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82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юль Магазины" sheetId="1" r:id="rId4"/>
    <sheet state="visible" name="Июль Менеджеры" sheetId="2" r:id="rId5"/>
    <sheet state="visible" name="Отчет Магазины Июль" sheetId="3" r:id="rId6"/>
    <sheet state="visible" name="Отчет Менеджеры Июль" sheetId="4" r:id="rId7"/>
  </sheets>
  <definedNames/>
  <calcPr/>
</workbook>
</file>

<file path=xl/sharedStrings.xml><?xml version="1.0" encoding="utf-8"?>
<sst xmlns="http://schemas.openxmlformats.org/spreadsheetml/2006/main" count="3004" uniqueCount="100">
  <si>
    <t>Входящие</t>
  </si>
  <si>
    <t>Исходящие</t>
  </si>
  <si>
    <t xml:space="preserve">Входящий Успешный </t>
  </si>
  <si>
    <t>Пропуск (2)</t>
  </si>
  <si>
    <t>Глухой</t>
  </si>
  <si>
    <t>Разность (5)</t>
  </si>
  <si>
    <t>Была связь (6)</t>
  </si>
  <si>
    <t>Без ответа (7)</t>
  </si>
  <si>
    <t>Для копирования в таблицу "менеджеры"</t>
  </si>
  <si>
    <t>Ответственный</t>
  </si>
  <si>
    <t>Магазин</t>
  </si>
  <si>
    <t>сохранили (3)</t>
  </si>
  <si>
    <t>потеряли (4)</t>
  </si>
  <si>
    <t>Андрей Go</t>
  </si>
  <si>
    <t xml:space="preserve">Авито НН DAF </t>
  </si>
  <si>
    <t>Андрей Новый</t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</si>
  <si>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</si>
  <si>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</si>
  <si>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t>Volvo / Renault</t>
  </si>
  <si>
    <t xml:space="preserve">Сайт НН </t>
  </si>
  <si>
    <t>Виктор</t>
  </si>
  <si>
    <t>Новые запчасти НН</t>
  </si>
  <si>
    <t>Sale Казань</t>
  </si>
  <si>
    <t>Авито Екатеринбург</t>
  </si>
  <si>
    <t xml:space="preserve">Авито Уфа </t>
  </si>
  <si>
    <t>Авито Челябинск</t>
  </si>
  <si>
    <t>Евгений Сергеевич</t>
  </si>
  <si>
    <t xml:space="preserve">Авито НН Scania MAN </t>
  </si>
  <si>
    <t>Егор</t>
  </si>
  <si>
    <t xml:space="preserve">Sale Москва </t>
  </si>
  <si>
    <t>Kamaz Mercedes /DROM</t>
  </si>
  <si>
    <t>Роман НН</t>
  </si>
  <si>
    <t>Менеджер Статистика</t>
  </si>
  <si>
    <t>СУММ</t>
  </si>
  <si>
    <t>ИТОГО</t>
  </si>
  <si>
    <t>Принятые (1)</t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</si>
  <si>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</si>
  <si>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</si>
  <si>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</si>
  <si>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</si>
  <si>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</si>
  <si>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</si>
  <si>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</si>
  <si>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</si>
  <si>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</si>
  <si>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</si>
  <si>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</si>
  <si>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</si>
  <si>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</si>
  <si>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</si>
  <si>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</si>
  <si>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</si>
  <si>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</si>
  <si>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</si>
  <si>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t xml:space="preserve">Kamaz Mercedes </t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</si>
  <si>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</si>
  <si>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</si>
  <si>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t>Евгений Блогер</t>
  </si>
  <si>
    <t>Соц. Сети</t>
  </si>
  <si>
    <r>
      <rPr>
        <rFont val="Arial"/>
        <color theme="1"/>
        <sz val="12.0"/>
      </rPr>
      <t xml:space="preserve"> Iveco </t>
    </r>
  </si>
  <si>
    <t>Принятые</t>
  </si>
  <si>
    <t>Пропуск</t>
  </si>
  <si>
    <t>Разность</t>
  </si>
  <si>
    <t>Была связь</t>
  </si>
  <si>
    <t>Без ответа</t>
  </si>
  <si>
    <t>сохранили</t>
  </si>
  <si>
    <t>потеряли</t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</si>
  <si>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</si>
  <si>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</si>
  <si>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</si>
  <si>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</si>
  <si>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</si>
  <si>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</si>
  <si>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</si>
  <si>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</si>
  <si>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r>
      <rPr>
        <rFont val="Arial"/>
        <color theme="1"/>
        <sz val="12.0"/>
      </rPr>
      <t xml:space="preserve"> Iveco </t>
    </r>
  </si>
  <si>
    <t>Обработано</t>
  </si>
  <si>
    <t>Менеджер</t>
  </si>
  <si>
    <t>Андрей GO</t>
  </si>
  <si>
    <t>Женя Сергеевич</t>
  </si>
  <si>
    <t xml:space="preserve">Егор </t>
  </si>
  <si>
    <t>Итого</t>
  </si>
  <si>
    <t>Женя Блогер</t>
  </si>
  <si>
    <t>Сохранили</t>
  </si>
  <si>
    <t>Потеряли</t>
  </si>
  <si>
    <t>--------------</t>
  </si>
  <si>
    <t>Дни</t>
  </si>
  <si>
    <t>Авито НН DAF</t>
  </si>
  <si>
    <t>Iveco</t>
  </si>
  <si>
    <t>Volvo/Renault</t>
  </si>
  <si>
    <t>Сайт НН</t>
  </si>
  <si>
    <t xml:space="preserve">Авито Челябинск </t>
  </si>
  <si>
    <t>Sale Москва</t>
  </si>
  <si>
    <t>Mercedes/Kamaz</t>
  </si>
  <si>
    <t xml:space="preserve">Евгений Блогер </t>
  </si>
  <si>
    <t>Социальные сети</t>
  </si>
  <si>
    <t>Mercedes/Kamaz/ DROM</t>
  </si>
  <si>
    <t>Будни</t>
  </si>
  <si>
    <t>Выходные</t>
  </si>
  <si>
    <t>В целом Бизнес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</si>
</sst>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color theme="1"/>
      <name val="Arial"/>
    </font>
    <font/>
    <font>
      <sz val="11.0"/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Roboto"/>
    </font>
    <font>
      <sz val="10.0"/>
      <color theme="1"/>
      <name val="Arial"/>
    </font>
    <font>
      <sz val="11.0"/>
      <color rgb="FF000000"/>
      <name val="Inconsolata"/>
    </font>
    <font>
      <sz val="11.0"/>
      <color theme="1"/>
      <name val="Inconsolata"/>
    </font>
    <font>
      <sz val="11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FF7B"/>
        <bgColor rgb="FFFBFF7B"/>
      </patternFill>
    </fill>
    <fill>
      <patternFill patternType="solid">
        <fgColor rgb="FFD9EAD3"/>
        <bgColor rgb="FFD9EAD3"/>
      </patternFill>
    </fill>
    <fill>
      <patternFill patternType="solid">
        <fgColor rgb="FFB5D0FF"/>
        <bgColor rgb="FFB5D0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AAF3FF"/>
        <bgColor rgb="FFAAF3FF"/>
      </patternFill>
    </fill>
    <fill>
      <patternFill patternType="solid">
        <fgColor rgb="FFEADFFF"/>
        <bgColor rgb="FFEADFFF"/>
      </patternFill>
    </fill>
    <fill>
      <patternFill patternType="solid">
        <fgColor rgb="FFFFE4C9"/>
        <bgColor rgb="FFFFE4C9"/>
      </patternFill>
    </fill>
    <fill>
      <patternFill patternType="solid">
        <fgColor rgb="FFFFA0A0"/>
        <bgColor rgb="FFFFA0A0"/>
      </patternFill>
    </fill>
    <fill>
      <patternFill patternType="solid">
        <fgColor rgb="FFFFC0C0"/>
        <bgColor rgb="FFFFC0C0"/>
      </patternFill>
    </fill>
    <fill>
      <patternFill patternType="solid">
        <fgColor rgb="FFC9FFEE"/>
        <bgColor rgb="FFC9FFEE"/>
      </patternFill>
    </fill>
    <fill>
      <patternFill patternType="solid">
        <fgColor rgb="FFEA9999"/>
        <bgColor rgb="FFEA9999"/>
      </patternFill>
    </fill>
  </fills>
  <borders count="113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bottom"/>
    </xf>
    <xf borderId="2" fillId="0" fontId="1" numFmtId="164" xfId="0" applyAlignment="1" applyBorder="1" applyFont="1" applyNumberFormat="1">
      <alignment vertical="bottom"/>
    </xf>
    <xf borderId="3" fillId="2" fontId="1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7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center" vertical="bottom"/>
    </xf>
    <xf borderId="11" fillId="0" fontId="2" numFmtId="0" xfId="0" applyBorder="1" applyFont="1"/>
    <xf borderId="12" fillId="0" fontId="1" numFmtId="0" xfId="0" applyAlignment="1" applyBorder="1" applyFont="1">
      <alignment vertical="bottom"/>
    </xf>
    <xf borderId="6" fillId="0" fontId="2" numFmtId="0" xfId="0" applyBorder="1" applyFont="1"/>
    <xf borderId="13" fillId="0" fontId="2" numFmtId="0" xfId="0" applyBorder="1" applyFont="1"/>
    <xf borderId="9" fillId="0" fontId="1" numFmtId="0" xfId="0" applyAlignment="1" applyBorder="1" applyFont="1">
      <alignment horizontal="center" vertical="bottom"/>
    </xf>
    <xf borderId="14" fillId="2" fontId="1" numFmtId="164" xfId="0" applyAlignment="1" applyBorder="1" applyFont="1" applyNumberFormat="1">
      <alignment vertical="bottom"/>
    </xf>
    <xf borderId="15" fillId="0" fontId="1" numFmtId="164" xfId="0" applyAlignment="1" applyBorder="1" applyFont="1" applyNumberForma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5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vertical="bottom"/>
    </xf>
    <xf borderId="15" fillId="0" fontId="2" numFmtId="0" xfId="0" applyBorder="1" applyFont="1"/>
    <xf borderId="18" fillId="0" fontId="1" numFmtId="164" xfId="0" applyAlignment="1" applyBorder="1" applyFont="1" applyNumberFormat="1">
      <alignment horizontal="center" vertical="bottom"/>
    </xf>
    <xf borderId="17" fillId="3" fontId="1" numFmtId="164" xfId="0" applyAlignment="1" applyBorder="1" applyFill="1" applyFont="1" applyNumberFormat="1">
      <alignment vertical="bottom"/>
    </xf>
    <xf borderId="17" fillId="0" fontId="1" numFmtId="0" xfId="0" applyAlignment="1" applyBorder="1" applyFont="1">
      <alignment horizontal="center" readingOrder="0" vertical="bottom"/>
    </xf>
    <xf borderId="15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bottom"/>
    </xf>
    <xf borderId="19" fillId="0" fontId="1" numFmtId="164" xfId="0" applyAlignment="1" applyBorder="1" applyFont="1" applyNumberFormat="1">
      <alignment horizontal="center" vertical="bottom"/>
    </xf>
    <xf borderId="16" fillId="3" fontId="1" numFmtId="164" xfId="0" applyAlignment="1" applyBorder="1" applyFont="1" applyNumberFormat="1">
      <alignment vertical="bottom"/>
    </xf>
    <xf borderId="11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readingOrder="0" vertical="bottom"/>
    </xf>
    <xf borderId="19" fillId="0" fontId="1" numFmtId="164" xfId="0" applyAlignment="1" applyBorder="1" applyFont="1" applyNumberFormat="1">
      <alignment vertical="bottom"/>
    </xf>
    <xf borderId="18" fillId="0" fontId="1" numFmtId="164" xfId="0" applyAlignment="1" applyBorder="1" applyFont="1" applyNumberFormat="1">
      <alignment vertical="bottom"/>
    </xf>
    <xf borderId="11" fillId="4" fontId="1" numFmtId="0" xfId="0" applyAlignment="1" applyBorder="1" applyFill="1" applyFont="1">
      <alignment horizontal="center" vertical="bottom"/>
    </xf>
    <xf borderId="16" fillId="4" fontId="1" numFmtId="0" xfId="0" applyAlignment="1" applyBorder="1" applyFont="1">
      <alignment horizontal="center" vertical="bottom"/>
    </xf>
    <xf borderId="20" fillId="3" fontId="1" numFmtId="0" xfId="0" applyAlignment="1" applyBorder="1" applyFont="1">
      <alignment horizontal="center" vertical="bottom"/>
    </xf>
    <xf borderId="21" fillId="3" fontId="1" numFmtId="0" xfId="0" applyAlignment="1" applyBorder="1" applyFont="1">
      <alignment horizontal="center" vertical="bottom"/>
    </xf>
    <xf borderId="22" fillId="3" fontId="1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readingOrder="0" vertical="bottom"/>
    </xf>
    <xf borderId="23" fillId="0" fontId="1" numFmtId="164" xfId="0" applyAlignment="1" applyBorder="1" applyFont="1" applyNumberFormat="1">
      <alignment vertical="bottom"/>
    </xf>
    <xf borderId="11" fillId="0" fontId="1" numFmtId="164" xfId="0" applyAlignment="1" applyBorder="1" applyFont="1" applyNumberFormat="1">
      <alignment vertical="bottom"/>
    </xf>
    <xf borderId="11" fillId="3" fontId="1" numFmtId="0" xfId="0" applyAlignment="1" applyBorder="1" applyFont="1">
      <alignment horizontal="center" readingOrder="0" vertical="bottom"/>
    </xf>
    <xf borderId="11" fillId="3" fontId="1" numFmtId="0" xfId="0" applyAlignment="1" applyBorder="1" applyFont="1">
      <alignment vertical="bottom"/>
    </xf>
    <xf borderId="7" fillId="5" fontId="1" numFmtId="164" xfId="0" applyAlignment="1" applyBorder="1" applyFill="1" applyFont="1" applyNumberFormat="1">
      <alignment vertical="bottom"/>
    </xf>
    <xf borderId="8" fillId="5" fontId="1" numFmtId="164" xfId="0" applyAlignment="1" applyBorder="1" applyFont="1" applyNumberFormat="1">
      <alignment vertical="bottom"/>
    </xf>
    <xf borderId="24" fillId="5" fontId="1" numFmtId="0" xfId="0" applyAlignment="1" applyBorder="1" applyFont="1">
      <alignment horizontal="center" vertical="bottom"/>
    </xf>
    <xf borderId="24" fillId="0" fontId="2" numFmtId="0" xfId="0" applyBorder="1" applyFont="1"/>
    <xf borderId="25" fillId="5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 vertical="bottom"/>
    </xf>
    <xf borderId="26" fillId="0" fontId="1" numFmtId="0" xfId="0" applyAlignment="1" applyBorder="1" applyFont="1">
      <alignment readingOrder="0" vertical="bottom"/>
    </xf>
    <xf borderId="27" fillId="0" fontId="2" numFmtId="0" xfId="0" applyBorder="1" applyFont="1"/>
    <xf borderId="28" fillId="0" fontId="2" numFmtId="0" xfId="0" applyBorder="1" applyFont="1"/>
    <xf borderId="15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29" fillId="0" fontId="1" numFmtId="0" xfId="0" applyAlignment="1" applyBorder="1" applyFont="1">
      <alignment horizontal="center" readingOrder="0" vertical="bottom"/>
    </xf>
    <xf borderId="30" fillId="0" fontId="1" numFmtId="0" xfId="0" applyAlignment="1" applyBorder="1" applyFont="1">
      <alignment horizontal="center" readingOrder="0" vertical="bottom"/>
    </xf>
    <xf borderId="31" fillId="0" fontId="1" numFmtId="0" xfId="0" applyAlignment="1" applyBorder="1" applyFont="1">
      <alignment horizontal="center" readingOrder="0" vertical="bottom"/>
    </xf>
    <xf borderId="32" fillId="0" fontId="1" numFmtId="164" xfId="0" applyAlignment="1" applyBorder="1" applyFont="1" applyNumberFormat="1">
      <alignment horizontal="center" vertical="bottom"/>
    </xf>
    <xf borderId="32" fillId="3" fontId="1" numFmtId="164" xfId="0" applyAlignment="1" applyBorder="1" applyFont="1" applyNumberFormat="1">
      <alignment vertical="bottom"/>
    </xf>
    <xf borderId="23" fillId="0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34" fillId="0" fontId="1" numFmtId="0" xfId="0" applyAlignment="1" applyBorder="1" applyFont="1">
      <alignment horizontal="center" vertical="bottom"/>
    </xf>
    <xf borderId="35" fillId="3" fontId="1" numFmtId="164" xfId="0" applyAlignment="1" applyBorder="1" applyFont="1" applyNumberFormat="1">
      <alignment vertical="bottom"/>
    </xf>
    <xf borderId="36" fillId="0" fontId="1" numFmtId="0" xfId="0" applyAlignment="1" applyBorder="1" applyFont="1">
      <alignment horizontal="center" vertical="bottom"/>
    </xf>
    <xf borderId="37" fillId="0" fontId="1" numFmtId="0" xfId="0" applyAlignment="1" applyBorder="1" applyFont="1">
      <alignment horizontal="center" vertical="bottom"/>
    </xf>
    <xf borderId="38" fillId="0" fontId="1" numFmtId="0" xfId="0" applyAlignment="1" applyBorder="1" applyFont="1">
      <alignment horizontal="center" vertical="bottom"/>
    </xf>
    <xf borderId="19" fillId="3" fontId="1" numFmtId="164" xfId="0" applyAlignment="1" applyBorder="1" applyFont="1" applyNumberFormat="1">
      <alignment vertical="bottom"/>
    </xf>
    <xf borderId="18" fillId="3" fontId="1" numFmtId="164" xfId="0" applyAlignment="1" applyBorder="1" applyFont="1" applyNumberFormat="1">
      <alignment vertical="bottom"/>
    </xf>
    <xf borderId="39" fillId="3" fontId="1" numFmtId="164" xfId="0" applyAlignment="1" applyBorder="1" applyFont="1" applyNumberFormat="1">
      <alignment vertical="bottom"/>
    </xf>
    <xf borderId="36" fillId="4" fontId="1" numFmtId="0" xfId="0" applyAlignment="1" applyBorder="1" applyFont="1">
      <alignment horizontal="center" vertical="bottom"/>
    </xf>
    <xf borderId="37" fillId="4" fontId="1" numFmtId="0" xfId="0" applyAlignment="1" applyBorder="1" applyFont="1">
      <alignment horizontal="center" vertical="bottom"/>
    </xf>
    <xf borderId="38" fillId="4" fontId="1" numFmtId="0" xfId="0" applyAlignment="1" applyBorder="1" applyFont="1">
      <alignment horizontal="center" vertical="bottom"/>
    </xf>
    <xf borderId="40" fillId="3" fontId="1" numFmtId="164" xfId="0" applyAlignment="1" applyBorder="1" applyFont="1" applyNumberFormat="1">
      <alignment vertical="bottom"/>
    </xf>
    <xf borderId="40" fillId="3" fontId="1" numFmtId="0" xfId="0" applyAlignment="1" applyBorder="1" applyFont="1">
      <alignment readingOrder="0" vertical="bottom"/>
    </xf>
    <xf borderId="18" fillId="0" fontId="1" numFmtId="0" xfId="0" applyAlignment="1" applyBorder="1" applyFont="1">
      <alignment horizontal="center" readingOrder="0" vertical="bottom"/>
    </xf>
    <xf borderId="32" fillId="3" fontId="1" numFmtId="0" xfId="0" applyAlignment="1" applyBorder="1" applyFont="1">
      <alignment readingOrder="0" vertical="bottom"/>
    </xf>
    <xf borderId="41" fillId="0" fontId="1" numFmtId="0" xfId="0" applyAlignment="1" applyBorder="1" applyFont="1">
      <alignment horizontal="center" readingOrder="0" vertical="bottom"/>
    </xf>
    <xf borderId="41" fillId="0" fontId="1" numFmtId="0" xfId="0" applyAlignment="1" applyBorder="1" applyFont="1">
      <alignment horizontal="center" vertical="bottom"/>
    </xf>
    <xf borderId="28" fillId="0" fontId="1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 vertical="bottom"/>
    </xf>
    <xf borderId="42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 vertical="bottom"/>
    </xf>
    <xf borderId="43" fillId="0" fontId="1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 readingOrder="0" vertical="bottom"/>
    </xf>
    <xf borderId="38" fillId="0" fontId="1" numFmtId="0" xfId="0" applyAlignment="1" applyBorder="1" applyFont="1">
      <alignment horizontal="center" readingOrder="0" vertical="bottom"/>
    </xf>
    <xf borderId="44" fillId="0" fontId="1" numFmtId="0" xfId="0" applyAlignment="1" applyBorder="1" applyFont="1">
      <alignment horizontal="center" readingOrder="0" vertical="bottom"/>
    </xf>
    <xf borderId="21" fillId="0" fontId="1" numFmtId="0" xfId="0" applyAlignment="1" applyBorder="1" applyFont="1">
      <alignment horizontal="center" readingOrder="0" vertical="bottom"/>
    </xf>
    <xf borderId="21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readingOrder="0" vertical="bottom"/>
    </xf>
    <xf borderId="11" fillId="3" fontId="3" numFmtId="0" xfId="0" applyAlignment="1" applyBorder="1" applyFont="1">
      <alignment horizontal="center" readingOrder="0" vertical="bottom"/>
    </xf>
    <xf borderId="11" fillId="3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bottom"/>
    </xf>
    <xf borderId="29" fillId="0" fontId="1" numFmtId="0" xfId="0" applyAlignment="1" applyBorder="1" applyFont="1">
      <alignment horizontal="center" vertical="bottom"/>
    </xf>
    <xf borderId="4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5" fillId="0" fontId="1" numFmtId="0" xfId="0" applyAlignment="1" applyBorder="1" applyFont="1">
      <alignment horizontal="center" readingOrder="0" vertical="bottom"/>
    </xf>
    <xf borderId="46" fillId="0" fontId="1" numFmtId="0" xfId="0" applyAlignment="1" applyBorder="1" applyFont="1">
      <alignment horizontal="center" readingOrder="0" vertical="bottom"/>
    </xf>
    <xf borderId="47" fillId="0" fontId="1" numFmtId="0" xfId="0" applyAlignment="1" applyBorder="1" applyFont="1">
      <alignment horizontal="center" readingOrder="0" vertical="bottom"/>
    </xf>
    <xf borderId="20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14" fillId="0" fontId="1" numFmtId="164" xfId="0" applyAlignment="1" applyBorder="1" applyFont="1" applyNumberFormat="1">
      <alignment horizontal="center" vertical="bottom"/>
    </xf>
    <xf borderId="15" fillId="3" fontId="1" numFmtId="164" xfId="0" applyAlignment="1" applyBorder="1" applyFont="1" applyNumberFormat="1">
      <alignment vertical="bottom"/>
    </xf>
    <xf borderId="23" fillId="0" fontId="1" numFmtId="164" xfId="0" applyAlignment="1" applyBorder="1" applyFont="1" applyNumberFormat="1">
      <alignment horizontal="center" vertical="bottom"/>
    </xf>
    <xf borderId="11" fillId="3" fontId="1" numFmtId="164" xfId="0" applyAlignment="1" applyBorder="1" applyFont="1" applyNumberFormat="1">
      <alignment vertical="bottom"/>
    </xf>
    <xf borderId="14" fillId="0" fontId="1" numFmtId="164" xfId="0" applyAlignment="1" applyBorder="1" applyFont="1" applyNumberFormat="1">
      <alignment vertical="bottom"/>
    </xf>
    <xf borderId="15" fillId="0" fontId="3" numFmtId="0" xfId="0" applyAlignment="1" applyBorder="1" applyFont="1">
      <alignment horizontal="center" readingOrder="0" vertical="bottom"/>
    </xf>
    <xf borderId="14" fillId="0" fontId="1" numFmtId="0" xfId="0" applyAlignment="1" applyBorder="1" applyFont="1">
      <alignment horizontal="center" readingOrder="0" vertical="bottom"/>
    </xf>
    <xf borderId="15" fillId="3" fontId="1" numFmtId="0" xfId="0" applyAlignment="1" applyBorder="1" applyFont="1">
      <alignment readingOrder="0" vertical="bottom"/>
    </xf>
    <xf borderId="48" fillId="0" fontId="1" numFmtId="164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horizontal="right" readingOrder="0" vertical="bottom"/>
    </xf>
    <xf borderId="49" fillId="0" fontId="1" numFmtId="164" xfId="0" applyAlignment="1" applyBorder="1" applyFont="1" applyNumberFormat="1">
      <alignment horizontal="center" vertical="bottom"/>
    </xf>
    <xf borderId="49" fillId="0" fontId="1" numFmtId="164" xfId="0" applyAlignment="1" applyBorder="1" applyFont="1" applyNumberFormat="1">
      <alignment vertical="bottom"/>
    </xf>
    <xf borderId="48" fillId="0" fontId="1" numFmtId="164" xfId="0" applyAlignment="1" applyBorder="1" applyFont="1" applyNumberFormat="1">
      <alignment vertical="bottom"/>
    </xf>
    <xf borderId="50" fillId="0" fontId="1" numFmtId="164" xfId="0" applyAlignment="1" applyBorder="1" applyFont="1" applyNumberFormat="1">
      <alignment vertical="bottom"/>
    </xf>
    <xf borderId="51" fillId="6" fontId="1" numFmtId="0" xfId="0" applyAlignment="1" applyBorder="1" applyFill="1" applyFont="1">
      <alignment horizontal="center" vertical="bottom"/>
    </xf>
    <xf borderId="52" fillId="0" fontId="1" numFmtId="0" xfId="0" applyAlignment="1" applyBorder="1" applyFont="1">
      <alignment vertical="bottom"/>
    </xf>
    <xf borderId="23" fillId="0" fontId="2" numFmtId="0" xfId="0" applyBorder="1" applyFont="1"/>
    <xf borderId="33" fillId="0" fontId="2" numFmtId="0" xfId="0" applyBorder="1" applyFont="1"/>
    <xf borderId="53" fillId="0" fontId="1" numFmtId="0" xfId="0" applyAlignment="1" applyBorder="1" applyFont="1">
      <alignment vertical="bottom"/>
    </xf>
    <xf borderId="54" fillId="0" fontId="1" numFmtId="0" xfId="0" applyAlignment="1" applyBorder="1" applyFont="1">
      <alignment horizontal="center" vertical="bottom"/>
    </xf>
    <xf borderId="43" fillId="0" fontId="2" numFmtId="0" xfId="0" applyBorder="1" applyFont="1"/>
    <xf borderId="55" fillId="0" fontId="1" numFmtId="0" xfId="0" applyAlignment="1" applyBorder="1" applyFont="1">
      <alignment vertical="bottom"/>
    </xf>
    <xf borderId="56" fillId="2" fontId="1" numFmtId="0" xfId="0" applyAlignment="1" applyBorder="1" applyFont="1">
      <alignment vertical="bottom"/>
    </xf>
    <xf borderId="30" fillId="3" fontId="1" numFmtId="0" xfId="0" applyAlignment="1" applyBorder="1" applyFont="1">
      <alignment vertical="bottom"/>
    </xf>
    <xf borderId="30" fillId="0" fontId="1" numFmtId="0" xfId="0" applyAlignment="1" applyBorder="1" applyFont="1">
      <alignment horizontal="center" vertical="bottom"/>
    </xf>
    <xf borderId="57" fillId="0" fontId="1" numFmtId="0" xfId="0" applyAlignment="1" applyBorder="1" applyFont="1">
      <alignment horizontal="right" readingOrder="0" vertical="bottom"/>
    </xf>
    <xf borderId="58" fillId="0" fontId="1" numFmtId="0" xfId="0" applyAlignment="1" applyBorder="1" applyFont="1">
      <alignment horizontal="center" vertical="bottom"/>
    </xf>
    <xf borderId="46" fillId="3" fontId="1" numFmtId="0" xfId="0" applyAlignment="1" applyBorder="1" applyFont="1">
      <alignment vertical="bottom"/>
    </xf>
    <xf borderId="46" fillId="0" fontId="1" numFmtId="0" xfId="0" applyAlignment="1" applyBorder="1" applyFont="1">
      <alignment horizontal="center" vertical="bottom"/>
    </xf>
    <xf borderId="59" fillId="0" fontId="1" numFmtId="0" xfId="0" applyAlignment="1" applyBorder="1" applyFont="1">
      <alignment vertical="bottom"/>
    </xf>
    <xf borderId="37" fillId="3" fontId="1" numFmtId="0" xfId="0" applyAlignment="1" applyBorder="1" applyFont="1">
      <alignment vertical="bottom"/>
    </xf>
    <xf borderId="60" fillId="0" fontId="1" numFmtId="0" xfId="0" applyAlignment="1" applyBorder="1" applyFont="1">
      <alignment vertical="bottom"/>
    </xf>
    <xf borderId="21" fillId="3" fontId="1" numFmtId="0" xfId="0" applyAlignment="1" applyBorder="1" applyFont="1">
      <alignment vertical="bottom"/>
    </xf>
    <xf borderId="21" fillId="0" fontId="3" numFmtId="0" xfId="0" applyAlignment="1" applyBorder="1" applyFont="1">
      <alignment horizontal="center" readingOrder="0" vertical="bottom"/>
    </xf>
    <xf borderId="48" fillId="0" fontId="1" numFmtId="0" xfId="0" applyAlignment="1" applyBorder="1" applyFont="1">
      <alignment horizontal="center" vertical="bottom"/>
    </xf>
    <xf borderId="42" fillId="3" fontId="1" numFmtId="0" xfId="0" applyAlignment="1" applyBorder="1" applyFont="1">
      <alignment vertical="bottom"/>
    </xf>
    <xf borderId="61" fillId="0" fontId="1" numFmtId="0" xfId="0" applyAlignment="1" applyBorder="1" applyFont="1">
      <alignment horizontal="center" readingOrder="0" vertical="bottom"/>
    </xf>
    <xf borderId="23" fillId="0" fontId="1" numFmtId="0" xfId="0" applyAlignment="1" applyBorder="1" applyFont="1">
      <alignment vertical="bottom"/>
    </xf>
    <xf borderId="33" fillId="0" fontId="1" numFmtId="0" xfId="0" applyAlignment="1" applyBorder="1" applyFont="1">
      <alignment vertical="bottom"/>
    </xf>
    <xf borderId="33" fillId="4" fontId="1" numFmtId="0" xfId="0" applyAlignment="1" applyBorder="1" applyFont="1">
      <alignment horizontal="center" vertical="bottom"/>
    </xf>
    <xf borderId="55" fillId="0" fontId="1" numFmtId="0" xfId="0" applyAlignment="1" applyBorder="1" applyFont="1">
      <alignment horizontal="right" vertical="bottom"/>
    </xf>
    <xf borderId="36" fillId="0" fontId="1" numFmtId="0" xfId="0" applyAlignment="1" applyBorder="1" applyFont="1">
      <alignment vertical="bottom"/>
    </xf>
    <xf borderId="37" fillId="0" fontId="1" numFmtId="0" xfId="0" applyAlignment="1" applyBorder="1" applyFont="1">
      <alignment vertical="bottom"/>
    </xf>
    <xf borderId="37" fillId="3" fontId="1" numFmtId="0" xfId="0" applyAlignment="1" applyBorder="1" applyFont="1">
      <alignment horizontal="center" readingOrder="0" vertical="bottom"/>
    </xf>
    <xf borderId="37" fillId="3" fontId="3" numFmtId="0" xfId="0" applyAlignment="1" applyBorder="1" applyFont="1">
      <alignment horizontal="center" readingOrder="0" vertical="bottom"/>
    </xf>
    <xf borderId="36" fillId="5" fontId="1" numFmtId="0" xfId="0" applyAlignment="1" applyBorder="1" applyFont="1">
      <alignment vertical="bottom"/>
    </xf>
    <xf borderId="37" fillId="5" fontId="1" numFmtId="0" xfId="0" applyAlignment="1" applyBorder="1" applyFont="1">
      <alignment vertical="bottom"/>
    </xf>
    <xf borderId="54" fillId="5" fontId="1" numFmtId="0" xfId="0" applyAlignment="1" applyBorder="1" applyFont="1">
      <alignment horizontal="center" vertical="bottom"/>
    </xf>
    <xf borderId="62" fillId="0" fontId="2" numFmtId="0" xfId="0" applyBorder="1" applyFont="1"/>
    <xf borderId="55" fillId="5" fontId="1" numFmtId="0" xfId="0" applyAlignment="1" applyBorder="1" applyFont="1">
      <alignment vertical="bottom"/>
    </xf>
    <xf borderId="63" fillId="0" fontId="1" numFmtId="164" xfId="0" applyAlignment="1" applyBorder="1" applyFont="1" applyNumberFormat="1">
      <alignment horizontal="center" readingOrder="0" vertical="bottom"/>
    </xf>
    <xf borderId="53" fillId="0" fontId="1" numFmtId="164" xfId="0" applyAlignment="1" applyBorder="1" applyFont="1" applyNumberFormat="1">
      <alignment vertical="bottom"/>
    </xf>
    <xf borderId="54" fillId="6" fontId="1" numFmtId="0" xfId="0" applyAlignment="1" applyBorder="1" applyFont="1">
      <alignment horizontal="center" vertical="bottom"/>
    </xf>
    <xf borderId="63" fillId="0" fontId="1" numFmtId="164" xfId="0" applyAlignment="1" applyBorder="1" applyFont="1" applyNumberFormat="1">
      <alignment horizontal="center" vertical="bottom"/>
    </xf>
    <xf borderId="64" fillId="0" fontId="1" numFmtId="0" xfId="0" applyAlignment="1" applyBorder="1" applyFont="1">
      <alignment horizontal="center" vertical="bottom"/>
    </xf>
    <xf borderId="65" fillId="3" fontId="1" numFmtId="0" xfId="0" applyAlignment="1" applyBorder="1" applyFont="1">
      <alignment vertical="bottom"/>
    </xf>
    <xf borderId="65" fillId="0" fontId="1" numFmtId="0" xfId="0" applyAlignment="1" applyBorder="1" applyFont="1">
      <alignment horizontal="center" readingOrder="0" vertical="bottom"/>
    </xf>
    <xf borderId="65" fillId="0" fontId="1" numFmtId="0" xfId="0" applyAlignment="1" applyBorder="1" applyFont="1">
      <alignment horizontal="center" vertical="bottom"/>
    </xf>
    <xf borderId="66" fillId="0" fontId="1" numFmtId="0" xfId="0" applyAlignment="1" applyBorder="1" applyFont="1">
      <alignment horizontal="center" readingOrder="0" vertical="bottom"/>
    </xf>
    <xf borderId="67" fillId="0" fontId="1" numFmtId="0" xfId="0" applyAlignment="1" applyBorder="1" applyFont="1">
      <alignment horizontal="center" vertical="bottom"/>
    </xf>
    <xf borderId="68" fillId="3" fontId="1" numFmtId="0" xfId="0" applyAlignment="1" applyBorder="1" applyFont="1">
      <alignment vertical="bottom"/>
    </xf>
    <xf borderId="68" fillId="0" fontId="1" numFmtId="0" xfId="0" applyAlignment="1" applyBorder="1" applyFont="1">
      <alignment horizontal="center" readingOrder="0" vertical="bottom"/>
    </xf>
    <xf borderId="68" fillId="0" fontId="1" numFmtId="0" xfId="0" applyAlignment="1" applyBorder="1" applyFont="1">
      <alignment horizontal="center" vertical="bottom"/>
    </xf>
    <xf borderId="69" fillId="0" fontId="1" numFmtId="0" xfId="0" applyAlignment="1" applyBorder="1" applyFont="1">
      <alignment horizontal="center" readingOrder="0" vertical="bottom"/>
    </xf>
    <xf borderId="70" fillId="5" fontId="1" numFmtId="0" xfId="0" applyAlignment="1" applyBorder="1" applyFont="1">
      <alignment vertical="bottom"/>
    </xf>
    <xf borderId="71" fillId="5" fontId="1" numFmtId="0" xfId="0" applyAlignment="1" applyBorder="1" applyFont="1">
      <alignment vertical="bottom"/>
    </xf>
    <xf borderId="72" fillId="5" fontId="1" numFmtId="0" xfId="0" applyAlignment="1" applyBorder="1" applyFont="1">
      <alignment horizontal="center" vertical="bottom"/>
    </xf>
    <xf borderId="73" fillId="0" fontId="2" numFmtId="0" xfId="0" applyBorder="1" applyFont="1"/>
    <xf borderId="74" fillId="0" fontId="2" numFmtId="0" xfId="0" applyBorder="1" applyFont="1"/>
    <xf borderId="75" fillId="5" fontId="1" numFmtId="0" xfId="0" applyAlignment="1" applyBorder="1" applyFont="1">
      <alignment vertical="bottom"/>
    </xf>
    <xf borderId="76" fillId="0" fontId="1" numFmtId="164" xfId="0" applyAlignment="1" applyBorder="1" applyFont="1" applyNumberFormat="1">
      <alignment horizontal="right" readingOrder="0" vertical="bottom"/>
    </xf>
    <xf borderId="51" fillId="0" fontId="1" numFmtId="0" xfId="0" applyAlignment="1" applyBorder="1" applyFont="1">
      <alignment horizontal="center" vertical="bottom"/>
    </xf>
    <xf borderId="77" fillId="0" fontId="1" numFmtId="0" xfId="0" applyAlignment="1" applyBorder="1" applyFont="1">
      <alignment horizontal="center" vertical="bottom"/>
    </xf>
    <xf borderId="78" fillId="0" fontId="1" numFmtId="0" xfId="0" applyAlignment="1" applyBorder="1" applyFont="1">
      <alignment vertical="bottom"/>
    </xf>
    <xf borderId="79" fillId="0" fontId="2" numFmtId="0" xfId="0" applyBorder="1" applyFont="1"/>
    <xf borderId="53" fillId="0" fontId="1" numFmtId="0" xfId="0" applyAlignment="1" applyBorder="1" applyFont="1">
      <alignment horizontal="center" vertical="bottom"/>
    </xf>
    <xf borderId="80" fillId="0" fontId="1" numFmtId="0" xfId="0" applyAlignment="1" applyBorder="1" applyFont="1">
      <alignment vertical="bottom"/>
    </xf>
    <xf borderId="36" fillId="0" fontId="4" numFmtId="0" xfId="0" applyAlignment="1" applyBorder="1" applyFont="1">
      <alignment vertical="bottom"/>
    </xf>
    <xf borderId="36" fillId="3" fontId="1" numFmtId="0" xfId="0" applyAlignment="1" applyBorder="1" applyFont="1">
      <alignment vertical="bottom"/>
    </xf>
    <xf borderId="37" fillId="0" fontId="1" numFmtId="0" xfId="0" applyAlignment="1" applyBorder="1" applyFont="1">
      <alignment horizontal="center" vertical="bottom"/>
    </xf>
    <xf borderId="80" fillId="0" fontId="1" numFmtId="0" xfId="0" applyAlignment="1" applyBorder="1" applyFont="1">
      <alignment horizontal="right" readingOrder="0" vertical="bottom"/>
    </xf>
    <xf borderId="36" fillId="3" fontId="1" numFmtId="164" xfId="0" applyAlignment="1" applyBorder="1" applyFont="1" applyNumberFormat="1">
      <alignment vertical="bottom"/>
    </xf>
    <xf borderId="36" fillId="3" fontId="1" numFmtId="0" xfId="0" applyAlignment="1" applyBorder="1" applyFont="1">
      <alignment readingOrder="0" vertical="bottom"/>
    </xf>
    <xf borderId="36" fillId="0" fontId="1" numFmtId="164" xfId="0" applyAlignment="1" applyBorder="1" applyFont="1" applyNumberFormat="1">
      <alignment vertical="bottom"/>
    </xf>
    <xf borderId="37" fillId="4" fontId="1" numFmtId="0" xfId="0" applyAlignment="1" applyBorder="1" applyFont="1">
      <alignment horizontal="center" vertical="bottom"/>
    </xf>
    <xf borderId="37" fillId="3" fontId="1" numFmtId="0" xfId="0" applyAlignment="1" applyBorder="1" applyFont="1">
      <alignment horizontal="center" vertical="bottom"/>
    </xf>
    <xf borderId="23" fillId="7" fontId="4" numFmtId="164" xfId="0" applyAlignment="1" applyBorder="1" applyFill="1" applyFont="1" applyNumberFormat="1">
      <alignment vertical="bottom"/>
    </xf>
    <xf borderId="10" fillId="0" fontId="5" numFmtId="0" xfId="0" applyAlignment="1" applyBorder="1" applyFont="1">
      <alignment horizontal="center"/>
    </xf>
    <xf borderId="81" fillId="5" fontId="1" numFmtId="0" xfId="0" applyAlignment="1" applyBorder="1" applyFont="1">
      <alignment vertical="bottom"/>
    </xf>
    <xf borderId="10" fillId="5" fontId="1" numFmtId="0" xfId="0" applyAlignment="1" applyBorder="1" applyFont="1">
      <alignment horizontal="center" vertical="bottom"/>
    </xf>
    <xf borderId="12" fillId="5" fontId="1" numFmtId="0" xfId="0" applyAlignment="1" applyBorder="1" applyFont="1">
      <alignment vertical="bottom"/>
    </xf>
    <xf borderId="37" fillId="4" fontId="1" numFmtId="0" xfId="0" applyAlignment="1" applyBorder="1" applyFont="1">
      <alignment horizontal="center" readingOrder="0" vertical="bottom"/>
    </xf>
    <xf borderId="37" fillId="3" fontId="1" numFmtId="0" xfId="0" applyAlignment="1" applyBorder="1" applyFont="1">
      <alignment horizontal="center" vertical="bottom"/>
    </xf>
    <xf borderId="82" fillId="0" fontId="1" numFmtId="164" xfId="0" applyAlignment="1" applyBorder="1" applyFont="1" applyNumberFormat="1">
      <alignment horizontal="right" readingOrder="0" vertical="bottom"/>
    </xf>
    <xf borderId="57" fillId="0" fontId="1" numFmtId="0" xfId="0" applyAlignment="1" applyBorder="1" applyFont="1">
      <alignment vertical="bottom"/>
    </xf>
    <xf borderId="81" fillId="0" fontId="2" numFmtId="0" xfId="0" applyBorder="1" applyFont="1"/>
    <xf borderId="83" fillId="0" fontId="1" numFmtId="0" xfId="0" applyAlignment="1" applyBorder="1" applyFont="1">
      <alignment vertical="bottom"/>
    </xf>
    <xf borderId="79" fillId="5" fontId="1" numFmtId="0" xfId="0" applyAlignment="1" applyBorder="1" applyFont="1">
      <alignment vertical="bottom"/>
    </xf>
    <xf borderId="0" fillId="5" fontId="1" numFmtId="0" xfId="0" applyAlignment="1" applyFont="1">
      <alignment horizontal="center" vertical="bottom"/>
    </xf>
    <xf borderId="80" fillId="5" fontId="1" numFmtId="0" xfId="0" applyAlignment="1" applyBorder="1" applyFont="1">
      <alignment vertical="bottom"/>
    </xf>
    <xf borderId="79" fillId="0" fontId="1" numFmtId="164" xfId="0" applyAlignment="1" applyBorder="1" applyFont="1" applyNumberFormat="1">
      <alignment horizontal="right" readingOrder="0" vertical="bottom"/>
    </xf>
    <xf borderId="63" fillId="0" fontId="1" numFmtId="164" xfId="0" applyAlignment="1" applyBorder="1" applyFont="1" applyNumberFormat="1">
      <alignment horizontal="right" vertical="bottom"/>
    </xf>
    <xf borderId="62" fillId="0" fontId="1" numFmtId="0" xfId="0" applyAlignment="1" applyBorder="1" applyFont="1">
      <alignment horizontal="center" vertical="bottom"/>
    </xf>
    <xf borderId="43" fillId="0" fontId="1" numFmtId="0" xfId="0" applyAlignment="1" applyBorder="1" applyFont="1">
      <alignment horizontal="center" vertical="bottom"/>
    </xf>
    <xf borderId="23" fillId="0" fontId="4" numFmtId="0" xfId="0" applyAlignment="1" applyBorder="1" applyFont="1">
      <alignment vertical="bottom"/>
    </xf>
    <xf borderId="23" fillId="3" fontId="1" numFmtId="0" xfId="0" applyAlignment="1" applyBorder="1" applyFont="1">
      <alignment vertical="bottom"/>
    </xf>
    <xf borderId="80" fillId="0" fontId="1" numFmtId="0" xfId="0" applyAlignment="1" applyBorder="1" applyFont="1">
      <alignment horizontal="right" vertical="bottom"/>
    </xf>
    <xf borderId="23" fillId="3" fontId="1" numFmtId="164" xfId="0" applyAlignment="1" applyBorder="1" applyFont="1" applyNumberFormat="1">
      <alignment vertical="bottom"/>
    </xf>
    <xf borderId="11" fillId="3" fontId="1" numFmtId="0" xfId="0" applyAlignment="1" applyBorder="1" applyFont="1">
      <alignment horizontal="center" vertical="bottom"/>
    </xf>
    <xf borderId="84" fillId="5" fontId="1" numFmtId="0" xfId="0" applyAlignment="1" applyBorder="1" applyFont="1">
      <alignment vertical="bottom"/>
    </xf>
    <xf borderId="24" fillId="5" fontId="1" numFmtId="0" xfId="0" applyAlignment="1" applyBorder="1" applyFont="1">
      <alignment vertical="bottom"/>
    </xf>
    <xf borderId="0" fillId="6" fontId="1" numFmtId="0" xfId="0" applyAlignment="1" applyFont="1">
      <alignment horizontal="center" vertical="bottom"/>
    </xf>
    <xf borderId="85" fillId="8" fontId="1" numFmtId="0" xfId="0" applyAlignment="1" applyBorder="1" applyFill="1" applyFont="1">
      <alignment horizontal="center" vertical="bottom"/>
    </xf>
    <xf borderId="46" fillId="8" fontId="1" numFmtId="0" xfId="0" applyAlignment="1" applyBorder="1" applyFont="1">
      <alignment horizontal="center" vertical="bottom"/>
    </xf>
    <xf borderId="46" fillId="9" fontId="1" numFmtId="0" xfId="0" applyAlignment="1" applyBorder="1" applyFill="1" applyFont="1">
      <alignment horizontal="center" vertical="bottom"/>
    </xf>
    <xf borderId="46" fillId="9" fontId="1" numFmtId="0" xfId="0" applyAlignment="1" applyBorder="1" applyFont="1">
      <alignment horizontal="center" vertical="bottom"/>
    </xf>
    <xf borderId="46" fillId="8" fontId="1" numFmtId="0" xfId="0" applyAlignment="1" applyBorder="1" applyFont="1">
      <alignment horizontal="center" vertical="bottom"/>
    </xf>
    <xf borderId="47" fillId="8" fontId="1" numFmtId="0" xfId="0" applyAlignment="1" applyBorder="1" applyFont="1">
      <alignment horizontal="center" vertical="bottom"/>
    </xf>
    <xf borderId="85" fillId="8" fontId="1" numFmtId="0" xfId="0" applyAlignment="1" applyBorder="1" applyFont="1">
      <alignment horizontal="center" vertical="bottom"/>
    </xf>
    <xf borderId="65" fillId="8" fontId="1" numFmtId="0" xfId="0" applyAlignment="1" applyBorder="1" applyFont="1">
      <alignment horizontal="center" vertical="bottom"/>
    </xf>
    <xf borderId="0" fillId="6" fontId="3" numFmtId="0" xfId="0" applyAlignment="1" applyFont="1">
      <alignment horizontal="center" readingOrder="0" vertical="bottom"/>
    </xf>
    <xf borderId="19" fillId="0" fontId="3" numFmtId="0" xfId="0" applyAlignment="1" applyBorder="1" applyFont="1">
      <alignment horizontal="center" readingOrder="0" vertical="bottom"/>
    </xf>
    <xf borderId="16" fillId="10" fontId="1" numFmtId="0" xfId="0" applyAlignment="1" applyBorder="1" applyFill="1" applyFont="1">
      <alignment horizontal="center" readingOrder="0" vertical="bottom"/>
    </xf>
    <xf borderId="16" fillId="0" fontId="3" numFmtId="0" xfId="0" applyAlignment="1" applyBorder="1" applyFont="1">
      <alignment horizontal="center" readingOrder="0" vertical="bottom"/>
    </xf>
    <xf borderId="16" fillId="11" fontId="1" numFmtId="0" xfId="0" applyAlignment="1" applyBorder="1" applyFill="1" applyFont="1">
      <alignment horizontal="center" readingOrder="0" vertical="bottom"/>
    </xf>
    <xf borderId="19" fillId="11" fontId="1" numFmtId="0" xfId="0" applyAlignment="1" applyBorder="1" applyFont="1">
      <alignment horizontal="center" readingOrder="0" vertical="bottom"/>
    </xf>
    <xf borderId="39" fillId="0" fontId="3" numFmtId="0" xfId="0" applyAlignment="1" applyBorder="1" applyFont="1">
      <alignment horizontal="center" vertical="bottom"/>
    </xf>
    <xf borderId="0" fillId="6" fontId="3" numFmtId="0" xfId="0" applyAlignment="1" applyFont="1">
      <alignment horizontal="center" vertical="bottom"/>
    </xf>
    <xf borderId="19" fillId="6" fontId="1" numFmtId="0" xfId="0" applyAlignment="1" applyBorder="1" applyFont="1">
      <alignment horizontal="center" readingOrder="0" vertical="bottom"/>
    </xf>
    <xf borderId="16" fillId="12" fontId="1" numFmtId="0" xfId="0" applyAlignment="1" applyBorder="1" applyFill="1" applyFont="1">
      <alignment horizontal="center" vertical="bottom"/>
    </xf>
    <xf borderId="86" fillId="6" fontId="3" numFmtId="0" xfId="0" applyAlignment="1" applyBorder="1" applyFont="1">
      <alignment horizontal="center" vertical="bottom"/>
    </xf>
    <xf borderId="86" fillId="6" fontId="1" numFmtId="0" xfId="0" applyAlignment="1" applyBorder="1" applyFont="1">
      <alignment horizontal="center" readingOrder="0" vertical="bottom"/>
    </xf>
    <xf borderId="19" fillId="12" fontId="6" numFmtId="0" xfId="0" applyAlignment="1" applyBorder="1" applyFont="1">
      <alignment horizontal="center" readingOrder="0"/>
    </xf>
    <xf borderId="86" fillId="0" fontId="1" numFmtId="0" xfId="0" applyAlignment="1" applyBorder="1" applyFont="1">
      <alignment horizontal="center" readingOrder="0" shrinkToFit="0" wrapText="1"/>
    </xf>
    <xf borderId="19" fillId="12" fontId="1" numFmtId="0" xfId="0" applyAlignment="1" applyBorder="1" applyFont="1">
      <alignment horizontal="center" readingOrder="0" vertical="bottom"/>
    </xf>
    <xf borderId="86" fillId="0" fontId="1" numFmtId="0" xfId="0" applyAlignment="1" applyBorder="1" applyFont="1">
      <alignment horizontal="center" readingOrder="0"/>
    </xf>
    <xf borderId="19" fillId="12" fontId="1" numFmtId="0" xfId="0" applyAlignment="1" applyBorder="1" applyFont="1">
      <alignment horizontal="center" vertical="bottom"/>
    </xf>
    <xf borderId="19" fillId="6" fontId="3" numFmtId="0" xfId="0" applyAlignment="1" applyBorder="1" applyFont="1">
      <alignment horizontal="center" vertical="bottom"/>
    </xf>
    <xf borderId="19" fillId="0" fontId="5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 vertical="bottom"/>
    </xf>
    <xf borderId="19" fillId="0" fontId="7" numFmtId="0" xfId="0" applyAlignment="1" applyBorder="1" applyFont="1">
      <alignment horizontal="center" readingOrder="0" vertical="bottom"/>
    </xf>
    <xf borderId="16" fillId="13" fontId="1" numFmtId="0" xfId="0" applyAlignment="1" applyBorder="1" applyFill="1" applyFont="1">
      <alignment horizontal="center" vertical="bottom"/>
    </xf>
    <xf borderId="0" fillId="6" fontId="6" numFmtId="0" xfId="0" applyAlignment="1" applyFont="1">
      <alignment horizontal="center" readingOrder="0"/>
    </xf>
    <xf borderId="16" fillId="14" fontId="1" numFmtId="0" xfId="0" applyAlignment="1" applyBorder="1" applyFill="1" applyFont="1">
      <alignment horizontal="center" readingOrder="0" vertical="bottom"/>
    </xf>
    <xf borderId="35" fillId="0" fontId="7" numFmtId="0" xfId="0" applyAlignment="1" applyBorder="1" applyFont="1">
      <alignment horizontal="center" readingOrder="0" vertical="bottom"/>
    </xf>
    <xf borderId="35" fillId="14" fontId="1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/>
    </xf>
    <xf borderId="16" fillId="15" fontId="1" numFmtId="0" xfId="0" applyAlignment="1" applyBorder="1" applyFill="1" applyFont="1">
      <alignment horizontal="center" readingOrder="0" vertical="bottom"/>
    </xf>
    <xf borderId="16" fillId="16" fontId="3" numFmtId="0" xfId="0" applyAlignment="1" applyBorder="1" applyFill="1" applyFont="1">
      <alignment horizontal="center" readingOrder="0" vertical="bottom"/>
    </xf>
    <xf borderId="62" fillId="0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 vertical="bottom"/>
    </xf>
    <xf borderId="43" fillId="0" fontId="1" numFmtId="0" xfId="0" applyAlignment="1" applyBorder="1" applyFont="1">
      <alignment horizontal="center" vertical="bottom"/>
    </xf>
    <xf borderId="39" fillId="0" fontId="7" numFmtId="0" xfId="0" applyAlignment="1" applyBorder="1" applyFont="1">
      <alignment horizontal="center" readingOrder="0" vertical="bottom"/>
    </xf>
    <xf borderId="39" fillId="14" fontId="1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vertical="bottom"/>
    </xf>
    <xf borderId="19" fillId="17" fontId="3" numFmtId="0" xfId="0" applyAlignment="1" applyBorder="1" applyFill="1" applyFont="1">
      <alignment horizontal="center" vertical="bottom"/>
    </xf>
    <xf borderId="19" fillId="0" fontId="3" numFmtId="0" xfId="0" applyAlignment="1" applyBorder="1" applyFont="1">
      <alignment horizontal="center" vertical="bottom"/>
    </xf>
    <xf borderId="87" fillId="6" fontId="1" numFmtId="0" xfId="0" applyAlignment="1" applyBorder="1" applyFont="1">
      <alignment horizontal="center" readingOrder="0" shrinkToFit="0" vertical="top" wrapText="1"/>
    </xf>
    <xf borderId="88" fillId="0" fontId="1" numFmtId="0" xfId="0" applyAlignment="1" applyBorder="1" applyFont="1">
      <alignment horizontal="center" vertical="bottom"/>
    </xf>
    <xf borderId="16" fillId="18" fontId="1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87" fillId="0" fontId="3" numFmtId="0" xfId="0" applyAlignment="1" applyBorder="1" applyFont="1">
      <alignment horizontal="center" readingOrder="0" vertical="bottom"/>
    </xf>
    <xf borderId="89" fillId="16" fontId="3" numFmtId="0" xfId="0" applyAlignment="1" applyBorder="1" applyFont="1">
      <alignment horizontal="center" readingOrder="0" vertical="bottom"/>
    </xf>
    <xf borderId="90" fillId="6" fontId="3" numFmtId="0" xfId="0" applyAlignment="1" applyBorder="1" applyFont="1">
      <alignment horizontal="center" vertical="bottom"/>
    </xf>
    <xf borderId="91" fillId="6" fontId="3" numFmtId="0" xfId="0" applyAlignment="1" applyBorder="1" applyFont="1">
      <alignment horizontal="center" vertical="bottom"/>
    </xf>
    <xf borderId="87" fillId="16" fontId="3" numFmtId="0" xfId="0" applyAlignment="1" applyBorder="1" applyFont="1">
      <alignment horizontal="center" readingOrder="0" vertical="bottom"/>
    </xf>
    <xf borderId="18" fillId="16" fontId="3" numFmtId="0" xfId="0" applyAlignment="1" applyBorder="1" applyFont="1">
      <alignment horizontal="center" vertical="bottom"/>
    </xf>
    <xf borderId="0" fillId="6" fontId="5" numFmtId="0" xfId="0" applyAlignment="1" applyFont="1">
      <alignment horizontal="center" readingOrder="0"/>
    </xf>
    <xf borderId="35" fillId="0" fontId="5" numFmtId="0" xfId="0" applyAlignment="1" applyBorder="1" applyFont="1">
      <alignment horizontal="center" readingOrder="0"/>
    </xf>
    <xf borderId="92" fillId="0" fontId="5" numFmtId="0" xfId="0" applyAlignment="1" applyBorder="1" applyFont="1">
      <alignment horizontal="center"/>
    </xf>
    <xf borderId="92" fillId="6" fontId="1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vertical="bottom"/>
    </xf>
    <xf borderId="92" fillId="0" fontId="1" numFmtId="0" xfId="0" applyAlignment="1" applyBorder="1" applyFont="1">
      <alignment horizontal="center" vertical="bottom"/>
    </xf>
    <xf borderId="93" fillId="0" fontId="1" numFmtId="0" xfId="0" applyAlignment="1" applyBorder="1" applyFont="1">
      <alignment horizontal="center" vertical="bottom"/>
    </xf>
    <xf borderId="19" fillId="2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86" fillId="6" fontId="1" numFmtId="0" xfId="0" applyAlignment="1" applyBorder="1" applyFont="1">
      <alignment vertical="bottom"/>
    </xf>
    <xf borderId="35" fillId="12" fontId="1" numFmtId="0" xfId="0" applyAlignment="1" applyBorder="1" applyFont="1">
      <alignment horizontal="center" vertical="bottom"/>
    </xf>
    <xf borderId="19" fillId="6" fontId="1" numFmtId="0" xfId="0" applyAlignment="1" applyBorder="1" applyFont="1">
      <alignment vertical="bottom"/>
    </xf>
    <xf borderId="19" fillId="0" fontId="1" numFmtId="0" xfId="0" applyAlignment="1" applyBorder="1" applyFont="1">
      <alignment horizontal="center" vertical="bottom"/>
    </xf>
    <xf borderId="39" fillId="0" fontId="5" numFmtId="0" xfId="0" applyAlignment="1" applyBorder="1" applyFont="1">
      <alignment horizontal="center" readingOrder="0"/>
    </xf>
    <xf borderId="87" fillId="0" fontId="5" numFmtId="0" xfId="0" applyAlignment="1" applyBorder="1" applyFont="1">
      <alignment horizontal="center"/>
    </xf>
    <xf borderId="87" fillId="0" fontId="1" numFmtId="0" xfId="0" applyAlignment="1" applyBorder="1" applyFont="1">
      <alignment horizontal="center" vertical="bottom"/>
    </xf>
    <xf borderId="39" fillId="0" fontId="1" numFmtId="0" xfId="0" applyAlignment="1" applyBorder="1" applyFont="1">
      <alignment horizontal="center" vertical="bottom"/>
    </xf>
    <xf borderId="94" fillId="0" fontId="1" numFmtId="0" xfId="0" applyAlignment="1" applyBorder="1" applyFont="1">
      <alignment horizontal="center" vertical="bottom"/>
    </xf>
    <xf borderId="0" fillId="6" fontId="5" numFmtId="0" xfId="0" applyAlignment="1" applyFont="1">
      <alignment horizontal="center"/>
    </xf>
    <xf borderId="62" fillId="6" fontId="1" numFmtId="0" xfId="0" applyAlignment="1" applyBorder="1" applyFont="1">
      <alignment horizontal="center" vertical="bottom"/>
    </xf>
    <xf borderId="87" fillId="6" fontId="1" numFmtId="0" xfId="0" applyAlignment="1" applyBorder="1" applyFont="1">
      <alignment horizontal="center" vertical="bottom"/>
    </xf>
    <xf borderId="95" fillId="0" fontId="1" numFmtId="0" xfId="0" applyAlignment="1" applyBorder="1" applyFont="1">
      <alignment horizontal="center" vertical="bottom"/>
    </xf>
    <xf borderId="95" fillId="0" fontId="5" numFmtId="0" xfId="0" applyBorder="1" applyFont="1"/>
    <xf borderId="0" fillId="6" fontId="5" numFmtId="0" xfId="0" applyFont="1"/>
    <xf borderId="96" fillId="0" fontId="5" numFmtId="0" xfId="0" applyAlignment="1" applyBorder="1" applyFont="1">
      <alignment horizontal="center" readingOrder="0"/>
    </xf>
    <xf borderId="89" fillId="2" fontId="8" numFmtId="0" xfId="0" applyAlignment="1" applyBorder="1" applyFont="1">
      <alignment horizontal="center"/>
    </xf>
    <xf borderId="97" fillId="0" fontId="5" numFmtId="0" xfId="0" applyAlignment="1" applyBorder="1" applyFont="1">
      <alignment horizontal="center"/>
    </xf>
    <xf borderId="53" fillId="0" fontId="5" numFmtId="0" xfId="0" applyAlignment="1" applyBorder="1" applyFont="1">
      <alignment horizontal="center"/>
    </xf>
    <xf borderId="98" fillId="0" fontId="5" numFmtId="0" xfId="0" applyAlignment="1" applyBorder="1" applyFont="1">
      <alignment horizontal="center"/>
    </xf>
    <xf borderId="89" fillId="0" fontId="5" numFmtId="0" xfId="0" applyAlignment="1" applyBorder="1" applyFont="1">
      <alignment horizontal="center"/>
    </xf>
    <xf borderId="89" fillId="0" fontId="1" numFmtId="0" xfId="0" applyAlignment="1" applyBorder="1" applyFont="1">
      <alignment horizontal="center" vertical="bottom"/>
    </xf>
    <xf borderId="96" fillId="0" fontId="1" numFmtId="0" xfId="0" applyAlignment="1" applyBorder="1" applyFont="1">
      <alignment horizontal="center" vertical="bottom"/>
    </xf>
    <xf borderId="89" fillId="2" fontId="9" numFmtId="0" xfId="0" applyAlignment="1" applyBorder="1" applyFont="1">
      <alignment horizontal="center" vertical="bottom"/>
    </xf>
    <xf borderId="97" fillId="0" fontId="1" numFmtId="0" xfId="0" applyAlignment="1" applyBorder="1" applyFont="1">
      <alignment horizontal="center" vertical="bottom"/>
    </xf>
    <xf borderId="98" fillId="0" fontId="1" numFmtId="0" xfId="0" applyAlignment="1" applyBorder="1" applyFont="1">
      <alignment horizontal="center" vertical="bottom"/>
    </xf>
    <xf borderId="99" fillId="0" fontId="1" numFmtId="0" xfId="0" applyAlignment="1" applyBorder="1" applyFont="1">
      <alignment horizontal="center" vertical="bottom"/>
    </xf>
    <xf borderId="40" fillId="2" fontId="9" numFmtId="0" xfId="0" applyAlignment="1" applyBorder="1" applyFont="1">
      <alignment horizontal="center" vertical="bottom"/>
    </xf>
    <xf borderId="88" fillId="6" fontId="5" numFmtId="0" xfId="0" applyAlignment="1" applyBorder="1" applyFont="1">
      <alignment horizontal="center"/>
    </xf>
    <xf borderId="97" fillId="0" fontId="1" numFmtId="0" xfId="0" applyAlignment="1" applyBorder="1" applyFont="1">
      <alignment vertical="bottom"/>
    </xf>
    <xf borderId="89" fillId="6" fontId="1" numFmtId="0" xfId="0" applyAlignment="1" applyBorder="1" applyFont="1">
      <alignment horizontal="center" vertical="bottom"/>
    </xf>
    <xf borderId="0" fillId="6" fontId="9" numFmtId="0" xfId="0" applyAlignment="1" applyFont="1">
      <alignment horizontal="center" vertical="bottom"/>
    </xf>
    <xf borderId="100" fillId="0" fontId="1" numFmtId="0" xfId="0" applyAlignment="1" applyBorder="1" applyFont="1">
      <alignment horizontal="center" vertical="bottom"/>
    </xf>
    <xf borderId="101" fillId="0" fontId="1" numFmtId="0" xfId="0" applyAlignment="1" applyBorder="1" applyFont="1">
      <alignment horizontal="center" vertical="bottom"/>
    </xf>
    <xf borderId="93" fillId="0" fontId="5" numFmtId="0" xfId="0" applyAlignment="1" applyBorder="1" applyFont="1">
      <alignment horizontal="center" readingOrder="0"/>
    </xf>
    <xf borderId="102" fillId="0" fontId="5" numFmtId="0" xfId="0" applyBorder="1" applyFont="1"/>
    <xf borderId="77" fillId="0" fontId="5" numFmtId="0" xfId="0" applyAlignment="1" applyBorder="1" applyFont="1">
      <alignment readingOrder="0"/>
    </xf>
    <xf borderId="77" fillId="0" fontId="5" numFmtId="0" xfId="0" applyBorder="1" applyFont="1"/>
    <xf borderId="103" fillId="0" fontId="5" numFmtId="0" xfId="0" applyBorder="1" applyFont="1"/>
    <xf borderId="10" fillId="6" fontId="5" numFmtId="0" xfId="0" applyBorder="1" applyFont="1"/>
    <xf borderId="103" fillId="0" fontId="5" numFmtId="0" xfId="0" applyAlignment="1" applyBorder="1" applyFont="1">
      <alignment horizontal="center"/>
    </xf>
    <xf borderId="10" fillId="6" fontId="5" numFmtId="0" xfId="0" applyAlignment="1" applyBorder="1" applyFont="1">
      <alignment horizontal="center"/>
    </xf>
    <xf borderId="52" fillId="0" fontId="5" numFmtId="0" xfId="0" applyBorder="1" applyFont="1"/>
    <xf borderId="99" fillId="0" fontId="5" numFmtId="0" xfId="0" applyAlignment="1" applyBorder="1" applyFont="1">
      <alignment horizontal="center" readingOrder="0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2" fillId="0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88" fillId="6" fontId="5" numFmtId="0" xfId="0" applyBorder="1" applyFont="1"/>
    <xf borderId="22" fillId="0" fontId="5" numFmtId="0" xfId="0" applyAlignment="1" applyBorder="1" applyFont="1">
      <alignment horizontal="center"/>
    </xf>
    <xf borderId="104" fillId="0" fontId="5" numFmtId="0" xfId="0" applyBorder="1" applyFont="1"/>
    <xf borderId="17" fillId="0" fontId="5" numFmtId="0" xfId="0" applyBorder="1" applyFont="1"/>
    <xf borderId="0" fillId="0" fontId="5" numFmtId="0" xfId="0" applyAlignment="1" applyFont="1">
      <alignment horizontal="center"/>
    </xf>
    <xf borderId="0" fillId="6" fontId="10" numFmtId="0" xfId="0" applyAlignment="1" applyFont="1">
      <alignment horizontal="center" readingOrder="0"/>
    </xf>
    <xf borderId="105" fillId="0" fontId="10" numFmtId="0" xfId="0" applyAlignment="1" applyBorder="1" applyFont="1">
      <alignment horizontal="center" readingOrder="0"/>
    </xf>
    <xf borderId="105" fillId="0" fontId="2" numFmtId="0" xfId="0" applyBorder="1" applyFont="1"/>
    <xf borderId="78" fillId="0" fontId="2" numFmtId="0" xfId="0" applyBorder="1" applyFont="1"/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vertical="bottom"/>
    </xf>
    <xf borderId="105" fillId="19" fontId="1" numFmtId="0" xfId="0" applyAlignment="1" applyBorder="1" applyFill="1" applyFont="1">
      <alignment vertical="bottom"/>
    </xf>
    <xf borderId="77" fillId="19" fontId="1" numFmtId="0" xfId="0" applyAlignment="1" applyBorder="1" applyFont="1">
      <alignment vertical="bottom"/>
    </xf>
    <xf borderId="53" fillId="19" fontId="1" numFmtId="0" xfId="0" applyAlignment="1" applyBorder="1" applyFont="1">
      <alignment horizontal="center" vertical="bottom"/>
    </xf>
    <xf borderId="53" fillId="19" fontId="1" numFmtId="0" xfId="0" applyAlignment="1" applyBorder="1" applyFont="1">
      <alignment horizontal="center" vertical="bottom"/>
    </xf>
    <xf borderId="54" fillId="19" fontId="1" numFmtId="0" xfId="0" applyAlignment="1" applyBorder="1" applyFont="1">
      <alignment horizontal="center" vertical="bottom"/>
    </xf>
    <xf borderId="78" fillId="19" fontId="5" numFmtId="0" xfId="0" applyAlignment="1" applyBorder="1" applyFont="1">
      <alignment readingOrder="0"/>
    </xf>
    <xf borderId="0" fillId="6" fontId="1" numFmtId="0" xfId="0" applyAlignment="1" applyFont="1">
      <alignment horizontal="center" vertical="bottom"/>
    </xf>
    <xf borderId="3" fillId="0" fontId="5" numFmtId="0" xfId="0" applyAlignment="1" applyBorder="1" applyFont="1">
      <alignment readingOrder="0"/>
    </xf>
    <xf borderId="106" fillId="0" fontId="5" numFmtId="0" xfId="0" applyAlignment="1" applyBorder="1" applyFont="1">
      <alignment horizontal="center"/>
    </xf>
    <xf borderId="3" fillId="0" fontId="5" numFmtId="0" xfId="0" applyBorder="1" applyFont="1"/>
    <xf borderId="5" fillId="0" fontId="5" numFmtId="0" xfId="0" applyBorder="1" applyFont="1"/>
    <xf borderId="0" fillId="0" fontId="5" numFmtId="0" xfId="0" applyAlignment="1" applyFont="1">
      <alignment readingOrder="0"/>
    </xf>
    <xf borderId="80" fillId="0" fontId="5" numFmtId="0" xfId="0" applyBorder="1" applyFont="1"/>
    <xf borderId="73" fillId="0" fontId="5" numFmtId="0" xfId="0" applyAlignment="1" applyBorder="1" applyFont="1">
      <alignment readingOrder="0"/>
    </xf>
    <xf borderId="70" fillId="0" fontId="5" numFmtId="0" xfId="0" applyAlignment="1" applyBorder="1" applyFont="1">
      <alignment readingOrder="0"/>
    </xf>
    <xf borderId="74" fillId="0" fontId="5" numFmtId="0" xfId="0" applyBorder="1" applyFont="1"/>
    <xf borderId="71" fillId="0" fontId="5" numFmtId="0" xfId="0" applyBorder="1" applyFont="1"/>
    <xf borderId="75" fillId="0" fontId="5" numFmtId="0" xfId="0" applyBorder="1" applyFont="1"/>
    <xf borderId="73" fillId="0" fontId="5" numFmtId="0" xfId="0" applyBorder="1" applyFont="1"/>
    <xf borderId="107" fillId="0" fontId="5" numFmtId="0" xfId="0" applyBorder="1" applyFont="1"/>
    <xf borderId="0" fillId="6" fontId="1" numFmtId="0" xfId="0" applyAlignment="1" applyFont="1">
      <alignment horizontal="center" readingOrder="0" shrinkToFit="0" vertical="top" wrapText="1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bottom"/>
    </xf>
    <xf borderId="0" fillId="8" fontId="1" numFmtId="0" xfId="0" applyAlignment="1" applyFont="1">
      <alignment horizontal="center" vertical="bottom"/>
    </xf>
    <xf borderId="37" fillId="8" fontId="1" numFmtId="0" xfId="0" applyAlignment="1" applyBorder="1" applyFont="1">
      <alignment horizontal="center" vertical="bottom"/>
    </xf>
    <xf borderId="37" fillId="9" fontId="1" numFmtId="0" xfId="0" applyAlignment="1" applyBorder="1" applyFont="1">
      <alignment horizontal="center" vertical="bottom"/>
    </xf>
    <xf borderId="37" fillId="9" fontId="1" numFmtId="0" xfId="0" applyAlignment="1" applyBorder="1" applyFont="1">
      <alignment horizontal="center" vertical="bottom"/>
    </xf>
    <xf borderId="37" fillId="8" fontId="1" numFmtId="0" xfId="0" applyAlignment="1" applyBorder="1" applyFont="1">
      <alignment horizontal="center" vertical="bottom"/>
    </xf>
    <xf borderId="53" fillId="8" fontId="1" numFmtId="0" xfId="0" applyAlignment="1" applyBorder="1" applyFont="1">
      <alignment horizontal="center" vertical="bottom"/>
    </xf>
    <xf borderId="19" fillId="10" fontId="3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9" fillId="11" fontId="3" numFmtId="0" xfId="0" applyAlignment="1" applyBorder="1" applyFont="1">
      <alignment horizontal="center" readingOrder="0" vertical="bottom"/>
    </xf>
    <xf borderId="19" fillId="13" fontId="7" numFmtId="0" xfId="0" applyAlignment="1" applyBorder="1" applyFont="1">
      <alignment horizontal="center" readingOrder="0" vertical="bottom"/>
    </xf>
    <xf borderId="35" fillId="15" fontId="1" numFmtId="0" xfId="0" applyAlignment="1" applyBorder="1" applyFont="1">
      <alignment horizontal="center" readingOrder="0"/>
    </xf>
    <xf borderId="108" fillId="14" fontId="7" numFmtId="0" xfId="0" applyAlignment="1" applyBorder="1" applyFont="1">
      <alignment horizontal="center" readingOrder="0" vertical="bottom"/>
    </xf>
    <xf borderId="19" fillId="18" fontId="1" numFmtId="0" xfId="0" applyAlignment="1" applyBorder="1" applyFont="1">
      <alignment horizontal="center" readingOrder="0" vertical="bottom"/>
    </xf>
    <xf borderId="86" fillId="0" fontId="10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/>
    </xf>
    <xf borderId="19" fillId="15" fontId="1" numFmtId="0" xfId="0" applyAlignment="1" applyBorder="1" applyFont="1">
      <alignment horizontal="center" readingOrder="0"/>
    </xf>
    <xf borderId="94" fillId="0" fontId="10" numFmtId="0" xfId="0" applyAlignment="1" applyBorder="1" applyFont="1">
      <alignment horizontal="center" readingOrder="0"/>
    </xf>
    <xf borderId="109" fillId="0" fontId="1" numFmtId="0" xfId="0" applyAlignment="1" applyBorder="1" applyFont="1">
      <alignment horizontal="center" readingOrder="0" shrinkToFit="0" wrapText="1"/>
    </xf>
    <xf borderId="18" fillId="18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horizontal="center" vertical="bottom"/>
    </xf>
    <xf borderId="90" fillId="6" fontId="1" numFmtId="0" xfId="0" applyAlignment="1" applyBorder="1" applyFont="1">
      <alignment horizontal="center" readingOrder="0" vertical="bottom"/>
    </xf>
    <xf borderId="95" fillId="0" fontId="2" numFmtId="0" xfId="0" applyBorder="1" applyFont="1"/>
    <xf borderId="90" fillId="0" fontId="2" numFmtId="0" xfId="0" applyBorder="1" applyFont="1"/>
    <xf borderId="39" fillId="0" fontId="3" numFmtId="0" xfId="0" applyAlignment="1" applyBorder="1" applyFont="1">
      <alignment horizontal="center" readingOrder="0" vertical="bottom"/>
    </xf>
    <xf borderId="39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 readingOrder="0" shrinkToFit="0" wrapText="1"/>
    </xf>
    <xf borderId="94" fillId="0" fontId="1" numFmtId="0" xfId="0" applyAlignment="1" applyBorder="1" applyFont="1">
      <alignment horizontal="center" readingOrder="0"/>
    </xf>
    <xf borderId="40" fillId="0" fontId="3" numFmtId="0" xfId="0" applyAlignment="1" applyBorder="1" applyFont="1">
      <alignment horizontal="center" readingOrder="0" vertical="bottom"/>
    </xf>
    <xf borderId="110" fillId="0" fontId="10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/>
    </xf>
    <xf borderId="110" fillId="0" fontId="1" numFmtId="0" xfId="0" applyAlignment="1" applyBorder="1" applyFont="1">
      <alignment horizontal="center" readingOrder="0" shrinkToFit="0" wrapText="1"/>
    </xf>
    <xf borderId="110" fillId="0" fontId="1" numFmtId="0" xfId="0" applyAlignment="1" applyBorder="1" applyFont="1">
      <alignment horizontal="center" readingOrder="0"/>
    </xf>
    <xf borderId="91" fillId="0" fontId="3" numFmtId="0" xfId="0" applyAlignment="1" applyBorder="1" applyFont="1">
      <alignment horizontal="center" readingOrder="0" vertical="bottom"/>
    </xf>
    <xf borderId="90" fillId="0" fontId="10" numFmtId="0" xfId="0" applyAlignment="1" applyBorder="1" applyFont="1">
      <alignment horizontal="center" readingOrder="0"/>
    </xf>
    <xf borderId="111" fillId="0" fontId="1" numFmtId="0" xfId="0" applyAlignment="1" applyBorder="1" applyFont="1">
      <alignment horizontal="center" vertical="bottom"/>
    </xf>
    <xf borderId="91" fillId="0" fontId="1" numFmtId="0" xfId="0" applyAlignment="1" applyBorder="1" applyFont="1">
      <alignment horizontal="center"/>
    </xf>
    <xf borderId="90" fillId="0" fontId="1" numFmtId="0" xfId="0" applyAlignment="1" applyBorder="1" applyFont="1">
      <alignment horizontal="center" readingOrder="0" shrinkToFit="0" wrapText="1"/>
    </xf>
    <xf borderId="86" fillId="0" fontId="2" numFmtId="0" xfId="0" applyBorder="1" applyFont="1"/>
    <xf borderId="10" fillId="0" fontId="2" numFmtId="0" xfId="0" applyBorder="1" applyFont="1"/>
    <xf borderId="16" fillId="0" fontId="2" numFmtId="0" xfId="0" applyBorder="1" applyFont="1"/>
    <xf borderId="90" fillId="0" fontId="1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/>
    </xf>
    <xf borderId="62" fillId="0" fontId="5" numFmtId="0" xfId="0" applyAlignment="1" applyBorder="1" applyFont="1">
      <alignment horizontal="center"/>
    </xf>
    <xf borderId="88" fillId="0" fontId="5" numFmtId="0" xfId="0" applyAlignment="1" applyBorder="1" applyFont="1">
      <alignment horizontal="center"/>
    </xf>
    <xf borderId="112" fillId="0" fontId="1" numFmtId="0" xfId="0" applyAlignment="1" applyBorder="1" applyFont="1">
      <alignment horizontal="center" vertical="bottom"/>
    </xf>
    <xf borderId="52" fillId="0" fontId="5" numFmtId="0" xfId="0" applyAlignment="1" applyBorder="1" applyFont="1">
      <alignment horizontal="center"/>
    </xf>
    <xf borderId="94" fillId="0" fontId="5" numFmtId="0" xfId="0" applyAlignment="1" applyBorder="1" applyFont="1">
      <alignment horizontal="center" readingOrder="0"/>
    </xf>
    <xf borderId="70" fillId="0" fontId="5" numFmtId="0" xfId="0" applyBorder="1" applyFont="1"/>
    <xf borderId="75" fillId="0" fontId="5" numFmtId="0" xfId="0" applyAlignment="1" applyBorder="1" applyFont="1">
      <alignment readingOrder="0"/>
    </xf>
    <xf borderId="75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DAF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Июль'!$E$36,'Отчет Магазины Июль'!$E$36)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Сайт НН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Июль'!$AK$37,'Отчет Магазины Июль'!$AL$37,'Отчет Магазины Июль'!$AM$37)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Екатеринбург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Июль'!$BR$36,'Отчет Магазины Июль'!$BS$36,'Отчет Магазины Июль'!$BT$36)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Июль'!$BQ$33</c:f>
            </c:strRef>
          </c:cat>
          <c:val>
            <c:numRef>
              <c:f>'Отчет Магазины Июль'!$BQ$33</c:f>
              <c:numCache/>
            </c:numRef>
          </c:val>
        </c:ser>
        <c:axId val="404736686"/>
        <c:axId val="1688939390"/>
      </c:barChart>
      <c:catAx>
        <c:axId val="40473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939390"/>
      </c:catAx>
      <c:valAx>
        <c:axId val="1688939390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736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Екатеринбург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Июль'!$BR$37,'Отчет Магазины Июль'!$BS$37,'Отчет Магазины Июль'!$BT$37)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Уфа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Июль'!$CC$36,'Отчет Магазины Июль'!$CD$36,'Отчет Магазины Июль'!$CE$36)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Уфа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Июль'!$CC$37,'Отчет Магазины Июль'!$CD$37,'Отчет Магазины Июль'!$CE$37)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Июль'!$CB$33</c:f>
            </c:strRef>
          </c:cat>
          <c:val>
            <c:numRef>
              <c:f>'Отчет Магазины Июль'!$CB$33</c:f>
              <c:numCache/>
            </c:numRef>
          </c:val>
        </c:ser>
        <c:axId val="191301253"/>
        <c:axId val="2146934518"/>
      </c:barChart>
      <c:catAx>
        <c:axId val="191301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934518"/>
      </c:catAx>
      <c:valAx>
        <c:axId val="2146934518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1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Июль'!$CB$34</c:f>
            </c:strRef>
          </c:cat>
          <c:val>
            <c:numRef>
              <c:f>'Отчет Магазины Июль'!$CB$34</c:f>
              <c:numCache/>
            </c:numRef>
          </c:val>
        </c:ser>
        <c:axId val="2142610007"/>
        <c:axId val="1245676527"/>
      </c:barChart>
      <c:catAx>
        <c:axId val="214261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676527"/>
      </c:catAx>
      <c:valAx>
        <c:axId val="1245676527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610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Челябинск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Июль'!$CN$36,'Отчет Магазины Июль'!$CO$36,'Отчет Магазины Июль'!$CP$36)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Казань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Июль'!$BG$36,'Отчет Магазины Июль'!$BH$36,'Отчет Магазины Июль'!$BI$36)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Июль'!$C$33</c:f>
            </c:strRef>
          </c:cat>
          <c:val>
            <c:numRef>
              <c:f>'Отчет Магазины Июль'!$C$33</c:f>
              <c:numCache/>
            </c:numRef>
          </c:val>
        </c:ser>
        <c:axId val="1840069859"/>
        <c:axId val="722364535"/>
      </c:barChart>
      <c:catAx>
        <c:axId val="1840069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364535"/>
      </c:catAx>
      <c:valAx>
        <c:axId val="722364535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069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Scania Man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Июль'!$CY$36,'Отчет Магазины Июль'!$CZ$36,'Отчет Магазины Июль'!$DA$36)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Москва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Июль'!$DJ$36,'Отчет Магазины Июль'!$DK$36)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Соц. сети</a:t>
            </a:r>
          </a:p>
        </c:rich>
      </c:tx>
      <c:layout>
        <c:manualLayout>
          <c:xMode val="edge"/>
          <c:yMode val="edge"/>
          <c:x val="0.038874345549738225"/>
          <c:y val="0.03690311369801086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Июль'!$EF$36,'Отчет Магазины Июль'!$EG$36,'Отчет Магазины Июль'!$EH$36)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Челябинск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Июль'!$CN$37,'Отчет Магазины Июль'!$CO$37,'Отчет Магазины Июль'!$CP$37)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Казань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Июль'!$BG$37,'Отчет Магазины Июль'!$BH$37,'Отчет Магазины Июль'!$BI$37)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Scania Man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Июль'!$CY$37,'Отчет Магазины Июль'!$CZ$37,'Отчет Магазины Июль'!$DA$37)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Москва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Июль'!$DJ$37,'Отчет Магазины Июль'!$DK$37,'Отчет Магазины Июль'!$DL$37)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Соц.сети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Июль'!$EF$37,'Отчет Магазины Июль'!$EG$37,'Отчет Магазины Июль'!$EH$37)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Июль'!$CM$33</c:f>
            </c:strRef>
          </c:cat>
          <c:val>
            <c:numRef>
              <c:f>'Отчет Магазины Июль'!$CM$33</c:f>
              <c:numCache/>
            </c:numRef>
          </c:val>
        </c:ser>
        <c:axId val="1632831928"/>
        <c:axId val="470632444"/>
      </c:barChart>
      <c:catAx>
        <c:axId val="163283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632444"/>
      </c:catAx>
      <c:valAx>
        <c:axId val="47063244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31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Июль'!$DI$33</c:f>
            </c:strRef>
          </c:cat>
          <c:val>
            <c:numRef>
              <c:f>'Отчет Магазины Июль'!$DI$33</c:f>
              <c:numCache/>
            </c:numRef>
          </c:val>
        </c:ser>
        <c:axId val="451059883"/>
        <c:axId val="241471436"/>
      </c:barChart>
      <c:catAx>
        <c:axId val="45105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471436"/>
      </c:catAx>
      <c:valAx>
        <c:axId val="241471436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059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Iveco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Июль'!$O$36,'Отчет Магазины Июль'!$P$36,'Отчет Магазины Июль'!$Q$36)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Июль'!$EE$33</c:f>
            </c:strRef>
          </c:cat>
          <c:val>
            <c:numRef>
              <c:f>'Отчет Магазины Июль'!$EE$33</c:f>
              <c:numCache/>
            </c:numRef>
          </c:val>
        </c:ser>
        <c:axId val="1786115250"/>
        <c:axId val="1634976642"/>
      </c:barChart>
      <c:catAx>
        <c:axId val="178611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76642"/>
      </c:catAx>
      <c:valAx>
        <c:axId val="1634976642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115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Июль'!$CM$34</c:f>
            </c:strRef>
          </c:cat>
          <c:val>
            <c:numRef>
              <c:f>'Отчет Магазины Июль'!$CM$34</c:f>
              <c:numCache/>
            </c:numRef>
          </c:val>
        </c:ser>
        <c:axId val="955532200"/>
        <c:axId val="1536361772"/>
      </c:barChart>
      <c:catAx>
        <c:axId val="95553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61772"/>
      </c:catAx>
      <c:valAx>
        <c:axId val="153636177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532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Июль'!$DI$34</c:f>
            </c:strRef>
          </c:cat>
          <c:val>
            <c:numRef>
              <c:f>'Отчет Магазины Июль'!$DI$34</c:f>
              <c:numCache/>
            </c:numRef>
          </c:val>
        </c:ser>
        <c:axId val="31482437"/>
        <c:axId val="1189277896"/>
      </c:barChart>
      <c:catAx>
        <c:axId val="31482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277896"/>
      </c:catAx>
      <c:valAx>
        <c:axId val="118927789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82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Июль'!$EE$34</c:f>
            </c:strRef>
          </c:cat>
          <c:val>
            <c:numRef>
              <c:f>'Отчет Магазины Июль'!$EE$34</c:f>
              <c:numCache/>
            </c:numRef>
          </c:val>
        </c:ser>
        <c:axId val="2004455138"/>
        <c:axId val="390943762"/>
      </c:barChart>
      <c:catAx>
        <c:axId val="200445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943762"/>
      </c:catAx>
      <c:valAx>
        <c:axId val="39094376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455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Авито-звонок Компания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'Отчет Магазины Июль'!$D$72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Июль'!$C$72</c:f>
            </c:strRef>
          </c:cat>
          <c:val>
            <c:numRef>
              <c:f>'Отчет Магазины Июль'!$C$72</c:f>
              <c:numCache/>
            </c:numRef>
          </c:val>
        </c:ser>
        <c:axId val="720111602"/>
        <c:axId val="892574962"/>
      </c:barChart>
      <c:catAx>
        <c:axId val="720111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74962"/>
      </c:catAx>
      <c:valAx>
        <c:axId val="892574962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111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Авито-звонок Компания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Июль'!$D$71,'Отчет Магазины Июль'!$G$71)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'Отчет Магазины Июль'!$C$71</c:f>
            </c:strRef>
          </c:cat>
          <c:val>
            <c:numRef>
              <c:f>'Отчет Магазины Июль'!$C$71</c:f>
              <c:numCache/>
            </c:numRef>
          </c:val>
        </c:ser>
        <c:axId val="731162458"/>
        <c:axId val="2028579445"/>
      </c:barChart>
      <c:catAx>
        <c:axId val="731162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79445"/>
      </c:catAx>
      <c:valAx>
        <c:axId val="2028579445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62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Июль'!$AJ$33</c:f>
            </c:strRef>
          </c:cat>
          <c:val>
            <c:numRef>
              <c:f>'Отчет Магазины Июль'!$AJ$33</c:f>
              <c:numCache/>
            </c:numRef>
          </c:val>
        </c:ser>
        <c:axId val="411380687"/>
        <c:axId val="1689303995"/>
      </c:barChart>
      <c:catAx>
        <c:axId val="41138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303995"/>
      </c:catAx>
      <c:valAx>
        <c:axId val="1689303995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380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Июль'!$AJ$34</c:f>
            </c:strRef>
          </c:cat>
          <c:val>
            <c:numRef>
              <c:f>'Отчет Магазины Июль'!$AJ$34</c:f>
              <c:numCache/>
            </c:numRef>
          </c:val>
        </c:ser>
        <c:axId val="839064747"/>
        <c:axId val="170209984"/>
      </c:barChart>
      <c:catAx>
        <c:axId val="83906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09984"/>
      </c:catAx>
      <c:valAx>
        <c:axId val="17020998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06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Июль'!$N$33</c:f>
            </c:strRef>
          </c:cat>
          <c:val>
            <c:numRef>
              <c:f>'Отчет Магазины Июль'!$N$33</c:f>
              <c:numCache/>
            </c:numRef>
          </c:val>
        </c:ser>
        <c:axId val="1916186676"/>
        <c:axId val="1763616724"/>
      </c:barChart>
      <c:catAx>
        <c:axId val="1916186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616724"/>
      </c:catAx>
      <c:valAx>
        <c:axId val="176361672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186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Июль'!$BQ$34</c:f>
            </c:strRef>
          </c:cat>
          <c:val>
            <c:numRef>
              <c:f>'Отчет Магазины Июль'!$BQ$34</c:f>
              <c:numCache/>
            </c:numRef>
          </c:val>
        </c:ser>
        <c:axId val="1973447107"/>
        <c:axId val="30472844"/>
      </c:barChart>
      <c:catAx>
        <c:axId val="1973447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2844"/>
      </c:catAx>
      <c:valAx>
        <c:axId val="3047284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47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Июль'!$BG$36</c:f>
            </c:strRef>
          </c:cat>
          <c:val>
            <c:numRef>
              <c:f>'Отчет Магазины Июль'!$BG$36</c:f>
              <c:numCache/>
            </c:numRef>
          </c:val>
        </c:ser>
        <c:axId val="233689371"/>
        <c:axId val="1396452546"/>
      </c:barChart>
      <c:catAx>
        <c:axId val="23368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452546"/>
      </c:catAx>
      <c:valAx>
        <c:axId val="1396452546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89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Июль'!$BG$37</c:f>
            </c:strRef>
          </c:cat>
          <c:val>
            <c:numRef>
              <c:f>'Отчет Магазины Июль'!$BG$37</c:f>
              <c:numCache/>
            </c:numRef>
          </c:val>
        </c:ser>
        <c:axId val="1031965655"/>
        <c:axId val="1908383573"/>
      </c:barChart>
      <c:catAx>
        <c:axId val="1031965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383573"/>
      </c:catAx>
      <c:valAx>
        <c:axId val="190838357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965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Июль'!$CX$33</c:f>
            </c:strRef>
          </c:cat>
          <c:val>
            <c:numRef>
              <c:f>'Отчет Магазины Июль'!$CX$33</c:f>
              <c:numCache/>
            </c:numRef>
          </c:val>
        </c:ser>
        <c:axId val="826835034"/>
        <c:axId val="863390165"/>
      </c:barChart>
      <c:catAx>
        <c:axId val="826835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90165"/>
      </c:catAx>
      <c:valAx>
        <c:axId val="863390165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835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Июль'!$CX$34</c:f>
            </c:strRef>
          </c:cat>
          <c:val>
            <c:numRef>
              <c:f>'Отчет Магазины Июль'!$CX$34</c:f>
              <c:numCache/>
            </c:numRef>
          </c:val>
        </c:ser>
        <c:axId val="1216877294"/>
        <c:axId val="102145355"/>
      </c:barChart>
      <c:catAx>
        <c:axId val="12168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45355"/>
      </c:catAx>
      <c:valAx>
        <c:axId val="102145355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87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Авито Новые запчасти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Июль'!$AV$36,'Отчет Магазины Июль'!$AW$36,'Отчет Магазины Июль'!$AX$36)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Июль'!$AV$36</c:f>
            </c:strRef>
          </c:cat>
          <c:val>
            <c:numRef>
              <c:f>'Отчет Магазины Июль'!$AV$36</c:f>
              <c:numCache/>
            </c:numRef>
          </c:val>
        </c:ser>
        <c:axId val="1747100485"/>
        <c:axId val="1138220255"/>
      </c:barChart>
      <c:catAx>
        <c:axId val="1747100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20255"/>
      </c:catAx>
      <c:valAx>
        <c:axId val="1138220255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100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Новые запчасти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Июль'!$AV$37,'Отчет Магазины Июль'!$AW$37,'Отчет Магазины Июль'!$AX$37)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Июль'!$AV$37</c:f>
            </c:strRef>
          </c:cat>
          <c:val>
            <c:numRef>
              <c:f>'Отчет Магазины Июль'!$AV$37</c:f>
              <c:numCache/>
            </c:numRef>
          </c:val>
        </c:ser>
        <c:axId val="1071720738"/>
        <c:axId val="245782809"/>
      </c:barChart>
      <c:catAx>
        <c:axId val="1071720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782809"/>
      </c:catAx>
      <c:valAx>
        <c:axId val="245782809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720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Mercedes/Kamaz/DROM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Июль'!$DU$36,'Отчет Магазины Июль'!$DV$36,'Отчет Магазины Июль'!$DW$36)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Сайт НН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Июль'!$AK$36,'Отчет Магазины Июль'!$AL$36,'Отчет Магазины Июль'!$AM$36)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Mercedes/Kamaz/DROM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Июль'!$DU$37,'Отчет Магазины Июль'!$DV$37,'Отчет Магазины Июль'!$DW$37)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Июль'!$DT$33</c:f>
            </c:strRef>
          </c:cat>
          <c:val>
            <c:numRef>
              <c:f>'Отчет Магазины Июль'!$DT$33</c:f>
              <c:numCache/>
            </c:numRef>
          </c:val>
        </c:ser>
        <c:axId val="1945539478"/>
        <c:axId val="1458313580"/>
      </c:barChart>
      <c:catAx>
        <c:axId val="194553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313580"/>
      </c:catAx>
      <c:valAx>
        <c:axId val="1458313580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53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Июль'!$DT$34</c:f>
            </c:strRef>
          </c:cat>
          <c:val>
            <c:numRef>
              <c:f>'Отчет Магазины Июль'!$DT$34</c:f>
              <c:numCache/>
            </c:numRef>
          </c:val>
        </c:ser>
        <c:axId val="170704220"/>
        <c:axId val="1415891696"/>
      </c:barChart>
      <c:catAx>
        <c:axId val="17070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891696"/>
      </c:catAx>
      <c:valAx>
        <c:axId val="141589169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04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Volvo/Renault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'Отчет Магазины Июль'!$Z$36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Volvo/Renault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Июль'!$Z$37,'Отчет Магазины Июль'!$AA$37,'Отчет Магазины Июль'!$AB$37)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Июль'!$Y$33</c:f>
            </c:strRef>
          </c:cat>
          <c:val>
            <c:numRef>
              <c:f>'Отчет Магазины Июль'!$Y$33</c:f>
              <c:numCache/>
            </c:numRef>
          </c:val>
        </c:ser>
        <c:axId val="585097346"/>
        <c:axId val="2073234152"/>
      </c:barChart>
      <c:catAx>
        <c:axId val="585097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234152"/>
      </c:catAx>
      <c:valAx>
        <c:axId val="2073234152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097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'Отчет Магазины Июль'!$Y$34</c:f>
            </c:strRef>
          </c:cat>
          <c:val>
            <c:numRef>
              <c:f>'Отчет Магазины Июль'!$Y$34</c:f>
              <c:numCache/>
            </c:numRef>
          </c:val>
        </c:ser>
        <c:axId val="721666993"/>
        <c:axId val="313381613"/>
      </c:barChart>
      <c:catAx>
        <c:axId val="721666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381613"/>
      </c:catAx>
      <c:valAx>
        <c:axId val="31338161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666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Андрей Go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Июль'!$D$36,'Отчет Менеджеры Июль'!$D$36)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Июль'!$B$33</c:f>
            </c:strRef>
          </c:cat>
          <c:val>
            <c:numRef>
              <c:f>'Отчет Менеджеры Июль'!$B$33</c:f>
              <c:numCache/>
            </c:numRef>
          </c:val>
        </c:ser>
        <c:axId val="1538301353"/>
        <c:axId val="1491286624"/>
      </c:barChart>
      <c:catAx>
        <c:axId val="153830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86624"/>
      </c:catAx>
      <c:valAx>
        <c:axId val="149128662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01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Андрей Новый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Июль'!$M$36,'Отчет Менеджеры Июль'!$N$36,'Отчет Менеджеры Июль'!$O$36)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Авито DAF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'Отчет Магазины Июль'!$D$37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Июль'!$L$33</c:f>
            </c:strRef>
          </c:cat>
          <c:val>
            <c:numRef>
              <c:f>'Отчет Менеджеры Июль'!$L$33</c:f>
              <c:numCache/>
            </c:numRef>
          </c:val>
        </c:ser>
        <c:axId val="1280939348"/>
        <c:axId val="306493174"/>
      </c:barChart>
      <c:catAx>
        <c:axId val="128093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493174"/>
      </c:catAx>
      <c:valAx>
        <c:axId val="30649317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939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Евгений Сергеевич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Июль'!$AG$36,'Отчет Менеджеры Июль'!$AH$36,'Отчет Менеджеры Июль'!$AI$36)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Андрей Go</a:t>
            </a:r>
          </a:p>
        </c:rich>
      </c:tx>
      <c:layout>
        <c:manualLayout>
          <c:xMode val="edge"/>
          <c:yMode val="edge"/>
          <c:x val="0.03878181818181819"/>
          <c:y val="0.05476525821596245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'Отчет Менеджеры Июль'!$C$37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Июль'!$B$34</c:f>
            </c:strRef>
          </c:cat>
          <c:val>
            <c:numRef>
              <c:f>'Отчет Менеджеры Июль'!$B$34</c:f>
              <c:numCache/>
            </c:numRef>
          </c:val>
        </c:ser>
        <c:axId val="1693540895"/>
        <c:axId val="1181767590"/>
      </c:barChart>
      <c:catAx>
        <c:axId val="169354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767590"/>
      </c:catAx>
      <c:valAx>
        <c:axId val="118176759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540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Андрей Новый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034296028880867"/>
          <c:y val="0.2126116071428572"/>
          <c:w val="0.9184115523465706"/>
          <c:h val="0.73080357142857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Июль'!$M$37,'Отчет Менеджеры Июль'!$N$37,'Отчет Менеджеры Июль'!$O$37)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Июль'!$L$34</c:f>
            </c:strRef>
          </c:cat>
          <c:val>
            <c:numRef>
              <c:f>'Отчет Менеджеры Июль'!$L$34</c:f>
              <c:numCache/>
            </c:numRef>
          </c:val>
        </c:ser>
        <c:axId val="2121148963"/>
        <c:axId val="500140153"/>
      </c:barChart>
      <c:catAx>
        <c:axId val="212114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140153"/>
      </c:catAx>
      <c:valAx>
        <c:axId val="50014015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148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Евгений Сергеевич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Июль'!$AG$37,'Отчет Менеджеры Июль'!$AH$37,'Отчет Менеджеры Июль'!$AI$37)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Евгений Блогер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Июль'!$AQ$36,'Отчет Менеджеры Июль'!$AR$36,'Отчет Менеджеры Июль'!$AS$36)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Июль'!$AP$33</c:f>
            </c:strRef>
          </c:cat>
          <c:val>
            <c:numRef>
              <c:f>'Отчет Менеджеры Июль'!$AP$33</c:f>
              <c:numCache/>
            </c:numRef>
          </c:val>
        </c:ser>
        <c:axId val="425565904"/>
        <c:axId val="1491753408"/>
      </c:barChart>
      <c:catAx>
        <c:axId val="42556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53408"/>
      </c:catAx>
      <c:valAx>
        <c:axId val="1491753408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56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Евгений Блогер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Июль'!$AQ$37,'Отчет Менеджеры Июль'!$AR$37,'Отчет Менеджеры Июль'!$AS$37)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Июль'!$C$34</c:f>
            </c:strRef>
          </c:cat>
          <c:val>
            <c:numRef>
              <c:f>'Отчет Магазины Июль'!$C$34</c:f>
              <c:numCache/>
            </c:numRef>
          </c:val>
        </c:ser>
        <c:axId val="2014223227"/>
        <c:axId val="1079896932"/>
      </c:barChart>
      <c:catAx>
        <c:axId val="2014223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896932"/>
      </c:catAx>
      <c:valAx>
        <c:axId val="107989693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223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Егор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Июль'!$BA$36,'Отчет Менеджеры Июль'!$BB$36,'Отчет Менеджеры Июль'!$BC$36)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Егор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Июль'!$BA$37,'Отчет Менеджеры Июль'!$BB$37,'Отчет Менеджеры Июль'!$BC$37)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Июль'!$AZ$33</c:f>
            </c:strRef>
          </c:cat>
          <c:val>
            <c:numRef>
              <c:f>'Отчет Менеджеры Июль'!$AZ$33</c:f>
              <c:numCache/>
            </c:numRef>
          </c:val>
        </c:ser>
        <c:axId val="1816341422"/>
        <c:axId val="1333752484"/>
      </c:barChart>
      <c:catAx>
        <c:axId val="181634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752484"/>
      </c:catAx>
      <c:valAx>
        <c:axId val="1333752484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41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Июль'!$AZ$34</c:f>
            </c:strRef>
          </c:cat>
          <c:val>
            <c:numRef>
              <c:f>'Отчет Менеджеры Июль'!$AZ$34</c:f>
              <c:numCache/>
            </c:numRef>
          </c:val>
        </c:ser>
        <c:axId val="395090877"/>
        <c:axId val="858489642"/>
      </c:barChart>
      <c:catAx>
        <c:axId val="395090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489642"/>
      </c:catAx>
      <c:valAx>
        <c:axId val="85848964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090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Июль'!$AF$33</c:f>
            </c:strRef>
          </c:cat>
          <c:val>
            <c:numRef>
              <c:f>'Отчет Менеджеры Июль'!$AF$33</c:f>
              <c:numCache/>
            </c:numRef>
          </c:val>
        </c:ser>
        <c:axId val="858188162"/>
        <c:axId val="1504764011"/>
      </c:barChart>
      <c:catAx>
        <c:axId val="858188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764011"/>
      </c:catAx>
      <c:valAx>
        <c:axId val="1504764011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188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Июль'!$AF$34</c:f>
            </c:strRef>
          </c:cat>
          <c:val>
            <c:numRef>
              <c:f>'Отчет Менеджеры Июль'!$AF$34</c:f>
              <c:numCache/>
            </c:numRef>
          </c:val>
        </c:ser>
        <c:axId val="1637628980"/>
        <c:axId val="576957740"/>
      </c:barChart>
      <c:catAx>
        <c:axId val="163762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957740"/>
      </c:catAx>
      <c:valAx>
        <c:axId val="57695774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628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Июль'!$AP$34</c:f>
            </c:strRef>
          </c:cat>
          <c:val>
            <c:numRef>
              <c:f>'Отчет Менеджеры Июль'!$AP$34</c:f>
              <c:numCache/>
            </c:numRef>
          </c:val>
        </c:ser>
        <c:axId val="1564793708"/>
        <c:axId val="1865360146"/>
      </c:barChart>
      <c:catAx>
        <c:axId val="1564793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360146"/>
      </c:catAx>
      <c:valAx>
        <c:axId val="186536014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793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Виктор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'Отчет Менеджеры Июль'!$W$36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Виктор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Июль'!$W$37,'Отчет Менеджеры Июль'!$X$37,'Отчет Менеджеры Июль'!$Y$37)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Менеджеры Июль'!$V$33</c:f>
            </c:strRef>
          </c:cat>
          <c:val>
            <c:numRef>
              <c:f>'Отчет Менеджеры Июль'!$V$33</c:f>
              <c:numCache/>
            </c:numRef>
          </c:val>
        </c:ser>
        <c:axId val="1047699517"/>
        <c:axId val="592044671"/>
      </c:barChart>
      <c:catAx>
        <c:axId val="104769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044671"/>
      </c:catAx>
      <c:valAx>
        <c:axId val="592044671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99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Iveco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4034296028880867"/>
          <c:y val="0.2126116071428572"/>
          <c:w val="0.9184115523465706"/>
          <c:h val="0.73080357142857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Магазины Июль'!$O$37,'Отчет Магазины Июль'!$P$37,'Отчет Магазины Июль'!$Q$37)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'Отчет Менеджеры Июль'!$V$34</c:f>
            </c:strRef>
          </c:cat>
          <c:val>
            <c:numRef>
              <c:f>'Отчет Менеджеры Июль'!$V$34</c:f>
              <c:numCache/>
            </c:numRef>
          </c:val>
        </c:ser>
        <c:axId val="770096948"/>
        <c:axId val="1150908526"/>
      </c:barChart>
      <c:catAx>
        <c:axId val="77009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908526"/>
      </c:catAx>
      <c:valAx>
        <c:axId val="115090852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096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Будни Роман НН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Июль'!$BK$36,'Отчет Менеджеры Июль'!$BL$36,'Отчет Менеджеры Июль'!$BM$36)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Трафик Выходные Роман НН</a:t>
            </a:r>
          </a:p>
        </c:rich>
      </c:tx>
      <c:layout>
        <c:manualLayout>
          <c:xMode val="edge"/>
          <c:yMode val="edge"/>
          <c:x val="0.038874345549738225"/>
          <c:y val="0.045780590717299584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('Отчет Менеджеры Июль'!$BK$37,'Отчет Менеджеры Июль'!$BL$37,'Отчет Менеджеры Июль'!$BM$37)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'Отчет Менеджеры Июль'!$BJ$34</c:f>
            </c:strRef>
          </c:cat>
          <c:val>
            <c:numRef>
              <c:f>'Отчет Менеджеры Июль'!$BJ$34</c:f>
              <c:numCache/>
            </c:numRef>
          </c:val>
        </c:ser>
        <c:axId val="1694094611"/>
        <c:axId val="769683534"/>
      </c:barChart>
      <c:catAx>
        <c:axId val="1694094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683534"/>
      </c:catAx>
      <c:valAx>
        <c:axId val="76968353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094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'Отчет Менеджеры Июль'!$BJ$33</c:f>
            </c:strRef>
          </c:cat>
          <c:val>
            <c:numRef>
              <c:f>'Отчет Менеджеры Июль'!$BJ$33</c:f>
              <c:numCache/>
            </c:numRef>
          </c:val>
        </c:ser>
        <c:axId val="1203370209"/>
        <c:axId val="1388932451"/>
      </c:barChart>
      <c:catAx>
        <c:axId val="1203370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32451"/>
      </c:catAx>
      <c:valAx>
        <c:axId val="1388932451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370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'Отчет Магазины Июль'!$N$34</c:f>
            </c:strRef>
          </c:cat>
          <c:val>
            <c:numRef>
              <c:f>'Отчет Магазины Июль'!$N$34</c:f>
              <c:numCache/>
            </c:numRef>
          </c:val>
        </c:ser>
        <c:axId val="1083629358"/>
        <c:axId val="806803260"/>
      </c:barChart>
      <c:catAx>
        <c:axId val="108362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803260"/>
      </c:catAx>
      <c:valAx>
        <c:axId val="80680326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29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9" Type="http://schemas.openxmlformats.org/officeDocument/2006/relationships/chart" Target="../charts/chart4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9" Type="http://schemas.openxmlformats.org/officeDocument/2006/relationships/chart" Target="../charts/chart29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11" Type="http://schemas.openxmlformats.org/officeDocument/2006/relationships/chart" Target="../charts/chart11.xml"/><Relationship Id="rId55" Type="http://schemas.openxmlformats.org/officeDocument/2006/relationships/chart" Target="../charts/chart55.xml"/><Relationship Id="rId10" Type="http://schemas.openxmlformats.org/officeDocument/2006/relationships/chart" Target="../charts/chart10.xml"/><Relationship Id="rId54" Type="http://schemas.openxmlformats.org/officeDocument/2006/relationships/chart" Target="../charts/chart5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56" Type="http://schemas.openxmlformats.org/officeDocument/2006/relationships/chart" Target="../charts/chart5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20" Type="http://schemas.openxmlformats.org/officeDocument/2006/relationships/chart" Target="../charts/chart76.xml"/><Relationship Id="rId22" Type="http://schemas.openxmlformats.org/officeDocument/2006/relationships/chart" Target="../charts/chart78.xml"/><Relationship Id="rId21" Type="http://schemas.openxmlformats.org/officeDocument/2006/relationships/chart" Target="../charts/chart77.xml"/><Relationship Id="rId24" Type="http://schemas.openxmlformats.org/officeDocument/2006/relationships/chart" Target="../charts/chart80.xml"/><Relationship Id="rId23" Type="http://schemas.openxmlformats.org/officeDocument/2006/relationships/chart" Target="../charts/chart79.xml"/><Relationship Id="rId26" Type="http://schemas.openxmlformats.org/officeDocument/2006/relationships/chart" Target="../charts/chart82.xml"/><Relationship Id="rId25" Type="http://schemas.openxmlformats.org/officeDocument/2006/relationships/chart" Target="../charts/chart81.xml"/><Relationship Id="rId28" Type="http://schemas.openxmlformats.org/officeDocument/2006/relationships/chart" Target="../charts/chart84.xml"/><Relationship Id="rId27" Type="http://schemas.openxmlformats.org/officeDocument/2006/relationships/chart" Target="../charts/chart83.xml"/><Relationship Id="rId11" Type="http://schemas.openxmlformats.org/officeDocument/2006/relationships/chart" Target="../charts/chart67.xml"/><Relationship Id="rId10" Type="http://schemas.openxmlformats.org/officeDocument/2006/relationships/chart" Target="../charts/chart66.xml"/><Relationship Id="rId13" Type="http://schemas.openxmlformats.org/officeDocument/2006/relationships/chart" Target="../charts/chart69.xml"/><Relationship Id="rId12" Type="http://schemas.openxmlformats.org/officeDocument/2006/relationships/chart" Target="../charts/chart68.xml"/><Relationship Id="rId15" Type="http://schemas.openxmlformats.org/officeDocument/2006/relationships/chart" Target="../charts/chart71.xml"/><Relationship Id="rId14" Type="http://schemas.openxmlformats.org/officeDocument/2006/relationships/chart" Target="../charts/chart70.xml"/><Relationship Id="rId17" Type="http://schemas.openxmlformats.org/officeDocument/2006/relationships/chart" Target="../charts/chart73.xml"/><Relationship Id="rId16" Type="http://schemas.openxmlformats.org/officeDocument/2006/relationships/chart" Target="../charts/chart72.xml"/><Relationship Id="rId19" Type="http://schemas.openxmlformats.org/officeDocument/2006/relationships/chart" Target="../charts/chart75.xml"/><Relationship Id="rId18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1066800</xdr:colOff>
      <xdr:row>38</xdr:row>
      <xdr:rowOff>9525</xdr:rowOff>
    </xdr:from>
    <xdr:ext cx="3638550" cy="28384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495300</xdr:colOff>
      <xdr:row>38</xdr:row>
      <xdr:rowOff>19050</xdr:rowOff>
    </xdr:from>
    <xdr:ext cx="1323975" cy="2838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361950</xdr:colOff>
      <xdr:row>38</xdr:row>
      <xdr:rowOff>9525</xdr:rowOff>
    </xdr:from>
    <xdr:ext cx="3514725" cy="2838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457200</xdr:colOff>
      <xdr:row>38</xdr:row>
      <xdr:rowOff>9525</xdr:rowOff>
    </xdr:from>
    <xdr:ext cx="1085850" cy="28384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35</xdr:col>
      <xdr:colOff>704850</xdr:colOff>
      <xdr:row>38</xdr:row>
      <xdr:rowOff>9525</xdr:rowOff>
    </xdr:from>
    <xdr:ext cx="3752850" cy="28479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1066800</xdr:colOff>
      <xdr:row>52</xdr:row>
      <xdr:rowOff>142875</xdr:rowOff>
    </xdr:from>
    <xdr:ext cx="3638550" cy="28384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495300</xdr:colOff>
      <xdr:row>52</xdr:row>
      <xdr:rowOff>133350</xdr:rowOff>
    </xdr:from>
    <xdr:ext cx="1323975" cy="28384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361950</xdr:colOff>
      <xdr:row>52</xdr:row>
      <xdr:rowOff>142875</xdr:rowOff>
    </xdr:from>
    <xdr:ext cx="3514725" cy="28384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457200</xdr:colOff>
      <xdr:row>52</xdr:row>
      <xdr:rowOff>142875</xdr:rowOff>
    </xdr:from>
    <xdr:ext cx="1085850" cy="28384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35</xdr:col>
      <xdr:colOff>714375</xdr:colOff>
      <xdr:row>52</xdr:row>
      <xdr:rowOff>142875</xdr:rowOff>
    </xdr:from>
    <xdr:ext cx="3752850" cy="28479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68</xdr:col>
      <xdr:colOff>476250</xdr:colOff>
      <xdr:row>38</xdr:row>
      <xdr:rowOff>19050</xdr:rowOff>
    </xdr:from>
    <xdr:ext cx="4257675" cy="28479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74</xdr:col>
      <xdr:colOff>38100</xdr:colOff>
      <xdr:row>38</xdr:row>
      <xdr:rowOff>19050</xdr:rowOff>
    </xdr:from>
    <xdr:ext cx="1181100" cy="28289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68</xdr:col>
      <xdr:colOff>476250</xdr:colOff>
      <xdr:row>52</xdr:row>
      <xdr:rowOff>142875</xdr:rowOff>
    </xdr:from>
    <xdr:ext cx="4257675" cy="28479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79</xdr:col>
      <xdr:colOff>276225</xdr:colOff>
      <xdr:row>37</xdr:row>
      <xdr:rowOff>200025</xdr:rowOff>
    </xdr:from>
    <xdr:ext cx="3971925" cy="28479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80</xdr:col>
      <xdr:colOff>38100</xdr:colOff>
      <xdr:row>52</xdr:row>
      <xdr:rowOff>123825</xdr:rowOff>
    </xdr:from>
    <xdr:ext cx="3314700" cy="28479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84</xdr:col>
      <xdr:colOff>733425</xdr:colOff>
      <xdr:row>38</xdr:row>
      <xdr:rowOff>9525</xdr:rowOff>
    </xdr:from>
    <xdr:ext cx="1181100" cy="28479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84</xdr:col>
      <xdr:colOff>733425</xdr:colOff>
      <xdr:row>52</xdr:row>
      <xdr:rowOff>123825</xdr:rowOff>
    </xdr:from>
    <xdr:ext cx="1181100" cy="28479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90</xdr:col>
      <xdr:colOff>876300</xdr:colOff>
      <xdr:row>38</xdr:row>
      <xdr:rowOff>0</xdr:rowOff>
    </xdr:from>
    <xdr:ext cx="3314700" cy="28479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58</xdr:col>
      <xdr:colOff>304800</xdr:colOff>
      <xdr:row>40</xdr:row>
      <xdr:rowOff>171450</xdr:rowOff>
    </xdr:from>
    <xdr:ext cx="4133850" cy="28479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100</xdr:col>
      <xdr:colOff>1143000</xdr:colOff>
      <xdr:row>39</xdr:row>
      <xdr:rowOff>38100</xdr:rowOff>
    </xdr:from>
    <xdr:ext cx="4400550" cy="28479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112</xdr:col>
      <xdr:colOff>247650</xdr:colOff>
      <xdr:row>38</xdr:row>
      <xdr:rowOff>180975</xdr:rowOff>
    </xdr:from>
    <xdr:ext cx="4133850" cy="28479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134</xdr:col>
      <xdr:colOff>1009650</xdr:colOff>
      <xdr:row>38</xdr:row>
      <xdr:rowOff>66675</xdr:rowOff>
    </xdr:from>
    <xdr:ext cx="3314700" cy="28479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90</xdr:col>
      <xdr:colOff>895350</xdr:colOff>
      <xdr:row>52</xdr:row>
      <xdr:rowOff>123825</xdr:rowOff>
    </xdr:from>
    <xdr:ext cx="3314700" cy="28479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58</xdr:col>
      <xdr:colOff>314325</xdr:colOff>
      <xdr:row>55</xdr:row>
      <xdr:rowOff>161925</xdr:rowOff>
    </xdr:from>
    <xdr:ext cx="4133850" cy="28479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100</xdr:col>
      <xdr:colOff>1143000</xdr:colOff>
      <xdr:row>53</xdr:row>
      <xdr:rowOff>161925</xdr:rowOff>
    </xdr:from>
    <xdr:ext cx="4400550" cy="2971800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112</xdr:col>
      <xdr:colOff>247650</xdr:colOff>
      <xdr:row>53</xdr:row>
      <xdr:rowOff>161925</xdr:rowOff>
    </xdr:from>
    <xdr:ext cx="4133850" cy="28479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134</xdr:col>
      <xdr:colOff>1009650</xdr:colOff>
      <xdr:row>53</xdr:row>
      <xdr:rowOff>47625</xdr:rowOff>
    </xdr:from>
    <xdr:ext cx="3314700" cy="28479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95</xdr:col>
      <xdr:colOff>428625</xdr:colOff>
      <xdr:row>38</xdr:row>
      <xdr:rowOff>0</xdr:rowOff>
    </xdr:from>
    <xdr:ext cx="1181100" cy="2847975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117</xdr:col>
      <xdr:colOff>438150</xdr:colOff>
      <xdr:row>38</xdr:row>
      <xdr:rowOff>180975</xdr:rowOff>
    </xdr:from>
    <xdr:ext cx="1181100" cy="2847975"/>
    <xdr:graphicFrame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139</xdr:col>
      <xdr:colOff>466725</xdr:colOff>
      <xdr:row>38</xdr:row>
      <xdr:rowOff>66675</xdr:rowOff>
    </xdr:from>
    <xdr:ext cx="1181100" cy="2847975"/>
    <xdr:graphicFrame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95</xdr:col>
      <xdr:colOff>428625</xdr:colOff>
      <xdr:row>52</xdr:row>
      <xdr:rowOff>123825</xdr:rowOff>
    </xdr:from>
    <xdr:ext cx="1181100" cy="2847975"/>
    <xdr:graphicFrame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117</xdr:col>
      <xdr:colOff>438150</xdr:colOff>
      <xdr:row>53</xdr:row>
      <xdr:rowOff>161925</xdr:rowOff>
    </xdr:from>
    <xdr:ext cx="1181100" cy="2847975"/>
    <xdr:graphicFrame>
      <xdr:nvGraphicFramePr>
        <xdr:cNvPr id="32" name="Chart 3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139</xdr:col>
      <xdr:colOff>466725</xdr:colOff>
      <xdr:row>53</xdr:row>
      <xdr:rowOff>47625</xdr:rowOff>
    </xdr:from>
    <xdr:ext cx="1181100" cy="2847975"/>
    <xdr:graphicFrame>
      <xdr:nvGraphicFramePr>
        <xdr:cNvPr id="33" name="Chart 3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</xdr:col>
      <xdr:colOff>133350</xdr:colOff>
      <xdr:row>74</xdr:row>
      <xdr:rowOff>19050</xdr:rowOff>
    </xdr:from>
    <xdr:ext cx="3638550" cy="2838450"/>
    <xdr:graphicFrame>
      <xdr:nvGraphicFramePr>
        <xdr:cNvPr id="34" name="Chart 3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12</xdr:col>
      <xdr:colOff>447675</xdr:colOff>
      <xdr:row>74</xdr:row>
      <xdr:rowOff>19050</xdr:rowOff>
    </xdr:from>
    <xdr:ext cx="1466850" cy="2838450"/>
    <xdr:graphicFrame>
      <xdr:nvGraphicFramePr>
        <xdr:cNvPr id="35" name="Chart 3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1</xdr:col>
      <xdr:colOff>95250</xdr:colOff>
      <xdr:row>74</xdr:row>
      <xdr:rowOff>9525</xdr:rowOff>
    </xdr:from>
    <xdr:ext cx="3638550" cy="2838450"/>
    <xdr:graphicFrame>
      <xdr:nvGraphicFramePr>
        <xdr:cNvPr id="36" name="Chart 3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4</xdr:col>
      <xdr:colOff>76200</xdr:colOff>
      <xdr:row>74</xdr:row>
      <xdr:rowOff>19050</xdr:rowOff>
    </xdr:from>
    <xdr:ext cx="1466850" cy="2838450"/>
    <xdr:graphicFrame>
      <xdr:nvGraphicFramePr>
        <xdr:cNvPr id="37" name="Chart 3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41</xdr:col>
      <xdr:colOff>19050</xdr:colOff>
      <xdr:row>38</xdr:row>
      <xdr:rowOff>9525</xdr:rowOff>
    </xdr:from>
    <xdr:ext cx="1181100" cy="2847975"/>
    <xdr:graphicFrame>
      <xdr:nvGraphicFramePr>
        <xdr:cNvPr id="38" name="Chart 3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41</xdr:col>
      <xdr:colOff>38100</xdr:colOff>
      <xdr:row>52</xdr:row>
      <xdr:rowOff>142875</xdr:rowOff>
    </xdr:from>
    <xdr:ext cx="1181100" cy="2847975"/>
    <xdr:graphicFrame>
      <xdr:nvGraphicFramePr>
        <xdr:cNvPr id="39" name="Chart 3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74</xdr:col>
      <xdr:colOff>38100</xdr:colOff>
      <xdr:row>52</xdr:row>
      <xdr:rowOff>142875</xdr:rowOff>
    </xdr:from>
    <xdr:ext cx="1181100" cy="2847975"/>
    <xdr:graphicFrame>
      <xdr:nvGraphicFramePr>
        <xdr:cNvPr id="40" name="Chart 4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63</xdr:col>
      <xdr:colOff>542925</xdr:colOff>
      <xdr:row>40</xdr:row>
      <xdr:rowOff>171450</xdr:rowOff>
    </xdr:from>
    <xdr:ext cx="1181100" cy="2847975"/>
    <xdr:graphicFrame>
      <xdr:nvGraphicFramePr>
        <xdr:cNvPr id="41" name="Chart 4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63</xdr:col>
      <xdr:colOff>561975</xdr:colOff>
      <xdr:row>55</xdr:row>
      <xdr:rowOff>161925</xdr:rowOff>
    </xdr:from>
    <xdr:ext cx="1181100" cy="2847975"/>
    <xdr:graphicFrame>
      <xdr:nvGraphicFramePr>
        <xdr:cNvPr id="42" name="Chart 4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106</xdr:col>
      <xdr:colOff>723900</xdr:colOff>
      <xdr:row>39</xdr:row>
      <xdr:rowOff>38100</xdr:rowOff>
    </xdr:from>
    <xdr:ext cx="1181100" cy="2847975"/>
    <xdr:graphicFrame>
      <xdr:nvGraphicFramePr>
        <xdr:cNvPr id="43" name="Chart 4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106</xdr:col>
      <xdr:colOff>723900</xdr:colOff>
      <xdr:row>53</xdr:row>
      <xdr:rowOff>161925</xdr:rowOff>
    </xdr:from>
    <xdr:ext cx="1181100" cy="2847975"/>
    <xdr:graphicFrame>
      <xdr:nvGraphicFramePr>
        <xdr:cNvPr id="44" name="Chart 4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46</xdr:col>
      <xdr:colOff>1381125</xdr:colOff>
      <xdr:row>40</xdr:row>
      <xdr:rowOff>171450</xdr:rowOff>
    </xdr:from>
    <xdr:ext cx="4086225" cy="2847975"/>
    <xdr:graphicFrame>
      <xdr:nvGraphicFramePr>
        <xdr:cNvPr id="45" name="Chart 4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52</xdr:col>
      <xdr:colOff>209550</xdr:colOff>
      <xdr:row>40</xdr:row>
      <xdr:rowOff>171450</xdr:rowOff>
    </xdr:from>
    <xdr:ext cx="1181100" cy="2847975"/>
    <xdr:graphicFrame>
      <xdr:nvGraphicFramePr>
        <xdr:cNvPr id="46" name="Chart 4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46</xdr:col>
      <xdr:colOff>1381125</xdr:colOff>
      <xdr:row>55</xdr:row>
      <xdr:rowOff>142875</xdr:rowOff>
    </xdr:from>
    <xdr:ext cx="4133850" cy="2847975"/>
    <xdr:graphicFrame>
      <xdr:nvGraphicFramePr>
        <xdr:cNvPr id="47" name="Chart 4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52</xdr:col>
      <xdr:colOff>209550</xdr:colOff>
      <xdr:row>55</xdr:row>
      <xdr:rowOff>142875</xdr:rowOff>
    </xdr:from>
    <xdr:ext cx="1181100" cy="2847975"/>
    <xdr:graphicFrame>
      <xdr:nvGraphicFramePr>
        <xdr:cNvPr id="48" name="Chart 4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123</xdr:col>
      <xdr:colOff>1209675</xdr:colOff>
      <xdr:row>38</xdr:row>
      <xdr:rowOff>123825</xdr:rowOff>
    </xdr:from>
    <xdr:ext cx="4086225" cy="2847975"/>
    <xdr:graphicFrame>
      <xdr:nvGraphicFramePr>
        <xdr:cNvPr id="49" name="Chart 4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123</xdr:col>
      <xdr:colOff>1209675</xdr:colOff>
      <xdr:row>53</xdr:row>
      <xdr:rowOff>38100</xdr:rowOff>
    </xdr:from>
    <xdr:ext cx="4086225" cy="2847975"/>
    <xdr:graphicFrame>
      <xdr:nvGraphicFramePr>
        <xdr:cNvPr id="50" name="Chart 5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128</xdr:col>
      <xdr:colOff>542925</xdr:colOff>
      <xdr:row>38</xdr:row>
      <xdr:rowOff>123825</xdr:rowOff>
    </xdr:from>
    <xdr:ext cx="1181100" cy="2847975"/>
    <xdr:graphicFrame>
      <xdr:nvGraphicFramePr>
        <xdr:cNvPr id="51" name="Chart 5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128</xdr:col>
      <xdr:colOff>542925</xdr:colOff>
      <xdr:row>53</xdr:row>
      <xdr:rowOff>47625</xdr:rowOff>
    </xdr:from>
    <xdr:ext cx="1181100" cy="2847975"/>
    <xdr:graphicFrame>
      <xdr:nvGraphicFramePr>
        <xdr:cNvPr id="52" name="Chart 5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24</xdr:col>
      <xdr:colOff>714375</xdr:colOff>
      <xdr:row>38</xdr:row>
      <xdr:rowOff>9525</xdr:rowOff>
    </xdr:from>
    <xdr:ext cx="3514725" cy="2838450"/>
    <xdr:graphicFrame>
      <xdr:nvGraphicFramePr>
        <xdr:cNvPr id="53" name="Chart 5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24</xdr:col>
      <xdr:colOff>723900</xdr:colOff>
      <xdr:row>52</xdr:row>
      <xdr:rowOff>133350</xdr:rowOff>
    </xdr:from>
    <xdr:ext cx="3514725" cy="2838450"/>
    <xdr:graphicFrame>
      <xdr:nvGraphicFramePr>
        <xdr:cNvPr id="54" name="Chart 5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29</xdr:col>
      <xdr:colOff>581025</xdr:colOff>
      <xdr:row>38</xdr:row>
      <xdr:rowOff>19050</xdr:rowOff>
    </xdr:from>
    <xdr:ext cx="1085850" cy="2838450"/>
    <xdr:graphicFrame>
      <xdr:nvGraphicFramePr>
        <xdr:cNvPr id="55" name="Chart 5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29</xdr:col>
      <xdr:colOff>581025</xdr:colOff>
      <xdr:row>52</xdr:row>
      <xdr:rowOff>142875</xdr:rowOff>
    </xdr:from>
    <xdr:ext cx="1085850" cy="2838450"/>
    <xdr:graphicFrame>
      <xdr:nvGraphicFramePr>
        <xdr:cNvPr id="56" name="Chart 5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1066800</xdr:colOff>
      <xdr:row>38</xdr:row>
      <xdr:rowOff>9525</xdr:rowOff>
    </xdr:from>
    <xdr:ext cx="3638550" cy="2838450"/>
    <xdr:graphicFrame>
      <xdr:nvGraphicFramePr>
        <xdr:cNvPr id="57" name="Chart 5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38</xdr:row>
      <xdr:rowOff>19050</xdr:rowOff>
    </xdr:from>
    <xdr:ext cx="1323975" cy="2838450"/>
    <xdr:graphicFrame>
      <xdr:nvGraphicFramePr>
        <xdr:cNvPr id="58" name="Chart 5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361950</xdr:colOff>
      <xdr:row>38</xdr:row>
      <xdr:rowOff>9525</xdr:rowOff>
    </xdr:from>
    <xdr:ext cx="3514725" cy="2838450"/>
    <xdr:graphicFrame>
      <xdr:nvGraphicFramePr>
        <xdr:cNvPr id="59" name="Chart 5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457200</xdr:colOff>
      <xdr:row>38</xdr:row>
      <xdr:rowOff>9525</xdr:rowOff>
    </xdr:from>
    <xdr:ext cx="1085850" cy="2838450"/>
    <xdr:graphicFrame>
      <xdr:nvGraphicFramePr>
        <xdr:cNvPr id="60" name="Chart 6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31</xdr:col>
      <xdr:colOff>704850</xdr:colOff>
      <xdr:row>38</xdr:row>
      <xdr:rowOff>9525</xdr:rowOff>
    </xdr:from>
    <xdr:ext cx="3752850" cy="2847975"/>
    <xdr:graphicFrame>
      <xdr:nvGraphicFramePr>
        <xdr:cNvPr id="61" name="Chart 6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1066800</xdr:colOff>
      <xdr:row>52</xdr:row>
      <xdr:rowOff>142875</xdr:rowOff>
    </xdr:from>
    <xdr:ext cx="3638550" cy="2838450"/>
    <xdr:graphicFrame>
      <xdr:nvGraphicFramePr>
        <xdr:cNvPr id="62" name="Chart 6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495300</xdr:colOff>
      <xdr:row>52</xdr:row>
      <xdr:rowOff>133350</xdr:rowOff>
    </xdr:from>
    <xdr:ext cx="1323975" cy="2838450"/>
    <xdr:graphicFrame>
      <xdr:nvGraphicFramePr>
        <xdr:cNvPr id="63" name="Chart 6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361950</xdr:colOff>
      <xdr:row>52</xdr:row>
      <xdr:rowOff>142875</xdr:rowOff>
    </xdr:from>
    <xdr:ext cx="3514725" cy="2838450"/>
    <xdr:graphicFrame>
      <xdr:nvGraphicFramePr>
        <xdr:cNvPr id="64" name="Chart 6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457200</xdr:colOff>
      <xdr:row>52</xdr:row>
      <xdr:rowOff>142875</xdr:rowOff>
    </xdr:from>
    <xdr:ext cx="1085850" cy="2838450"/>
    <xdr:graphicFrame>
      <xdr:nvGraphicFramePr>
        <xdr:cNvPr id="65" name="Chart 6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31</xdr:col>
      <xdr:colOff>714375</xdr:colOff>
      <xdr:row>52</xdr:row>
      <xdr:rowOff>142875</xdr:rowOff>
    </xdr:from>
    <xdr:ext cx="3752850" cy="2847975"/>
    <xdr:graphicFrame>
      <xdr:nvGraphicFramePr>
        <xdr:cNvPr id="66" name="Chart 6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42</xdr:col>
      <xdr:colOff>85725</xdr:colOff>
      <xdr:row>38</xdr:row>
      <xdr:rowOff>19050</xdr:rowOff>
    </xdr:from>
    <xdr:ext cx="3314700" cy="2847975"/>
    <xdr:graphicFrame>
      <xdr:nvGraphicFramePr>
        <xdr:cNvPr id="67" name="Chart 6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47</xdr:col>
      <xdr:colOff>38100</xdr:colOff>
      <xdr:row>38</xdr:row>
      <xdr:rowOff>19050</xdr:rowOff>
    </xdr:from>
    <xdr:ext cx="1181100" cy="2828925"/>
    <xdr:graphicFrame>
      <xdr:nvGraphicFramePr>
        <xdr:cNvPr id="68" name="Chart 6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42</xdr:col>
      <xdr:colOff>85725</xdr:colOff>
      <xdr:row>52</xdr:row>
      <xdr:rowOff>142875</xdr:rowOff>
    </xdr:from>
    <xdr:ext cx="3314700" cy="2847975"/>
    <xdr:graphicFrame>
      <xdr:nvGraphicFramePr>
        <xdr:cNvPr id="69" name="Chart 6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52</xdr:col>
      <xdr:colOff>38100</xdr:colOff>
      <xdr:row>38</xdr:row>
      <xdr:rowOff>0</xdr:rowOff>
    </xdr:from>
    <xdr:ext cx="3314700" cy="2847975"/>
    <xdr:graphicFrame>
      <xdr:nvGraphicFramePr>
        <xdr:cNvPr id="70" name="Chart 7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52</xdr:col>
      <xdr:colOff>38100</xdr:colOff>
      <xdr:row>52</xdr:row>
      <xdr:rowOff>123825</xdr:rowOff>
    </xdr:from>
    <xdr:ext cx="3314700" cy="2847975"/>
    <xdr:graphicFrame>
      <xdr:nvGraphicFramePr>
        <xdr:cNvPr id="71" name="Chart 7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56</xdr:col>
      <xdr:colOff>733425</xdr:colOff>
      <xdr:row>38</xdr:row>
      <xdr:rowOff>9525</xdr:rowOff>
    </xdr:from>
    <xdr:ext cx="1181100" cy="2847975"/>
    <xdr:graphicFrame>
      <xdr:nvGraphicFramePr>
        <xdr:cNvPr id="72" name="Chart 7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56</xdr:col>
      <xdr:colOff>733425</xdr:colOff>
      <xdr:row>52</xdr:row>
      <xdr:rowOff>123825</xdr:rowOff>
    </xdr:from>
    <xdr:ext cx="1181100" cy="2847975"/>
    <xdr:graphicFrame>
      <xdr:nvGraphicFramePr>
        <xdr:cNvPr id="73" name="Chart 7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37</xdr:col>
      <xdr:colOff>19050</xdr:colOff>
      <xdr:row>38</xdr:row>
      <xdr:rowOff>9525</xdr:rowOff>
    </xdr:from>
    <xdr:ext cx="1181100" cy="2847975"/>
    <xdr:graphicFrame>
      <xdr:nvGraphicFramePr>
        <xdr:cNvPr id="74" name="Chart 7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37</xdr:col>
      <xdr:colOff>38100</xdr:colOff>
      <xdr:row>52</xdr:row>
      <xdr:rowOff>142875</xdr:rowOff>
    </xdr:from>
    <xdr:ext cx="1181100" cy="2847975"/>
    <xdr:graphicFrame>
      <xdr:nvGraphicFramePr>
        <xdr:cNvPr id="75" name="Chart 7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47</xdr:col>
      <xdr:colOff>38100</xdr:colOff>
      <xdr:row>52</xdr:row>
      <xdr:rowOff>142875</xdr:rowOff>
    </xdr:from>
    <xdr:ext cx="1181100" cy="2847975"/>
    <xdr:graphicFrame>
      <xdr:nvGraphicFramePr>
        <xdr:cNvPr id="76" name="Chart 7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21</xdr:col>
      <xdr:colOff>714375</xdr:colOff>
      <xdr:row>38</xdr:row>
      <xdr:rowOff>9525</xdr:rowOff>
    </xdr:from>
    <xdr:ext cx="3514725" cy="2838450"/>
    <xdr:graphicFrame>
      <xdr:nvGraphicFramePr>
        <xdr:cNvPr id="77" name="Chart 7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21</xdr:col>
      <xdr:colOff>723900</xdr:colOff>
      <xdr:row>52</xdr:row>
      <xdr:rowOff>133350</xdr:rowOff>
    </xdr:from>
    <xdr:ext cx="3514725" cy="2838450"/>
    <xdr:graphicFrame>
      <xdr:nvGraphicFramePr>
        <xdr:cNvPr id="78" name="Chart 7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26</xdr:col>
      <xdr:colOff>581025</xdr:colOff>
      <xdr:row>38</xdr:row>
      <xdr:rowOff>19050</xdr:rowOff>
    </xdr:from>
    <xdr:ext cx="1085850" cy="2838450"/>
    <xdr:graphicFrame>
      <xdr:nvGraphicFramePr>
        <xdr:cNvPr id="79" name="Chart 7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26</xdr:col>
      <xdr:colOff>581025</xdr:colOff>
      <xdr:row>52</xdr:row>
      <xdr:rowOff>142875</xdr:rowOff>
    </xdr:from>
    <xdr:ext cx="1085850" cy="2838450"/>
    <xdr:graphicFrame>
      <xdr:nvGraphicFramePr>
        <xdr:cNvPr id="80" name="Chart 8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62</xdr:col>
      <xdr:colOff>438150</xdr:colOff>
      <xdr:row>38</xdr:row>
      <xdr:rowOff>19050</xdr:rowOff>
    </xdr:from>
    <xdr:ext cx="3314700" cy="2847975"/>
    <xdr:graphicFrame>
      <xdr:nvGraphicFramePr>
        <xdr:cNvPr id="81" name="Chart 8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62</xdr:col>
      <xdr:colOff>438150</xdr:colOff>
      <xdr:row>52</xdr:row>
      <xdr:rowOff>142875</xdr:rowOff>
    </xdr:from>
    <xdr:ext cx="3314700" cy="2847975"/>
    <xdr:graphicFrame>
      <xdr:nvGraphicFramePr>
        <xdr:cNvPr id="82" name="Chart 8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66</xdr:col>
      <xdr:colOff>333375</xdr:colOff>
      <xdr:row>52</xdr:row>
      <xdr:rowOff>152400</xdr:rowOff>
    </xdr:from>
    <xdr:ext cx="1181100" cy="2847975"/>
    <xdr:graphicFrame>
      <xdr:nvGraphicFramePr>
        <xdr:cNvPr id="83" name="Chart 8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66</xdr:col>
      <xdr:colOff>333375</xdr:colOff>
      <xdr:row>38</xdr:row>
      <xdr:rowOff>19050</xdr:rowOff>
    </xdr:from>
    <xdr:ext cx="1181100" cy="2828925"/>
    <xdr:graphicFrame>
      <xdr:nvGraphicFramePr>
        <xdr:cNvPr id="84" name="Chart 8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9.0"/>
    <col customWidth="1" min="2" max="2" width="20.25"/>
    <col customWidth="1" min="5" max="5" width="12.13"/>
    <col customWidth="1" min="6" max="6" width="11.5"/>
    <col customWidth="1" min="11" max="17" width="4.75"/>
    <col customWidth="1" min="19" max="19" width="10.88"/>
    <col customWidth="1" min="20" max="20" width="16.88"/>
  </cols>
  <sheetData>
    <row r="1">
      <c r="A1" s="1">
        <v>44773.0</v>
      </c>
      <c r="B1" s="2"/>
      <c r="C1" s="3" t="s">
        <v>0</v>
      </c>
      <c r="D1" s="4"/>
      <c r="E1" s="4"/>
      <c r="F1" s="4"/>
      <c r="G1" s="5"/>
      <c r="H1" s="3" t="s">
        <v>1</v>
      </c>
      <c r="I1" s="5"/>
      <c r="J1" s="6"/>
      <c r="K1" s="7"/>
      <c r="L1" s="7"/>
      <c r="M1" s="7"/>
      <c r="N1" s="7"/>
      <c r="O1" s="7"/>
      <c r="P1" s="7"/>
      <c r="Q1" s="7"/>
      <c r="R1" s="8"/>
      <c r="S1" s="8"/>
      <c r="T1" s="1">
        <v>44773.0</v>
      </c>
      <c r="U1" s="2"/>
      <c r="V1" s="3" t="s">
        <v>0</v>
      </c>
      <c r="W1" s="4"/>
      <c r="X1" s="4"/>
      <c r="Y1" s="5"/>
      <c r="Z1" s="3" t="s">
        <v>1</v>
      </c>
      <c r="AA1" s="5"/>
      <c r="AB1" s="6"/>
      <c r="AC1" s="7"/>
      <c r="AD1" s="7"/>
      <c r="AE1" s="7"/>
      <c r="AF1" s="7"/>
      <c r="AG1" s="7"/>
      <c r="AH1" s="7"/>
      <c r="AI1" s="7"/>
    </row>
    <row r="2">
      <c r="A2" s="9"/>
      <c r="B2" s="10"/>
      <c r="C2" s="11" t="s">
        <v>2</v>
      </c>
      <c r="D2" s="12" t="s">
        <v>3</v>
      </c>
      <c r="E2" s="13" t="s">
        <v>4</v>
      </c>
      <c r="F2" s="14"/>
      <c r="G2" s="12" t="s">
        <v>5</v>
      </c>
      <c r="H2" s="12" t="s">
        <v>6</v>
      </c>
      <c r="I2" s="12" t="s">
        <v>7</v>
      </c>
      <c r="J2" s="15"/>
      <c r="K2" s="7" t="s">
        <v>8</v>
      </c>
      <c r="L2" s="16"/>
      <c r="M2" s="16"/>
      <c r="N2" s="16"/>
      <c r="O2" s="16"/>
      <c r="P2" s="16"/>
      <c r="Q2" s="17"/>
      <c r="R2" s="8"/>
      <c r="S2" s="8"/>
      <c r="T2" s="9"/>
      <c r="U2" s="10"/>
      <c r="V2" s="11" t="s">
        <v>2</v>
      </c>
      <c r="W2" s="12" t="s">
        <v>3</v>
      </c>
      <c r="X2" s="18" t="s">
        <v>4</v>
      </c>
      <c r="Y2" s="12" t="s">
        <v>5</v>
      </c>
      <c r="Z2" s="12" t="s">
        <v>6</v>
      </c>
      <c r="AA2" s="12" t="s">
        <v>7</v>
      </c>
      <c r="AB2" s="15"/>
      <c r="AC2" s="7" t="s">
        <v>8</v>
      </c>
      <c r="AD2" s="16"/>
      <c r="AE2" s="16"/>
      <c r="AF2" s="16"/>
      <c r="AG2" s="16"/>
      <c r="AH2" s="16"/>
      <c r="AI2" s="17"/>
    </row>
    <row r="3">
      <c r="A3" s="19" t="s">
        <v>9</v>
      </c>
      <c r="B3" s="20" t="s">
        <v>10</v>
      </c>
      <c r="C3" s="14"/>
      <c r="D3" s="14"/>
      <c r="E3" s="21" t="s">
        <v>11</v>
      </c>
      <c r="F3" s="21" t="s">
        <v>12</v>
      </c>
      <c r="G3" s="14"/>
      <c r="H3" s="14"/>
      <c r="I3" s="14"/>
      <c r="J3" s="22"/>
      <c r="K3" s="23">
        <v>1.0</v>
      </c>
      <c r="L3" s="23">
        <v>2.0</v>
      </c>
      <c r="M3" s="23">
        <v>3.0</v>
      </c>
      <c r="N3" s="23">
        <v>4.0</v>
      </c>
      <c r="O3" s="23">
        <v>5.0</v>
      </c>
      <c r="P3" s="23">
        <v>6.0</v>
      </c>
      <c r="Q3" s="24">
        <v>7.0</v>
      </c>
      <c r="R3" s="8"/>
      <c r="S3" s="8"/>
      <c r="T3" s="19" t="s">
        <v>9</v>
      </c>
      <c r="U3" s="20" t="s">
        <v>10</v>
      </c>
      <c r="V3" s="14"/>
      <c r="W3" s="14"/>
      <c r="X3" s="25"/>
      <c r="Y3" s="14"/>
      <c r="Z3" s="14"/>
      <c r="AA3" s="14"/>
      <c r="AB3" s="22"/>
      <c r="AC3" s="23">
        <v>1.0</v>
      </c>
      <c r="AD3" s="23">
        <v>2.0</v>
      </c>
      <c r="AE3" s="23">
        <v>3.0</v>
      </c>
      <c r="AF3" s="23">
        <v>4.0</v>
      </c>
      <c r="AG3" s="23">
        <v>5.0</v>
      </c>
      <c r="AH3" s="23">
        <v>6.0</v>
      </c>
      <c r="AI3" s="24">
        <v>7.0</v>
      </c>
    </row>
    <row r="4">
      <c r="A4" s="26" t="s">
        <v>13</v>
      </c>
      <c r="B4" s="27" t="s">
        <v>14</v>
      </c>
      <c r="C4" s="28">
        <v>1.0</v>
      </c>
      <c r="D4" s="29">
        <v>0.0</v>
      </c>
      <c r="E4" s="29">
        <v>0.0</v>
      </c>
      <c r="F4" s="29">
        <v>0.0</v>
      </c>
      <c r="G4" s="24">
        <f t="shared" ref="G4:G17" si="4">SUM(D4-(E4+F4))</f>
        <v>0</v>
      </c>
      <c r="H4" s="29">
        <v>0.0</v>
      </c>
      <c r="I4" s="28">
        <v>3.0</v>
      </c>
      <c r="J4" s="30">
        <v>31.0</v>
      </c>
      <c r="K4" s="31">
        <f t="shared" ref="K4:Q4" si="1">SUM(C4)</f>
        <v>1</v>
      </c>
      <c r="L4" s="31">
        <f t="shared" si="1"/>
        <v>0</v>
      </c>
      <c r="M4" s="31">
        <f t="shared" si="1"/>
        <v>0</v>
      </c>
      <c r="N4" s="31">
        <f t="shared" si="1"/>
        <v>0</v>
      </c>
      <c r="O4" s="31">
        <f t="shared" si="1"/>
        <v>0</v>
      </c>
      <c r="P4" s="31">
        <f t="shared" si="1"/>
        <v>0</v>
      </c>
      <c r="Q4" s="32">
        <f t="shared" si="1"/>
        <v>3</v>
      </c>
      <c r="R4" s="8"/>
      <c r="S4" s="8"/>
      <c r="T4" s="26" t="s">
        <v>13</v>
      </c>
      <c r="U4" s="27" t="s">
        <v>14</v>
      </c>
      <c r="V4" s="28">
        <v>1.0</v>
      </c>
      <c r="W4" s="29">
        <v>0.0</v>
      </c>
      <c r="X4" s="29">
        <v>0.0</v>
      </c>
      <c r="Y4" s="24" t="str">
        <f t="shared" ref="Y4:Y17" si="6">SUM(W4-(X4+#REF!))</f>
        <v>#REF!</v>
      </c>
      <c r="Z4" s="29">
        <v>0.0</v>
      </c>
      <c r="AA4" s="28">
        <v>3.0</v>
      </c>
      <c r="AB4" s="30">
        <v>31.0</v>
      </c>
      <c r="AC4" s="31">
        <f t="shared" ref="AC4:AE4" si="2">SUM(V4)</f>
        <v>1</v>
      </c>
      <c r="AD4" s="31">
        <f t="shared" si="2"/>
        <v>0</v>
      </c>
      <c r="AE4" s="31">
        <f t="shared" si="2"/>
        <v>0</v>
      </c>
      <c r="AF4" s="31" t="str">
        <f t="shared" ref="AF4:AF11" si="8">SUM(#REF!)</f>
        <v>#REF!</v>
      </c>
      <c r="AG4" s="31" t="str">
        <f t="shared" ref="AG4:AI4" si="3">SUM(Y4)</f>
        <v>#REF!</v>
      </c>
      <c r="AH4" s="31">
        <f t="shared" si="3"/>
        <v>0</v>
      </c>
      <c r="AI4" s="32">
        <f t="shared" si="3"/>
        <v>3</v>
      </c>
    </row>
    <row r="5">
      <c r="A5" s="33" t="s">
        <v>15</v>
      </c>
      <c r="B5" s="34" t="s">
        <v>16</v>
      </c>
      <c r="C5" s="35">
        <v>1.0</v>
      </c>
      <c r="D5" s="35">
        <v>0.0</v>
      </c>
      <c r="E5" s="35">
        <v>0.0</v>
      </c>
      <c r="F5" s="35">
        <v>0.0</v>
      </c>
      <c r="G5" s="31">
        <f t="shared" si="4"/>
        <v>0</v>
      </c>
      <c r="H5" s="35">
        <v>0.0</v>
      </c>
      <c r="I5" s="36">
        <v>0.0</v>
      </c>
      <c r="J5" s="30">
        <v>31.0</v>
      </c>
      <c r="K5" s="31">
        <f t="shared" ref="K5:Q5" si="5">SUM(C5:C7)</f>
        <v>11</v>
      </c>
      <c r="L5" s="31">
        <f t="shared" si="5"/>
        <v>2</v>
      </c>
      <c r="M5" s="31">
        <f t="shared" si="5"/>
        <v>0</v>
      </c>
      <c r="N5" s="31">
        <f t="shared" si="5"/>
        <v>0</v>
      </c>
      <c r="O5" s="31">
        <f t="shared" si="5"/>
        <v>2</v>
      </c>
      <c r="P5" s="31">
        <f t="shared" si="5"/>
        <v>2</v>
      </c>
      <c r="Q5" s="32">
        <f t="shared" si="5"/>
        <v>1</v>
      </c>
      <c r="R5" s="8"/>
      <c r="S5" s="8"/>
      <c r="T5" s="33" t="s">
        <v>15</v>
      </c>
      <c r="U5" s="34" t="s">
        <v>17</v>
      </c>
      <c r="V5" s="35">
        <v>1.0</v>
      </c>
      <c r="W5" s="35">
        <v>0.0</v>
      </c>
      <c r="X5" s="35">
        <v>0.0</v>
      </c>
      <c r="Y5" s="31" t="str">
        <f t="shared" si="6"/>
        <v>#REF!</v>
      </c>
      <c r="Z5" s="35">
        <v>0.0</v>
      </c>
      <c r="AA5" s="36">
        <v>0.0</v>
      </c>
      <c r="AB5" s="30">
        <v>31.0</v>
      </c>
      <c r="AC5" s="31">
        <f t="shared" ref="AC5:AE5" si="7">SUM(V5:V7)</f>
        <v>11</v>
      </c>
      <c r="AD5" s="31">
        <f t="shared" si="7"/>
        <v>2</v>
      </c>
      <c r="AE5" s="31">
        <f t="shared" si="7"/>
        <v>0</v>
      </c>
      <c r="AF5" s="31" t="str">
        <f t="shared" si="8"/>
        <v>#REF!</v>
      </c>
      <c r="AG5" s="31" t="str">
        <f t="shared" ref="AG5:AI5" si="9">SUM(Y5:Y7)</f>
        <v>#REF!</v>
      </c>
      <c r="AH5" s="31">
        <f t="shared" si="9"/>
        <v>2</v>
      </c>
      <c r="AI5" s="32">
        <f t="shared" si="9"/>
        <v>1</v>
      </c>
    </row>
    <row r="6">
      <c r="A6" s="37"/>
      <c r="B6" s="34" t="s">
        <v>18</v>
      </c>
      <c r="C6" s="35">
        <v>7.0</v>
      </c>
      <c r="D6" s="35">
        <v>2.0</v>
      </c>
      <c r="E6" s="35">
        <v>0.0</v>
      </c>
      <c r="F6" s="35">
        <v>0.0</v>
      </c>
      <c r="G6" s="31">
        <f t="shared" si="4"/>
        <v>2</v>
      </c>
      <c r="H6" s="35">
        <v>2.0</v>
      </c>
      <c r="I6" s="36">
        <v>1.0</v>
      </c>
      <c r="J6" s="30">
        <v>31.0</v>
      </c>
      <c r="K6" s="31">
        <f>SUM(C9:C12)</f>
        <v>8</v>
      </c>
      <c r="L6" s="31">
        <f t="shared" ref="L6:Q6" si="10">SUM(D8:D12)</f>
        <v>3</v>
      </c>
      <c r="M6" s="31">
        <f t="shared" si="10"/>
        <v>0</v>
      </c>
      <c r="N6" s="31">
        <f t="shared" si="10"/>
        <v>0</v>
      </c>
      <c r="O6" s="31">
        <f t="shared" si="10"/>
        <v>3</v>
      </c>
      <c r="P6" s="31">
        <f t="shared" si="10"/>
        <v>3</v>
      </c>
      <c r="Q6" s="32">
        <f t="shared" si="10"/>
        <v>0</v>
      </c>
      <c r="R6" s="8"/>
      <c r="S6" s="8"/>
      <c r="T6" s="37"/>
      <c r="U6" s="34" t="s">
        <v>18</v>
      </c>
      <c r="V6" s="35">
        <v>7.0</v>
      </c>
      <c r="W6" s="35">
        <v>2.0</v>
      </c>
      <c r="X6" s="35">
        <v>0.0</v>
      </c>
      <c r="Y6" s="31" t="str">
        <f t="shared" si="6"/>
        <v>#REF!</v>
      </c>
      <c r="Z6" s="35">
        <v>2.0</v>
      </c>
      <c r="AA6" s="36">
        <v>1.0</v>
      </c>
      <c r="AB6" s="30">
        <v>31.0</v>
      </c>
      <c r="AC6" s="31">
        <f>SUM(V9:V12)</f>
        <v>8</v>
      </c>
      <c r="AD6" s="31">
        <f t="shared" ref="AD6:AE6" si="11">SUM(W8:W12)</f>
        <v>3</v>
      </c>
      <c r="AE6" s="31">
        <f t="shared" si="11"/>
        <v>0</v>
      </c>
      <c r="AF6" s="31" t="str">
        <f t="shared" si="8"/>
        <v>#REF!</v>
      </c>
      <c r="AG6" s="31" t="str">
        <f t="shared" ref="AG6:AI6" si="12">SUM(Y8:Y12)</f>
        <v>#REF!</v>
      </c>
      <c r="AH6" s="31">
        <f t="shared" si="12"/>
        <v>3</v>
      </c>
      <c r="AI6" s="32">
        <f t="shared" si="12"/>
        <v>0</v>
      </c>
    </row>
    <row r="7">
      <c r="A7" s="38"/>
      <c r="B7" s="27" t="s">
        <v>19</v>
      </c>
      <c r="C7" s="29">
        <v>3.0</v>
      </c>
      <c r="D7" s="29">
        <v>0.0</v>
      </c>
      <c r="E7" s="29">
        <v>0.0</v>
      </c>
      <c r="F7" s="29">
        <v>0.0</v>
      </c>
      <c r="G7" s="23">
        <f t="shared" si="4"/>
        <v>0</v>
      </c>
      <c r="H7" s="29">
        <v>0.0</v>
      </c>
      <c r="I7" s="28">
        <v>0.0</v>
      </c>
      <c r="J7" s="30">
        <v>31.0</v>
      </c>
      <c r="K7" s="31">
        <f t="shared" ref="K7:Q7" si="13">SUM(C13:C14)</f>
        <v>1</v>
      </c>
      <c r="L7" s="31">
        <f t="shared" si="13"/>
        <v>0</v>
      </c>
      <c r="M7" s="31">
        <f t="shared" si="13"/>
        <v>0</v>
      </c>
      <c r="N7" s="31">
        <f t="shared" si="13"/>
        <v>0</v>
      </c>
      <c r="O7" s="31">
        <f t="shared" si="13"/>
        <v>0</v>
      </c>
      <c r="P7" s="31">
        <f t="shared" si="13"/>
        <v>0</v>
      </c>
      <c r="Q7" s="32">
        <f t="shared" si="13"/>
        <v>0</v>
      </c>
      <c r="R7" s="8"/>
      <c r="S7" s="8"/>
      <c r="T7" s="38"/>
      <c r="U7" s="27" t="s">
        <v>19</v>
      </c>
      <c r="V7" s="29">
        <v>3.0</v>
      </c>
      <c r="W7" s="29">
        <v>0.0</v>
      </c>
      <c r="X7" s="29">
        <v>0.0</v>
      </c>
      <c r="Y7" s="23" t="str">
        <f t="shared" si="6"/>
        <v>#REF!</v>
      </c>
      <c r="Z7" s="29">
        <v>0.0</v>
      </c>
      <c r="AA7" s="28">
        <v>0.0</v>
      </c>
      <c r="AB7" s="30">
        <v>31.0</v>
      </c>
      <c r="AC7" s="31">
        <f t="shared" ref="AC7:AE7" si="14">SUM(V13:V14)</f>
        <v>1</v>
      </c>
      <c r="AD7" s="31">
        <f t="shared" si="14"/>
        <v>0</v>
      </c>
      <c r="AE7" s="31">
        <f t="shared" si="14"/>
        <v>0</v>
      </c>
      <c r="AF7" s="31" t="str">
        <f t="shared" si="8"/>
        <v>#REF!</v>
      </c>
      <c r="AG7" s="31" t="str">
        <f t="shared" ref="AG7:AI7" si="15">SUM(Y13:Y14)</f>
        <v>#REF!</v>
      </c>
      <c r="AH7" s="31">
        <f t="shared" si="15"/>
        <v>0</v>
      </c>
      <c r="AI7" s="32">
        <f t="shared" si="15"/>
        <v>0</v>
      </c>
    </row>
    <row r="8">
      <c r="A8" s="33" t="s">
        <v>20</v>
      </c>
      <c r="B8" s="34" t="s">
        <v>21</v>
      </c>
      <c r="C8" s="35">
        <v>5.0</v>
      </c>
      <c r="D8" s="35">
        <v>1.0</v>
      </c>
      <c r="E8" s="35">
        <v>0.0</v>
      </c>
      <c r="F8" s="35">
        <v>0.0</v>
      </c>
      <c r="G8" s="31">
        <f t="shared" si="4"/>
        <v>1</v>
      </c>
      <c r="H8" s="35">
        <v>1.0</v>
      </c>
      <c r="I8" s="36">
        <v>0.0</v>
      </c>
      <c r="J8" s="30">
        <v>31.0</v>
      </c>
      <c r="K8" s="31">
        <f t="shared" ref="K8:Q8" si="16">SUM(C15)</f>
        <v>0</v>
      </c>
      <c r="L8" s="31">
        <f t="shared" si="16"/>
        <v>0</v>
      </c>
      <c r="M8" s="31">
        <f t="shared" si="16"/>
        <v>0</v>
      </c>
      <c r="N8" s="31">
        <f t="shared" si="16"/>
        <v>0</v>
      </c>
      <c r="O8" s="31">
        <f t="shared" si="16"/>
        <v>0</v>
      </c>
      <c r="P8" s="31">
        <f t="shared" si="16"/>
        <v>0</v>
      </c>
      <c r="Q8" s="32">
        <f t="shared" si="16"/>
        <v>0</v>
      </c>
      <c r="R8" s="8"/>
      <c r="S8" s="8"/>
      <c r="T8" s="33" t="s">
        <v>20</v>
      </c>
      <c r="U8" s="34" t="s">
        <v>21</v>
      </c>
      <c r="V8" s="35">
        <v>5.0</v>
      </c>
      <c r="W8" s="35">
        <v>1.0</v>
      </c>
      <c r="X8" s="35">
        <v>0.0</v>
      </c>
      <c r="Y8" s="31" t="str">
        <f t="shared" si="6"/>
        <v>#REF!</v>
      </c>
      <c r="Z8" s="35">
        <v>1.0</v>
      </c>
      <c r="AA8" s="36">
        <v>0.0</v>
      </c>
      <c r="AB8" s="30">
        <v>31.0</v>
      </c>
      <c r="AC8" s="31">
        <f t="shared" ref="AC8:AE8" si="17">SUM(V15)</f>
        <v>0</v>
      </c>
      <c r="AD8" s="31">
        <f t="shared" si="17"/>
        <v>0</v>
      </c>
      <c r="AE8" s="31">
        <f t="shared" si="17"/>
        <v>0</v>
      </c>
      <c r="AF8" s="31" t="str">
        <f t="shared" si="8"/>
        <v>#REF!</v>
      </c>
      <c r="AG8" s="31" t="str">
        <f t="shared" ref="AG8:AI8" si="18">SUM(Y15)</f>
        <v>#REF!</v>
      </c>
      <c r="AH8" s="31">
        <f t="shared" si="18"/>
        <v>0</v>
      </c>
      <c r="AI8" s="32">
        <f t="shared" si="18"/>
        <v>0</v>
      </c>
    </row>
    <row r="9">
      <c r="A9" s="37"/>
      <c r="B9" s="34" t="s">
        <v>22</v>
      </c>
      <c r="C9" s="35">
        <v>1.0</v>
      </c>
      <c r="D9" s="35">
        <v>1.0</v>
      </c>
      <c r="E9" s="35">
        <v>0.0</v>
      </c>
      <c r="F9" s="35">
        <v>0.0</v>
      </c>
      <c r="G9" s="31">
        <f t="shared" si="4"/>
        <v>1</v>
      </c>
      <c r="H9" s="35">
        <v>1.0</v>
      </c>
      <c r="I9" s="36">
        <v>0.0</v>
      </c>
      <c r="J9" s="30">
        <v>31.0</v>
      </c>
      <c r="K9" s="31">
        <f t="shared" ref="K9:Q9" si="19">SUM(C16)</f>
        <v>0</v>
      </c>
      <c r="L9" s="31">
        <f t="shared" si="19"/>
        <v>5</v>
      </c>
      <c r="M9" s="31">
        <f t="shared" si="19"/>
        <v>1</v>
      </c>
      <c r="N9" s="31">
        <f t="shared" si="19"/>
        <v>2</v>
      </c>
      <c r="O9" s="31">
        <f t="shared" si="19"/>
        <v>2</v>
      </c>
      <c r="P9" s="31">
        <f t="shared" si="19"/>
        <v>0</v>
      </c>
      <c r="Q9" s="32">
        <f t="shared" si="19"/>
        <v>0</v>
      </c>
      <c r="R9" s="8"/>
      <c r="S9" s="8"/>
      <c r="T9" s="37"/>
      <c r="U9" s="34" t="s">
        <v>22</v>
      </c>
      <c r="V9" s="35">
        <v>1.0</v>
      </c>
      <c r="W9" s="35">
        <v>1.0</v>
      </c>
      <c r="X9" s="35">
        <v>0.0</v>
      </c>
      <c r="Y9" s="31" t="str">
        <f t="shared" si="6"/>
        <v>#REF!</v>
      </c>
      <c r="Z9" s="35">
        <v>1.0</v>
      </c>
      <c r="AA9" s="36">
        <v>0.0</v>
      </c>
      <c r="AB9" s="30">
        <v>31.0</v>
      </c>
      <c r="AC9" s="31">
        <f t="shared" ref="AC9:AE9" si="20">SUM(V16)</f>
        <v>0</v>
      </c>
      <c r="AD9" s="31">
        <f t="shared" si="20"/>
        <v>5</v>
      </c>
      <c r="AE9" s="31">
        <f t="shared" si="20"/>
        <v>1</v>
      </c>
      <c r="AF9" s="31" t="str">
        <f t="shared" si="8"/>
        <v>#REF!</v>
      </c>
      <c r="AG9" s="31" t="str">
        <f t="shared" ref="AG9:AI9" si="21">SUM(Y16)</f>
        <v>#REF!</v>
      </c>
      <c r="AH9" s="31">
        <f t="shared" si="21"/>
        <v>0</v>
      </c>
      <c r="AI9" s="32">
        <f t="shared" si="21"/>
        <v>0</v>
      </c>
    </row>
    <row r="10">
      <c r="A10" s="37"/>
      <c r="B10" s="34" t="s">
        <v>23</v>
      </c>
      <c r="C10" s="35">
        <v>1.0</v>
      </c>
      <c r="D10" s="35">
        <v>0.0</v>
      </c>
      <c r="E10" s="35">
        <v>0.0</v>
      </c>
      <c r="F10" s="35">
        <v>0.0</v>
      </c>
      <c r="G10" s="31">
        <f t="shared" si="4"/>
        <v>0</v>
      </c>
      <c r="H10" s="35">
        <v>0.0</v>
      </c>
      <c r="I10" s="36">
        <v>0.0</v>
      </c>
      <c r="J10" s="30">
        <v>31.0</v>
      </c>
      <c r="K10" s="39">
        <f t="shared" ref="K10:Q10" si="22">SUM(C17)</f>
        <v>26</v>
      </c>
      <c r="L10" s="39">
        <f t="shared" si="22"/>
        <v>10</v>
      </c>
      <c r="M10" s="39">
        <f t="shared" si="22"/>
        <v>1</v>
      </c>
      <c r="N10" s="39">
        <f t="shared" si="22"/>
        <v>2</v>
      </c>
      <c r="O10" s="39">
        <f t="shared" si="22"/>
        <v>7</v>
      </c>
      <c r="P10" s="39">
        <f t="shared" si="22"/>
        <v>5</v>
      </c>
      <c r="Q10" s="40">
        <f t="shared" si="22"/>
        <v>4</v>
      </c>
      <c r="R10" s="8"/>
      <c r="S10" s="8"/>
      <c r="T10" s="37"/>
      <c r="U10" s="34" t="s">
        <v>23</v>
      </c>
      <c r="V10" s="35">
        <v>1.0</v>
      </c>
      <c r="W10" s="35">
        <v>0.0</v>
      </c>
      <c r="X10" s="35">
        <v>0.0</v>
      </c>
      <c r="Y10" s="31" t="str">
        <f t="shared" si="6"/>
        <v>#REF!</v>
      </c>
      <c r="Z10" s="35">
        <v>0.0</v>
      </c>
      <c r="AA10" s="36">
        <v>0.0</v>
      </c>
      <c r="AB10" s="30">
        <v>31.0</v>
      </c>
      <c r="AC10" s="39">
        <f t="shared" ref="AC10:AE10" si="23">SUM(V17)</f>
        <v>26</v>
      </c>
      <c r="AD10" s="39">
        <f t="shared" si="23"/>
        <v>10</v>
      </c>
      <c r="AE10" s="39">
        <f t="shared" si="23"/>
        <v>1</v>
      </c>
      <c r="AF10" s="39" t="str">
        <f t="shared" si="8"/>
        <v>#REF!</v>
      </c>
      <c r="AG10" s="39" t="str">
        <f t="shared" ref="AG10:AI10" si="24">SUM(Y17)</f>
        <v>#REF!</v>
      </c>
      <c r="AH10" s="39">
        <f t="shared" si="24"/>
        <v>5</v>
      </c>
      <c r="AI10" s="40">
        <f t="shared" si="24"/>
        <v>4</v>
      </c>
    </row>
    <row r="11">
      <c r="A11" s="37"/>
      <c r="B11" s="34" t="s">
        <v>24</v>
      </c>
      <c r="C11" s="35">
        <v>2.0</v>
      </c>
      <c r="D11" s="35">
        <v>0.0</v>
      </c>
      <c r="E11" s="35">
        <v>0.0</v>
      </c>
      <c r="F11" s="35">
        <v>0.0</v>
      </c>
      <c r="G11" s="31">
        <f t="shared" si="4"/>
        <v>0</v>
      </c>
      <c r="H11" s="35">
        <v>0.0</v>
      </c>
      <c r="I11" s="36">
        <v>0.0</v>
      </c>
      <c r="J11" s="30">
        <v>31.0</v>
      </c>
      <c r="K11" s="41">
        <f t="shared" ref="K11:Q11" si="25">SUM(C18)</f>
        <v>23</v>
      </c>
      <c r="L11" s="42">
        <f t="shared" si="25"/>
        <v>20</v>
      </c>
      <c r="M11" s="42">
        <f t="shared" si="25"/>
        <v>0</v>
      </c>
      <c r="N11" s="42">
        <f t="shared" si="25"/>
        <v>0</v>
      </c>
      <c r="O11" s="42">
        <f t="shared" si="25"/>
        <v>0</v>
      </c>
      <c r="P11" s="42">
        <f t="shared" si="25"/>
        <v>6</v>
      </c>
      <c r="Q11" s="43">
        <f t="shared" si="25"/>
        <v>0</v>
      </c>
      <c r="R11" s="8"/>
      <c r="S11" s="8"/>
      <c r="T11" s="37"/>
      <c r="U11" s="34" t="s">
        <v>24</v>
      </c>
      <c r="V11" s="35">
        <v>2.0</v>
      </c>
      <c r="W11" s="35">
        <v>0.0</v>
      </c>
      <c r="X11" s="35">
        <v>0.0</v>
      </c>
      <c r="Y11" s="31" t="str">
        <f t="shared" si="6"/>
        <v>#REF!</v>
      </c>
      <c r="Z11" s="35">
        <v>0.0</v>
      </c>
      <c r="AA11" s="36">
        <v>0.0</v>
      </c>
      <c r="AB11" s="30">
        <v>31.0</v>
      </c>
      <c r="AC11" s="41">
        <f t="shared" ref="AC11:AE11" si="26">SUM(V18)</f>
        <v>23</v>
      </c>
      <c r="AD11" s="42">
        <f t="shared" si="26"/>
        <v>20</v>
      </c>
      <c r="AE11" s="42">
        <f t="shared" si="26"/>
        <v>0</v>
      </c>
      <c r="AF11" s="42" t="str">
        <f t="shared" si="8"/>
        <v>#REF!</v>
      </c>
      <c r="AG11" s="42">
        <f t="shared" ref="AG11:AI11" si="27">SUM(Y18)</f>
        <v>0</v>
      </c>
      <c r="AH11" s="42">
        <f t="shared" si="27"/>
        <v>6</v>
      </c>
      <c r="AI11" s="43">
        <f t="shared" si="27"/>
        <v>0</v>
      </c>
    </row>
    <row r="12">
      <c r="A12" s="38"/>
      <c r="B12" s="27" t="s">
        <v>25</v>
      </c>
      <c r="C12" s="29">
        <v>4.0</v>
      </c>
      <c r="D12" s="29">
        <v>1.0</v>
      </c>
      <c r="E12" s="29">
        <v>0.0</v>
      </c>
      <c r="F12" s="29">
        <v>0.0</v>
      </c>
      <c r="G12" s="23">
        <f t="shared" si="4"/>
        <v>1</v>
      </c>
      <c r="H12" s="29">
        <v>1.0</v>
      </c>
      <c r="I12" s="28">
        <v>0.0</v>
      </c>
      <c r="J12" s="30">
        <v>31.0</v>
      </c>
      <c r="K12" s="8"/>
      <c r="L12" s="8"/>
      <c r="M12" s="8"/>
      <c r="N12" s="8"/>
      <c r="O12" s="8"/>
      <c r="P12" s="8"/>
      <c r="Q12" s="8"/>
      <c r="R12" s="8"/>
      <c r="S12" s="8"/>
      <c r="T12" s="38"/>
      <c r="U12" s="27" t="s">
        <v>25</v>
      </c>
      <c r="V12" s="29">
        <v>4.0</v>
      </c>
      <c r="W12" s="29">
        <v>1.0</v>
      </c>
      <c r="X12" s="29">
        <v>0.0</v>
      </c>
      <c r="Y12" s="23" t="str">
        <f t="shared" si="6"/>
        <v>#REF!</v>
      </c>
      <c r="Z12" s="29">
        <v>1.0</v>
      </c>
      <c r="AA12" s="28">
        <v>0.0</v>
      </c>
      <c r="AB12" s="30">
        <v>31.0</v>
      </c>
      <c r="AC12" s="8"/>
      <c r="AD12" s="8"/>
      <c r="AE12" s="8"/>
      <c r="AF12" s="8"/>
      <c r="AG12" s="8"/>
      <c r="AH12" s="8"/>
      <c r="AI12" s="8"/>
    </row>
    <row r="13">
      <c r="A13" s="26" t="s">
        <v>26</v>
      </c>
      <c r="B13" s="27" t="s">
        <v>27</v>
      </c>
      <c r="C13" s="35">
        <v>1.0</v>
      </c>
      <c r="D13" s="35">
        <v>0.0</v>
      </c>
      <c r="E13" s="35">
        <v>0.0</v>
      </c>
      <c r="F13" s="35">
        <v>0.0</v>
      </c>
      <c r="G13" s="31">
        <f t="shared" si="4"/>
        <v>0</v>
      </c>
      <c r="H13" s="35">
        <v>0.0</v>
      </c>
      <c r="I13" s="36">
        <v>0.0</v>
      </c>
      <c r="J13" s="30">
        <v>31.0</v>
      </c>
      <c r="K13" s="8"/>
      <c r="L13" s="8"/>
      <c r="M13" s="8"/>
      <c r="N13" s="8"/>
      <c r="O13" s="8"/>
      <c r="P13" s="8"/>
      <c r="Q13" s="8"/>
      <c r="R13" s="8"/>
      <c r="S13" s="8"/>
      <c r="T13" s="26" t="s">
        <v>26</v>
      </c>
      <c r="U13" s="27" t="s">
        <v>27</v>
      </c>
      <c r="V13" s="35">
        <v>1.0</v>
      </c>
      <c r="W13" s="35">
        <v>0.0</v>
      </c>
      <c r="X13" s="35">
        <v>0.0</v>
      </c>
      <c r="Y13" s="31" t="str">
        <f t="shared" si="6"/>
        <v>#REF!</v>
      </c>
      <c r="Z13" s="35">
        <v>0.0</v>
      </c>
      <c r="AA13" s="36">
        <v>0.0</v>
      </c>
      <c r="AB13" s="30">
        <v>31.0</v>
      </c>
      <c r="AC13" s="8"/>
      <c r="AD13" s="8"/>
      <c r="AE13" s="8"/>
      <c r="AF13" s="8"/>
      <c r="AG13" s="8"/>
      <c r="AH13" s="8"/>
      <c r="AI13" s="8"/>
    </row>
    <row r="14">
      <c r="A14" s="33" t="s">
        <v>28</v>
      </c>
      <c r="B14" s="34" t="s">
        <v>29</v>
      </c>
      <c r="C14" s="35">
        <v>0.0</v>
      </c>
      <c r="D14" s="35">
        <v>0.0</v>
      </c>
      <c r="E14" s="44">
        <v>0.0</v>
      </c>
      <c r="F14" s="35">
        <v>0.0</v>
      </c>
      <c r="G14" s="31">
        <f t="shared" si="4"/>
        <v>0</v>
      </c>
      <c r="H14" s="35">
        <v>0.0</v>
      </c>
      <c r="I14" s="36">
        <v>0.0</v>
      </c>
      <c r="J14" s="30">
        <v>31.0</v>
      </c>
      <c r="K14" s="8"/>
      <c r="L14" s="8"/>
      <c r="M14" s="8"/>
      <c r="N14" s="8"/>
      <c r="O14" s="8"/>
      <c r="P14" s="8"/>
      <c r="Q14" s="8"/>
      <c r="R14" s="8"/>
      <c r="S14" s="8"/>
      <c r="T14" s="33" t="s">
        <v>28</v>
      </c>
      <c r="U14" s="34" t="s">
        <v>29</v>
      </c>
      <c r="V14" s="35">
        <v>0.0</v>
      </c>
      <c r="W14" s="35">
        <v>0.0</v>
      </c>
      <c r="X14" s="44">
        <v>0.0</v>
      </c>
      <c r="Y14" s="31" t="str">
        <f t="shared" si="6"/>
        <v>#REF!</v>
      </c>
      <c r="Z14" s="35">
        <v>0.0</v>
      </c>
      <c r="AA14" s="36">
        <v>0.0</v>
      </c>
      <c r="AB14" s="30">
        <v>31.0</v>
      </c>
      <c r="AC14" s="8"/>
      <c r="AD14" s="8"/>
      <c r="AE14" s="8"/>
      <c r="AF14" s="8"/>
      <c r="AG14" s="8"/>
      <c r="AH14" s="8"/>
      <c r="AI14" s="8"/>
    </row>
    <row r="15">
      <c r="A15" s="26"/>
      <c r="B15" s="27" t="s">
        <v>30</v>
      </c>
      <c r="C15" s="29">
        <v>0.0</v>
      </c>
      <c r="D15" s="29">
        <v>0.0</v>
      </c>
      <c r="E15" s="29">
        <v>0.0</v>
      </c>
      <c r="F15" s="29">
        <v>0.0</v>
      </c>
      <c r="G15" s="23">
        <f t="shared" si="4"/>
        <v>0</v>
      </c>
      <c r="H15" s="29">
        <v>0.0</v>
      </c>
      <c r="I15" s="28">
        <v>0.0</v>
      </c>
      <c r="J15" s="30">
        <v>31.0</v>
      </c>
      <c r="K15" s="8"/>
      <c r="L15" s="8"/>
      <c r="M15" s="8"/>
      <c r="N15" s="8"/>
      <c r="O15" s="8"/>
      <c r="P15" s="8"/>
      <c r="Q15" s="8"/>
      <c r="R15" s="8"/>
      <c r="S15" s="8"/>
      <c r="T15" s="26"/>
      <c r="U15" s="27" t="s">
        <v>30</v>
      </c>
      <c r="V15" s="29">
        <v>0.0</v>
      </c>
      <c r="W15" s="29">
        <v>0.0</v>
      </c>
      <c r="X15" s="29">
        <v>0.0</v>
      </c>
      <c r="Y15" s="23" t="str">
        <f t="shared" si="6"/>
        <v>#REF!</v>
      </c>
      <c r="Z15" s="29">
        <v>0.0</v>
      </c>
      <c r="AA15" s="28">
        <v>0.0</v>
      </c>
      <c r="AB15" s="30">
        <v>31.0</v>
      </c>
      <c r="AC15" s="8"/>
      <c r="AD15" s="8"/>
      <c r="AE15" s="8"/>
      <c r="AF15" s="8"/>
      <c r="AG15" s="8"/>
      <c r="AH15" s="8"/>
      <c r="AI15" s="8"/>
    </row>
    <row r="16">
      <c r="A16" s="26" t="s">
        <v>31</v>
      </c>
      <c r="B16" s="27" t="s">
        <v>32</v>
      </c>
      <c r="C16" s="29">
        <v>0.0</v>
      </c>
      <c r="D16" s="29">
        <v>5.0</v>
      </c>
      <c r="E16" s="29">
        <v>1.0</v>
      </c>
      <c r="F16" s="29">
        <v>2.0</v>
      </c>
      <c r="G16" s="23">
        <f t="shared" si="4"/>
        <v>2</v>
      </c>
      <c r="H16" s="29">
        <v>0.0</v>
      </c>
      <c r="I16" s="28">
        <v>0.0</v>
      </c>
      <c r="J16" s="30">
        <v>31.0</v>
      </c>
      <c r="K16" s="8"/>
      <c r="L16" s="8"/>
      <c r="M16" s="8"/>
      <c r="N16" s="8"/>
      <c r="O16" s="8"/>
      <c r="P16" s="8"/>
      <c r="Q16" s="8"/>
      <c r="R16" s="8"/>
      <c r="S16" s="8"/>
      <c r="T16" s="26" t="s">
        <v>31</v>
      </c>
      <c r="U16" s="27" t="s">
        <v>32</v>
      </c>
      <c r="V16" s="29">
        <v>0.0</v>
      </c>
      <c r="W16" s="29">
        <v>5.0</v>
      </c>
      <c r="X16" s="29">
        <v>1.0</v>
      </c>
      <c r="Y16" s="23" t="str">
        <f t="shared" si="6"/>
        <v>#REF!</v>
      </c>
      <c r="Z16" s="29">
        <v>0.0</v>
      </c>
      <c r="AA16" s="28">
        <v>0.0</v>
      </c>
      <c r="AB16" s="30">
        <v>31.0</v>
      </c>
      <c r="AC16" s="8"/>
      <c r="AD16" s="8"/>
      <c r="AE16" s="8"/>
      <c r="AF16" s="8"/>
      <c r="AG16" s="8"/>
      <c r="AH16" s="8"/>
      <c r="AI16" s="8"/>
    </row>
    <row r="17">
      <c r="A17" s="45"/>
      <c r="B17" s="46" t="s">
        <v>33</v>
      </c>
      <c r="C17" s="39">
        <f t="shared" ref="C17:F17" si="28">SUM(C4:C16)</f>
        <v>26</v>
      </c>
      <c r="D17" s="39">
        <f t="shared" si="28"/>
        <v>10</v>
      </c>
      <c r="E17" s="39">
        <f t="shared" si="28"/>
        <v>1</v>
      </c>
      <c r="F17" s="39">
        <f t="shared" si="28"/>
        <v>2</v>
      </c>
      <c r="G17" s="39">
        <f t="shared" si="4"/>
        <v>7</v>
      </c>
      <c r="H17" s="39">
        <f t="shared" ref="H17:I17" si="29">SUM(H4:H16)</f>
        <v>5</v>
      </c>
      <c r="I17" s="39">
        <f t="shared" si="29"/>
        <v>4</v>
      </c>
      <c r="J17" s="30">
        <v>31.0</v>
      </c>
      <c r="K17" s="8"/>
      <c r="L17" s="8"/>
      <c r="M17" s="8"/>
      <c r="N17" s="8"/>
      <c r="O17" s="8"/>
      <c r="P17" s="8"/>
      <c r="Q17" s="8"/>
      <c r="R17" s="8"/>
      <c r="S17" s="8"/>
      <c r="T17" s="45"/>
      <c r="U17" s="46" t="s">
        <v>33</v>
      </c>
      <c r="V17" s="39">
        <f t="shared" ref="V17:X17" si="30">SUM(V4:V16)</f>
        <v>26</v>
      </c>
      <c r="W17" s="39">
        <f t="shared" si="30"/>
        <v>10</v>
      </c>
      <c r="X17" s="39">
        <f t="shared" si="30"/>
        <v>1</v>
      </c>
      <c r="Y17" s="39" t="str">
        <f t="shared" si="6"/>
        <v>#REF!</v>
      </c>
      <c r="Z17" s="39">
        <f t="shared" ref="Z17:AA17" si="31">SUM(Z4:Z16)</f>
        <v>5</v>
      </c>
      <c r="AA17" s="39">
        <f t="shared" si="31"/>
        <v>4</v>
      </c>
      <c r="AB17" s="30">
        <v>31.0</v>
      </c>
      <c r="AC17" s="8"/>
      <c r="AD17" s="8"/>
      <c r="AE17" s="8"/>
      <c r="AF17" s="8"/>
      <c r="AG17" s="8"/>
      <c r="AH17" s="8"/>
      <c r="AI17" s="8"/>
    </row>
    <row r="18">
      <c r="A18" s="45"/>
      <c r="B18" s="46" t="s">
        <v>34</v>
      </c>
      <c r="C18" s="47">
        <v>23.0</v>
      </c>
      <c r="D18" s="47">
        <v>20.0</v>
      </c>
      <c r="E18" s="48"/>
      <c r="F18" s="48"/>
      <c r="G18" s="48"/>
      <c r="H18" s="47">
        <v>6.0</v>
      </c>
      <c r="I18" s="47"/>
      <c r="J18" s="15"/>
      <c r="K18" s="8"/>
      <c r="L18" s="8"/>
      <c r="M18" s="8"/>
      <c r="N18" s="8"/>
      <c r="O18" s="8"/>
      <c r="P18" s="8"/>
      <c r="Q18" s="8"/>
      <c r="R18" s="8"/>
      <c r="S18" s="8"/>
      <c r="T18" s="45"/>
      <c r="U18" s="46" t="s">
        <v>34</v>
      </c>
      <c r="V18" s="47">
        <v>23.0</v>
      </c>
      <c r="W18" s="47">
        <v>20.0</v>
      </c>
      <c r="X18" s="48"/>
      <c r="Y18" s="48"/>
      <c r="Z18" s="47">
        <v>6.0</v>
      </c>
      <c r="AA18" s="47"/>
      <c r="AB18" s="15"/>
      <c r="AC18" s="8"/>
      <c r="AD18" s="8"/>
      <c r="AE18" s="8"/>
      <c r="AF18" s="8"/>
      <c r="AG18" s="8"/>
      <c r="AH18" s="8"/>
      <c r="AI18" s="8"/>
    </row>
    <row r="19">
      <c r="A19" s="49"/>
      <c r="B19" s="50"/>
      <c r="C19" s="51">
        <f>SUM(G18:H18)</f>
        <v>6</v>
      </c>
      <c r="D19" s="52"/>
      <c r="E19" s="52"/>
      <c r="F19" s="52"/>
      <c r="G19" s="10"/>
      <c r="H19" s="51">
        <f>SUM(I18:J18)</f>
        <v>0</v>
      </c>
      <c r="I19" s="10"/>
      <c r="J19" s="53"/>
      <c r="K19" s="8"/>
      <c r="L19" s="8"/>
      <c r="M19" s="8"/>
      <c r="N19" s="8"/>
      <c r="O19" s="8"/>
      <c r="P19" s="8"/>
      <c r="Q19" s="8"/>
      <c r="R19" s="8"/>
      <c r="S19" s="8"/>
      <c r="T19" s="49"/>
      <c r="U19" s="50"/>
      <c r="V19" s="51">
        <f>SUM(Y18:Z18)</f>
        <v>6</v>
      </c>
      <c r="W19" s="52"/>
      <c r="X19" s="52"/>
      <c r="Y19" s="10"/>
      <c r="Z19" s="51">
        <f>SUM(AA18:AB18)</f>
        <v>0</v>
      </c>
      <c r="AA19" s="10"/>
      <c r="AB19" s="53"/>
      <c r="AC19" s="8"/>
      <c r="AD19" s="8"/>
      <c r="AE19" s="8"/>
      <c r="AF19" s="8"/>
      <c r="AG19" s="8"/>
      <c r="AH19" s="8"/>
      <c r="AI19" s="8"/>
    </row>
    <row r="20">
      <c r="A20" s="1">
        <v>44772.0</v>
      </c>
      <c r="B20" s="2"/>
      <c r="C20" s="3" t="s">
        <v>0</v>
      </c>
      <c r="D20" s="4"/>
      <c r="E20" s="4"/>
      <c r="F20" s="4"/>
      <c r="G20" s="5"/>
      <c r="H20" s="3" t="s">
        <v>1</v>
      </c>
      <c r="I20" s="5"/>
      <c r="J20" s="6"/>
      <c r="K20" s="7"/>
      <c r="L20" s="7"/>
      <c r="M20" s="7"/>
      <c r="N20" s="7"/>
      <c r="O20" s="7"/>
      <c r="P20" s="7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>
      <c r="A21" s="9"/>
      <c r="B21" s="10"/>
      <c r="C21" s="12" t="s">
        <v>35</v>
      </c>
      <c r="D21" s="12" t="s">
        <v>3</v>
      </c>
      <c r="E21" s="13" t="s">
        <v>4</v>
      </c>
      <c r="F21" s="14"/>
      <c r="G21" s="12" t="s">
        <v>5</v>
      </c>
      <c r="H21" s="12" t="s">
        <v>6</v>
      </c>
      <c r="I21" s="12" t="s">
        <v>7</v>
      </c>
      <c r="J21" s="15"/>
      <c r="K21" s="7" t="s">
        <v>8</v>
      </c>
      <c r="L21" s="16"/>
      <c r="M21" s="16"/>
      <c r="N21" s="16"/>
      <c r="O21" s="16"/>
      <c r="P21" s="16"/>
      <c r="Q21" s="1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>
      <c r="A22" s="19" t="s">
        <v>9</v>
      </c>
      <c r="B22" s="20" t="s">
        <v>10</v>
      </c>
      <c r="C22" s="14"/>
      <c r="D22" s="14"/>
      <c r="E22" s="21" t="s">
        <v>11</v>
      </c>
      <c r="F22" s="21" t="s">
        <v>12</v>
      </c>
      <c r="G22" s="14"/>
      <c r="H22" s="14"/>
      <c r="I22" s="14"/>
      <c r="J22" s="22"/>
      <c r="K22" s="23">
        <v>1.0</v>
      </c>
      <c r="L22" s="23">
        <v>2.0</v>
      </c>
      <c r="M22" s="23">
        <v>3.0</v>
      </c>
      <c r="N22" s="23">
        <v>4.0</v>
      </c>
      <c r="O22" s="23">
        <v>5.0</v>
      </c>
      <c r="P22" s="23">
        <v>6.0</v>
      </c>
      <c r="Q22" s="24">
        <v>7.0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>
      <c r="A23" s="26" t="s">
        <v>13</v>
      </c>
      <c r="B23" s="27" t="s">
        <v>14</v>
      </c>
      <c r="C23" s="28">
        <v>3.0</v>
      </c>
      <c r="D23" s="29">
        <v>3.0</v>
      </c>
      <c r="E23" s="29">
        <v>0.0</v>
      </c>
      <c r="F23" s="29">
        <v>1.0</v>
      </c>
      <c r="G23" s="24">
        <f t="shared" ref="G23:G36" si="33">SUM(D23-(E23+F23))</f>
        <v>2</v>
      </c>
      <c r="H23" s="29">
        <v>2.0</v>
      </c>
      <c r="I23" s="28">
        <v>3.0</v>
      </c>
      <c r="J23" s="30">
        <v>30.0</v>
      </c>
      <c r="K23" s="31">
        <f t="shared" ref="K23:Q23" si="32">SUM(C23)</f>
        <v>3</v>
      </c>
      <c r="L23" s="31">
        <f t="shared" si="32"/>
        <v>3</v>
      </c>
      <c r="M23" s="31">
        <f t="shared" si="32"/>
        <v>0</v>
      </c>
      <c r="N23" s="31">
        <f t="shared" si="32"/>
        <v>1</v>
      </c>
      <c r="O23" s="31">
        <f t="shared" si="32"/>
        <v>2</v>
      </c>
      <c r="P23" s="31">
        <f t="shared" si="32"/>
        <v>2</v>
      </c>
      <c r="Q23" s="32">
        <f t="shared" si="32"/>
        <v>3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>
      <c r="A24" s="33" t="s">
        <v>15</v>
      </c>
      <c r="B24" s="34" t="s">
        <v>36</v>
      </c>
      <c r="C24" s="35">
        <v>1.0</v>
      </c>
      <c r="D24" s="35">
        <v>1.0</v>
      </c>
      <c r="E24" s="35">
        <v>0.0</v>
      </c>
      <c r="F24" s="35">
        <v>0.0</v>
      </c>
      <c r="G24" s="31">
        <f t="shared" si="33"/>
        <v>1</v>
      </c>
      <c r="H24" s="35">
        <v>0.0</v>
      </c>
      <c r="I24" s="36">
        <v>0.0</v>
      </c>
      <c r="J24" s="30">
        <v>30.0</v>
      </c>
      <c r="K24" s="31">
        <f t="shared" ref="K24:Q24" si="34">SUM(C24:C26)</f>
        <v>16</v>
      </c>
      <c r="L24" s="31">
        <f t="shared" si="34"/>
        <v>4</v>
      </c>
      <c r="M24" s="31">
        <f t="shared" si="34"/>
        <v>0</v>
      </c>
      <c r="N24" s="31">
        <f t="shared" si="34"/>
        <v>0</v>
      </c>
      <c r="O24" s="31">
        <f t="shared" si="34"/>
        <v>4</v>
      </c>
      <c r="P24" s="31">
        <f t="shared" si="34"/>
        <v>6</v>
      </c>
      <c r="Q24" s="32">
        <f t="shared" si="34"/>
        <v>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>
      <c r="A25" s="37"/>
      <c r="B25" s="34" t="s">
        <v>18</v>
      </c>
      <c r="C25" s="35">
        <v>14.0</v>
      </c>
      <c r="D25" s="35">
        <v>3.0</v>
      </c>
      <c r="E25" s="35">
        <v>0.0</v>
      </c>
      <c r="F25" s="35">
        <v>0.0</v>
      </c>
      <c r="G25" s="31">
        <f t="shared" si="33"/>
        <v>3</v>
      </c>
      <c r="H25" s="35">
        <v>6.0</v>
      </c>
      <c r="I25" s="36">
        <v>1.0</v>
      </c>
      <c r="J25" s="30">
        <v>30.0</v>
      </c>
      <c r="K25" s="31">
        <f>SUM(C28:C31)</f>
        <v>8</v>
      </c>
      <c r="L25" s="31">
        <f t="shared" ref="L25:Q25" si="35">SUM(D27:D31)</f>
        <v>7</v>
      </c>
      <c r="M25" s="31">
        <f t="shared" si="35"/>
        <v>1</v>
      </c>
      <c r="N25" s="31">
        <f t="shared" si="35"/>
        <v>1</v>
      </c>
      <c r="O25" s="31">
        <f t="shared" si="35"/>
        <v>5</v>
      </c>
      <c r="P25" s="31">
        <f t="shared" si="35"/>
        <v>10</v>
      </c>
      <c r="Q25" s="32">
        <f t="shared" si="35"/>
        <v>3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>
      <c r="A26" s="38"/>
      <c r="B26" s="27" t="s">
        <v>19</v>
      </c>
      <c r="C26" s="29">
        <v>1.0</v>
      </c>
      <c r="D26" s="29">
        <v>0.0</v>
      </c>
      <c r="E26" s="29">
        <v>0.0</v>
      </c>
      <c r="F26" s="29">
        <v>0.0</v>
      </c>
      <c r="G26" s="23">
        <f t="shared" si="33"/>
        <v>0</v>
      </c>
      <c r="H26" s="29">
        <v>0.0</v>
      </c>
      <c r="I26" s="28">
        <v>0.0</v>
      </c>
      <c r="J26" s="30">
        <v>30.0</v>
      </c>
      <c r="K26" s="31">
        <f t="shared" ref="K26:Q26" si="36">SUM(C32:C33)</f>
        <v>4</v>
      </c>
      <c r="L26" s="31">
        <f t="shared" si="36"/>
        <v>9</v>
      </c>
      <c r="M26" s="31">
        <f t="shared" si="36"/>
        <v>0</v>
      </c>
      <c r="N26" s="31">
        <f t="shared" si="36"/>
        <v>1</v>
      </c>
      <c r="O26" s="31">
        <f t="shared" si="36"/>
        <v>8</v>
      </c>
      <c r="P26" s="31">
        <f t="shared" si="36"/>
        <v>0</v>
      </c>
      <c r="Q26" s="32">
        <f t="shared" si="36"/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>
      <c r="A27" s="33" t="s">
        <v>20</v>
      </c>
      <c r="B27" s="34" t="s">
        <v>21</v>
      </c>
      <c r="C27" s="35">
        <v>1.0</v>
      </c>
      <c r="D27" s="35">
        <v>3.0</v>
      </c>
      <c r="E27" s="35">
        <v>0.0</v>
      </c>
      <c r="F27" s="35">
        <v>1.0</v>
      </c>
      <c r="G27" s="31">
        <f t="shared" si="33"/>
        <v>2</v>
      </c>
      <c r="H27" s="35">
        <v>4.0</v>
      </c>
      <c r="I27" s="36">
        <v>2.0</v>
      </c>
      <c r="J27" s="30">
        <v>30.0</v>
      </c>
      <c r="K27" s="31">
        <f t="shared" ref="K27:Q27" si="37">SUM(C34)</f>
        <v>0</v>
      </c>
      <c r="L27" s="31">
        <f t="shared" si="37"/>
        <v>3</v>
      </c>
      <c r="M27" s="31">
        <f t="shared" si="37"/>
        <v>1</v>
      </c>
      <c r="N27" s="31">
        <f t="shared" si="37"/>
        <v>2</v>
      </c>
      <c r="O27" s="31">
        <f t="shared" si="37"/>
        <v>0</v>
      </c>
      <c r="P27" s="31">
        <f t="shared" si="37"/>
        <v>0</v>
      </c>
      <c r="Q27" s="32">
        <f t="shared" si="37"/>
        <v>0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>
      <c r="A28" s="37"/>
      <c r="B28" s="34" t="s">
        <v>22</v>
      </c>
      <c r="C28" s="35">
        <v>3.0</v>
      </c>
      <c r="D28" s="35">
        <v>0.0</v>
      </c>
      <c r="E28" s="35">
        <v>0.0</v>
      </c>
      <c r="F28" s="35">
        <v>0.0</v>
      </c>
      <c r="G28" s="31">
        <f t="shared" si="33"/>
        <v>0</v>
      </c>
      <c r="H28" s="35">
        <v>1.0</v>
      </c>
      <c r="I28" s="36">
        <v>0.0</v>
      </c>
      <c r="J28" s="30">
        <v>30.0</v>
      </c>
      <c r="K28" s="31">
        <f t="shared" ref="K28:Q28" si="38">SUM(C35)</f>
        <v>0</v>
      </c>
      <c r="L28" s="31">
        <f t="shared" si="38"/>
        <v>6</v>
      </c>
      <c r="M28" s="31">
        <f t="shared" si="38"/>
        <v>1</v>
      </c>
      <c r="N28" s="31">
        <f t="shared" si="38"/>
        <v>2</v>
      </c>
      <c r="O28" s="31">
        <f t="shared" si="38"/>
        <v>3</v>
      </c>
      <c r="P28" s="31">
        <f t="shared" si="38"/>
        <v>0</v>
      </c>
      <c r="Q28" s="32">
        <f t="shared" si="38"/>
        <v>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>
      <c r="A29" s="37"/>
      <c r="B29" s="34" t="s">
        <v>23</v>
      </c>
      <c r="C29" s="35">
        <v>3.0</v>
      </c>
      <c r="D29" s="35">
        <v>3.0</v>
      </c>
      <c r="E29" s="35">
        <v>1.0</v>
      </c>
      <c r="F29" s="35">
        <v>0.0</v>
      </c>
      <c r="G29" s="31">
        <f t="shared" si="33"/>
        <v>2</v>
      </c>
      <c r="H29" s="35">
        <v>2.0</v>
      </c>
      <c r="I29" s="36">
        <v>0.0</v>
      </c>
      <c r="J29" s="30">
        <v>30.0</v>
      </c>
      <c r="K29" s="39">
        <f t="shared" ref="K29:Q29" si="39">SUM(C36)</f>
        <v>32</v>
      </c>
      <c r="L29" s="39">
        <f t="shared" si="39"/>
        <v>32</v>
      </c>
      <c r="M29" s="39">
        <f t="shared" si="39"/>
        <v>3</v>
      </c>
      <c r="N29" s="39">
        <f t="shared" si="39"/>
        <v>7</v>
      </c>
      <c r="O29" s="39">
        <f t="shared" si="39"/>
        <v>22</v>
      </c>
      <c r="P29" s="39">
        <f t="shared" si="39"/>
        <v>18</v>
      </c>
      <c r="Q29" s="40">
        <f t="shared" si="39"/>
        <v>7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>
      <c r="A30" s="37"/>
      <c r="B30" s="34" t="s">
        <v>24</v>
      </c>
      <c r="C30" s="35">
        <v>2.0</v>
      </c>
      <c r="D30" s="35">
        <v>0.0</v>
      </c>
      <c r="E30" s="35">
        <v>0.0</v>
      </c>
      <c r="F30" s="35">
        <v>0.0</v>
      </c>
      <c r="G30" s="31">
        <f t="shared" si="33"/>
        <v>0</v>
      </c>
      <c r="H30" s="35">
        <v>1.0</v>
      </c>
      <c r="I30" s="36">
        <v>1.0</v>
      </c>
      <c r="J30" s="30">
        <v>30.0</v>
      </c>
      <c r="K30" s="41">
        <f t="shared" ref="K30:Q30" si="40">SUM(C37)</f>
        <v>32</v>
      </c>
      <c r="L30" s="42">
        <f t="shared" si="40"/>
        <v>30</v>
      </c>
      <c r="M30" s="42">
        <f t="shared" si="40"/>
        <v>0</v>
      </c>
      <c r="N30" s="42">
        <f t="shared" si="40"/>
        <v>0</v>
      </c>
      <c r="O30" s="42">
        <f t="shared" si="40"/>
        <v>0</v>
      </c>
      <c r="P30" s="42">
        <f t="shared" si="40"/>
        <v>18</v>
      </c>
      <c r="Q30" s="43">
        <f t="shared" si="40"/>
        <v>7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>
      <c r="A31" s="38"/>
      <c r="B31" s="27" t="s">
        <v>25</v>
      </c>
      <c r="C31" s="29">
        <v>0.0</v>
      </c>
      <c r="D31" s="29">
        <v>1.0</v>
      </c>
      <c r="E31" s="29">
        <v>0.0</v>
      </c>
      <c r="F31" s="29">
        <v>0.0</v>
      </c>
      <c r="G31" s="23">
        <f t="shared" si="33"/>
        <v>1</v>
      </c>
      <c r="H31" s="29">
        <v>2.0</v>
      </c>
      <c r="I31" s="28">
        <v>0.0</v>
      </c>
      <c r="J31" s="30">
        <v>30.0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>
      <c r="A32" s="26" t="s">
        <v>26</v>
      </c>
      <c r="B32" s="27" t="s">
        <v>27</v>
      </c>
      <c r="C32" s="35">
        <v>2.0</v>
      </c>
      <c r="D32" s="35">
        <v>5.0</v>
      </c>
      <c r="E32" s="35">
        <v>0.0</v>
      </c>
      <c r="F32" s="35">
        <v>0.0</v>
      </c>
      <c r="G32" s="31">
        <f t="shared" si="33"/>
        <v>5</v>
      </c>
      <c r="H32" s="35">
        <v>0.0</v>
      </c>
      <c r="I32" s="36">
        <v>0.0</v>
      </c>
      <c r="J32" s="30">
        <v>30.0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>
      <c r="A33" s="33" t="s">
        <v>28</v>
      </c>
      <c r="B33" s="34" t="s">
        <v>29</v>
      </c>
      <c r="C33" s="35">
        <v>2.0</v>
      </c>
      <c r="D33" s="35">
        <v>4.0</v>
      </c>
      <c r="E33" s="44">
        <v>0.0</v>
      </c>
      <c r="F33" s="35">
        <v>1.0</v>
      </c>
      <c r="G33" s="31">
        <f t="shared" si="33"/>
        <v>3</v>
      </c>
      <c r="H33" s="35">
        <v>0.0</v>
      </c>
      <c r="I33" s="36">
        <v>0.0</v>
      </c>
      <c r="J33" s="30">
        <v>30.0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>
      <c r="A34" s="26"/>
      <c r="B34" s="27" t="s">
        <v>30</v>
      </c>
      <c r="C34" s="29">
        <v>0.0</v>
      </c>
      <c r="D34" s="29">
        <v>3.0</v>
      </c>
      <c r="E34" s="29">
        <v>1.0</v>
      </c>
      <c r="F34" s="29">
        <v>2.0</v>
      </c>
      <c r="G34" s="23">
        <f t="shared" si="33"/>
        <v>0</v>
      </c>
      <c r="H34" s="29">
        <v>0.0</v>
      </c>
      <c r="I34" s="28">
        <v>0.0</v>
      </c>
      <c r="J34" s="30">
        <v>30.0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>
      <c r="A35" s="26" t="s">
        <v>31</v>
      </c>
      <c r="B35" s="27" t="s">
        <v>32</v>
      </c>
      <c r="C35" s="29">
        <v>0.0</v>
      </c>
      <c r="D35" s="29">
        <v>6.0</v>
      </c>
      <c r="E35" s="29">
        <v>1.0</v>
      </c>
      <c r="F35" s="29">
        <v>2.0</v>
      </c>
      <c r="G35" s="23">
        <f t="shared" si="33"/>
        <v>3</v>
      </c>
      <c r="H35" s="29">
        <v>0.0</v>
      </c>
      <c r="I35" s="28">
        <v>0.0</v>
      </c>
      <c r="J35" s="30">
        <v>30.0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>
      <c r="A36" s="45"/>
      <c r="B36" s="46" t="s">
        <v>33</v>
      </c>
      <c r="C36" s="39">
        <f t="shared" ref="C36:F36" si="41">SUM(C23:C35)</f>
        <v>32</v>
      </c>
      <c r="D36" s="39">
        <f t="shared" si="41"/>
        <v>32</v>
      </c>
      <c r="E36" s="39">
        <f t="shared" si="41"/>
        <v>3</v>
      </c>
      <c r="F36" s="39">
        <f t="shared" si="41"/>
        <v>7</v>
      </c>
      <c r="G36" s="39">
        <f t="shared" si="33"/>
        <v>22</v>
      </c>
      <c r="H36" s="39">
        <f t="shared" ref="H36:I36" si="42">SUM(H23:H35)</f>
        <v>18</v>
      </c>
      <c r="I36" s="39">
        <f t="shared" si="42"/>
        <v>7</v>
      </c>
      <c r="J36" s="30">
        <v>30.0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>
      <c r="A37" s="45"/>
      <c r="B37" s="46" t="s">
        <v>34</v>
      </c>
      <c r="C37" s="47">
        <v>32.0</v>
      </c>
      <c r="D37" s="47">
        <v>30.0</v>
      </c>
      <c r="E37" s="48"/>
      <c r="F37" s="48"/>
      <c r="G37" s="48"/>
      <c r="H37" s="47">
        <v>18.0</v>
      </c>
      <c r="I37" s="47">
        <v>7.0</v>
      </c>
      <c r="J37" s="1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>
      <c r="A38" s="49"/>
      <c r="B38" s="50"/>
      <c r="C38" s="51">
        <f>SUM(G37:H37)</f>
        <v>18</v>
      </c>
      <c r="D38" s="52"/>
      <c r="E38" s="52"/>
      <c r="F38" s="52"/>
      <c r="G38" s="10"/>
      <c r="H38" s="51">
        <f>SUM(I37:J37)</f>
        <v>7</v>
      </c>
      <c r="I38" s="10"/>
      <c r="J38" s="5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>
      <c r="A39" s="1">
        <v>44771.0</v>
      </c>
      <c r="B39" s="2"/>
      <c r="C39" s="3" t="s">
        <v>0</v>
      </c>
      <c r="D39" s="4"/>
      <c r="E39" s="4"/>
      <c r="F39" s="4"/>
      <c r="G39" s="5"/>
      <c r="H39" s="3" t="s">
        <v>1</v>
      </c>
      <c r="I39" s="5"/>
      <c r="J39" s="6"/>
      <c r="K39" s="7"/>
      <c r="L39" s="7"/>
      <c r="M39" s="7"/>
      <c r="N39" s="7"/>
      <c r="O39" s="7"/>
      <c r="P39" s="7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>
      <c r="A40" s="9"/>
      <c r="B40" s="10"/>
      <c r="C40" s="12" t="s">
        <v>35</v>
      </c>
      <c r="D40" s="12" t="s">
        <v>3</v>
      </c>
      <c r="E40" s="13" t="s">
        <v>4</v>
      </c>
      <c r="F40" s="14"/>
      <c r="G40" s="12" t="s">
        <v>5</v>
      </c>
      <c r="H40" s="12" t="s">
        <v>6</v>
      </c>
      <c r="I40" s="12" t="s">
        <v>7</v>
      </c>
      <c r="J40" s="15"/>
      <c r="K40" s="7" t="s">
        <v>8</v>
      </c>
      <c r="L40" s="16"/>
      <c r="M40" s="16"/>
      <c r="N40" s="16"/>
      <c r="O40" s="16"/>
      <c r="P40" s="16"/>
      <c r="Q40" s="1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>
      <c r="A41" s="19" t="s">
        <v>9</v>
      </c>
      <c r="B41" s="20" t="s">
        <v>10</v>
      </c>
      <c r="C41" s="14"/>
      <c r="D41" s="14"/>
      <c r="E41" s="21" t="s">
        <v>11</v>
      </c>
      <c r="F41" s="21" t="s">
        <v>12</v>
      </c>
      <c r="G41" s="14"/>
      <c r="H41" s="14"/>
      <c r="I41" s="14"/>
      <c r="J41" s="22"/>
      <c r="K41" s="23">
        <v>1.0</v>
      </c>
      <c r="L41" s="23">
        <v>2.0</v>
      </c>
      <c r="M41" s="23">
        <v>3.0</v>
      </c>
      <c r="N41" s="23">
        <v>4.0</v>
      </c>
      <c r="O41" s="23">
        <v>5.0</v>
      </c>
      <c r="P41" s="23">
        <v>6.0</v>
      </c>
      <c r="Q41" s="24">
        <v>7.0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>
      <c r="A42" s="26" t="s">
        <v>13</v>
      </c>
      <c r="B42" s="27" t="s">
        <v>14</v>
      </c>
      <c r="C42" s="28">
        <v>11.0</v>
      </c>
      <c r="D42" s="29">
        <v>3.0</v>
      </c>
      <c r="E42" s="29">
        <v>0.0</v>
      </c>
      <c r="F42" s="29">
        <v>0.0</v>
      </c>
      <c r="G42" s="24">
        <f t="shared" ref="G42:G55" si="44">SUM(D42-(E42+F42))</f>
        <v>3</v>
      </c>
      <c r="H42" s="28">
        <v>5.0</v>
      </c>
      <c r="I42" s="28">
        <v>2.0</v>
      </c>
      <c r="J42" s="30">
        <v>29.0</v>
      </c>
      <c r="K42" s="31">
        <f t="shared" ref="K42:Q42" si="43">SUM(C42)</f>
        <v>11</v>
      </c>
      <c r="L42" s="31">
        <f t="shared" si="43"/>
        <v>3</v>
      </c>
      <c r="M42" s="31">
        <f t="shared" si="43"/>
        <v>0</v>
      </c>
      <c r="N42" s="31">
        <f t="shared" si="43"/>
        <v>0</v>
      </c>
      <c r="O42" s="31">
        <f t="shared" si="43"/>
        <v>3</v>
      </c>
      <c r="P42" s="31">
        <f t="shared" si="43"/>
        <v>5</v>
      </c>
      <c r="Q42" s="32">
        <f t="shared" si="43"/>
        <v>2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>
      <c r="A43" s="33" t="s">
        <v>15</v>
      </c>
      <c r="B43" s="34" t="s">
        <v>37</v>
      </c>
      <c r="C43" s="35">
        <v>2.0</v>
      </c>
      <c r="D43" s="35">
        <v>0.0</v>
      </c>
      <c r="E43" s="35">
        <v>0.0</v>
      </c>
      <c r="F43" s="35">
        <v>0.0</v>
      </c>
      <c r="G43" s="31">
        <f t="shared" si="44"/>
        <v>0</v>
      </c>
      <c r="H43" s="35">
        <v>0.0</v>
      </c>
      <c r="I43" s="36">
        <v>1.0</v>
      </c>
      <c r="J43" s="30">
        <v>29.0</v>
      </c>
      <c r="K43" s="31">
        <f t="shared" ref="K43:Q43" si="45">SUM(C43:C45)</f>
        <v>15</v>
      </c>
      <c r="L43" s="31">
        <f t="shared" si="45"/>
        <v>2</v>
      </c>
      <c r="M43" s="31">
        <f t="shared" si="45"/>
        <v>1</v>
      </c>
      <c r="N43" s="31">
        <f t="shared" si="45"/>
        <v>0</v>
      </c>
      <c r="O43" s="31">
        <f t="shared" si="45"/>
        <v>1</v>
      </c>
      <c r="P43" s="31">
        <f t="shared" si="45"/>
        <v>6</v>
      </c>
      <c r="Q43" s="32">
        <f t="shared" si="45"/>
        <v>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>
      <c r="A44" s="37"/>
      <c r="B44" s="34" t="s">
        <v>18</v>
      </c>
      <c r="C44" s="35">
        <v>11.0</v>
      </c>
      <c r="D44" s="35">
        <v>2.0</v>
      </c>
      <c r="E44" s="35">
        <v>1.0</v>
      </c>
      <c r="F44" s="35">
        <v>0.0</v>
      </c>
      <c r="G44" s="31">
        <f t="shared" si="44"/>
        <v>1</v>
      </c>
      <c r="H44" s="35">
        <v>5.0</v>
      </c>
      <c r="I44" s="36">
        <v>4.0</v>
      </c>
      <c r="J44" s="30">
        <v>29.0</v>
      </c>
      <c r="K44" s="31">
        <f>SUM(C47:C50)</f>
        <v>16</v>
      </c>
      <c r="L44" s="31">
        <f t="shared" ref="L44:Q44" si="46">SUM(D46:D50)</f>
        <v>3</v>
      </c>
      <c r="M44" s="31">
        <f t="shared" si="46"/>
        <v>0</v>
      </c>
      <c r="N44" s="31">
        <f t="shared" si="46"/>
        <v>1</v>
      </c>
      <c r="O44" s="31">
        <f t="shared" si="46"/>
        <v>2</v>
      </c>
      <c r="P44" s="31">
        <f t="shared" si="46"/>
        <v>16</v>
      </c>
      <c r="Q44" s="32">
        <f t="shared" si="46"/>
        <v>11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>
      <c r="A45" s="38"/>
      <c r="B45" s="27" t="s">
        <v>19</v>
      </c>
      <c r="C45" s="29">
        <v>2.0</v>
      </c>
      <c r="D45" s="29">
        <v>0.0</v>
      </c>
      <c r="E45" s="29">
        <v>0.0</v>
      </c>
      <c r="F45" s="29">
        <v>0.0</v>
      </c>
      <c r="G45" s="23">
        <f t="shared" si="44"/>
        <v>0</v>
      </c>
      <c r="H45" s="29">
        <v>1.0</v>
      </c>
      <c r="I45" s="28">
        <v>0.0</v>
      </c>
      <c r="J45" s="30">
        <v>29.0</v>
      </c>
      <c r="K45" s="31">
        <f t="shared" ref="K45:Q45" si="47">SUM(C51:C52)</f>
        <v>14</v>
      </c>
      <c r="L45" s="31">
        <f t="shared" si="47"/>
        <v>9</v>
      </c>
      <c r="M45" s="31">
        <f t="shared" si="47"/>
        <v>1</v>
      </c>
      <c r="N45" s="31">
        <f t="shared" si="47"/>
        <v>1</v>
      </c>
      <c r="O45" s="31">
        <f t="shared" si="47"/>
        <v>7</v>
      </c>
      <c r="P45" s="31">
        <f t="shared" si="47"/>
        <v>8</v>
      </c>
      <c r="Q45" s="32">
        <f t="shared" si="47"/>
        <v>2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>
      <c r="A46" s="33" t="s">
        <v>20</v>
      </c>
      <c r="B46" s="34" t="s">
        <v>21</v>
      </c>
      <c r="C46" s="35">
        <v>2.0</v>
      </c>
      <c r="D46" s="35">
        <v>0.0</v>
      </c>
      <c r="E46" s="35">
        <v>0.0</v>
      </c>
      <c r="F46" s="35">
        <v>0.0</v>
      </c>
      <c r="G46" s="31">
        <f t="shared" si="44"/>
        <v>0</v>
      </c>
      <c r="H46" s="35">
        <v>2.0</v>
      </c>
      <c r="I46" s="36">
        <v>1.0</v>
      </c>
      <c r="J46" s="30">
        <v>29.0</v>
      </c>
      <c r="K46" s="31">
        <f t="shared" ref="K46:Q46" si="48">SUM(C53)</f>
        <v>8</v>
      </c>
      <c r="L46" s="31">
        <f t="shared" si="48"/>
        <v>1</v>
      </c>
      <c r="M46" s="31">
        <f t="shared" si="48"/>
        <v>0</v>
      </c>
      <c r="N46" s="31">
        <f t="shared" si="48"/>
        <v>0</v>
      </c>
      <c r="O46" s="31">
        <f t="shared" si="48"/>
        <v>1</v>
      </c>
      <c r="P46" s="31">
        <f t="shared" si="48"/>
        <v>1</v>
      </c>
      <c r="Q46" s="32">
        <f t="shared" si="48"/>
        <v>0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>
      <c r="A47" s="37"/>
      <c r="B47" s="34" t="s">
        <v>22</v>
      </c>
      <c r="C47" s="35">
        <v>3.0</v>
      </c>
      <c r="D47" s="35">
        <v>2.0</v>
      </c>
      <c r="E47" s="35">
        <v>0.0</v>
      </c>
      <c r="F47" s="35">
        <v>1.0</v>
      </c>
      <c r="G47" s="31">
        <f t="shared" si="44"/>
        <v>1</v>
      </c>
      <c r="H47" s="35">
        <v>3.0</v>
      </c>
      <c r="I47" s="36">
        <v>2.0</v>
      </c>
      <c r="J47" s="30">
        <v>29.0</v>
      </c>
      <c r="K47" s="31">
        <f t="shared" ref="K47:Q47" si="49">SUM(C54)</f>
        <v>7</v>
      </c>
      <c r="L47" s="31">
        <f t="shared" si="49"/>
        <v>1</v>
      </c>
      <c r="M47" s="31">
        <f t="shared" si="49"/>
        <v>0</v>
      </c>
      <c r="N47" s="31">
        <f t="shared" si="49"/>
        <v>0</v>
      </c>
      <c r="O47" s="31">
        <f t="shared" si="49"/>
        <v>1</v>
      </c>
      <c r="P47" s="31">
        <f t="shared" si="49"/>
        <v>0</v>
      </c>
      <c r="Q47" s="32">
        <f t="shared" si="49"/>
        <v>1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>
      <c r="A48" s="37"/>
      <c r="B48" s="34" t="s">
        <v>23</v>
      </c>
      <c r="C48" s="35">
        <v>4.0</v>
      </c>
      <c r="D48" s="35">
        <v>0.0</v>
      </c>
      <c r="E48" s="35">
        <v>0.0</v>
      </c>
      <c r="F48" s="35">
        <v>0.0</v>
      </c>
      <c r="G48" s="31">
        <f t="shared" si="44"/>
        <v>0</v>
      </c>
      <c r="H48" s="35">
        <v>6.0</v>
      </c>
      <c r="I48" s="36">
        <v>2.0</v>
      </c>
      <c r="J48" s="30">
        <v>29.0</v>
      </c>
      <c r="K48" s="39">
        <f t="shared" ref="K48:Q48" si="50">SUM(C55)</f>
        <v>73</v>
      </c>
      <c r="L48" s="39">
        <f t="shared" si="50"/>
        <v>19</v>
      </c>
      <c r="M48" s="39">
        <f t="shared" si="50"/>
        <v>2</v>
      </c>
      <c r="N48" s="39">
        <f t="shared" si="50"/>
        <v>2</v>
      </c>
      <c r="O48" s="39">
        <f t="shared" si="50"/>
        <v>15</v>
      </c>
      <c r="P48" s="39">
        <f t="shared" si="50"/>
        <v>36</v>
      </c>
      <c r="Q48" s="40">
        <f t="shared" si="50"/>
        <v>21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>
      <c r="A49" s="37"/>
      <c r="B49" s="34" t="s">
        <v>24</v>
      </c>
      <c r="C49" s="35">
        <v>3.0</v>
      </c>
      <c r="D49" s="35">
        <v>0.0</v>
      </c>
      <c r="E49" s="35">
        <v>0.0</v>
      </c>
      <c r="F49" s="35">
        <v>0.0</v>
      </c>
      <c r="G49" s="31">
        <f t="shared" si="44"/>
        <v>0</v>
      </c>
      <c r="H49" s="35">
        <v>1.0</v>
      </c>
      <c r="I49" s="36">
        <v>1.0</v>
      </c>
      <c r="J49" s="30">
        <v>29.0</v>
      </c>
      <c r="K49" s="41">
        <f t="shared" ref="K49:Q49" si="51">SUM(C56)</f>
        <v>73</v>
      </c>
      <c r="L49" s="42">
        <f t="shared" si="51"/>
        <v>20</v>
      </c>
      <c r="M49" s="42">
        <f t="shared" si="51"/>
        <v>0</v>
      </c>
      <c r="N49" s="42">
        <f t="shared" si="51"/>
        <v>0</v>
      </c>
      <c r="O49" s="42">
        <f t="shared" si="51"/>
        <v>0</v>
      </c>
      <c r="P49" s="42">
        <f t="shared" si="51"/>
        <v>50</v>
      </c>
      <c r="Q49" s="43">
        <f t="shared" si="51"/>
        <v>24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>
      <c r="A50" s="38"/>
      <c r="B50" s="27" t="s">
        <v>25</v>
      </c>
      <c r="C50" s="29">
        <v>6.0</v>
      </c>
      <c r="D50" s="29">
        <v>1.0</v>
      </c>
      <c r="E50" s="29">
        <v>0.0</v>
      </c>
      <c r="F50" s="29">
        <v>0.0</v>
      </c>
      <c r="G50" s="23">
        <f t="shared" si="44"/>
        <v>1</v>
      </c>
      <c r="H50" s="29">
        <v>4.0</v>
      </c>
      <c r="I50" s="28">
        <v>5.0</v>
      </c>
      <c r="J50" s="30">
        <v>29.0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>
      <c r="A51" s="26" t="s">
        <v>26</v>
      </c>
      <c r="B51" s="27" t="s">
        <v>27</v>
      </c>
      <c r="C51" s="35">
        <v>12.0</v>
      </c>
      <c r="D51" s="35">
        <v>5.0</v>
      </c>
      <c r="E51" s="35">
        <v>0.0</v>
      </c>
      <c r="F51" s="35">
        <v>0.0</v>
      </c>
      <c r="G51" s="31">
        <f t="shared" si="44"/>
        <v>5</v>
      </c>
      <c r="H51" s="35">
        <v>6.0</v>
      </c>
      <c r="I51" s="36">
        <v>1.0</v>
      </c>
      <c r="J51" s="30">
        <v>29.0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>
      <c r="A52" s="33" t="s">
        <v>28</v>
      </c>
      <c r="B52" s="34" t="s">
        <v>29</v>
      </c>
      <c r="C52" s="35">
        <v>2.0</v>
      </c>
      <c r="D52" s="35">
        <v>4.0</v>
      </c>
      <c r="E52" s="44">
        <v>1.0</v>
      </c>
      <c r="F52" s="35">
        <v>1.0</v>
      </c>
      <c r="G52" s="31">
        <f t="shared" si="44"/>
        <v>2</v>
      </c>
      <c r="H52" s="35">
        <v>2.0</v>
      </c>
      <c r="I52" s="36">
        <v>1.0</v>
      </c>
      <c r="J52" s="30">
        <v>29.0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>
      <c r="A53" s="26"/>
      <c r="B53" s="27" t="s">
        <v>30</v>
      </c>
      <c r="C53" s="29">
        <v>8.0</v>
      </c>
      <c r="D53" s="29">
        <v>1.0</v>
      </c>
      <c r="E53" s="29">
        <v>0.0</v>
      </c>
      <c r="F53" s="29">
        <v>0.0</v>
      </c>
      <c r="G53" s="23">
        <f t="shared" si="44"/>
        <v>1</v>
      </c>
      <c r="H53" s="29">
        <v>1.0</v>
      </c>
      <c r="I53" s="28">
        <v>0.0</v>
      </c>
      <c r="J53" s="30">
        <v>29.0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>
      <c r="A54" s="26" t="s">
        <v>31</v>
      </c>
      <c r="B54" s="27" t="s">
        <v>32</v>
      </c>
      <c r="C54" s="29">
        <v>7.0</v>
      </c>
      <c r="D54" s="29">
        <v>1.0</v>
      </c>
      <c r="E54" s="29">
        <v>0.0</v>
      </c>
      <c r="F54" s="29">
        <v>0.0</v>
      </c>
      <c r="G54" s="23">
        <f t="shared" si="44"/>
        <v>1</v>
      </c>
      <c r="H54" s="29">
        <v>0.0</v>
      </c>
      <c r="I54" s="28">
        <v>1.0</v>
      </c>
      <c r="J54" s="30">
        <v>29.0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>
      <c r="A55" s="45"/>
      <c r="B55" s="46" t="s">
        <v>33</v>
      </c>
      <c r="C55" s="39">
        <f t="shared" ref="C55:F55" si="52">SUM(C42:C54)</f>
        <v>73</v>
      </c>
      <c r="D55" s="39">
        <f t="shared" si="52"/>
        <v>19</v>
      </c>
      <c r="E55" s="39">
        <f t="shared" si="52"/>
        <v>2</v>
      </c>
      <c r="F55" s="39">
        <f t="shared" si="52"/>
        <v>2</v>
      </c>
      <c r="G55" s="39">
        <f t="shared" si="44"/>
        <v>15</v>
      </c>
      <c r="H55" s="39">
        <f t="shared" ref="H55:I55" si="53">SUM(H42:H54)</f>
        <v>36</v>
      </c>
      <c r="I55" s="39">
        <f t="shared" si="53"/>
        <v>21</v>
      </c>
      <c r="J55" s="30">
        <v>29.0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>
      <c r="A56" s="45"/>
      <c r="B56" s="46" t="s">
        <v>34</v>
      </c>
      <c r="C56" s="47">
        <v>73.0</v>
      </c>
      <c r="D56" s="47">
        <v>20.0</v>
      </c>
      <c r="E56" s="48"/>
      <c r="F56" s="48"/>
      <c r="G56" s="48"/>
      <c r="H56" s="47">
        <v>50.0</v>
      </c>
      <c r="I56" s="47">
        <v>24.0</v>
      </c>
      <c r="J56" s="15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>
      <c r="A57" s="49"/>
      <c r="B57" s="50"/>
      <c r="C57" s="51">
        <f>SUM(G75:H75)</f>
        <v>68</v>
      </c>
      <c r="D57" s="52"/>
      <c r="E57" s="52"/>
      <c r="F57" s="52"/>
      <c r="G57" s="10"/>
      <c r="H57" s="51">
        <f>SUM(I56:J56)</f>
        <v>24</v>
      </c>
      <c r="I57" s="10"/>
      <c r="J57" s="5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>
      <c r="A58" s="1">
        <v>44770.0</v>
      </c>
      <c r="B58" s="2"/>
      <c r="C58" s="3" t="s">
        <v>0</v>
      </c>
      <c r="D58" s="4"/>
      <c r="E58" s="4"/>
      <c r="F58" s="4"/>
      <c r="G58" s="5"/>
      <c r="H58" s="3" t="s">
        <v>1</v>
      </c>
      <c r="I58" s="5"/>
      <c r="J58" s="6"/>
      <c r="K58" s="7"/>
      <c r="L58" s="7"/>
      <c r="M58" s="7"/>
      <c r="N58" s="7"/>
      <c r="O58" s="7"/>
      <c r="P58" s="7"/>
      <c r="Q58" s="7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>
      <c r="A59" s="9"/>
      <c r="B59" s="10"/>
      <c r="C59" s="12" t="s">
        <v>35</v>
      </c>
      <c r="D59" s="12" t="s">
        <v>3</v>
      </c>
      <c r="E59" s="13" t="s">
        <v>4</v>
      </c>
      <c r="F59" s="14"/>
      <c r="G59" s="12" t="s">
        <v>5</v>
      </c>
      <c r="H59" s="12" t="s">
        <v>6</v>
      </c>
      <c r="I59" s="12" t="s">
        <v>7</v>
      </c>
      <c r="J59" s="15"/>
      <c r="K59" s="7" t="s">
        <v>8</v>
      </c>
      <c r="L59" s="16"/>
      <c r="M59" s="16"/>
      <c r="N59" s="16"/>
      <c r="O59" s="16"/>
      <c r="P59" s="16"/>
      <c r="Q59" s="17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>
      <c r="A60" s="19" t="s">
        <v>9</v>
      </c>
      <c r="B60" s="20" t="s">
        <v>10</v>
      </c>
      <c r="C60" s="14"/>
      <c r="D60" s="14"/>
      <c r="E60" s="21" t="s">
        <v>11</v>
      </c>
      <c r="F60" s="21" t="s">
        <v>12</v>
      </c>
      <c r="G60" s="14"/>
      <c r="H60" s="14"/>
      <c r="I60" s="14"/>
      <c r="J60" s="22"/>
      <c r="K60" s="23">
        <v>1.0</v>
      </c>
      <c r="L60" s="23">
        <v>2.0</v>
      </c>
      <c r="M60" s="23">
        <v>3.0</v>
      </c>
      <c r="N60" s="23">
        <v>4.0</v>
      </c>
      <c r="O60" s="23">
        <v>5.0</v>
      </c>
      <c r="P60" s="23">
        <v>6.0</v>
      </c>
      <c r="Q60" s="24">
        <v>7.0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>
      <c r="A61" s="26" t="s">
        <v>13</v>
      </c>
      <c r="B61" s="27" t="s">
        <v>14</v>
      </c>
      <c r="C61" s="28">
        <v>6.0</v>
      </c>
      <c r="D61" s="29">
        <v>0.0</v>
      </c>
      <c r="E61" s="29">
        <v>0.0</v>
      </c>
      <c r="F61" s="29">
        <v>0.0</v>
      </c>
      <c r="G61" s="24">
        <f t="shared" ref="G61:G74" si="55">SUM(D61-(E61+F61))</f>
        <v>0</v>
      </c>
      <c r="H61" s="29">
        <v>2.0</v>
      </c>
      <c r="I61" s="28">
        <v>1.0</v>
      </c>
      <c r="J61" s="30">
        <v>28.0</v>
      </c>
      <c r="K61" s="31">
        <f t="shared" ref="K61:Q61" si="54">SUM(C61)</f>
        <v>6</v>
      </c>
      <c r="L61" s="31">
        <f t="shared" si="54"/>
        <v>0</v>
      </c>
      <c r="M61" s="31">
        <f t="shared" si="54"/>
        <v>0</v>
      </c>
      <c r="N61" s="31">
        <f t="shared" si="54"/>
        <v>0</v>
      </c>
      <c r="O61" s="31">
        <f t="shared" si="54"/>
        <v>0</v>
      </c>
      <c r="P61" s="31">
        <f t="shared" si="54"/>
        <v>2</v>
      </c>
      <c r="Q61" s="32">
        <f t="shared" si="54"/>
        <v>1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>
      <c r="A62" s="33" t="s">
        <v>15</v>
      </c>
      <c r="B62" s="34" t="s">
        <v>38</v>
      </c>
      <c r="C62" s="35">
        <v>3.0</v>
      </c>
      <c r="D62" s="35">
        <v>1.0</v>
      </c>
      <c r="E62" s="35">
        <v>0.0</v>
      </c>
      <c r="F62" s="35">
        <v>0.0</v>
      </c>
      <c r="G62" s="31">
        <f t="shared" si="55"/>
        <v>1</v>
      </c>
      <c r="H62" s="35">
        <v>1.0</v>
      </c>
      <c r="I62" s="36">
        <v>0.0</v>
      </c>
      <c r="J62" s="30">
        <v>28.0</v>
      </c>
      <c r="K62" s="31">
        <f t="shared" ref="K62:Q62" si="56">SUM(C62:C64)</f>
        <v>16</v>
      </c>
      <c r="L62" s="31">
        <f t="shared" si="56"/>
        <v>9</v>
      </c>
      <c r="M62" s="31">
        <f t="shared" si="56"/>
        <v>0</v>
      </c>
      <c r="N62" s="31">
        <f t="shared" si="56"/>
        <v>0</v>
      </c>
      <c r="O62" s="31">
        <f t="shared" si="56"/>
        <v>9</v>
      </c>
      <c r="P62" s="31">
        <f t="shared" si="56"/>
        <v>12</v>
      </c>
      <c r="Q62" s="32">
        <f t="shared" si="56"/>
        <v>1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>
      <c r="A63" s="37"/>
      <c r="B63" s="34" t="s">
        <v>18</v>
      </c>
      <c r="C63" s="35">
        <v>11.0</v>
      </c>
      <c r="D63" s="35">
        <v>5.0</v>
      </c>
      <c r="E63" s="35">
        <v>0.0</v>
      </c>
      <c r="F63" s="35">
        <v>0.0</v>
      </c>
      <c r="G63" s="31">
        <f t="shared" si="55"/>
        <v>5</v>
      </c>
      <c r="H63" s="35">
        <v>8.0</v>
      </c>
      <c r="I63" s="36">
        <v>1.0</v>
      </c>
      <c r="J63" s="30">
        <v>28.0</v>
      </c>
      <c r="K63" s="31">
        <f>SUM(C66:C69)</f>
        <v>13</v>
      </c>
      <c r="L63" s="31">
        <f t="shared" ref="L63:Q63" si="57">SUM(D65:D69)</f>
        <v>13</v>
      </c>
      <c r="M63" s="31">
        <f t="shared" si="57"/>
        <v>1</v>
      </c>
      <c r="N63" s="31">
        <f t="shared" si="57"/>
        <v>1</v>
      </c>
      <c r="O63" s="31">
        <f t="shared" si="57"/>
        <v>11</v>
      </c>
      <c r="P63" s="31">
        <f t="shared" si="57"/>
        <v>18</v>
      </c>
      <c r="Q63" s="32">
        <f t="shared" si="57"/>
        <v>7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>
      <c r="A64" s="38"/>
      <c r="B64" s="27" t="s">
        <v>19</v>
      </c>
      <c r="C64" s="29">
        <v>2.0</v>
      </c>
      <c r="D64" s="29">
        <v>3.0</v>
      </c>
      <c r="E64" s="29">
        <v>0.0</v>
      </c>
      <c r="F64" s="29">
        <v>0.0</v>
      </c>
      <c r="G64" s="23">
        <f t="shared" si="55"/>
        <v>3</v>
      </c>
      <c r="H64" s="29">
        <v>3.0</v>
      </c>
      <c r="I64" s="28">
        <v>0.0</v>
      </c>
      <c r="J64" s="30">
        <v>28.0</v>
      </c>
      <c r="K64" s="31">
        <f t="shared" ref="K64:Q64" si="58">SUM(C70:C71)</f>
        <v>27</v>
      </c>
      <c r="L64" s="31">
        <f t="shared" si="58"/>
        <v>8</v>
      </c>
      <c r="M64" s="31">
        <f t="shared" si="58"/>
        <v>0</v>
      </c>
      <c r="N64" s="31">
        <f t="shared" si="58"/>
        <v>0</v>
      </c>
      <c r="O64" s="31">
        <f t="shared" si="58"/>
        <v>8</v>
      </c>
      <c r="P64" s="31">
        <f t="shared" si="58"/>
        <v>7</v>
      </c>
      <c r="Q64" s="32">
        <f t="shared" si="58"/>
        <v>1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>
      <c r="A65" s="33" t="s">
        <v>20</v>
      </c>
      <c r="B65" s="34" t="s">
        <v>21</v>
      </c>
      <c r="C65" s="35">
        <v>1.0</v>
      </c>
      <c r="D65" s="35">
        <v>0.0</v>
      </c>
      <c r="E65" s="35">
        <v>0.0</v>
      </c>
      <c r="F65" s="35">
        <v>0.0</v>
      </c>
      <c r="G65" s="31">
        <f t="shared" si="55"/>
        <v>0</v>
      </c>
      <c r="H65" s="35">
        <v>4.0</v>
      </c>
      <c r="I65" s="36">
        <v>1.0</v>
      </c>
      <c r="J65" s="30">
        <v>28.0</v>
      </c>
      <c r="K65" s="31">
        <f t="shared" ref="K65:Q65" si="59">SUM(C72)</f>
        <v>4</v>
      </c>
      <c r="L65" s="31">
        <f t="shared" si="59"/>
        <v>4</v>
      </c>
      <c r="M65" s="31">
        <f t="shared" si="59"/>
        <v>1</v>
      </c>
      <c r="N65" s="31">
        <f t="shared" si="59"/>
        <v>0</v>
      </c>
      <c r="O65" s="31">
        <f t="shared" si="59"/>
        <v>3</v>
      </c>
      <c r="P65" s="31">
        <f t="shared" si="59"/>
        <v>2</v>
      </c>
      <c r="Q65" s="32">
        <f t="shared" si="59"/>
        <v>0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>
      <c r="A66" s="37"/>
      <c r="B66" s="34" t="s">
        <v>22</v>
      </c>
      <c r="C66" s="35">
        <v>5.0</v>
      </c>
      <c r="D66" s="35">
        <v>1.0</v>
      </c>
      <c r="E66" s="35">
        <v>0.0</v>
      </c>
      <c r="F66" s="35">
        <v>0.0</v>
      </c>
      <c r="G66" s="31">
        <f t="shared" si="55"/>
        <v>1</v>
      </c>
      <c r="H66" s="35">
        <v>3.0</v>
      </c>
      <c r="I66" s="36">
        <v>0.0</v>
      </c>
      <c r="J66" s="30">
        <v>28.0</v>
      </c>
      <c r="K66" s="31">
        <f t="shared" ref="K66:Q66" si="60">SUM(C73)</f>
        <v>3</v>
      </c>
      <c r="L66" s="31">
        <f t="shared" si="60"/>
        <v>1</v>
      </c>
      <c r="M66" s="31">
        <f t="shared" si="60"/>
        <v>1</v>
      </c>
      <c r="N66" s="31">
        <f t="shared" si="60"/>
        <v>0</v>
      </c>
      <c r="O66" s="31">
        <f t="shared" si="60"/>
        <v>0</v>
      </c>
      <c r="P66" s="31">
        <f t="shared" si="60"/>
        <v>1</v>
      </c>
      <c r="Q66" s="32">
        <f t="shared" si="60"/>
        <v>0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>
      <c r="A67" s="37"/>
      <c r="B67" s="34" t="s">
        <v>23</v>
      </c>
      <c r="C67" s="35">
        <v>3.0</v>
      </c>
      <c r="D67" s="35">
        <v>4.0</v>
      </c>
      <c r="E67" s="35">
        <v>0.0</v>
      </c>
      <c r="F67" s="35">
        <v>0.0</v>
      </c>
      <c r="G67" s="31">
        <f t="shared" si="55"/>
        <v>4</v>
      </c>
      <c r="H67" s="35">
        <v>5.0</v>
      </c>
      <c r="I67" s="36">
        <v>6.0</v>
      </c>
      <c r="J67" s="30">
        <v>28.0</v>
      </c>
      <c r="K67" s="39">
        <f t="shared" ref="K67:Q67" si="61">SUM(C74)</f>
        <v>70</v>
      </c>
      <c r="L67" s="39">
        <f t="shared" si="61"/>
        <v>35</v>
      </c>
      <c r="M67" s="39">
        <f t="shared" si="61"/>
        <v>3</v>
      </c>
      <c r="N67" s="39">
        <f t="shared" si="61"/>
        <v>1</v>
      </c>
      <c r="O67" s="39">
        <f t="shared" si="61"/>
        <v>31</v>
      </c>
      <c r="P67" s="39">
        <f t="shared" si="61"/>
        <v>42</v>
      </c>
      <c r="Q67" s="40">
        <f t="shared" si="61"/>
        <v>10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>
      <c r="A68" s="37"/>
      <c r="B68" s="34" t="s">
        <v>24</v>
      </c>
      <c r="C68" s="35">
        <v>2.0</v>
      </c>
      <c r="D68" s="35">
        <v>2.0</v>
      </c>
      <c r="E68" s="35">
        <v>0.0</v>
      </c>
      <c r="F68" s="35">
        <v>0.0</v>
      </c>
      <c r="G68" s="31">
        <f t="shared" si="55"/>
        <v>2</v>
      </c>
      <c r="H68" s="35">
        <v>2.0</v>
      </c>
      <c r="I68" s="36">
        <v>0.0</v>
      </c>
      <c r="J68" s="30">
        <v>28.0</v>
      </c>
      <c r="K68" s="41">
        <f t="shared" ref="K68:Q68" si="62">SUM(C75)</f>
        <v>74</v>
      </c>
      <c r="L68" s="42">
        <f t="shared" si="62"/>
        <v>38</v>
      </c>
      <c r="M68" s="42">
        <f t="shared" si="62"/>
        <v>0</v>
      </c>
      <c r="N68" s="42">
        <f t="shared" si="62"/>
        <v>0</v>
      </c>
      <c r="O68" s="42">
        <f t="shared" si="62"/>
        <v>0</v>
      </c>
      <c r="P68" s="42">
        <f t="shared" si="62"/>
        <v>68</v>
      </c>
      <c r="Q68" s="43">
        <f t="shared" si="62"/>
        <v>18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>
      <c r="A69" s="38"/>
      <c r="B69" s="27" t="s">
        <v>25</v>
      </c>
      <c r="C69" s="29">
        <v>3.0</v>
      </c>
      <c r="D69" s="29">
        <v>6.0</v>
      </c>
      <c r="E69" s="29">
        <v>1.0</v>
      </c>
      <c r="F69" s="29">
        <v>1.0</v>
      </c>
      <c r="G69" s="23">
        <f t="shared" si="55"/>
        <v>4</v>
      </c>
      <c r="H69" s="29">
        <v>4.0</v>
      </c>
      <c r="I69" s="28">
        <v>0.0</v>
      </c>
      <c r="J69" s="30">
        <v>28.0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>
      <c r="A70" s="26" t="s">
        <v>26</v>
      </c>
      <c r="B70" s="27" t="s">
        <v>27</v>
      </c>
      <c r="C70" s="35">
        <v>22.0</v>
      </c>
      <c r="D70" s="35">
        <v>6.0</v>
      </c>
      <c r="E70" s="35">
        <v>0.0</v>
      </c>
      <c r="F70" s="35">
        <v>0.0</v>
      </c>
      <c r="G70" s="31">
        <f t="shared" si="55"/>
        <v>6</v>
      </c>
      <c r="H70" s="35">
        <v>6.0</v>
      </c>
      <c r="I70" s="36">
        <v>0.0</v>
      </c>
      <c r="J70" s="30">
        <v>28.0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>
      <c r="A71" s="33" t="s">
        <v>28</v>
      </c>
      <c r="B71" s="34" t="s">
        <v>29</v>
      </c>
      <c r="C71" s="35">
        <v>5.0</v>
      </c>
      <c r="D71" s="35">
        <v>2.0</v>
      </c>
      <c r="E71" s="44">
        <v>0.0</v>
      </c>
      <c r="F71" s="35">
        <v>0.0</v>
      </c>
      <c r="G71" s="31">
        <f t="shared" si="55"/>
        <v>2</v>
      </c>
      <c r="H71" s="35">
        <v>1.0</v>
      </c>
      <c r="I71" s="36">
        <v>1.0</v>
      </c>
      <c r="J71" s="30">
        <v>28.0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>
      <c r="A72" s="26"/>
      <c r="B72" s="27" t="s">
        <v>30</v>
      </c>
      <c r="C72" s="29">
        <v>4.0</v>
      </c>
      <c r="D72" s="29">
        <v>4.0</v>
      </c>
      <c r="E72" s="29">
        <v>1.0</v>
      </c>
      <c r="F72" s="29">
        <v>0.0</v>
      </c>
      <c r="G72" s="23">
        <f t="shared" si="55"/>
        <v>3</v>
      </c>
      <c r="H72" s="29">
        <v>2.0</v>
      </c>
      <c r="I72" s="28">
        <v>0.0</v>
      </c>
      <c r="J72" s="30">
        <v>28.0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>
      <c r="A73" s="26" t="s">
        <v>31</v>
      </c>
      <c r="B73" s="27" t="s">
        <v>32</v>
      </c>
      <c r="C73" s="29">
        <v>3.0</v>
      </c>
      <c r="D73" s="29">
        <v>1.0</v>
      </c>
      <c r="E73" s="29">
        <v>1.0</v>
      </c>
      <c r="F73" s="29">
        <v>0.0</v>
      </c>
      <c r="G73" s="23">
        <f t="shared" si="55"/>
        <v>0</v>
      </c>
      <c r="H73" s="29">
        <v>1.0</v>
      </c>
      <c r="I73" s="28">
        <v>0.0</v>
      </c>
      <c r="J73" s="30">
        <v>28.0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>
      <c r="A74" s="45"/>
      <c r="B74" s="46" t="s">
        <v>33</v>
      </c>
      <c r="C74" s="39">
        <f t="shared" ref="C74:F74" si="63">SUM(C61:C73)</f>
        <v>70</v>
      </c>
      <c r="D74" s="39">
        <f t="shared" si="63"/>
        <v>35</v>
      </c>
      <c r="E74" s="39">
        <f t="shared" si="63"/>
        <v>3</v>
      </c>
      <c r="F74" s="39">
        <f t="shared" si="63"/>
        <v>1</v>
      </c>
      <c r="G74" s="39">
        <f t="shared" si="55"/>
        <v>31</v>
      </c>
      <c r="H74" s="39">
        <f t="shared" ref="H74:I74" si="64">SUM(H61:H73)</f>
        <v>42</v>
      </c>
      <c r="I74" s="39">
        <f t="shared" si="64"/>
        <v>10</v>
      </c>
      <c r="J74" s="30">
        <v>28.0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>
      <c r="A75" s="45"/>
      <c r="B75" s="46" t="s">
        <v>34</v>
      </c>
      <c r="C75" s="47">
        <v>74.0</v>
      </c>
      <c r="D75" s="47">
        <v>38.0</v>
      </c>
      <c r="E75" s="48"/>
      <c r="F75" s="48"/>
      <c r="G75" s="48"/>
      <c r="H75" s="47">
        <v>68.0</v>
      </c>
      <c r="I75" s="47">
        <v>18.0</v>
      </c>
      <c r="J75" s="15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>
      <c r="A76" s="49"/>
      <c r="B76" s="50"/>
      <c r="C76" s="51">
        <f>SUM(C75:D75)</f>
        <v>112</v>
      </c>
      <c r="D76" s="52"/>
      <c r="E76" s="52"/>
      <c r="F76" s="52"/>
      <c r="G76" s="10"/>
      <c r="H76" s="51">
        <f>SUM(H75:I75)</f>
        <v>86</v>
      </c>
      <c r="I76" s="10"/>
      <c r="J76" s="5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>
      <c r="A77" s="1">
        <v>44769.0</v>
      </c>
      <c r="B77" s="2"/>
      <c r="C77" s="3" t="s">
        <v>0</v>
      </c>
      <c r="D77" s="4"/>
      <c r="E77" s="4"/>
      <c r="F77" s="4"/>
      <c r="G77" s="5"/>
      <c r="H77" s="3" t="s">
        <v>1</v>
      </c>
      <c r="I77" s="5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>
      <c r="A78" s="9"/>
      <c r="B78" s="10"/>
      <c r="C78" s="54" t="s">
        <v>35</v>
      </c>
      <c r="D78" s="54" t="s">
        <v>3</v>
      </c>
      <c r="E78" s="13" t="s">
        <v>4</v>
      </c>
      <c r="F78" s="14"/>
      <c r="G78" s="54" t="s">
        <v>5</v>
      </c>
      <c r="H78" s="54" t="s">
        <v>6</v>
      </c>
      <c r="I78" s="54" t="s">
        <v>7</v>
      </c>
      <c r="J78" s="15"/>
      <c r="K78" s="55" t="s">
        <v>8</v>
      </c>
      <c r="L78" s="56"/>
      <c r="M78" s="56"/>
      <c r="N78" s="56"/>
      <c r="O78" s="56"/>
      <c r="P78" s="56"/>
      <c r="Q78" s="5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>
      <c r="A79" s="19" t="s">
        <v>9</v>
      </c>
      <c r="B79" s="20" t="s">
        <v>10</v>
      </c>
      <c r="C79" s="14"/>
      <c r="D79" s="14"/>
      <c r="E79" s="58" t="s">
        <v>11</v>
      </c>
      <c r="F79" s="58" t="s">
        <v>12</v>
      </c>
      <c r="G79" s="14"/>
      <c r="H79" s="14"/>
      <c r="I79" s="14"/>
      <c r="J79" s="59"/>
      <c r="K79" s="60">
        <v>1.0</v>
      </c>
      <c r="L79" s="61">
        <v>2.0</v>
      </c>
      <c r="M79" s="61">
        <v>3.0</v>
      </c>
      <c r="N79" s="61">
        <v>4.0</v>
      </c>
      <c r="O79" s="61">
        <v>5.0</v>
      </c>
      <c r="P79" s="61">
        <v>6.0</v>
      </c>
      <c r="Q79" s="62">
        <v>7.0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>
      <c r="A80" s="63" t="s">
        <v>13</v>
      </c>
      <c r="B80" s="64" t="s">
        <v>14</v>
      </c>
      <c r="C80" s="28">
        <v>7.0</v>
      </c>
      <c r="D80" s="29">
        <v>2.0</v>
      </c>
      <c r="E80" s="29">
        <v>0.0</v>
      </c>
      <c r="F80" s="29">
        <v>0.0</v>
      </c>
      <c r="G80" s="24">
        <f t="shared" ref="G80:G93" si="66">SUM(D80-(E80+F80))</f>
        <v>2</v>
      </c>
      <c r="H80" s="29">
        <v>2.0</v>
      </c>
      <c r="I80" s="28">
        <v>1.0</v>
      </c>
      <c r="J80" s="30">
        <v>27.0</v>
      </c>
      <c r="K80" s="65">
        <f t="shared" ref="K80:Q80" si="65">SUM(C80)</f>
        <v>7</v>
      </c>
      <c r="L80" s="66">
        <f t="shared" si="65"/>
        <v>2</v>
      </c>
      <c r="M80" s="66">
        <f t="shared" si="65"/>
        <v>0</v>
      </c>
      <c r="N80" s="66">
        <f t="shared" si="65"/>
        <v>0</v>
      </c>
      <c r="O80" s="66">
        <f t="shared" si="65"/>
        <v>2</v>
      </c>
      <c r="P80" s="66">
        <f t="shared" si="65"/>
        <v>2</v>
      </c>
      <c r="Q80" s="67">
        <f t="shared" si="65"/>
        <v>1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>
      <c r="A81" s="33" t="s">
        <v>15</v>
      </c>
      <c r="B81" s="68" t="s">
        <v>39</v>
      </c>
      <c r="C81" s="35">
        <v>6.0</v>
      </c>
      <c r="D81" s="35">
        <v>2.0</v>
      </c>
      <c r="E81" s="35">
        <v>0.0</v>
      </c>
      <c r="F81" s="35">
        <v>0.0</v>
      </c>
      <c r="G81" s="31">
        <f t="shared" si="66"/>
        <v>2</v>
      </c>
      <c r="H81" s="35">
        <v>2.0</v>
      </c>
      <c r="I81" s="36">
        <v>1.0</v>
      </c>
      <c r="J81" s="30">
        <v>27.0</v>
      </c>
      <c r="K81" s="69">
        <f t="shared" ref="K81:Q81" si="67">SUM(C81:C83)</f>
        <v>18</v>
      </c>
      <c r="L81" s="70">
        <f t="shared" si="67"/>
        <v>6</v>
      </c>
      <c r="M81" s="70">
        <f t="shared" si="67"/>
        <v>0</v>
      </c>
      <c r="N81" s="70">
        <f t="shared" si="67"/>
        <v>0</v>
      </c>
      <c r="O81" s="70">
        <f t="shared" si="67"/>
        <v>6</v>
      </c>
      <c r="P81" s="70">
        <f t="shared" si="67"/>
        <v>6</v>
      </c>
      <c r="Q81" s="71">
        <f t="shared" si="67"/>
        <v>2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>
      <c r="A82" s="37"/>
      <c r="B82" s="72" t="s">
        <v>18</v>
      </c>
      <c r="C82" s="35">
        <v>7.0</v>
      </c>
      <c r="D82" s="35">
        <v>3.0</v>
      </c>
      <c r="E82" s="35">
        <v>0.0</v>
      </c>
      <c r="F82" s="35">
        <v>0.0</v>
      </c>
      <c r="G82" s="31">
        <f t="shared" si="66"/>
        <v>3</v>
      </c>
      <c r="H82" s="35">
        <v>3.0</v>
      </c>
      <c r="I82" s="36">
        <v>1.0</v>
      </c>
      <c r="J82" s="30">
        <v>27.0</v>
      </c>
      <c r="K82" s="69">
        <f>SUM(C85:C88)</f>
        <v>10</v>
      </c>
      <c r="L82" s="70">
        <f t="shared" ref="L82:Q82" si="68">SUM(D84:D88)</f>
        <v>17</v>
      </c>
      <c r="M82" s="70">
        <f t="shared" si="68"/>
        <v>1</v>
      </c>
      <c r="N82" s="70">
        <f t="shared" si="68"/>
        <v>0</v>
      </c>
      <c r="O82" s="70">
        <f t="shared" si="68"/>
        <v>16</v>
      </c>
      <c r="P82" s="70">
        <f t="shared" si="68"/>
        <v>17</v>
      </c>
      <c r="Q82" s="71">
        <f t="shared" si="68"/>
        <v>7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>
      <c r="A83" s="38"/>
      <c r="B83" s="73" t="s">
        <v>19</v>
      </c>
      <c r="C83" s="29">
        <v>5.0</v>
      </c>
      <c r="D83" s="29">
        <v>1.0</v>
      </c>
      <c r="E83" s="29">
        <v>0.0</v>
      </c>
      <c r="F83" s="29">
        <v>0.0</v>
      </c>
      <c r="G83" s="23">
        <f t="shared" si="66"/>
        <v>1</v>
      </c>
      <c r="H83" s="29">
        <v>1.0</v>
      </c>
      <c r="I83" s="28">
        <v>0.0</v>
      </c>
      <c r="J83" s="30">
        <v>27.0</v>
      </c>
      <c r="K83" s="69">
        <f t="shared" ref="K83:Q83" si="69">SUM(C89:C90)</f>
        <v>33</v>
      </c>
      <c r="L83" s="70">
        <f t="shared" si="69"/>
        <v>10</v>
      </c>
      <c r="M83" s="70">
        <f t="shared" si="69"/>
        <v>0</v>
      </c>
      <c r="N83" s="70">
        <f t="shared" si="69"/>
        <v>0</v>
      </c>
      <c r="O83" s="70">
        <f t="shared" si="69"/>
        <v>10</v>
      </c>
      <c r="P83" s="70">
        <f t="shared" si="69"/>
        <v>10</v>
      </c>
      <c r="Q83" s="71">
        <f t="shared" si="69"/>
        <v>4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>
      <c r="A84" s="33" t="s">
        <v>20</v>
      </c>
      <c r="B84" s="72" t="s">
        <v>21</v>
      </c>
      <c r="C84" s="35">
        <v>6.0</v>
      </c>
      <c r="D84" s="35">
        <v>3.0</v>
      </c>
      <c r="E84" s="35">
        <v>0.0</v>
      </c>
      <c r="F84" s="35">
        <v>0.0</v>
      </c>
      <c r="G84" s="31">
        <f t="shared" si="66"/>
        <v>3</v>
      </c>
      <c r="H84" s="35">
        <v>3.0</v>
      </c>
      <c r="I84" s="36">
        <v>0.0</v>
      </c>
      <c r="J84" s="30">
        <v>27.0</v>
      </c>
      <c r="K84" s="69">
        <f t="shared" ref="K84:Q84" si="70">SUM(C91)</f>
        <v>2</v>
      </c>
      <c r="L84" s="70">
        <f t="shared" si="70"/>
        <v>0</v>
      </c>
      <c r="M84" s="70">
        <f t="shared" si="70"/>
        <v>0</v>
      </c>
      <c r="N84" s="70">
        <f t="shared" si="70"/>
        <v>0</v>
      </c>
      <c r="O84" s="70">
        <f t="shared" si="70"/>
        <v>0</v>
      </c>
      <c r="P84" s="70">
        <f t="shared" si="70"/>
        <v>0</v>
      </c>
      <c r="Q84" s="71">
        <f t="shared" si="70"/>
        <v>0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>
      <c r="A85" s="37"/>
      <c r="B85" s="74" t="s">
        <v>22</v>
      </c>
      <c r="C85" s="35">
        <v>0.0</v>
      </c>
      <c r="D85" s="35">
        <v>4.0</v>
      </c>
      <c r="E85" s="35">
        <v>1.0</v>
      </c>
      <c r="F85" s="35">
        <v>0.0</v>
      </c>
      <c r="G85" s="31">
        <f t="shared" si="66"/>
        <v>3</v>
      </c>
      <c r="H85" s="35">
        <v>4.0</v>
      </c>
      <c r="I85" s="36">
        <v>2.0</v>
      </c>
      <c r="J85" s="30">
        <v>27.0</v>
      </c>
      <c r="K85" s="69">
        <f t="shared" ref="K85:Q85" si="71">SUM(C92)</f>
        <v>8</v>
      </c>
      <c r="L85" s="70">
        <f t="shared" si="71"/>
        <v>2</v>
      </c>
      <c r="M85" s="70">
        <f t="shared" si="71"/>
        <v>1</v>
      </c>
      <c r="N85" s="70">
        <f t="shared" si="71"/>
        <v>0</v>
      </c>
      <c r="O85" s="70">
        <f t="shared" si="71"/>
        <v>1</v>
      </c>
      <c r="P85" s="70">
        <f t="shared" si="71"/>
        <v>2</v>
      </c>
      <c r="Q85" s="71">
        <f t="shared" si="71"/>
        <v>0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>
      <c r="A86" s="37"/>
      <c r="B86" s="74" t="s">
        <v>23</v>
      </c>
      <c r="C86" s="35">
        <v>2.0</v>
      </c>
      <c r="D86" s="35">
        <v>5.0</v>
      </c>
      <c r="E86" s="35">
        <v>0.0</v>
      </c>
      <c r="F86" s="35">
        <v>0.0</v>
      </c>
      <c r="G86" s="31">
        <f t="shared" si="66"/>
        <v>5</v>
      </c>
      <c r="H86" s="35">
        <v>5.0</v>
      </c>
      <c r="I86" s="36">
        <v>2.0</v>
      </c>
      <c r="J86" s="30">
        <v>27.0</v>
      </c>
      <c r="K86" s="75">
        <f t="shared" ref="K86:Q86" si="72">SUM(C93)</f>
        <v>84</v>
      </c>
      <c r="L86" s="76">
        <f t="shared" si="72"/>
        <v>37</v>
      </c>
      <c r="M86" s="76">
        <f t="shared" si="72"/>
        <v>2</v>
      </c>
      <c r="N86" s="76">
        <f t="shared" si="72"/>
        <v>0</v>
      </c>
      <c r="O86" s="76">
        <f t="shared" si="72"/>
        <v>35</v>
      </c>
      <c r="P86" s="76">
        <f t="shared" si="72"/>
        <v>37</v>
      </c>
      <c r="Q86" s="77">
        <f t="shared" si="72"/>
        <v>14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>
      <c r="A87" s="37"/>
      <c r="B87" s="74" t="s">
        <v>24</v>
      </c>
      <c r="C87" s="35">
        <v>6.0</v>
      </c>
      <c r="D87" s="35">
        <v>1.0</v>
      </c>
      <c r="E87" s="35">
        <v>0.0</v>
      </c>
      <c r="F87" s="35">
        <v>0.0</v>
      </c>
      <c r="G87" s="31">
        <f t="shared" si="66"/>
        <v>1</v>
      </c>
      <c r="H87" s="35">
        <v>1.0</v>
      </c>
      <c r="I87" s="36">
        <v>1.0</v>
      </c>
      <c r="J87" s="30">
        <v>27.0</v>
      </c>
      <c r="K87" s="41">
        <f t="shared" ref="K87:Q87" si="73">SUM(C94)</f>
        <v>87</v>
      </c>
      <c r="L87" s="42">
        <f t="shared" si="73"/>
        <v>45</v>
      </c>
      <c r="M87" s="42">
        <f t="shared" si="73"/>
        <v>0</v>
      </c>
      <c r="N87" s="42">
        <f t="shared" si="73"/>
        <v>0</v>
      </c>
      <c r="O87" s="42">
        <f t="shared" si="73"/>
        <v>0</v>
      </c>
      <c r="P87" s="42">
        <f t="shared" si="73"/>
        <v>123</v>
      </c>
      <c r="Q87" s="43">
        <f t="shared" si="73"/>
        <v>37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>
      <c r="A88" s="38"/>
      <c r="B88" s="78" t="s">
        <v>25</v>
      </c>
      <c r="C88" s="29">
        <v>2.0</v>
      </c>
      <c r="D88" s="29">
        <v>4.0</v>
      </c>
      <c r="E88" s="29">
        <v>0.0</v>
      </c>
      <c r="F88" s="29">
        <v>0.0</v>
      </c>
      <c r="G88" s="23">
        <f t="shared" si="66"/>
        <v>4</v>
      </c>
      <c r="H88" s="29">
        <v>4.0</v>
      </c>
      <c r="I88" s="28">
        <v>2.0</v>
      </c>
      <c r="J88" s="30">
        <v>27.0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>
      <c r="A89" s="26" t="s">
        <v>26</v>
      </c>
      <c r="B89" s="64" t="s">
        <v>27</v>
      </c>
      <c r="C89" s="35">
        <v>30.0</v>
      </c>
      <c r="D89" s="35">
        <v>9.0</v>
      </c>
      <c r="E89" s="35">
        <v>0.0</v>
      </c>
      <c r="F89" s="35">
        <v>0.0</v>
      </c>
      <c r="G89" s="31">
        <f t="shared" si="66"/>
        <v>9</v>
      </c>
      <c r="H89" s="35">
        <v>9.0</v>
      </c>
      <c r="I89" s="36">
        <v>4.0</v>
      </c>
      <c r="J89" s="30">
        <v>27.0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>
      <c r="A90" s="33" t="s">
        <v>28</v>
      </c>
      <c r="B90" s="72" t="s">
        <v>29</v>
      </c>
      <c r="C90" s="35">
        <v>3.0</v>
      </c>
      <c r="D90" s="35">
        <v>1.0</v>
      </c>
      <c r="E90" s="44">
        <v>0.0</v>
      </c>
      <c r="F90" s="35">
        <v>0.0</v>
      </c>
      <c r="G90" s="31">
        <f t="shared" si="66"/>
        <v>1</v>
      </c>
      <c r="H90" s="35">
        <v>1.0</v>
      </c>
      <c r="I90" s="36">
        <v>0.0</v>
      </c>
      <c r="J90" s="30">
        <v>27.0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>
      <c r="A91" s="26"/>
      <c r="B91" s="79" t="s">
        <v>30</v>
      </c>
      <c r="C91" s="29">
        <v>2.0</v>
      </c>
      <c r="D91" s="29">
        <v>0.0</v>
      </c>
      <c r="E91" s="29">
        <v>0.0</v>
      </c>
      <c r="F91" s="29">
        <v>0.0</v>
      </c>
      <c r="G91" s="23">
        <f t="shared" si="66"/>
        <v>0</v>
      </c>
      <c r="H91" s="29">
        <v>0.0</v>
      </c>
      <c r="I91" s="28">
        <v>0.0</v>
      </c>
      <c r="J91" s="30">
        <v>27.0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>
      <c r="A92" s="80" t="s">
        <v>31</v>
      </c>
      <c r="B92" s="81" t="s">
        <v>32</v>
      </c>
      <c r="C92" s="29">
        <v>8.0</v>
      </c>
      <c r="D92" s="29">
        <v>2.0</v>
      </c>
      <c r="E92" s="29">
        <v>1.0</v>
      </c>
      <c r="F92" s="29">
        <v>0.0</v>
      </c>
      <c r="G92" s="23">
        <f t="shared" si="66"/>
        <v>1</v>
      </c>
      <c r="H92" s="29">
        <v>2.0</v>
      </c>
      <c r="I92" s="28">
        <v>0.0</v>
      </c>
      <c r="J92" s="30">
        <v>27.0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>
      <c r="A93" s="45"/>
      <c r="B93" s="46" t="s">
        <v>33</v>
      </c>
      <c r="C93" s="39">
        <f t="shared" ref="C93:F93" si="74">SUM(C80:C92)</f>
        <v>84</v>
      </c>
      <c r="D93" s="39">
        <f t="shared" si="74"/>
        <v>37</v>
      </c>
      <c r="E93" s="39">
        <f t="shared" si="74"/>
        <v>2</v>
      </c>
      <c r="F93" s="39">
        <f t="shared" si="74"/>
        <v>0</v>
      </c>
      <c r="G93" s="39">
        <f t="shared" si="66"/>
        <v>35</v>
      </c>
      <c r="H93" s="39">
        <f t="shared" ref="H93:I93" si="75">SUM(H80:H92)</f>
        <v>37</v>
      </c>
      <c r="I93" s="39">
        <f t="shared" si="75"/>
        <v>14</v>
      </c>
      <c r="J93" s="1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>
      <c r="A94" s="45"/>
      <c r="B94" s="46" t="s">
        <v>34</v>
      </c>
      <c r="C94" s="47">
        <v>87.0</v>
      </c>
      <c r="D94" s="47">
        <v>45.0</v>
      </c>
      <c r="E94" s="48"/>
      <c r="F94" s="48"/>
      <c r="G94" s="48"/>
      <c r="H94" s="47">
        <v>123.0</v>
      </c>
      <c r="I94" s="47">
        <v>37.0</v>
      </c>
      <c r="J94" s="1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>
      <c r="A95" s="49"/>
      <c r="B95" s="50"/>
      <c r="C95" s="51">
        <f>SUM(C94:D94)</f>
        <v>132</v>
      </c>
      <c r="D95" s="52"/>
      <c r="E95" s="52"/>
      <c r="F95" s="52"/>
      <c r="G95" s="10"/>
      <c r="H95" s="51">
        <f>SUM(H94:I94)</f>
        <v>160</v>
      </c>
      <c r="I95" s="10"/>
      <c r="J95" s="5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>
      <c r="A96" s="1">
        <v>44768.0</v>
      </c>
      <c r="B96" s="2"/>
      <c r="C96" s="3" t="s">
        <v>0</v>
      </c>
      <c r="D96" s="4"/>
      <c r="E96" s="4"/>
      <c r="F96" s="4"/>
      <c r="G96" s="5"/>
      <c r="H96" s="3" t="s">
        <v>1</v>
      </c>
      <c r="I96" s="5"/>
      <c r="J96" s="6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>
      <c r="A97" s="9"/>
      <c r="B97" s="10"/>
      <c r="C97" s="54" t="s">
        <v>35</v>
      </c>
      <c r="D97" s="54" t="s">
        <v>3</v>
      </c>
      <c r="E97" s="13" t="s">
        <v>4</v>
      </c>
      <c r="F97" s="14"/>
      <c r="G97" s="54" t="s">
        <v>5</v>
      </c>
      <c r="H97" s="54" t="s">
        <v>6</v>
      </c>
      <c r="I97" s="54" t="s">
        <v>7</v>
      </c>
      <c r="J97" s="15"/>
      <c r="K97" s="55" t="s">
        <v>8</v>
      </c>
      <c r="L97" s="56"/>
      <c r="M97" s="56"/>
      <c r="N97" s="56"/>
      <c r="O97" s="56"/>
      <c r="P97" s="56"/>
      <c r="Q97" s="5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19" t="s">
        <v>9</v>
      </c>
      <c r="B98" s="20" t="s">
        <v>10</v>
      </c>
      <c r="C98" s="14"/>
      <c r="D98" s="14"/>
      <c r="E98" s="58" t="s">
        <v>11</v>
      </c>
      <c r="F98" s="58" t="s">
        <v>12</v>
      </c>
      <c r="G98" s="14"/>
      <c r="H98" s="14"/>
      <c r="I98" s="14"/>
      <c r="J98" s="59"/>
      <c r="K98" s="60">
        <v>1.0</v>
      </c>
      <c r="L98" s="61">
        <v>2.0</v>
      </c>
      <c r="M98" s="61">
        <v>3.0</v>
      </c>
      <c r="N98" s="61">
        <v>4.0</v>
      </c>
      <c r="O98" s="61">
        <v>5.0</v>
      </c>
      <c r="P98" s="61">
        <v>6.0</v>
      </c>
      <c r="Q98" s="62">
        <v>7.0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63" t="s">
        <v>13</v>
      </c>
      <c r="B99" s="64" t="s">
        <v>14</v>
      </c>
      <c r="C99" s="60">
        <v>7.0</v>
      </c>
      <c r="D99" s="60">
        <v>3.0</v>
      </c>
      <c r="E99" s="82">
        <v>0.0</v>
      </c>
      <c r="F99" s="82">
        <v>0.0</v>
      </c>
      <c r="G99" s="83">
        <f t="shared" ref="G99:G112" si="77">SUM(D99-(E99+F99))</f>
        <v>3</v>
      </c>
      <c r="H99" s="60">
        <v>2.0</v>
      </c>
      <c r="I99" s="84">
        <v>1.0</v>
      </c>
      <c r="J99" s="30">
        <v>26.0</v>
      </c>
      <c r="K99" s="65">
        <f t="shared" ref="K99:Q99" si="76">SUM(C99)</f>
        <v>7</v>
      </c>
      <c r="L99" s="66">
        <f t="shared" si="76"/>
        <v>3</v>
      </c>
      <c r="M99" s="66">
        <f t="shared" si="76"/>
        <v>0</v>
      </c>
      <c r="N99" s="66">
        <f t="shared" si="76"/>
        <v>0</v>
      </c>
      <c r="O99" s="66">
        <f t="shared" si="76"/>
        <v>3</v>
      </c>
      <c r="P99" s="66">
        <f t="shared" si="76"/>
        <v>2</v>
      </c>
      <c r="Q99" s="67">
        <f t="shared" si="76"/>
        <v>1</v>
      </c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33" t="s">
        <v>15</v>
      </c>
      <c r="B100" s="68" t="s">
        <v>40</v>
      </c>
      <c r="C100" s="35">
        <v>6.0</v>
      </c>
      <c r="D100" s="35">
        <v>0.0</v>
      </c>
      <c r="E100" s="35">
        <v>0.0</v>
      </c>
      <c r="F100" s="35">
        <v>0.0</v>
      </c>
      <c r="G100" s="31">
        <f t="shared" si="77"/>
        <v>0</v>
      </c>
      <c r="H100" s="85">
        <v>2.0</v>
      </c>
      <c r="I100" s="36">
        <v>1.0</v>
      </c>
      <c r="J100" s="30">
        <v>26.0</v>
      </c>
      <c r="K100" s="69">
        <f t="shared" ref="K100:Q100" si="78">SUM(C100:C102)</f>
        <v>18</v>
      </c>
      <c r="L100" s="70">
        <f t="shared" si="78"/>
        <v>2</v>
      </c>
      <c r="M100" s="70">
        <f t="shared" si="78"/>
        <v>0</v>
      </c>
      <c r="N100" s="70">
        <f t="shared" si="78"/>
        <v>0</v>
      </c>
      <c r="O100" s="70">
        <f t="shared" si="78"/>
        <v>2</v>
      </c>
      <c r="P100" s="70">
        <f t="shared" si="78"/>
        <v>6</v>
      </c>
      <c r="Q100" s="71">
        <f t="shared" si="78"/>
        <v>2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37"/>
      <c r="B101" s="72" t="s">
        <v>18</v>
      </c>
      <c r="C101" s="35">
        <v>7.0</v>
      </c>
      <c r="D101" s="35">
        <v>2.0</v>
      </c>
      <c r="E101" s="35">
        <v>0.0</v>
      </c>
      <c r="F101" s="35">
        <v>0.0</v>
      </c>
      <c r="G101" s="31">
        <f t="shared" si="77"/>
        <v>2</v>
      </c>
      <c r="H101" s="85">
        <v>3.0</v>
      </c>
      <c r="I101" s="36">
        <v>1.0</v>
      </c>
      <c r="J101" s="30">
        <v>26.0</v>
      </c>
      <c r="K101" s="69">
        <f>SUM(C104:C107)</f>
        <v>16</v>
      </c>
      <c r="L101" s="70">
        <f t="shared" ref="L101:Q101" si="79">SUM(D103:D107)</f>
        <v>5</v>
      </c>
      <c r="M101" s="70">
        <f t="shared" si="79"/>
        <v>0</v>
      </c>
      <c r="N101" s="70">
        <f t="shared" si="79"/>
        <v>0</v>
      </c>
      <c r="O101" s="70">
        <f t="shared" si="79"/>
        <v>5</v>
      </c>
      <c r="P101" s="70">
        <f t="shared" si="79"/>
        <v>17</v>
      </c>
      <c r="Q101" s="71">
        <f t="shared" si="79"/>
        <v>7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38"/>
      <c r="B102" s="73" t="s">
        <v>19</v>
      </c>
      <c r="C102" s="29">
        <v>5.0</v>
      </c>
      <c r="D102" s="29">
        <v>0.0</v>
      </c>
      <c r="E102" s="29">
        <v>0.0</v>
      </c>
      <c r="F102" s="29">
        <v>0.0</v>
      </c>
      <c r="G102" s="23">
        <f t="shared" si="77"/>
        <v>0</v>
      </c>
      <c r="H102" s="86">
        <v>1.0</v>
      </c>
      <c r="I102" s="28">
        <v>0.0</v>
      </c>
      <c r="J102" s="30">
        <v>26.0</v>
      </c>
      <c r="K102" s="69">
        <f t="shared" ref="K102:Q102" si="80">SUM(C108:C109)</f>
        <v>33</v>
      </c>
      <c r="L102" s="70">
        <f t="shared" si="80"/>
        <v>21</v>
      </c>
      <c r="M102" s="70">
        <f t="shared" si="80"/>
        <v>1</v>
      </c>
      <c r="N102" s="70">
        <f t="shared" si="80"/>
        <v>0</v>
      </c>
      <c r="O102" s="70">
        <f t="shared" si="80"/>
        <v>20</v>
      </c>
      <c r="P102" s="70">
        <f t="shared" si="80"/>
        <v>10</v>
      </c>
      <c r="Q102" s="71">
        <f t="shared" si="80"/>
        <v>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33" t="s">
        <v>20</v>
      </c>
      <c r="B103" s="72" t="s">
        <v>21</v>
      </c>
      <c r="C103" s="35">
        <v>0.0</v>
      </c>
      <c r="D103" s="35">
        <v>0.0</v>
      </c>
      <c r="E103" s="35">
        <v>0.0</v>
      </c>
      <c r="F103" s="35">
        <v>0.0</v>
      </c>
      <c r="G103" s="31">
        <f t="shared" si="77"/>
        <v>0</v>
      </c>
      <c r="H103" s="85">
        <v>3.0</v>
      </c>
      <c r="I103" s="36">
        <v>0.0</v>
      </c>
      <c r="J103" s="30">
        <v>26.0</v>
      </c>
      <c r="K103" s="69">
        <f t="shared" ref="K103:Q103" si="81">SUM(C110)</f>
        <v>2</v>
      </c>
      <c r="L103" s="70">
        <f t="shared" si="81"/>
        <v>2</v>
      </c>
      <c r="M103" s="70">
        <f t="shared" si="81"/>
        <v>1</v>
      </c>
      <c r="N103" s="70">
        <f t="shared" si="81"/>
        <v>0</v>
      </c>
      <c r="O103" s="70">
        <f t="shared" si="81"/>
        <v>1</v>
      </c>
      <c r="P103" s="70">
        <f t="shared" si="81"/>
        <v>7</v>
      </c>
      <c r="Q103" s="71">
        <f t="shared" si="81"/>
        <v>0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37"/>
      <c r="B104" s="74" t="s">
        <v>22</v>
      </c>
      <c r="C104" s="35">
        <v>6.0</v>
      </c>
      <c r="D104" s="35">
        <v>3.0</v>
      </c>
      <c r="E104" s="35">
        <v>0.0</v>
      </c>
      <c r="F104" s="35">
        <v>0.0</v>
      </c>
      <c r="G104" s="31">
        <f t="shared" si="77"/>
        <v>3</v>
      </c>
      <c r="H104" s="85">
        <v>4.0</v>
      </c>
      <c r="I104" s="36">
        <v>2.0</v>
      </c>
      <c r="J104" s="30">
        <v>26.0</v>
      </c>
      <c r="K104" s="69">
        <f t="shared" ref="K104:Q104" si="82">SUM(C111)</f>
        <v>8</v>
      </c>
      <c r="L104" s="70">
        <f t="shared" si="82"/>
        <v>5</v>
      </c>
      <c r="M104" s="70">
        <f t="shared" si="82"/>
        <v>0</v>
      </c>
      <c r="N104" s="70">
        <f t="shared" si="82"/>
        <v>0</v>
      </c>
      <c r="O104" s="70">
        <f t="shared" si="82"/>
        <v>5</v>
      </c>
      <c r="P104" s="70">
        <f t="shared" si="82"/>
        <v>2</v>
      </c>
      <c r="Q104" s="71">
        <f t="shared" si="82"/>
        <v>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37"/>
      <c r="B105" s="74" t="s">
        <v>23</v>
      </c>
      <c r="C105" s="35">
        <v>2.0</v>
      </c>
      <c r="D105" s="35">
        <v>2.0</v>
      </c>
      <c r="E105" s="35">
        <v>0.0</v>
      </c>
      <c r="F105" s="35">
        <v>0.0</v>
      </c>
      <c r="G105" s="31">
        <f t="shared" si="77"/>
        <v>2</v>
      </c>
      <c r="H105" s="85">
        <v>5.0</v>
      </c>
      <c r="I105" s="36">
        <v>2.0</v>
      </c>
      <c r="J105" s="30">
        <v>26.0</v>
      </c>
      <c r="K105" s="75">
        <f t="shared" ref="K105:Q105" si="83">SUM(C112)</f>
        <v>84</v>
      </c>
      <c r="L105" s="76">
        <f t="shared" si="83"/>
        <v>38</v>
      </c>
      <c r="M105" s="76">
        <f t="shared" si="83"/>
        <v>2</v>
      </c>
      <c r="N105" s="76">
        <f t="shared" si="83"/>
        <v>0</v>
      </c>
      <c r="O105" s="76">
        <f t="shared" si="83"/>
        <v>36</v>
      </c>
      <c r="P105" s="76">
        <f t="shared" si="83"/>
        <v>44</v>
      </c>
      <c r="Q105" s="77">
        <f t="shared" si="83"/>
        <v>14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37"/>
      <c r="B106" s="74" t="s">
        <v>24</v>
      </c>
      <c r="C106" s="35">
        <v>6.0</v>
      </c>
      <c r="D106" s="35">
        <v>0.0</v>
      </c>
      <c r="E106" s="35">
        <v>0.0</v>
      </c>
      <c r="F106" s="35">
        <v>0.0</v>
      </c>
      <c r="G106" s="31">
        <f t="shared" si="77"/>
        <v>0</v>
      </c>
      <c r="H106" s="85">
        <v>1.0</v>
      </c>
      <c r="I106" s="36">
        <v>1.0</v>
      </c>
      <c r="J106" s="30">
        <v>26.0</v>
      </c>
      <c r="K106" s="41">
        <f t="shared" ref="K106:Q106" si="84">SUM(C113)</f>
        <v>87</v>
      </c>
      <c r="L106" s="42">
        <f t="shared" si="84"/>
        <v>45</v>
      </c>
      <c r="M106" s="42">
        <f t="shared" si="84"/>
        <v>0</v>
      </c>
      <c r="N106" s="42">
        <f t="shared" si="84"/>
        <v>0</v>
      </c>
      <c r="O106" s="42">
        <f t="shared" si="84"/>
        <v>0</v>
      </c>
      <c r="P106" s="42">
        <f t="shared" si="84"/>
        <v>123</v>
      </c>
      <c r="Q106" s="43">
        <f t="shared" si="84"/>
        <v>37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38"/>
      <c r="B107" s="78" t="s">
        <v>25</v>
      </c>
      <c r="C107" s="29">
        <v>2.0</v>
      </c>
      <c r="D107" s="29">
        <v>0.0</v>
      </c>
      <c r="E107" s="29">
        <v>0.0</v>
      </c>
      <c r="F107" s="29">
        <v>0.0</v>
      </c>
      <c r="G107" s="23">
        <f t="shared" si="77"/>
        <v>0</v>
      </c>
      <c r="H107" s="86">
        <v>4.0</v>
      </c>
      <c r="I107" s="28">
        <v>2.0</v>
      </c>
      <c r="J107" s="30">
        <v>26.0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26" t="s">
        <v>26</v>
      </c>
      <c r="B108" s="64" t="s">
        <v>27</v>
      </c>
      <c r="C108" s="35">
        <v>30.0</v>
      </c>
      <c r="D108" s="35">
        <v>14.0</v>
      </c>
      <c r="E108" s="85">
        <v>0.0</v>
      </c>
      <c r="F108" s="85">
        <v>0.0</v>
      </c>
      <c r="G108" s="66">
        <f t="shared" si="77"/>
        <v>14</v>
      </c>
      <c r="H108" s="85">
        <v>9.0</v>
      </c>
      <c r="I108" s="87">
        <v>4.0</v>
      </c>
      <c r="J108" s="30">
        <v>26.0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33" t="s">
        <v>28</v>
      </c>
      <c r="B109" s="72" t="s">
        <v>29</v>
      </c>
      <c r="C109" s="88">
        <v>3.0</v>
      </c>
      <c r="D109" s="88">
        <v>7.0</v>
      </c>
      <c r="E109" s="89">
        <v>1.0</v>
      </c>
      <c r="F109" s="90">
        <v>0.0</v>
      </c>
      <c r="G109" s="70">
        <f t="shared" si="77"/>
        <v>6</v>
      </c>
      <c r="H109" s="85">
        <v>1.0</v>
      </c>
      <c r="I109" s="91">
        <v>0.0</v>
      </c>
      <c r="J109" s="30">
        <v>26.0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26"/>
      <c r="B110" s="79" t="s">
        <v>30</v>
      </c>
      <c r="C110" s="92">
        <v>2.0</v>
      </c>
      <c r="D110" s="92">
        <v>2.0</v>
      </c>
      <c r="E110" s="93">
        <v>1.0</v>
      </c>
      <c r="F110" s="93">
        <v>0.0</v>
      </c>
      <c r="G110" s="94">
        <f t="shared" si="77"/>
        <v>1</v>
      </c>
      <c r="H110" s="86">
        <v>7.0</v>
      </c>
      <c r="I110" s="95">
        <v>0.0</v>
      </c>
      <c r="J110" s="30">
        <v>26.0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0" t="s">
        <v>31</v>
      </c>
      <c r="B111" s="81" t="s">
        <v>32</v>
      </c>
      <c r="C111" s="29">
        <v>8.0</v>
      </c>
      <c r="D111" s="29">
        <v>5.0</v>
      </c>
      <c r="E111" s="29">
        <v>0.0</v>
      </c>
      <c r="F111" s="29">
        <v>0.0</v>
      </c>
      <c r="G111" s="23">
        <f t="shared" si="77"/>
        <v>5</v>
      </c>
      <c r="H111" s="86">
        <v>2.0</v>
      </c>
      <c r="I111" s="28">
        <v>0.0</v>
      </c>
      <c r="J111" s="30">
        <v>26.0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45"/>
      <c r="B112" s="46" t="s">
        <v>33</v>
      </c>
      <c r="C112" s="39">
        <f t="shared" ref="C112:F112" si="85">SUM(C99:C111)</f>
        <v>84</v>
      </c>
      <c r="D112" s="39">
        <f t="shared" si="85"/>
        <v>38</v>
      </c>
      <c r="E112" s="39">
        <f t="shared" si="85"/>
        <v>2</v>
      </c>
      <c r="F112" s="39">
        <f t="shared" si="85"/>
        <v>0</v>
      </c>
      <c r="G112" s="39">
        <f t="shared" si="77"/>
        <v>36</v>
      </c>
      <c r="H112" s="39">
        <f t="shared" ref="H112:I112" si="86">SUM(H99:H111)</f>
        <v>44</v>
      </c>
      <c r="I112" s="39">
        <f t="shared" si="86"/>
        <v>14</v>
      </c>
      <c r="J112" s="1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45"/>
      <c r="B113" s="46" t="s">
        <v>34</v>
      </c>
      <c r="C113" s="47">
        <v>87.0</v>
      </c>
      <c r="D113" s="47">
        <v>45.0</v>
      </c>
      <c r="E113" s="96"/>
      <c r="F113" s="96"/>
      <c r="G113" s="97"/>
      <c r="H113" s="47">
        <v>123.0</v>
      </c>
      <c r="I113" s="47">
        <v>37.0</v>
      </c>
      <c r="J113" s="1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49"/>
      <c r="B114" s="50"/>
      <c r="C114" s="51">
        <f>SUM(C113:D113)</f>
        <v>132</v>
      </c>
      <c r="D114" s="52"/>
      <c r="E114" s="52"/>
      <c r="F114" s="52"/>
      <c r="G114" s="10"/>
      <c r="H114" s="51">
        <f>SUM(H113:I113)</f>
        <v>160</v>
      </c>
      <c r="I114" s="10"/>
      <c r="J114" s="5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1">
        <v>44767.0</v>
      </c>
      <c r="B115" s="2"/>
      <c r="C115" s="3" t="s">
        <v>0</v>
      </c>
      <c r="D115" s="4"/>
      <c r="E115" s="4"/>
      <c r="F115" s="4"/>
      <c r="G115" s="5"/>
      <c r="H115" s="3" t="s">
        <v>1</v>
      </c>
      <c r="I115" s="5"/>
      <c r="J115" s="6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9"/>
      <c r="B116" s="10"/>
      <c r="C116" s="54" t="s">
        <v>35</v>
      </c>
      <c r="D116" s="54" t="s">
        <v>3</v>
      </c>
      <c r="E116" s="13" t="s">
        <v>4</v>
      </c>
      <c r="F116" s="14"/>
      <c r="G116" s="54" t="s">
        <v>5</v>
      </c>
      <c r="H116" s="54" t="s">
        <v>6</v>
      </c>
      <c r="I116" s="54" t="s">
        <v>7</v>
      </c>
      <c r="J116" s="15"/>
      <c r="K116" s="55" t="s">
        <v>8</v>
      </c>
      <c r="L116" s="56"/>
      <c r="M116" s="56"/>
      <c r="N116" s="56"/>
      <c r="O116" s="56"/>
      <c r="P116" s="56"/>
      <c r="Q116" s="5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19" t="s">
        <v>9</v>
      </c>
      <c r="B117" s="20" t="s">
        <v>10</v>
      </c>
      <c r="C117" s="14"/>
      <c r="D117" s="14"/>
      <c r="E117" s="58" t="s">
        <v>11</v>
      </c>
      <c r="F117" s="58" t="s">
        <v>12</v>
      </c>
      <c r="G117" s="14"/>
      <c r="H117" s="14"/>
      <c r="I117" s="14"/>
      <c r="J117" s="59"/>
      <c r="K117" s="60">
        <v>1.0</v>
      </c>
      <c r="L117" s="61">
        <v>2.0</v>
      </c>
      <c r="M117" s="61">
        <v>3.0</v>
      </c>
      <c r="N117" s="61">
        <v>4.0</v>
      </c>
      <c r="O117" s="61">
        <v>5.0</v>
      </c>
      <c r="P117" s="61">
        <v>6.0</v>
      </c>
      <c r="Q117" s="62">
        <v>7.0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63" t="s">
        <v>13</v>
      </c>
      <c r="B118" s="64" t="s">
        <v>14</v>
      </c>
      <c r="C118" s="60">
        <v>14.0</v>
      </c>
      <c r="D118" s="60">
        <v>1.0</v>
      </c>
      <c r="E118" s="82">
        <v>0.0</v>
      </c>
      <c r="F118" s="82">
        <v>0.0</v>
      </c>
      <c r="G118" s="83">
        <f t="shared" ref="G118:G131" si="88">SUM(D118-(E118+F118))</f>
        <v>1</v>
      </c>
      <c r="H118" s="60">
        <v>5.0</v>
      </c>
      <c r="I118" s="84">
        <v>1.0</v>
      </c>
      <c r="J118" s="30">
        <v>25.0</v>
      </c>
      <c r="K118" s="65">
        <f t="shared" ref="K118:Q118" si="87">SUM(C118)</f>
        <v>14</v>
      </c>
      <c r="L118" s="66">
        <f t="shared" si="87"/>
        <v>1</v>
      </c>
      <c r="M118" s="66">
        <f t="shared" si="87"/>
        <v>0</v>
      </c>
      <c r="N118" s="66">
        <f t="shared" si="87"/>
        <v>0</v>
      </c>
      <c r="O118" s="66">
        <f t="shared" si="87"/>
        <v>1</v>
      </c>
      <c r="P118" s="66">
        <f t="shared" si="87"/>
        <v>5</v>
      </c>
      <c r="Q118" s="67">
        <f t="shared" si="87"/>
        <v>1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33" t="s">
        <v>15</v>
      </c>
      <c r="B119" s="68" t="s">
        <v>41</v>
      </c>
      <c r="C119" s="35">
        <v>4.0</v>
      </c>
      <c r="D119" s="35">
        <v>1.0</v>
      </c>
      <c r="E119" s="35">
        <v>0.0</v>
      </c>
      <c r="F119" s="35">
        <v>0.0</v>
      </c>
      <c r="G119" s="31">
        <f t="shared" si="88"/>
        <v>1</v>
      </c>
      <c r="H119" s="85">
        <v>0.0</v>
      </c>
      <c r="I119" s="36">
        <v>0.0</v>
      </c>
      <c r="J119" s="30">
        <v>25.0</v>
      </c>
      <c r="K119" s="69">
        <f t="shared" ref="K119:Q119" si="89">SUM(C119:C121)</f>
        <v>25</v>
      </c>
      <c r="L119" s="70">
        <f t="shared" si="89"/>
        <v>15</v>
      </c>
      <c r="M119" s="70">
        <f t="shared" si="89"/>
        <v>0</v>
      </c>
      <c r="N119" s="70">
        <f t="shared" si="89"/>
        <v>0</v>
      </c>
      <c r="O119" s="70">
        <f t="shared" si="89"/>
        <v>15</v>
      </c>
      <c r="P119" s="70">
        <f t="shared" si="89"/>
        <v>10</v>
      </c>
      <c r="Q119" s="71">
        <f t="shared" si="89"/>
        <v>1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37"/>
      <c r="B120" s="72" t="s">
        <v>18</v>
      </c>
      <c r="C120" s="35">
        <v>14.0</v>
      </c>
      <c r="D120" s="35">
        <v>9.0</v>
      </c>
      <c r="E120" s="35">
        <v>0.0</v>
      </c>
      <c r="F120" s="35">
        <v>0.0</v>
      </c>
      <c r="G120" s="31">
        <f t="shared" si="88"/>
        <v>9</v>
      </c>
      <c r="H120" s="85">
        <v>9.0</v>
      </c>
      <c r="I120" s="36">
        <v>1.0</v>
      </c>
      <c r="J120" s="30">
        <v>25.0</v>
      </c>
      <c r="K120" s="69">
        <f>SUM(C123:C126)</f>
        <v>19</v>
      </c>
      <c r="L120" s="70">
        <f t="shared" ref="L120:Q120" si="90">SUM(D122:D126)</f>
        <v>7</v>
      </c>
      <c r="M120" s="70">
        <f t="shared" si="90"/>
        <v>0</v>
      </c>
      <c r="N120" s="70">
        <f t="shared" si="90"/>
        <v>0</v>
      </c>
      <c r="O120" s="70">
        <f t="shared" si="90"/>
        <v>7</v>
      </c>
      <c r="P120" s="70">
        <f t="shared" si="90"/>
        <v>23</v>
      </c>
      <c r="Q120" s="71">
        <f t="shared" si="90"/>
        <v>7</v>
      </c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38"/>
      <c r="B121" s="73" t="s">
        <v>19</v>
      </c>
      <c r="C121" s="29">
        <v>7.0</v>
      </c>
      <c r="D121" s="29">
        <v>5.0</v>
      </c>
      <c r="E121" s="29">
        <v>0.0</v>
      </c>
      <c r="F121" s="29">
        <v>0.0</v>
      </c>
      <c r="G121" s="23">
        <f t="shared" si="88"/>
        <v>5</v>
      </c>
      <c r="H121" s="86">
        <v>1.0</v>
      </c>
      <c r="I121" s="28">
        <v>0.0</v>
      </c>
      <c r="J121" s="30">
        <v>25.0</v>
      </c>
      <c r="K121" s="69">
        <f t="shared" ref="K121:Q121" si="91">SUM(C127:C128)</f>
        <v>18</v>
      </c>
      <c r="L121" s="70">
        <f t="shared" si="91"/>
        <v>15</v>
      </c>
      <c r="M121" s="70">
        <f t="shared" si="91"/>
        <v>2</v>
      </c>
      <c r="N121" s="70">
        <f t="shared" si="91"/>
        <v>1</v>
      </c>
      <c r="O121" s="70">
        <f t="shared" si="91"/>
        <v>12</v>
      </c>
      <c r="P121" s="70">
        <f t="shared" si="91"/>
        <v>3</v>
      </c>
      <c r="Q121" s="71">
        <f t="shared" si="91"/>
        <v>1</v>
      </c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33" t="s">
        <v>20</v>
      </c>
      <c r="B122" s="72" t="s">
        <v>21</v>
      </c>
      <c r="C122" s="35">
        <v>0.0</v>
      </c>
      <c r="D122" s="35">
        <v>0.0</v>
      </c>
      <c r="E122" s="35">
        <v>0.0</v>
      </c>
      <c r="F122" s="35">
        <v>0.0</v>
      </c>
      <c r="G122" s="31">
        <f t="shared" si="88"/>
        <v>0</v>
      </c>
      <c r="H122" s="85">
        <v>3.0</v>
      </c>
      <c r="I122" s="36">
        <v>0.0</v>
      </c>
      <c r="J122" s="30">
        <v>25.0</v>
      </c>
      <c r="K122" s="69">
        <f t="shared" ref="K122:Q122" si="92">SUM(C129)</f>
        <v>9</v>
      </c>
      <c r="L122" s="70">
        <f t="shared" si="92"/>
        <v>4</v>
      </c>
      <c r="M122" s="70">
        <f t="shared" si="92"/>
        <v>0</v>
      </c>
      <c r="N122" s="70">
        <f t="shared" si="92"/>
        <v>0</v>
      </c>
      <c r="O122" s="70">
        <f t="shared" si="92"/>
        <v>4</v>
      </c>
      <c r="P122" s="70">
        <f t="shared" si="92"/>
        <v>2</v>
      </c>
      <c r="Q122" s="71">
        <f t="shared" si="92"/>
        <v>0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37"/>
      <c r="B123" s="74" t="s">
        <v>22</v>
      </c>
      <c r="C123" s="35">
        <v>7.0</v>
      </c>
      <c r="D123" s="35">
        <v>2.0</v>
      </c>
      <c r="E123" s="35">
        <v>0.0</v>
      </c>
      <c r="F123" s="35">
        <v>0.0</v>
      </c>
      <c r="G123" s="31">
        <f t="shared" si="88"/>
        <v>2</v>
      </c>
      <c r="H123" s="85">
        <v>8.0</v>
      </c>
      <c r="I123" s="36">
        <v>2.0</v>
      </c>
      <c r="J123" s="30">
        <v>25.0</v>
      </c>
      <c r="K123" s="69">
        <f t="shared" ref="K123:Q123" si="93">SUM(C130)</f>
        <v>2</v>
      </c>
      <c r="L123" s="70">
        <f t="shared" si="93"/>
        <v>3</v>
      </c>
      <c r="M123" s="70">
        <f t="shared" si="93"/>
        <v>0</v>
      </c>
      <c r="N123" s="70">
        <f t="shared" si="93"/>
        <v>0</v>
      </c>
      <c r="O123" s="70">
        <f t="shared" si="93"/>
        <v>3</v>
      </c>
      <c r="P123" s="70">
        <f t="shared" si="93"/>
        <v>1</v>
      </c>
      <c r="Q123" s="71">
        <f t="shared" si="93"/>
        <v>0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37"/>
      <c r="B124" s="74" t="s">
        <v>23</v>
      </c>
      <c r="C124" s="35">
        <v>6.0</v>
      </c>
      <c r="D124" s="35">
        <v>2.0</v>
      </c>
      <c r="E124" s="35">
        <v>0.0</v>
      </c>
      <c r="F124" s="35">
        <v>0.0</v>
      </c>
      <c r="G124" s="31">
        <f t="shared" si="88"/>
        <v>2</v>
      </c>
      <c r="H124" s="85">
        <v>5.0</v>
      </c>
      <c r="I124" s="36">
        <v>1.0</v>
      </c>
      <c r="J124" s="30">
        <v>25.0</v>
      </c>
      <c r="K124" s="75">
        <f t="shared" ref="K124:Q124" si="94">SUM(C131)</f>
        <v>87</v>
      </c>
      <c r="L124" s="76">
        <f t="shared" si="94"/>
        <v>45</v>
      </c>
      <c r="M124" s="76">
        <f t="shared" si="94"/>
        <v>2</v>
      </c>
      <c r="N124" s="76">
        <f t="shared" si="94"/>
        <v>1</v>
      </c>
      <c r="O124" s="76">
        <f t="shared" si="94"/>
        <v>42</v>
      </c>
      <c r="P124" s="76">
        <f t="shared" si="94"/>
        <v>44</v>
      </c>
      <c r="Q124" s="77">
        <f t="shared" si="94"/>
        <v>10</v>
      </c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37"/>
      <c r="B125" s="74" t="s">
        <v>24</v>
      </c>
      <c r="C125" s="35">
        <v>2.0</v>
      </c>
      <c r="D125" s="35">
        <v>1.0</v>
      </c>
      <c r="E125" s="35">
        <v>0.0</v>
      </c>
      <c r="F125" s="35">
        <v>0.0</v>
      </c>
      <c r="G125" s="31">
        <f t="shared" si="88"/>
        <v>1</v>
      </c>
      <c r="H125" s="85">
        <v>3.0</v>
      </c>
      <c r="I125" s="36">
        <v>1.0</v>
      </c>
      <c r="J125" s="30">
        <v>25.0</v>
      </c>
      <c r="K125" s="41">
        <f t="shared" ref="K125:Q125" si="95">SUM(C132)</f>
        <v>97</v>
      </c>
      <c r="L125" s="42">
        <f t="shared" si="95"/>
        <v>54</v>
      </c>
      <c r="M125" s="42">
        <f t="shared" si="95"/>
        <v>0</v>
      </c>
      <c r="N125" s="42">
        <f t="shared" si="95"/>
        <v>0</v>
      </c>
      <c r="O125" s="42">
        <f t="shared" si="95"/>
        <v>0</v>
      </c>
      <c r="P125" s="42">
        <f t="shared" si="95"/>
        <v>193</v>
      </c>
      <c r="Q125" s="43">
        <f t="shared" si="95"/>
        <v>61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38"/>
      <c r="B126" s="78" t="s">
        <v>25</v>
      </c>
      <c r="C126" s="29">
        <v>4.0</v>
      </c>
      <c r="D126" s="29">
        <v>2.0</v>
      </c>
      <c r="E126" s="29">
        <v>0.0</v>
      </c>
      <c r="F126" s="29">
        <v>0.0</v>
      </c>
      <c r="G126" s="23">
        <f t="shared" si="88"/>
        <v>2</v>
      </c>
      <c r="H126" s="86">
        <v>4.0</v>
      </c>
      <c r="I126" s="28">
        <v>3.0</v>
      </c>
      <c r="J126" s="30">
        <v>25.0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26" t="s">
        <v>26</v>
      </c>
      <c r="B127" s="64" t="s">
        <v>27</v>
      </c>
      <c r="C127" s="35">
        <v>12.0</v>
      </c>
      <c r="D127" s="35">
        <v>13.0</v>
      </c>
      <c r="E127" s="85">
        <v>1.0</v>
      </c>
      <c r="F127" s="85">
        <v>1.0</v>
      </c>
      <c r="G127" s="66">
        <f t="shared" si="88"/>
        <v>11</v>
      </c>
      <c r="H127" s="85">
        <v>3.0</v>
      </c>
      <c r="I127" s="87">
        <v>1.0</v>
      </c>
      <c r="J127" s="30">
        <v>25.0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33" t="s">
        <v>28</v>
      </c>
      <c r="B128" s="72" t="s">
        <v>29</v>
      </c>
      <c r="C128" s="88">
        <v>6.0</v>
      </c>
      <c r="D128" s="88">
        <v>2.0</v>
      </c>
      <c r="E128" s="89">
        <v>1.0</v>
      </c>
      <c r="F128" s="90">
        <v>0.0</v>
      </c>
      <c r="G128" s="70">
        <f t="shared" si="88"/>
        <v>1</v>
      </c>
      <c r="H128" s="85">
        <v>0.0</v>
      </c>
      <c r="I128" s="91">
        <v>0.0</v>
      </c>
      <c r="J128" s="30">
        <v>25.0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26"/>
      <c r="B129" s="79" t="s">
        <v>30</v>
      </c>
      <c r="C129" s="92">
        <v>9.0</v>
      </c>
      <c r="D129" s="92">
        <v>4.0</v>
      </c>
      <c r="E129" s="93">
        <v>0.0</v>
      </c>
      <c r="F129" s="93">
        <v>0.0</v>
      </c>
      <c r="G129" s="94">
        <f t="shared" si="88"/>
        <v>4</v>
      </c>
      <c r="H129" s="86">
        <v>2.0</v>
      </c>
      <c r="I129" s="95">
        <v>0.0</v>
      </c>
      <c r="J129" s="30">
        <v>25.0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0" t="s">
        <v>31</v>
      </c>
      <c r="B130" s="81" t="s">
        <v>32</v>
      </c>
      <c r="C130" s="29">
        <v>2.0</v>
      </c>
      <c r="D130" s="29">
        <v>3.0</v>
      </c>
      <c r="E130" s="29">
        <v>0.0</v>
      </c>
      <c r="F130" s="29">
        <v>0.0</v>
      </c>
      <c r="G130" s="23">
        <f t="shared" si="88"/>
        <v>3</v>
      </c>
      <c r="H130" s="86">
        <v>1.0</v>
      </c>
      <c r="I130" s="28">
        <v>0.0</v>
      </c>
      <c r="J130" s="30">
        <v>25.0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45"/>
      <c r="B131" s="46" t="s">
        <v>33</v>
      </c>
      <c r="C131" s="39">
        <f t="shared" ref="C131:F131" si="96">SUM(C118:C130)</f>
        <v>87</v>
      </c>
      <c r="D131" s="39">
        <f t="shared" si="96"/>
        <v>45</v>
      </c>
      <c r="E131" s="39">
        <f t="shared" si="96"/>
        <v>2</v>
      </c>
      <c r="F131" s="39">
        <f t="shared" si="96"/>
        <v>1</v>
      </c>
      <c r="G131" s="39">
        <f t="shared" si="88"/>
        <v>42</v>
      </c>
      <c r="H131" s="39">
        <f t="shared" ref="H131:I131" si="97">SUM(H118:H130)</f>
        <v>44</v>
      </c>
      <c r="I131" s="39">
        <f t="shared" si="97"/>
        <v>10</v>
      </c>
      <c r="J131" s="1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45"/>
      <c r="B132" s="46" t="s">
        <v>34</v>
      </c>
      <c r="C132" s="47">
        <v>97.0</v>
      </c>
      <c r="D132" s="47">
        <v>54.0</v>
      </c>
      <c r="E132" s="96"/>
      <c r="F132" s="96"/>
      <c r="G132" s="97"/>
      <c r="H132" s="47">
        <v>193.0</v>
      </c>
      <c r="I132" s="47">
        <v>61.0</v>
      </c>
      <c r="J132" s="1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49"/>
      <c r="B133" s="50"/>
      <c r="C133" s="51">
        <f>SUM(C132:D132)</f>
        <v>151</v>
      </c>
      <c r="D133" s="52"/>
      <c r="E133" s="52"/>
      <c r="F133" s="52"/>
      <c r="G133" s="10"/>
      <c r="H133" s="51">
        <f>SUM(H132:I132)</f>
        <v>254</v>
      </c>
      <c r="I133" s="10"/>
      <c r="J133" s="5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1">
        <v>44766.0</v>
      </c>
      <c r="B134" s="2"/>
      <c r="C134" s="3" t="s">
        <v>0</v>
      </c>
      <c r="D134" s="4"/>
      <c r="E134" s="4"/>
      <c r="F134" s="4"/>
      <c r="G134" s="5"/>
      <c r="H134" s="3" t="s">
        <v>1</v>
      </c>
      <c r="I134" s="5"/>
      <c r="J134" s="6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9"/>
      <c r="B135" s="10"/>
      <c r="C135" s="54" t="s">
        <v>35</v>
      </c>
      <c r="D135" s="54" t="s">
        <v>3</v>
      </c>
      <c r="E135" s="13" t="s">
        <v>4</v>
      </c>
      <c r="F135" s="14"/>
      <c r="G135" s="54" t="s">
        <v>5</v>
      </c>
      <c r="H135" s="54" t="s">
        <v>6</v>
      </c>
      <c r="I135" s="54" t="s">
        <v>7</v>
      </c>
      <c r="J135" s="15"/>
      <c r="K135" s="55" t="s">
        <v>8</v>
      </c>
      <c r="L135" s="56"/>
      <c r="M135" s="56"/>
      <c r="N135" s="56"/>
      <c r="O135" s="56"/>
      <c r="P135" s="56"/>
      <c r="Q135" s="5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19" t="s">
        <v>9</v>
      </c>
      <c r="B136" s="20" t="s">
        <v>10</v>
      </c>
      <c r="C136" s="14"/>
      <c r="D136" s="14"/>
      <c r="E136" s="58" t="s">
        <v>11</v>
      </c>
      <c r="F136" s="58" t="s">
        <v>12</v>
      </c>
      <c r="G136" s="14"/>
      <c r="H136" s="14"/>
      <c r="I136" s="14"/>
      <c r="J136" s="59"/>
      <c r="K136" s="60">
        <v>1.0</v>
      </c>
      <c r="L136" s="61">
        <v>2.0</v>
      </c>
      <c r="M136" s="61">
        <v>3.0</v>
      </c>
      <c r="N136" s="61">
        <v>4.0</v>
      </c>
      <c r="O136" s="61">
        <v>5.0</v>
      </c>
      <c r="P136" s="61">
        <v>6.0</v>
      </c>
      <c r="Q136" s="62">
        <v>7.0</v>
      </c>
      <c r="R136" s="8"/>
      <c r="S136" s="9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63" t="s">
        <v>13</v>
      </c>
      <c r="B137" s="64" t="s">
        <v>14</v>
      </c>
      <c r="C137" s="60">
        <v>0.0</v>
      </c>
      <c r="D137" s="60">
        <v>2.0</v>
      </c>
      <c r="E137" s="82">
        <v>0.0</v>
      </c>
      <c r="F137" s="82">
        <v>1.0</v>
      </c>
      <c r="G137" s="83">
        <f t="shared" ref="G137:G150" si="99">SUM(D137-(E137+F137))</f>
        <v>1</v>
      </c>
      <c r="H137" s="99">
        <v>1.0</v>
      </c>
      <c r="I137" s="84">
        <v>0.0</v>
      </c>
      <c r="J137" s="30">
        <v>24.0</v>
      </c>
      <c r="K137" s="65">
        <f t="shared" ref="K137:Q137" si="98">SUM(C137)</f>
        <v>0</v>
      </c>
      <c r="L137" s="66">
        <f t="shared" si="98"/>
        <v>2</v>
      </c>
      <c r="M137" s="66">
        <f t="shared" si="98"/>
        <v>0</v>
      </c>
      <c r="N137" s="66">
        <f t="shared" si="98"/>
        <v>1</v>
      </c>
      <c r="O137" s="66">
        <f t="shared" si="98"/>
        <v>1</v>
      </c>
      <c r="P137" s="66">
        <f t="shared" si="98"/>
        <v>1</v>
      </c>
      <c r="Q137" s="67">
        <f t="shared" si="98"/>
        <v>0</v>
      </c>
      <c r="R137" s="8"/>
      <c r="S137" s="9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33" t="s">
        <v>15</v>
      </c>
      <c r="B138" s="68" t="s">
        <v>42</v>
      </c>
      <c r="C138" s="35">
        <v>2.0</v>
      </c>
      <c r="D138" s="35">
        <v>1.0</v>
      </c>
      <c r="E138" s="35">
        <v>0.0</v>
      </c>
      <c r="F138" s="35">
        <v>0.0</v>
      </c>
      <c r="G138" s="31">
        <f t="shared" si="99"/>
        <v>1</v>
      </c>
      <c r="H138" s="66">
        <v>0.0</v>
      </c>
      <c r="I138" s="36">
        <v>0.0</v>
      </c>
      <c r="J138" s="30">
        <v>24.0</v>
      </c>
      <c r="K138" s="69">
        <f t="shared" ref="K138:Q138" si="100">SUM(C138:C140)</f>
        <v>8</v>
      </c>
      <c r="L138" s="70">
        <f t="shared" si="100"/>
        <v>8</v>
      </c>
      <c r="M138" s="70">
        <f t="shared" si="100"/>
        <v>2</v>
      </c>
      <c r="N138" s="70">
        <f t="shared" si="100"/>
        <v>0</v>
      </c>
      <c r="O138" s="70">
        <f t="shared" si="100"/>
        <v>6</v>
      </c>
      <c r="P138" s="70">
        <f t="shared" si="100"/>
        <v>0</v>
      </c>
      <c r="Q138" s="71">
        <f t="shared" si="100"/>
        <v>0</v>
      </c>
      <c r="R138" s="8"/>
      <c r="S138" s="9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37"/>
      <c r="B139" s="72" t="s">
        <v>18</v>
      </c>
      <c r="C139" s="35">
        <v>6.0</v>
      </c>
      <c r="D139" s="35">
        <v>6.0</v>
      </c>
      <c r="E139" s="35">
        <v>2.0</v>
      </c>
      <c r="F139" s="35">
        <v>0.0</v>
      </c>
      <c r="G139" s="31">
        <f t="shared" si="99"/>
        <v>4</v>
      </c>
      <c r="H139" s="66">
        <v>0.0</v>
      </c>
      <c r="I139" s="36">
        <v>0.0</v>
      </c>
      <c r="J139" s="30">
        <v>24.0</v>
      </c>
      <c r="K139" s="69">
        <f>SUM(C142:C145)</f>
        <v>1</v>
      </c>
      <c r="L139" s="70">
        <f t="shared" ref="L139:Q139" si="101">SUM(D141:D145)</f>
        <v>9</v>
      </c>
      <c r="M139" s="70">
        <f t="shared" si="101"/>
        <v>0</v>
      </c>
      <c r="N139" s="70">
        <f t="shared" si="101"/>
        <v>0</v>
      </c>
      <c r="O139" s="70">
        <f t="shared" si="101"/>
        <v>9</v>
      </c>
      <c r="P139" s="70">
        <f t="shared" si="101"/>
        <v>1</v>
      </c>
      <c r="Q139" s="71">
        <f t="shared" si="101"/>
        <v>1</v>
      </c>
      <c r="R139" s="8"/>
      <c r="S139" s="9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38"/>
      <c r="B140" s="73" t="s">
        <v>19</v>
      </c>
      <c r="C140" s="29">
        <v>0.0</v>
      </c>
      <c r="D140" s="29">
        <v>1.0</v>
      </c>
      <c r="E140" s="29">
        <v>0.0</v>
      </c>
      <c r="F140" s="29">
        <v>0.0</v>
      </c>
      <c r="G140" s="23">
        <f t="shared" si="99"/>
        <v>1</v>
      </c>
      <c r="H140" s="100">
        <v>0.0</v>
      </c>
      <c r="I140" s="28">
        <v>0.0</v>
      </c>
      <c r="J140" s="30">
        <v>24.0</v>
      </c>
      <c r="K140" s="69">
        <f t="shared" ref="K140:Q140" si="102">SUM(C146:C147)</f>
        <v>11</v>
      </c>
      <c r="L140" s="70">
        <f t="shared" si="102"/>
        <v>4</v>
      </c>
      <c r="M140" s="70">
        <f t="shared" si="102"/>
        <v>0</v>
      </c>
      <c r="N140" s="70">
        <f t="shared" si="102"/>
        <v>0</v>
      </c>
      <c r="O140" s="70">
        <f t="shared" si="102"/>
        <v>4</v>
      </c>
      <c r="P140" s="70">
        <f t="shared" si="102"/>
        <v>4</v>
      </c>
      <c r="Q140" s="71">
        <f t="shared" si="102"/>
        <v>0</v>
      </c>
      <c r="R140" s="8"/>
      <c r="S140" s="9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33" t="s">
        <v>20</v>
      </c>
      <c r="B141" s="72" t="s">
        <v>21</v>
      </c>
      <c r="C141" s="35">
        <v>0.0</v>
      </c>
      <c r="D141" s="35">
        <v>1.0</v>
      </c>
      <c r="E141" s="35">
        <v>0.0</v>
      </c>
      <c r="F141" s="35">
        <v>0.0</v>
      </c>
      <c r="G141" s="31">
        <f t="shared" si="99"/>
        <v>1</v>
      </c>
      <c r="H141" s="66">
        <v>0.0</v>
      </c>
      <c r="I141" s="36">
        <v>0.0</v>
      </c>
      <c r="J141" s="30">
        <v>24.0</v>
      </c>
      <c r="K141" s="69">
        <f t="shared" ref="K141:Q141" si="103">SUM(C148)</f>
        <v>2</v>
      </c>
      <c r="L141" s="70">
        <f t="shared" si="103"/>
        <v>3</v>
      </c>
      <c r="M141" s="70">
        <f t="shared" si="103"/>
        <v>1</v>
      </c>
      <c r="N141" s="70">
        <f t="shared" si="103"/>
        <v>0</v>
      </c>
      <c r="O141" s="70">
        <f t="shared" si="103"/>
        <v>2</v>
      </c>
      <c r="P141" s="70">
        <f t="shared" si="103"/>
        <v>2</v>
      </c>
      <c r="Q141" s="71">
        <f t="shared" si="103"/>
        <v>0</v>
      </c>
      <c r="R141" s="8"/>
      <c r="S141" s="9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37"/>
      <c r="B142" s="74" t="s">
        <v>22</v>
      </c>
      <c r="C142" s="35">
        <v>1.0</v>
      </c>
      <c r="D142" s="35">
        <v>4.0</v>
      </c>
      <c r="E142" s="35">
        <v>0.0</v>
      </c>
      <c r="F142" s="35">
        <v>0.0</v>
      </c>
      <c r="G142" s="31">
        <f t="shared" si="99"/>
        <v>4</v>
      </c>
      <c r="H142" s="66">
        <v>1.0</v>
      </c>
      <c r="I142" s="36">
        <v>0.0</v>
      </c>
      <c r="J142" s="30">
        <v>24.0</v>
      </c>
      <c r="K142" s="69">
        <f t="shared" ref="K142:Q142" si="104">SUM(C149)</f>
        <v>0</v>
      </c>
      <c r="L142" s="70">
        <f t="shared" si="104"/>
        <v>0</v>
      </c>
      <c r="M142" s="70">
        <f t="shared" si="104"/>
        <v>0</v>
      </c>
      <c r="N142" s="70">
        <f t="shared" si="104"/>
        <v>0</v>
      </c>
      <c r="O142" s="70">
        <f t="shared" si="104"/>
        <v>0</v>
      </c>
      <c r="P142" s="70">
        <f t="shared" si="104"/>
        <v>0</v>
      </c>
      <c r="Q142" s="71">
        <f t="shared" si="104"/>
        <v>0</v>
      </c>
      <c r="R142" s="8"/>
      <c r="S142" s="9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37"/>
      <c r="B143" s="74" t="s">
        <v>23</v>
      </c>
      <c r="C143" s="35">
        <v>0.0</v>
      </c>
      <c r="D143" s="35">
        <v>0.0</v>
      </c>
      <c r="E143" s="35">
        <v>0.0</v>
      </c>
      <c r="F143" s="35">
        <v>0.0</v>
      </c>
      <c r="G143" s="31">
        <f t="shared" si="99"/>
        <v>0</v>
      </c>
      <c r="H143" s="66">
        <v>0.0</v>
      </c>
      <c r="I143" s="36">
        <v>1.0</v>
      </c>
      <c r="J143" s="30">
        <v>24.0</v>
      </c>
      <c r="K143" s="75">
        <f t="shared" ref="K143:Q143" si="105">SUM(C150)</f>
        <v>22</v>
      </c>
      <c r="L143" s="76">
        <f t="shared" si="105"/>
        <v>26</v>
      </c>
      <c r="M143" s="76">
        <f t="shared" si="105"/>
        <v>3</v>
      </c>
      <c r="N143" s="76">
        <f t="shared" si="105"/>
        <v>1</v>
      </c>
      <c r="O143" s="76">
        <f t="shared" si="105"/>
        <v>22</v>
      </c>
      <c r="P143" s="76">
        <f t="shared" si="105"/>
        <v>8</v>
      </c>
      <c r="Q143" s="77">
        <f t="shared" si="105"/>
        <v>1</v>
      </c>
      <c r="R143" s="8"/>
      <c r="S143" s="9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37"/>
      <c r="B144" s="74" t="s">
        <v>24</v>
      </c>
      <c r="C144" s="35">
        <v>0.0</v>
      </c>
      <c r="D144" s="35">
        <v>1.0</v>
      </c>
      <c r="E144" s="35">
        <v>0.0</v>
      </c>
      <c r="F144" s="35">
        <v>0.0</v>
      </c>
      <c r="G144" s="31">
        <f t="shared" si="99"/>
        <v>1</v>
      </c>
      <c r="H144" s="66">
        <v>0.0</v>
      </c>
      <c r="I144" s="36">
        <v>0.0</v>
      </c>
      <c r="J144" s="30">
        <v>24.0</v>
      </c>
      <c r="K144" s="41">
        <f t="shared" ref="K144:Q144" si="106">SUM(C151)</f>
        <v>20</v>
      </c>
      <c r="L144" s="42">
        <f t="shared" si="106"/>
        <v>29</v>
      </c>
      <c r="M144" s="42">
        <f t="shared" si="106"/>
        <v>0</v>
      </c>
      <c r="N144" s="42">
        <f t="shared" si="106"/>
        <v>0</v>
      </c>
      <c r="O144" s="42">
        <f t="shared" si="106"/>
        <v>0</v>
      </c>
      <c r="P144" s="42">
        <f t="shared" si="106"/>
        <v>8</v>
      </c>
      <c r="Q144" s="43">
        <f t="shared" si="106"/>
        <v>1</v>
      </c>
      <c r="R144" s="8"/>
      <c r="S144" s="9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38"/>
      <c r="B145" s="78" t="s">
        <v>25</v>
      </c>
      <c r="C145" s="29">
        <v>0.0</v>
      </c>
      <c r="D145" s="29">
        <v>3.0</v>
      </c>
      <c r="E145" s="29">
        <v>0.0</v>
      </c>
      <c r="F145" s="29">
        <v>0.0</v>
      </c>
      <c r="G145" s="23">
        <f t="shared" si="99"/>
        <v>3</v>
      </c>
      <c r="H145" s="100">
        <v>0.0</v>
      </c>
      <c r="I145" s="28">
        <v>0.0</v>
      </c>
      <c r="J145" s="30">
        <v>24.0</v>
      </c>
      <c r="K145" s="8"/>
      <c r="L145" s="8"/>
      <c r="M145" s="8"/>
      <c r="N145" s="8"/>
      <c r="O145" s="8"/>
      <c r="P145" s="8"/>
      <c r="Q145" s="8"/>
      <c r="R145" s="8"/>
      <c r="S145" s="9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26" t="s">
        <v>26</v>
      </c>
      <c r="B146" s="64" t="s">
        <v>27</v>
      </c>
      <c r="C146" s="35">
        <v>11.0</v>
      </c>
      <c r="D146" s="35">
        <v>2.0</v>
      </c>
      <c r="E146" s="85">
        <v>0.0</v>
      </c>
      <c r="F146" s="85">
        <v>0.0</v>
      </c>
      <c r="G146" s="66">
        <f t="shared" si="99"/>
        <v>2</v>
      </c>
      <c r="H146" s="66">
        <v>3.0</v>
      </c>
      <c r="I146" s="87">
        <v>0.0</v>
      </c>
      <c r="J146" s="30">
        <v>24.0</v>
      </c>
      <c r="L146" s="8"/>
      <c r="M146" s="8"/>
      <c r="N146" s="8"/>
      <c r="O146" s="8"/>
      <c r="P146" s="8"/>
      <c r="Q146" s="8"/>
      <c r="R146" s="8"/>
      <c r="S146" s="9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33" t="s">
        <v>28</v>
      </c>
      <c r="B147" s="72" t="s">
        <v>29</v>
      </c>
      <c r="C147" s="88">
        <v>0.0</v>
      </c>
      <c r="D147" s="88">
        <v>2.0</v>
      </c>
      <c r="E147" s="89">
        <v>0.0</v>
      </c>
      <c r="F147" s="90">
        <v>0.0</v>
      </c>
      <c r="G147" s="70">
        <f t="shared" si="99"/>
        <v>2</v>
      </c>
      <c r="H147" s="66">
        <v>1.0</v>
      </c>
      <c r="I147" s="91">
        <v>0.0</v>
      </c>
      <c r="J147" s="30">
        <v>24.0</v>
      </c>
      <c r="K147" s="8"/>
      <c r="L147" s="8"/>
      <c r="M147" s="8"/>
      <c r="N147" s="8"/>
      <c r="O147" s="8"/>
      <c r="P147" s="8"/>
      <c r="Q147" s="8"/>
      <c r="R147" s="8"/>
      <c r="S147" s="9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26"/>
      <c r="B148" s="79" t="s">
        <v>30</v>
      </c>
      <c r="C148" s="92">
        <v>2.0</v>
      </c>
      <c r="D148" s="92">
        <v>3.0</v>
      </c>
      <c r="E148" s="93">
        <v>1.0</v>
      </c>
      <c r="F148" s="93">
        <v>0.0</v>
      </c>
      <c r="G148" s="94">
        <f t="shared" si="99"/>
        <v>2</v>
      </c>
      <c r="H148" s="100">
        <v>2.0</v>
      </c>
      <c r="I148" s="95">
        <v>0.0</v>
      </c>
      <c r="J148" s="30">
        <v>24.0</v>
      </c>
      <c r="L148" s="8"/>
      <c r="M148" s="8"/>
      <c r="N148" s="8"/>
      <c r="O148" s="8"/>
      <c r="P148" s="8"/>
      <c r="Q148" s="8"/>
      <c r="R148" s="8"/>
      <c r="S148" s="9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0" t="s">
        <v>31</v>
      </c>
      <c r="B149" s="81" t="s">
        <v>32</v>
      </c>
      <c r="C149" s="29">
        <v>0.0</v>
      </c>
      <c r="D149" s="29">
        <v>0.0</v>
      </c>
      <c r="E149" s="29">
        <v>0.0</v>
      </c>
      <c r="F149" s="29">
        <v>0.0</v>
      </c>
      <c r="G149" s="23">
        <f t="shared" si="99"/>
        <v>0</v>
      </c>
      <c r="H149" s="100">
        <v>0.0</v>
      </c>
      <c r="I149" s="28">
        <v>0.0</v>
      </c>
      <c r="J149" s="30">
        <v>24.0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45"/>
      <c r="B150" s="46" t="s">
        <v>33</v>
      </c>
      <c r="C150" s="39">
        <f t="shared" ref="C150:F150" si="107">SUM(C137:C149)</f>
        <v>22</v>
      </c>
      <c r="D150" s="39">
        <f t="shared" si="107"/>
        <v>26</v>
      </c>
      <c r="E150" s="39">
        <f t="shared" si="107"/>
        <v>3</v>
      </c>
      <c r="F150" s="39">
        <f t="shared" si="107"/>
        <v>1</v>
      </c>
      <c r="G150" s="39">
        <f t="shared" si="99"/>
        <v>22</v>
      </c>
      <c r="H150" s="39">
        <f t="shared" ref="H150:I150" si="108">SUM(H137:H149)</f>
        <v>8</v>
      </c>
      <c r="I150" s="39">
        <f t="shared" si="108"/>
        <v>1</v>
      </c>
      <c r="J150" s="15"/>
      <c r="L150" s="8"/>
      <c r="M150" s="8"/>
      <c r="N150" s="8"/>
      <c r="O150" s="8"/>
      <c r="P150" s="8"/>
      <c r="Q150" s="8"/>
      <c r="R150" s="8"/>
      <c r="S150" s="101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45"/>
      <c r="B151" s="46" t="s">
        <v>34</v>
      </c>
      <c r="C151" s="47">
        <v>20.0</v>
      </c>
      <c r="D151" s="47">
        <v>29.0</v>
      </c>
      <c r="E151" s="96"/>
      <c r="F151" s="96"/>
      <c r="G151" s="97"/>
      <c r="H151" s="47">
        <v>8.0</v>
      </c>
      <c r="I151" s="47">
        <v>1.0</v>
      </c>
      <c r="J151" s="15"/>
      <c r="L151" s="8"/>
      <c r="M151" s="8"/>
      <c r="N151" s="8"/>
      <c r="O151" s="8"/>
      <c r="P151" s="8"/>
      <c r="Q151" s="8"/>
      <c r="R151" s="8"/>
      <c r="S151" s="101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49"/>
      <c r="B152" s="50"/>
      <c r="C152" s="51">
        <f>SUM(C151:D151)</f>
        <v>49</v>
      </c>
      <c r="D152" s="52"/>
      <c r="E152" s="52"/>
      <c r="F152" s="52"/>
      <c r="G152" s="10"/>
      <c r="H152" s="51">
        <f>SUM(H151:I151)</f>
        <v>9</v>
      </c>
      <c r="I152" s="10"/>
      <c r="J152" s="53"/>
      <c r="K152" s="8"/>
      <c r="L152" s="8"/>
      <c r="M152" s="8"/>
      <c r="N152" s="8"/>
      <c r="O152" s="8"/>
      <c r="P152" s="8"/>
      <c r="Q152" s="8"/>
      <c r="R152" s="8"/>
      <c r="S152" s="101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1">
        <v>44765.0</v>
      </c>
      <c r="B153" s="2"/>
      <c r="C153" s="3" t="s">
        <v>0</v>
      </c>
      <c r="D153" s="4"/>
      <c r="E153" s="4"/>
      <c r="F153" s="4"/>
      <c r="G153" s="5"/>
      <c r="H153" s="3" t="s">
        <v>1</v>
      </c>
      <c r="I153" s="5"/>
      <c r="J153" s="6"/>
      <c r="K153" s="8"/>
      <c r="L153" s="8"/>
      <c r="M153" s="8"/>
      <c r="N153" s="8"/>
      <c r="O153" s="8"/>
      <c r="P153" s="8"/>
      <c r="Q153" s="8"/>
      <c r="R153" s="8"/>
      <c r="S153" s="101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9"/>
      <c r="B154" s="10"/>
      <c r="C154" s="54" t="s">
        <v>35</v>
      </c>
      <c r="D154" s="54" t="s">
        <v>3</v>
      </c>
      <c r="E154" s="13" t="s">
        <v>4</v>
      </c>
      <c r="F154" s="14"/>
      <c r="G154" s="54" t="s">
        <v>5</v>
      </c>
      <c r="H154" s="54" t="s">
        <v>6</v>
      </c>
      <c r="I154" s="54" t="s">
        <v>7</v>
      </c>
      <c r="J154" s="15"/>
      <c r="K154" s="55" t="s">
        <v>8</v>
      </c>
      <c r="L154" s="56"/>
      <c r="M154" s="56"/>
      <c r="N154" s="56"/>
      <c r="O154" s="56"/>
      <c r="P154" s="56"/>
      <c r="Q154" s="57"/>
      <c r="R154" s="8"/>
      <c r="S154" s="101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19" t="s">
        <v>9</v>
      </c>
      <c r="B155" s="20" t="s">
        <v>10</v>
      </c>
      <c r="C155" s="14"/>
      <c r="D155" s="14"/>
      <c r="E155" s="58" t="s">
        <v>11</v>
      </c>
      <c r="F155" s="58" t="s">
        <v>12</v>
      </c>
      <c r="G155" s="14"/>
      <c r="H155" s="14"/>
      <c r="I155" s="14"/>
      <c r="J155" s="59"/>
      <c r="K155" s="60">
        <v>1.0</v>
      </c>
      <c r="L155" s="61">
        <v>2.0</v>
      </c>
      <c r="M155" s="61">
        <v>3.0</v>
      </c>
      <c r="N155" s="61">
        <v>4.0</v>
      </c>
      <c r="O155" s="61">
        <v>5.0</v>
      </c>
      <c r="P155" s="61">
        <v>6.0</v>
      </c>
      <c r="Q155" s="62">
        <v>7.0</v>
      </c>
      <c r="R155" s="8"/>
      <c r="S155" s="101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63" t="s">
        <v>13</v>
      </c>
      <c r="B156" s="64" t="s">
        <v>14</v>
      </c>
      <c r="C156" s="60">
        <v>0.0</v>
      </c>
      <c r="D156" s="60">
        <v>6.0</v>
      </c>
      <c r="E156" s="82">
        <v>0.0</v>
      </c>
      <c r="F156" s="82">
        <v>1.0</v>
      </c>
      <c r="G156" s="83">
        <f t="shared" ref="G156:G169" si="110">SUM(D156-(E156+F156))</f>
        <v>5</v>
      </c>
      <c r="H156" s="60">
        <v>0.0</v>
      </c>
      <c r="I156" s="84">
        <v>0.0</v>
      </c>
      <c r="J156" s="30">
        <v>23.0</v>
      </c>
      <c r="K156" s="65">
        <f t="shared" ref="K156:Q156" si="109">SUM(C156)</f>
        <v>0</v>
      </c>
      <c r="L156" s="66">
        <f t="shared" si="109"/>
        <v>6</v>
      </c>
      <c r="M156" s="66">
        <f t="shared" si="109"/>
        <v>0</v>
      </c>
      <c r="N156" s="66">
        <f t="shared" si="109"/>
        <v>1</v>
      </c>
      <c r="O156" s="66">
        <f t="shared" si="109"/>
        <v>5</v>
      </c>
      <c r="P156" s="66">
        <f t="shared" si="109"/>
        <v>0</v>
      </c>
      <c r="Q156" s="67">
        <f t="shared" si="109"/>
        <v>0</v>
      </c>
      <c r="R156" s="8"/>
      <c r="S156" s="101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33" t="s">
        <v>15</v>
      </c>
      <c r="B157" s="68" t="s">
        <v>43</v>
      </c>
      <c r="C157" s="35">
        <v>1.0</v>
      </c>
      <c r="D157" s="35">
        <v>1.0</v>
      </c>
      <c r="E157" s="35">
        <v>1.0</v>
      </c>
      <c r="F157" s="35">
        <v>0.0</v>
      </c>
      <c r="G157" s="31">
        <f t="shared" si="110"/>
        <v>0</v>
      </c>
      <c r="H157" s="35">
        <v>0.0</v>
      </c>
      <c r="I157" s="36">
        <v>0.0</v>
      </c>
      <c r="J157" s="30">
        <v>23.0</v>
      </c>
      <c r="K157" s="69">
        <f t="shared" ref="K157:Q157" si="111">SUM(C157:C159)</f>
        <v>2</v>
      </c>
      <c r="L157" s="70">
        <f t="shared" si="111"/>
        <v>4</v>
      </c>
      <c r="M157" s="70">
        <f t="shared" si="111"/>
        <v>2</v>
      </c>
      <c r="N157" s="70">
        <f t="shared" si="111"/>
        <v>0</v>
      </c>
      <c r="O157" s="70">
        <f t="shared" si="111"/>
        <v>2</v>
      </c>
      <c r="P157" s="70">
        <f t="shared" si="111"/>
        <v>0</v>
      </c>
      <c r="Q157" s="71">
        <f t="shared" si="111"/>
        <v>0</v>
      </c>
      <c r="R157" s="8"/>
      <c r="S157" s="101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37"/>
      <c r="B158" s="72" t="s">
        <v>18</v>
      </c>
      <c r="C158" s="35">
        <v>1.0</v>
      </c>
      <c r="D158" s="35">
        <v>3.0</v>
      </c>
      <c r="E158" s="35">
        <v>1.0</v>
      </c>
      <c r="F158" s="35">
        <v>0.0</v>
      </c>
      <c r="G158" s="31">
        <f t="shared" si="110"/>
        <v>2</v>
      </c>
      <c r="H158" s="35">
        <v>0.0</v>
      </c>
      <c r="I158" s="36">
        <v>0.0</v>
      </c>
      <c r="J158" s="30">
        <v>23.0</v>
      </c>
      <c r="K158" s="69">
        <f>SUM(C161:C164)</f>
        <v>16</v>
      </c>
      <c r="L158" s="70">
        <f t="shared" ref="L158:Q158" si="112">SUM(D160:D164)</f>
        <v>6</v>
      </c>
      <c r="M158" s="70">
        <f t="shared" si="112"/>
        <v>0</v>
      </c>
      <c r="N158" s="70">
        <f t="shared" si="112"/>
        <v>0</v>
      </c>
      <c r="O158" s="70">
        <f t="shared" si="112"/>
        <v>6</v>
      </c>
      <c r="P158" s="70">
        <f t="shared" si="112"/>
        <v>11</v>
      </c>
      <c r="Q158" s="71">
        <f t="shared" si="112"/>
        <v>5</v>
      </c>
      <c r="R158" s="8"/>
      <c r="S158" s="101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38"/>
      <c r="B159" s="73" t="s">
        <v>19</v>
      </c>
      <c r="C159" s="29">
        <v>0.0</v>
      </c>
      <c r="D159" s="29">
        <v>0.0</v>
      </c>
      <c r="E159" s="29">
        <v>0.0</v>
      </c>
      <c r="F159" s="29">
        <v>0.0</v>
      </c>
      <c r="G159" s="23">
        <f t="shared" si="110"/>
        <v>0</v>
      </c>
      <c r="H159" s="29">
        <v>0.0</v>
      </c>
      <c r="I159" s="28">
        <v>0.0</v>
      </c>
      <c r="J159" s="30">
        <v>23.0</v>
      </c>
      <c r="K159" s="69">
        <f t="shared" ref="K159:Q159" si="113">SUM(C165:C166)</f>
        <v>6</v>
      </c>
      <c r="L159" s="70">
        <f t="shared" si="113"/>
        <v>6</v>
      </c>
      <c r="M159" s="70">
        <f t="shared" si="113"/>
        <v>1</v>
      </c>
      <c r="N159" s="70">
        <f t="shared" si="113"/>
        <v>2</v>
      </c>
      <c r="O159" s="70">
        <f t="shared" si="113"/>
        <v>3</v>
      </c>
      <c r="P159" s="70">
        <f t="shared" si="113"/>
        <v>0</v>
      </c>
      <c r="Q159" s="71">
        <f t="shared" si="113"/>
        <v>0</v>
      </c>
      <c r="R159" s="8"/>
      <c r="S159" s="101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33" t="s">
        <v>20</v>
      </c>
      <c r="B160" s="72" t="s">
        <v>21</v>
      </c>
      <c r="C160" s="35">
        <v>2.0</v>
      </c>
      <c r="D160" s="35">
        <v>0.0</v>
      </c>
      <c r="E160" s="35">
        <v>0.0</v>
      </c>
      <c r="F160" s="35">
        <v>0.0</v>
      </c>
      <c r="G160" s="31">
        <f t="shared" si="110"/>
        <v>0</v>
      </c>
      <c r="H160" s="35">
        <v>7.0</v>
      </c>
      <c r="I160" s="36">
        <v>1.0</v>
      </c>
      <c r="J160" s="30">
        <v>23.0</v>
      </c>
      <c r="K160" s="69">
        <f t="shared" ref="K160:Q160" si="114">SUM(C167)</f>
        <v>1</v>
      </c>
      <c r="L160" s="70">
        <f t="shared" si="114"/>
        <v>2</v>
      </c>
      <c r="M160" s="70">
        <f t="shared" si="114"/>
        <v>0</v>
      </c>
      <c r="N160" s="70">
        <f t="shared" si="114"/>
        <v>0</v>
      </c>
      <c r="O160" s="70">
        <f t="shared" si="114"/>
        <v>2</v>
      </c>
      <c r="P160" s="70">
        <f t="shared" si="114"/>
        <v>0</v>
      </c>
      <c r="Q160" s="71">
        <f t="shared" si="114"/>
        <v>0</v>
      </c>
      <c r="R160" s="8"/>
      <c r="S160" s="101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37"/>
      <c r="B161" s="74" t="s">
        <v>22</v>
      </c>
      <c r="C161" s="35">
        <v>2.0</v>
      </c>
      <c r="D161" s="35">
        <v>2.0</v>
      </c>
      <c r="E161" s="35">
        <v>0.0</v>
      </c>
      <c r="F161" s="35">
        <v>0.0</v>
      </c>
      <c r="G161" s="31">
        <f t="shared" si="110"/>
        <v>2</v>
      </c>
      <c r="H161" s="35">
        <v>0.0</v>
      </c>
      <c r="I161" s="36">
        <v>0.0</v>
      </c>
      <c r="J161" s="30">
        <v>23.0</v>
      </c>
      <c r="K161" s="69">
        <f t="shared" ref="K161:Q161" si="115">SUM(C168)</f>
        <v>0</v>
      </c>
      <c r="L161" s="70">
        <f t="shared" si="115"/>
        <v>2</v>
      </c>
      <c r="M161" s="70">
        <f t="shared" si="115"/>
        <v>1</v>
      </c>
      <c r="N161" s="70">
        <f t="shared" si="115"/>
        <v>1</v>
      </c>
      <c r="O161" s="70">
        <f t="shared" si="115"/>
        <v>0</v>
      </c>
      <c r="P161" s="70">
        <f t="shared" si="115"/>
        <v>0</v>
      </c>
      <c r="Q161" s="71">
        <f t="shared" si="115"/>
        <v>0</v>
      </c>
      <c r="R161" s="8"/>
      <c r="S161" s="101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37"/>
      <c r="B162" s="74" t="s">
        <v>23</v>
      </c>
      <c r="C162" s="35">
        <v>5.0</v>
      </c>
      <c r="D162" s="35">
        <v>3.0</v>
      </c>
      <c r="E162" s="35">
        <v>0.0</v>
      </c>
      <c r="F162" s="35">
        <v>0.0</v>
      </c>
      <c r="G162" s="31">
        <f t="shared" si="110"/>
        <v>3</v>
      </c>
      <c r="H162" s="35">
        <v>3.0</v>
      </c>
      <c r="I162" s="36">
        <v>1.0</v>
      </c>
      <c r="J162" s="30">
        <v>23.0</v>
      </c>
      <c r="K162" s="75">
        <f t="shared" ref="K162:Q162" si="116">SUM(C169)</f>
        <v>27</v>
      </c>
      <c r="L162" s="76">
        <f t="shared" si="116"/>
        <v>26</v>
      </c>
      <c r="M162" s="76">
        <f t="shared" si="116"/>
        <v>4</v>
      </c>
      <c r="N162" s="76">
        <f t="shared" si="116"/>
        <v>4</v>
      </c>
      <c r="O162" s="76">
        <f t="shared" si="116"/>
        <v>18</v>
      </c>
      <c r="P162" s="76">
        <f t="shared" si="116"/>
        <v>11</v>
      </c>
      <c r="Q162" s="77">
        <f t="shared" si="116"/>
        <v>5</v>
      </c>
      <c r="R162" s="8"/>
      <c r="S162" s="101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37"/>
      <c r="B163" s="74" t="s">
        <v>24</v>
      </c>
      <c r="C163" s="35">
        <v>2.0</v>
      </c>
      <c r="D163" s="35">
        <v>1.0</v>
      </c>
      <c r="E163" s="35">
        <v>0.0</v>
      </c>
      <c r="F163" s="35">
        <v>0.0</v>
      </c>
      <c r="G163" s="31">
        <f t="shared" si="110"/>
        <v>1</v>
      </c>
      <c r="H163" s="35">
        <v>0.0</v>
      </c>
      <c r="I163" s="36">
        <v>0.0</v>
      </c>
      <c r="J163" s="30">
        <v>23.0</v>
      </c>
      <c r="K163" s="41">
        <f t="shared" ref="K163:Q163" si="117">SUM(C170)</f>
        <v>23</v>
      </c>
      <c r="L163" s="42">
        <f t="shared" si="117"/>
        <v>29</v>
      </c>
      <c r="M163" s="42">
        <f t="shared" si="117"/>
        <v>0</v>
      </c>
      <c r="N163" s="42">
        <f t="shared" si="117"/>
        <v>0</v>
      </c>
      <c r="O163" s="42">
        <f t="shared" si="117"/>
        <v>0</v>
      </c>
      <c r="P163" s="42">
        <f t="shared" si="117"/>
        <v>11</v>
      </c>
      <c r="Q163" s="43">
        <f t="shared" si="117"/>
        <v>5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38"/>
      <c r="B164" s="78" t="s">
        <v>25</v>
      </c>
      <c r="C164" s="29">
        <v>7.0</v>
      </c>
      <c r="D164" s="29">
        <v>0.0</v>
      </c>
      <c r="E164" s="29">
        <v>0.0</v>
      </c>
      <c r="F164" s="29">
        <v>0.0</v>
      </c>
      <c r="G164" s="23">
        <f t="shared" si="110"/>
        <v>0</v>
      </c>
      <c r="H164" s="29">
        <v>1.0</v>
      </c>
      <c r="I164" s="28">
        <v>3.0</v>
      </c>
      <c r="J164" s="30">
        <v>23.0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26" t="s">
        <v>26</v>
      </c>
      <c r="B165" s="64" t="s">
        <v>27</v>
      </c>
      <c r="C165" s="35">
        <v>4.0</v>
      </c>
      <c r="D165" s="35">
        <v>4.0</v>
      </c>
      <c r="E165" s="85">
        <v>1.0</v>
      </c>
      <c r="F165" s="85">
        <v>1.0</v>
      </c>
      <c r="G165" s="66">
        <f t="shared" si="110"/>
        <v>2</v>
      </c>
      <c r="H165" s="35">
        <v>0.0</v>
      </c>
      <c r="I165" s="87">
        <v>0.0</v>
      </c>
      <c r="J165" s="30">
        <v>23.0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33" t="s">
        <v>28</v>
      </c>
      <c r="B166" s="72" t="s">
        <v>29</v>
      </c>
      <c r="C166" s="88">
        <v>2.0</v>
      </c>
      <c r="D166" s="88">
        <v>2.0</v>
      </c>
      <c r="E166" s="89">
        <v>0.0</v>
      </c>
      <c r="F166" s="90">
        <v>1.0</v>
      </c>
      <c r="G166" s="70">
        <f t="shared" si="110"/>
        <v>1</v>
      </c>
      <c r="H166" s="88">
        <v>0.0</v>
      </c>
      <c r="I166" s="91">
        <v>0.0</v>
      </c>
      <c r="J166" s="30">
        <v>23.0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26"/>
      <c r="B167" s="79" t="s">
        <v>30</v>
      </c>
      <c r="C167" s="92">
        <v>1.0</v>
      </c>
      <c r="D167" s="92">
        <v>2.0</v>
      </c>
      <c r="E167" s="93">
        <v>0.0</v>
      </c>
      <c r="F167" s="93">
        <v>0.0</v>
      </c>
      <c r="G167" s="94">
        <f t="shared" si="110"/>
        <v>2</v>
      </c>
      <c r="H167" s="92">
        <v>0.0</v>
      </c>
      <c r="I167" s="95">
        <v>0.0</v>
      </c>
      <c r="J167" s="30">
        <v>23.0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0" t="s">
        <v>31</v>
      </c>
      <c r="B168" s="81" t="s">
        <v>32</v>
      </c>
      <c r="C168" s="29">
        <v>0.0</v>
      </c>
      <c r="D168" s="29">
        <v>2.0</v>
      </c>
      <c r="E168" s="29">
        <v>1.0</v>
      </c>
      <c r="F168" s="29">
        <v>1.0</v>
      </c>
      <c r="G168" s="23">
        <f t="shared" si="110"/>
        <v>0</v>
      </c>
      <c r="H168" s="29">
        <v>0.0</v>
      </c>
      <c r="I168" s="28">
        <v>0.0</v>
      </c>
      <c r="J168" s="30">
        <v>23.0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45"/>
      <c r="B169" s="46" t="s">
        <v>33</v>
      </c>
      <c r="C169" s="39">
        <f t="shared" ref="C169:F169" si="118">SUM(C156:C168)</f>
        <v>27</v>
      </c>
      <c r="D169" s="39">
        <f t="shared" si="118"/>
        <v>26</v>
      </c>
      <c r="E169" s="39">
        <f t="shared" si="118"/>
        <v>4</v>
      </c>
      <c r="F169" s="39">
        <f t="shared" si="118"/>
        <v>4</v>
      </c>
      <c r="G169" s="39">
        <f t="shared" si="110"/>
        <v>18</v>
      </c>
      <c r="H169" s="39">
        <f t="shared" ref="H169:I169" si="119">SUM(H156:H168)</f>
        <v>11</v>
      </c>
      <c r="I169" s="39">
        <f t="shared" si="119"/>
        <v>5</v>
      </c>
      <c r="J169" s="1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45"/>
      <c r="B170" s="46" t="s">
        <v>34</v>
      </c>
      <c r="C170" s="47">
        <v>23.0</v>
      </c>
      <c r="D170" s="47">
        <v>29.0</v>
      </c>
      <c r="E170" s="96"/>
      <c r="F170" s="96"/>
      <c r="G170" s="48"/>
      <c r="H170" s="47">
        <v>11.0</v>
      </c>
      <c r="I170" s="47">
        <v>5.0</v>
      </c>
      <c r="J170" s="1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49"/>
      <c r="B171" s="50"/>
      <c r="C171" s="51">
        <f>SUM(C170:D170)</f>
        <v>52</v>
      </c>
      <c r="D171" s="52"/>
      <c r="E171" s="52"/>
      <c r="F171" s="52"/>
      <c r="G171" s="10"/>
      <c r="H171" s="51">
        <f>SUM(H170:I170)</f>
        <v>16</v>
      </c>
      <c r="I171" s="10"/>
      <c r="J171" s="5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1">
        <v>44764.0</v>
      </c>
      <c r="B172" s="2"/>
      <c r="C172" s="3" t="s">
        <v>0</v>
      </c>
      <c r="D172" s="4"/>
      <c r="E172" s="4"/>
      <c r="F172" s="4"/>
      <c r="G172" s="5"/>
      <c r="H172" s="3" t="s">
        <v>1</v>
      </c>
      <c r="I172" s="5"/>
      <c r="J172" s="6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9"/>
      <c r="B173" s="10"/>
      <c r="C173" s="54" t="s">
        <v>35</v>
      </c>
      <c r="D173" s="54" t="s">
        <v>3</v>
      </c>
      <c r="E173" s="13" t="s">
        <v>4</v>
      </c>
      <c r="F173" s="14"/>
      <c r="G173" s="54" t="s">
        <v>5</v>
      </c>
      <c r="H173" s="54" t="s">
        <v>6</v>
      </c>
      <c r="I173" s="54" t="s">
        <v>7</v>
      </c>
      <c r="J173" s="15"/>
      <c r="K173" s="55" t="s">
        <v>8</v>
      </c>
      <c r="L173" s="56"/>
      <c r="M173" s="56"/>
      <c r="N173" s="56"/>
      <c r="O173" s="56"/>
      <c r="P173" s="56"/>
      <c r="Q173" s="57"/>
      <c r="R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19" t="s">
        <v>9</v>
      </c>
      <c r="B174" s="20" t="s">
        <v>10</v>
      </c>
      <c r="C174" s="14"/>
      <c r="D174" s="14"/>
      <c r="E174" s="58" t="s">
        <v>11</v>
      </c>
      <c r="F174" s="58" t="s">
        <v>12</v>
      </c>
      <c r="G174" s="14"/>
      <c r="H174" s="14"/>
      <c r="I174" s="14"/>
      <c r="J174" s="59"/>
      <c r="K174" s="60">
        <v>1.0</v>
      </c>
      <c r="L174" s="61">
        <v>2.0</v>
      </c>
      <c r="M174" s="61">
        <v>3.0</v>
      </c>
      <c r="N174" s="61">
        <v>4.0</v>
      </c>
      <c r="O174" s="61">
        <v>5.0</v>
      </c>
      <c r="P174" s="61">
        <v>6.0</v>
      </c>
      <c r="Q174" s="62">
        <v>7.0</v>
      </c>
      <c r="R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63" t="s">
        <v>13</v>
      </c>
      <c r="B175" s="64" t="s">
        <v>14</v>
      </c>
      <c r="C175" s="60">
        <v>4.0</v>
      </c>
      <c r="D175" s="60">
        <v>6.0</v>
      </c>
      <c r="E175" s="82">
        <v>0.0</v>
      </c>
      <c r="F175" s="82">
        <v>0.0</v>
      </c>
      <c r="G175" s="83">
        <f t="shared" ref="G175:G188" si="121">SUM(D175-(E175+F175))</f>
        <v>6</v>
      </c>
      <c r="H175" s="60">
        <v>3.0</v>
      </c>
      <c r="I175" s="84">
        <v>1.0</v>
      </c>
      <c r="J175" s="30">
        <v>22.0</v>
      </c>
      <c r="K175" s="65">
        <f t="shared" ref="K175:Q175" si="120">SUM(C175)</f>
        <v>4</v>
      </c>
      <c r="L175" s="66">
        <f t="shared" si="120"/>
        <v>6</v>
      </c>
      <c r="M175" s="66">
        <f t="shared" si="120"/>
        <v>0</v>
      </c>
      <c r="N175" s="66">
        <f t="shared" si="120"/>
        <v>0</v>
      </c>
      <c r="O175" s="66">
        <f t="shared" si="120"/>
        <v>6</v>
      </c>
      <c r="P175" s="66">
        <f t="shared" si="120"/>
        <v>3</v>
      </c>
      <c r="Q175" s="67">
        <f t="shared" si="120"/>
        <v>1</v>
      </c>
      <c r="R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33" t="s">
        <v>15</v>
      </c>
      <c r="B176" s="68" t="s">
        <v>44</v>
      </c>
      <c r="C176" s="35">
        <v>2.0</v>
      </c>
      <c r="D176" s="35">
        <v>1.0</v>
      </c>
      <c r="E176" s="35">
        <v>0.0</v>
      </c>
      <c r="F176" s="35">
        <v>0.0</v>
      </c>
      <c r="G176" s="31">
        <f t="shared" si="121"/>
        <v>1</v>
      </c>
      <c r="H176" s="35">
        <v>1.0</v>
      </c>
      <c r="I176" s="36">
        <v>0.0</v>
      </c>
      <c r="J176" s="30">
        <v>22.0</v>
      </c>
      <c r="K176" s="69">
        <f t="shared" ref="K176:Q176" si="122">SUM(C176:C178)</f>
        <v>19</v>
      </c>
      <c r="L176" s="70">
        <f t="shared" si="122"/>
        <v>5</v>
      </c>
      <c r="M176" s="70">
        <f t="shared" si="122"/>
        <v>0</v>
      </c>
      <c r="N176" s="70">
        <f t="shared" si="122"/>
        <v>0</v>
      </c>
      <c r="O176" s="70">
        <f t="shared" si="122"/>
        <v>5</v>
      </c>
      <c r="P176" s="70">
        <f t="shared" si="122"/>
        <v>6</v>
      </c>
      <c r="Q176" s="71">
        <f t="shared" si="122"/>
        <v>2</v>
      </c>
      <c r="R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37"/>
      <c r="B177" s="72" t="s">
        <v>18</v>
      </c>
      <c r="C177" s="35">
        <v>14.0</v>
      </c>
      <c r="D177" s="35">
        <v>4.0</v>
      </c>
      <c r="E177" s="35">
        <v>0.0</v>
      </c>
      <c r="F177" s="35">
        <v>0.0</v>
      </c>
      <c r="G177" s="31">
        <f t="shared" si="121"/>
        <v>4</v>
      </c>
      <c r="H177" s="35">
        <v>5.0</v>
      </c>
      <c r="I177" s="36">
        <v>2.0</v>
      </c>
      <c r="J177" s="30">
        <v>22.0</v>
      </c>
      <c r="K177" s="69">
        <f>SUM(C180:C183)</f>
        <v>18</v>
      </c>
      <c r="L177" s="70">
        <f t="shared" ref="L177:Q177" si="123">SUM(D179:D183)</f>
        <v>7</v>
      </c>
      <c r="M177" s="70">
        <f t="shared" si="123"/>
        <v>1</v>
      </c>
      <c r="N177" s="70">
        <f t="shared" si="123"/>
        <v>1</v>
      </c>
      <c r="O177" s="70">
        <f t="shared" si="123"/>
        <v>5</v>
      </c>
      <c r="P177" s="70">
        <f t="shared" si="123"/>
        <v>10</v>
      </c>
      <c r="Q177" s="71">
        <f t="shared" si="123"/>
        <v>4</v>
      </c>
      <c r="R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38"/>
      <c r="B178" s="73" t="s">
        <v>19</v>
      </c>
      <c r="C178" s="29">
        <v>3.0</v>
      </c>
      <c r="D178" s="29">
        <v>0.0</v>
      </c>
      <c r="E178" s="29">
        <v>0.0</v>
      </c>
      <c r="F178" s="29">
        <v>0.0</v>
      </c>
      <c r="G178" s="23">
        <f t="shared" si="121"/>
        <v>0</v>
      </c>
      <c r="H178" s="29">
        <v>0.0</v>
      </c>
      <c r="I178" s="28">
        <v>0.0</v>
      </c>
      <c r="J178" s="30">
        <v>22.0</v>
      </c>
      <c r="K178" s="69">
        <f t="shared" ref="K178:Q178" si="124">SUM(C184:C185)</f>
        <v>20</v>
      </c>
      <c r="L178" s="70">
        <f t="shared" si="124"/>
        <v>9</v>
      </c>
      <c r="M178" s="70">
        <f t="shared" si="124"/>
        <v>1</v>
      </c>
      <c r="N178" s="70">
        <f t="shared" si="124"/>
        <v>0</v>
      </c>
      <c r="O178" s="70">
        <f t="shared" si="124"/>
        <v>8</v>
      </c>
      <c r="P178" s="70">
        <f t="shared" si="124"/>
        <v>6</v>
      </c>
      <c r="Q178" s="71">
        <f t="shared" si="124"/>
        <v>3</v>
      </c>
      <c r="R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33" t="s">
        <v>20</v>
      </c>
      <c r="B179" s="72" t="s">
        <v>21</v>
      </c>
      <c r="C179" s="35">
        <v>2.0</v>
      </c>
      <c r="D179" s="35">
        <v>0.0</v>
      </c>
      <c r="E179" s="35">
        <v>0.0</v>
      </c>
      <c r="F179" s="35">
        <v>0.0</v>
      </c>
      <c r="G179" s="31">
        <f t="shared" si="121"/>
        <v>0</v>
      </c>
      <c r="H179" s="35">
        <v>0.0</v>
      </c>
      <c r="I179" s="36">
        <v>1.0</v>
      </c>
      <c r="J179" s="30">
        <v>22.0</v>
      </c>
      <c r="K179" s="69">
        <f t="shared" ref="K179:Q179" si="125">SUM(C186)</f>
        <v>4</v>
      </c>
      <c r="L179" s="70">
        <f t="shared" si="125"/>
        <v>1</v>
      </c>
      <c r="M179" s="70">
        <f t="shared" si="125"/>
        <v>0</v>
      </c>
      <c r="N179" s="70">
        <f t="shared" si="125"/>
        <v>0</v>
      </c>
      <c r="O179" s="70">
        <f t="shared" si="125"/>
        <v>1</v>
      </c>
      <c r="P179" s="70">
        <f t="shared" si="125"/>
        <v>0</v>
      </c>
      <c r="Q179" s="71">
        <f t="shared" si="125"/>
        <v>0</v>
      </c>
      <c r="R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37"/>
      <c r="B180" s="74" t="s">
        <v>22</v>
      </c>
      <c r="C180" s="35">
        <v>5.0</v>
      </c>
      <c r="D180" s="35">
        <v>2.0</v>
      </c>
      <c r="E180" s="35">
        <v>0.0</v>
      </c>
      <c r="F180" s="35">
        <v>0.0</v>
      </c>
      <c r="G180" s="31">
        <f t="shared" si="121"/>
        <v>2</v>
      </c>
      <c r="H180" s="35">
        <v>3.0</v>
      </c>
      <c r="I180" s="36">
        <v>0.0</v>
      </c>
      <c r="J180" s="30">
        <v>22.0</v>
      </c>
      <c r="K180" s="69">
        <f t="shared" ref="K180:Q180" si="126">SUM(C187)</f>
        <v>5</v>
      </c>
      <c r="L180" s="70">
        <f t="shared" si="126"/>
        <v>3</v>
      </c>
      <c r="M180" s="70">
        <f t="shared" si="126"/>
        <v>0</v>
      </c>
      <c r="N180" s="70">
        <f t="shared" si="126"/>
        <v>2</v>
      </c>
      <c r="O180" s="70">
        <f t="shared" si="126"/>
        <v>1</v>
      </c>
      <c r="P180" s="70">
        <f t="shared" si="126"/>
        <v>2</v>
      </c>
      <c r="Q180" s="71">
        <f t="shared" si="126"/>
        <v>0</v>
      </c>
      <c r="R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37"/>
      <c r="B181" s="74" t="s">
        <v>23</v>
      </c>
      <c r="C181" s="35">
        <v>7.0</v>
      </c>
      <c r="D181" s="35">
        <v>2.0</v>
      </c>
      <c r="E181" s="35">
        <v>0.0</v>
      </c>
      <c r="F181" s="35">
        <v>1.0</v>
      </c>
      <c r="G181" s="31">
        <f t="shared" si="121"/>
        <v>1</v>
      </c>
      <c r="H181" s="35">
        <v>2.0</v>
      </c>
      <c r="I181" s="36">
        <v>0.0</v>
      </c>
      <c r="J181" s="30">
        <v>22.0</v>
      </c>
      <c r="K181" s="75">
        <f t="shared" ref="K181:Q181" si="127">SUM(C188)</f>
        <v>72</v>
      </c>
      <c r="L181" s="76">
        <f t="shared" si="127"/>
        <v>31</v>
      </c>
      <c r="M181" s="76">
        <f t="shared" si="127"/>
        <v>2</v>
      </c>
      <c r="N181" s="76">
        <f t="shared" si="127"/>
        <v>3</v>
      </c>
      <c r="O181" s="76">
        <f t="shared" si="127"/>
        <v>26</v>
      </c>
      <c r="P181" s="76">
        <f t="shared" si="127"/>
        <v>27</v>
      </c>
      <c r="Q181" s="77">
        <f t="shared" si="127"/>
        <v>10</v>
      </c>
      <c r="R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37"/>
      <c r="B182" s="74" t="s">
        <v>24</v>
      </c>
      <c r="C182" s="35">
        <v>2.0</v>
      </c>
      <c r="D182" s="35">
        <v>0.0</v>
      </c>
      <c r="E182" s="35">
        <v>0.0</v>
      </c>
      <c r="F182" s="35">
        <v>0.0</v>
      </c>
      <c r="G182" s="31">
        <f t="shared" si="121"/>
        <v>0</v>
      </c>
      <c r="H182" s="35">
        <v>1.0</v>
      </c>
      <c r="I182" s="36">
        <v>0.0</v>
      </c>
      <c r="J182" s="30">
        <v>22.0</v>
      </c>
      <c r="K182" s="41">
        <f t="shared" ref="K182:Q182" si="128">SUM(C189)</f>
        <v>72</v>
      </c>
      <c r="L182" s="42">
        <f t="shared" si="128"/>
        <v>32</v>
      </c>
      <c r="M182" s="42">
        <f t="shared" si="128"/>
        <v>0</v>
      </c>
      <c r="N182" s="42">
        <f t="shared" si="128"/>
        <v>0</v>
      </c>
      <c r="O182" s="42">
        <f t="shared" si="128"/>
        <v>0</v>
      </c>
      <c r="P182" s="42">
        <f t="shared" si="128"/>
        <v>43</v>
      </c>
      <c r="Q182" s="43">
        <f t="shared" si="128"/>
        <v>13</v>
      </c>
      <c r="R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38"/>
      <c r="B183" s="78" t="s">
        <v>25</v>
      </c>
      <c r="C183" s="29">
        <v>4.0</v>
      </c>
      <c r="D183" s="29">
        <v>3.0</v>
      </c>
      <c r="E183" s="29">
        <v>1.0</v>
      </c>
      <c r="F183" s="29">
        <v>0.0</v>
      </c>
      <c r="G183" s="23">
        <f t="shared" si="121"/>
        <v>2</v>
      </c>
      <c r="H183" s="29">
        <v>4.0</v>
      </c>
      <c r="I183" s="28">
        <v>3.0</v>
      </c>
      <c r="J183" s="30">
        <v>22.0</v>
      </c>
      <c r="K183" s="8"/>
      <c r="L183" s="8"/>
      <c r="M183" s="8"/>
      <c r="N183" s="8"/>
      <c r="O183" s="8"/>
      <c r="P183" s="8"/>
      <c r="Q183" s="8"/>
      <c r="R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26" t="s">
        <v>26</v>
      </c>
      <c r="B184" s="64" t="s">
        <v>27</v>
      </c>
      <c r="C184" s="35">
        <v>18.0</v>
      </c>
      <c r="D184" s="35">
        <v>8.0</v>
      </c>
      <c r="E184" s="85">
        <v>1.0</v>
      </c>
      <c r="F184" s="85">
        <v>0.0</v>
      </c>
      <c r="G184" s="66">
        <f t="shared" si="121"/>
        <v>7</v>
      </c>
      <c r="H184" s="35">
        <v>6.0</v>
      </c>
      <c r="I184" s="87">
        <v>3.0</v>
      </c>
      <c r="J184" s="30">
        <v>22.0</v>
      </c>
      <c r="L184" s="8"/>
      <c r="M184" s="8"/>
      <c r="N184" s="8"/>
      <c r="O184" s="8"/>
      <c r="P184" s="8"/>
      <c r="Q184" s="8"/>
      <c r="R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33" t="s">
        <v>28</v>
      </c>
      <c r="B185" s="72" t="s">
        <v>29</v>
      </c>
      <c r="C185" s="88">
        <v>2.0</v>
      </c>
      <c r="D185" s="88">
        <v>1.0</v>
      </c>
      <c r="E185" s="89">
        <v>0.0</v>
      </c>
      <c r="F185" s="90">
        <v>0.0</v>
      </c>
      <c r="G185" s="70">
        <f t="shared" si="121"/>
        <v>1</v>
      </c>
      <c r="H185" s="88">
        <v>0.0</v>
      </c>
      <c r="I185" s="91">
        <v>0.0</v>
      </c>
      <c r="J185" s="30">
        <v>22.0</v>
      </c>
      <c r="K185" s="8"/>
      <c r="L185" s="8"/>
      <c r="M185" s="8"/>
      <c r="N185" s="8"/>
      <c r="O185" s="8"/>
      <c r="P185" s="8"/>
      <c r="Q185" s="8"/>
      <c r="R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26"/>
      <c r="B186" s="79" t="s">
        <v>30</v>
      </c>
      <c r="C186" s="92">
        <v>4.0</v>
      </c>
      <c r="D186" s="92">
        <v>1.0</v>
      </c>
      <c r="E186" s="93">
        <v>0.0</v>
      </c>
      <c r="F186" s="93">
        <v>0.0</v>
      </c>
      <c r="G186" s="94">
        <f t="shared" si="121"/>
        <v>1</v>
      </c>
      <c r="H186" s="92">
        <v>0.0</v>
      </c>
      <c r="I186" s="95">
        <v>0.0</v>
      </c>
      <c r="J186" s="30">
        <v>22.0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0" t="s">
        <v>31</v>
      </c>
      <c r="B187" s="81" t="s">
        <v>32</v>
      </c>
      <c r="C187" s="29">
        <v>5.0</v>
      </c>
      <c r="D187" s="29">
        <v>3.0</v>
      </c>
      <c r="E187" s="29">
        <v>0.0</v>
      </c>
      <c r="F187" s="29">
        <v>2.0</v>
      </c>
      <c r="G187" s="23">
        <f t="shared" si="121"/>
        <v>1</v>
      </c>
      <c r="H187" s="29">
        <v>2.0</v>
      </c>
      <c r="I187" s="28">
        <v>0.0</v>
      </c>
      <c r="J187" s="30">
        <v>22.0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45"/>
      <c r="B188" s="46" t="s">
        <v>33</v>
      </c>
      <c r="C188" s="39">
        <f t="shared" ref="C188:F188" si="129">SUM(C175:C187)</f>
        <v>72</v>
      </c>
      <c r="D188" s="39">
        <f t="shared" si="129"/>
        <v>31</v>
      </c>
      <c r="E188" s="39">
        <f t="shared" si="129"/>
        <v>2</v>
      </c>
      <c r="F188" s="39">
        <f t="shared" si="129"/>
        <v>3</v>
      </c>
      <c r="G188" s="39">
        <f t="shared" si="121"/>
        <v>26</v>
      </c>
      <c r="H188" s="39">
        <f t="shared" ref="H188:I188" si="130">SUM(H175:H187)</f>
        <v>27</v>
      </c>
      <c r="I188" s="39">
        <f t="shared" si="130"/>
        <v>10</v>
      </c>
      <c r="J188" s="1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45"/>
      <c r="B189" s="46" t="s">
        <v>34</v>
      </c>
      <c r="C189" s="47">
        <v>72.0</v>
      </c>
      <c r="D189" s="47">
        <v>32.0</v>
      </c>
      <c r="E189" s="96"/>
      <c r="F189" s="96"/>
      <c r="G189" s="48"/>
      <c r="H189" s="47">
        <v>43.0</v>
      </c>
      <c r="I189" s="47">
        <v>13.0</v>
      </c>
      <c r="J189" s="1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49"/>
      <c r="B190" s="50"/>
      <c r="C190" s="51">
        <f>SUM(C189:D189)</f>
        <v>104</v>
      </c>
      <c r="D190" s="52"/>
      <c r="E190" s="52"/>
      <c r="F190" s="52"/>
      <c r="G190" s="10"/>
      <c r="H190" s="51">
        <f>SUM(H189:I189)</f>
        <v>56</v>
      </c>
      <c r="I190" s="10"/>
      <c r="J190" s="5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1">
        <v>44763.0</v>
      </c>
      <c r="B191" s="2"/>
      <c r="C191" s="3" t="s">
        <v>0</v>
      </c>
      <c r="D191" s="4"/>
      <c r="E191" s="4"/>
      <c r="F191" s="4"/>
      <c r="G191" s="5"/>
      <c r="H191" s="3" t="s">
        <v>1</v>
      </c>
      <c r="I191" s="5"/>
      <c r="J191" s="6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9"/>
      <c r="B192" s="10"/>
      <c r="C192" s="54" t="s">
        <v>35</v>
      </c>
      <c r="D192" s="54" t="s">
        <v>3</v>
      </c>
      <c r="E192" s="13" t="s">
        <v>4</v>
      </c>
      <c r="F192" s="14"/>
      <c r="G192" s="54" t="s">
        <v>5</v>
      </c>
      <c r="H192" s="54" t="s">
        <v>6</v>
      </c>
      <c r="I192" s="54" t="s">
        <v>7</v>
      </c>
      <c r="J192" s="15"/>
      <c r="K192" s="55" t="s">
        <v>8</v>
      </c>
      <c r="L192" s="56"/>
      <c r="M192" s="56"/>
      <c r="N192" s="56"/>
      <c r="O192" s="56"/>
      <c r="P192" s="56"/>
      <c r="Q192" s="57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19" t="s">
        <v>9</v>
      </c>
      <c r="B193" s="20" t="s">
        <v>10</v>
      </c>
      <c r="C193" s="14"/>
      <c r="D193" s="14"/>
      <c r="E193" s="58" t="s">
        <v>11</v>
      </c>
      <c r="F193" s="58" t="s">
        <v>12</v>
      </c>
      <c r="G193" s="14"/>
      <c r="H193" s="14"/>
      <c r="I193" s="14"/>
      <c r="J193" s="59"/>
      <c r="K193" s="60">
        <v>1.0</v>
      </c>
      <c r="L193" s="61">
        <v>2.0</v>
      </c>
      <c r="M193" s="61">
        <v>3.0</v>
      </c>
      <c r="N193" s="61">
        <v>4.0</v>
      </c>
      <c r="O193" s="61">
        <v>5.0</v>
      </c>
      <c r="P193" s="61">
        <v>6.0</v>
      </c>
      <c r="Q193" s="62">
        <v>7.0</v>
      </c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63" t="s">
        <v>13</v>
      </c>
      <c r="B194" s="64" t="s">
        <v>14</v>
      </c>
      <c r="C194" s="60">
        <v>13.0</v>
      </c>
      <c r="D194" s="60">
        <v>5.0</v>
      </c>
      <c r="E194" s="82">
        <v>0.0</v>
      </c>
      <c r="F194" s="82">
        <v>0.0</v>
      </c>
      <c r="G194" s="83">
        <f t="shared" ref="G194:G207" si="132">SUM(D194-(E194+F194))</f>
        <v>5</v>
      </c>
      <c r="H194" s="60">
        <v>5.0</v>
      </c>
      <c r="I194" s="84">
        <v>1.0</v>
      </c>
      <c r="J194" s="30">
        <v>21.0</v>
      </c>
      <c r="K194" s="65">
        <f t="shared" ref="K194:Q194" si="131">SUM(C194)</f>
        <v>13</v>
      </c>
      <c r="L194" s="66">
        <f t="shared" si="131"/>
        <v>5</v>
      </c>
      <c r="M194" s="66">
        <f t="shared" si="131"/>
        <v>0</v>
      </c>
      <c r="N194" s="66">
        <f t="shared" si="131"/>
        <v>0</v>
      </c>
      <c r="O194" s="66">
        <f t="shared" si="131"/>
        <v>5</v>
      </c>
      <c r="P194" s="66">
        <f t="shared" si="131"/>
        <v>5</v>
      </c>
      <c r="Q194" s="67">
        <f t="shared" si="131"/>
        <v>1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33" t="s">
        <v>15</v>
      </c>
      <c r="B195" s="68" t="s">
        <v>45</v>
      </c>
      <c r="C195" s="35">
        <v>4.0</v>
      </c>
      <c r="D195" s="35">
        <v>0.0</v>
      </c>
      <c r="E195" s="35">
        <v>0.0</v>
      </c>
      <c r="F195" s="35">
        <v>0.0</v>
      </c>
      <c r="G195" s="31">
        <f t="shared" si="132"/>
        <v>0</v>
      </c>
      <c r="H195" s="35">
        <v>1.0</v>
      </c>
      <c r="I195" s="36">
        <v>0.0</v>
      </c>
      <c r="J195" s="30">
        <v>21.0</v>
      </c>
      <c r="K195" s="69">
        <f t="shared" ref="K195:Q195" si="133">SUM(C195:C197)</f>
        <v>14</v>
      </c>
      <c r="L195" s="70">
        <f t="shared" si="133"/>
        <v>4</v>
      </c>
      <c r="M195" s="70">
        <f t="shared" si="133"/>
        <v>1</v>
      </c>
      <c r="N195" s="70">
        <f t="shared" si="133"/>
        <v>0</v>
      </c>
      <c r="O195" s="70">
        <f t="shared" si="133"/>
        <v>3</v>
      </c>
      <c r="P195" s="70">
        <f t="shared" si="133"/>
        <v>5</v>
      </c>
      <c r="Q195" s="71">
        <f t="shared" si="133"/>
        <v>3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37"/>
      <c r="B196" s="72" t="s">
        <v>18</v>
      </c>
      <c r="C196" s="35">
        <v>6.0</v>
      </c>
      <c r="D196" s="35">
        <v>4.0</v>
      </c>
      <c r="E196" s="35">
        <v>1.0</v>
      </c>
      <c r="F196" s="35">
        <v>0.0</v>
      </c>
      <c r="G196" s="31">
        <f t="shared" si="132"/>
        <v>3</v>
      </c>
      <c r="H196" s="35">
        <v>3.0</v>
      </c>
      <c r="I196" s="36">
        <v>2.0</v>
      </c>
      <c r="J196" s="30">
        <v>21.0</v>
      </c>
      <c r="K196" s="69">
        <f>SUM(C199:C202)</f>
        <v>14</v>
      </c>
      <c r="L196" s="70">
        <f t="shared" ref="L196:Q196" si="134">SUM(D198:D202)</f>
        <v>4</v>
      </c>
      <c r="M196" s="70">
        <f t="shared" si="134"/>
        <v>0</v>
      </c>
      <c r="N196" s="70">
        <f t="shared" si="134"/>
        <v>1</v>
      </c>
      <c r="O196" s="70">
        <f t="shared" si="134"/>
        <v>3</v>
      </c>
      <c r="P196" s="70">
        <f t="shared" si="134"/>
        <v>21</v>
      </c>
      <c r="Q196" s="71">
        <f t="shared" si="134"/>
        <v>8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38"/>
      <c r="B197" s="73" t="s">
        <v>19</v>
      </c>
      <c r="C197" s="29">
        <v>4.0</v>
      </c>
      <c r="D197" s="29">
        <v>0.0</v>
      </c>
      <c r="E197" s="29">
        <v>0.0</v>
      </c>
      <c r="F197" s="29">
        <v>0.0</v>
      </c>
      <c r="G197" s="23">
        <f t="shared" si="132"/>
        <v>0</v>
      </c>
      <c r="H197" s="29">
        <v>1.0</v>
      </c>
      <c r="I197" s="28">
        <v>1.0</v>
      </c>
      <c r="J197" s="30">
        <v>21.0</v>
      </c>
      <c r="K197" s="69">
        <f t="shared" ref="K197:Q197" si="135">SUM(C203:C204)</f>
        <v>21</v>
      </c>
      <c r="L197" s="70">
        <f t="shared" si="135"/>
        <v>6</v>
      </c>
      <c r="M197" s="70">
        <f t="shared" si="135"/>
        <v>0</v>
      </c>
      <c r="N197" s="70">
        <f t="shared" si="135"/>
        <v>0</v>
      </c>
      <c r="O197" s="70">
        <f t="shared" si="135"/>
        <v>6</v>
      </c>
      <c r="P197" s="70">
        <f t="shared" si="135"/>
        <v>5</v>
      </c>
      <c r="Q197" s="71">
        <f t="shared" si="135"/>
        <v>1</v>
      </c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33" t="s">
        <v>20</v>
      </c>
      <c r="B198" s="72" t="s">
        <v>21</v>
      </c>
      <c r="C198" s="35">
        <v>3.0</v>
      </c>
      <c r="D198" s="35">
        <v>1.0</v>
      </c>
      <c r="E198" s="35">
        <v>0.0</v>
      </c>
      <c r="F198" s="35">
        <v>0.0</v>
      </c>
      <c r="G198" s="31">
        <f t="shared" si="132"/>
        <v>1</v>
      </c>
      <c r="H198" s="35">
        <v>7.0</v>
      </c>
      <c r="I198" s="36">
        <v>0.0</v>
      </c>
      <c r="J198" s="30">
        <v>21.0</v>
      </c>
      <c r="K198" s="69">
        <f t="shared" ref="K198:Q198" si="136">SUM(C205)</f>
        <v>0</v>
      </c>
      <c r="L198" s="70">
        <f t="shared" si="136"/>
        <v>2</v>
      </c>
      <c r="M198" s="70">
        <f t="shared" si="136"/>
        <v>0</v>
      </c>
      <c r="N198" s="70">
        <f t="shared" si="136"/>
        <v>0</v>
      </c>
      <c r="O198" s="70">
        <f t="shared" si="136"/>
        <v>2</v>
      </c>
      <c r="P198" s="70">
        <f t="shared" si="136"/>
        <v>0</v>
      </c>
      <c r="Q198" s="71">
        <f t="shared" si="136"/>
        <v>0</v>
      </c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37"/>
      <c r="B199" s="74" t="s">
        <v>22</v>
      </c>
      <c r="C199" s="35">
        <v>3.0</v>
      </c>
      <c r="D199" s="35">
        <v>2.0</v>
      </c>
      <c r="E199" s="35">
        <v>0.0</v>
      </c>
      <c r="F199" s="35">
        <v>1.0</v>
      </c>
      <c r="G199" s="31">
        <f t="shared" si="132"/>
        <v>1</v>
      </c>
      <c r="H199" s="35">
        <v>1.0</v>
      </c>
      <c r="I199" s="36">
        <v>0.0</v>
      </c>
      <c r="J199" s="30">
        <v>21.0</v>
      </c>
      <c r="K199" s="69">
        <f t="shared" ref="K199:Q199" si="137">SUM(C206)</f>
        <v>6</v>
      </c>
      <c r="L199" s="70">
        <f t="shared" si="137"/>
        <v>4</v>
      </c>
      <c r="M199" s="70">
        <f t="shared" si="137"/>
        <v>0</v>
      </c>
      <c r="N199" s="70">
        <f t="shared" si="137"/>
        <v>0</v>
      </c>
      <c r="O199" s="70">
        <f t="shared" si="137"/>
        <v>4</v>
      </c>
      <c r="P199" s="70">
        <f t="shared" si="137"/>
        <v>1</v>
      </c>
      <c r="Q199" s="71">
        <f t="shared" si="137"/>
        <v>1</v>
      </c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37"/>
      <c r="B200" s="74" t="s">
        <v>23</v>
      </c>
      <c r="C200" s="35">
        <v>7.0</v>
      </c>
      <c r="D200" s="35">
        <v>1.0</v>
      </c>
      <c r="E200" s="35">
        <v>0.0</v>
      </c>
      <c r="F200" s="35">
        <v>0.0</v>
      </c>
      <c r="G200" s="31">
        <f t="shared" si="132"/>
        <v>1</v>
      </c>
      <c r="H200" s="35">
        <v>10.0</v>
      </c>
      <c r="I200" s="36">
        <v>5.0</v>
      </c>
      <c r="J200" s="30">
        <v>21.0</v>
      </c>
      <c r="K200" s="75">
        <f t="shared" ref="K200:Q200" si="138">SUM(C207)</f>
        <v>71</v>
      </c>
      <c r="L200" s="76">
        <f t="shared" si="138"/>
        <v>25</v>
      </c>
      <c r="M200" s="76">
        <f t="shared" si="138"/>
        <v>1</v>
      </c>
      <c r="N200" s="76">
        <f t="shared" si="138"/>
        <v>1</v>
      </c>
      <c r="O200" s="76">
        <f t="shared" si="138"/>
        <v>23</v>
      </c>
      <c r="P200" s="76">
        <f t="shared" si="138"/>
        <v>37</v>
      </c>
      <c r="Q200" s="77">
        <f t="shared" si="138"/>
        <v>14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37"/>
      <c r="B201" s="74" t="s">
        <v>24</v>
      </c>
      <c r="C201" s="35">
        <v>2.0</v>
      </c>
      <c r="D201" s="35">
        <v>0.0</v>
      </c>
      <c r="E201" s="35">
        <v>0.0</v>
      </c>
      <c r="F201" s="35">
        <v>0.0</v>
      </c>
      <c r="G201" s="31">
        <f t="shared" si="132"/>
        <v>0</v>
      </c>
      <c r="H201" s="35">
        <v>2.0</v>
      </c>
      <c r="I201" s="36">
        <v>1.0</v>
      </c>
      <c r="J201" s="30">
        <v>21.0</v>
      </c>
      <c r="K201" s="41">
        <f t="shared" ref="K201:Q201" si="139">SUM(C208)</f>
        <v>76</v>
      </c>
      <c r="L201" s="42">
        <f t="shared" si="139"/>
        <v>29</v>
      </c>
      <c r="M201" s="42">
        <f t="shared" si="139"/>
        <v>0</v>
      </c>
      <c r="N201" s="42">
        <f t="shared" si="139"/>
        <v>0</v>
      </c>
      <c r="O201" s="42">
        <f t="shared" si="139"/>
        <v>0</v>
      </c>
      <c r="P201" s="42">
        <f t="shared" si="139"/>
        <v>103</v>
      </c>
      <c r="Q201" s="43">
        <f t="shared" si="139"/>
        <v>26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38"/>
      <c r="B202" s="78" t="s">
        <v>25</v>
      </c>
      <c r="C202" s="29">
        <v>2.0</v>
      </c>
      <c r="D202" s="29">
        <v>0.0</v>
      </c>
      <c r="E202" s="29">
        <v>0.0</v>
      </c>
      <c r="F202" s="29">
        <v>0.0</v>
      </c>
      <c r="G202" s="23">
        <f t="shared" si="132"/>
        <v>0</v>
      </c>
      <c r="H202" s="29">
        <v>1.0</v>
      </c>
      <c r="I202" s="28">
        <v>2.0</v>
      </c>
      <c r="J202" s="30">
        <v>21.0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26" t="s">
        <v>26</v>
      </c>
      <c r="B203" s="64" t="s">
        <v>27</v>
      </c>
      <c r="C203" s="35">
        <v>15.0</v>
      </c>
      <c r="D203" s="35">
        <v>3.0</v>
      </c>
      <c r="E203" s="85">
        <v>0.0</v>
      </c>
      <c r="F203" s="85">
        <v>0.0</v>
      </c>
      <c r="G203" s="66">
        <f t="shared" si="132"/>
        <v>3</v>
      </c>
      <c r="H203" s="35">
        <v>4.0</v>
      </c>
      <c r="I203" s="87">
        <v>1.0</v>
      </c>
      <c r="J203" s="30">
        <v>21.0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33" t="s">
        <v>28</v>
      </c>
      <c r="B204" s="72" t="s">
        <v>29</v>
      </c>
      <c r="C204" s="88">
        <v>6.0</v>
      </c>
      <c r="D204" s="88">
        <v>3.0</v>
      </c>
      <c r="E204" s="89">
        <v>0.0</v>
      </c>
      <c r="F204" s="90">
        <v>0.0</v>
      </c>
      <c r="G204" s="70">
        <f t="shared" si="132"/>
        <v>3</v>
      </c>
      <c r="H204" s="88">
        <v>1.0</v>
      </c>
      <c r="I204" s="91">
        <v>0.0</v>
      </c>
      <c r="J204" s="30">
        <v>21.0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26"/>
      <c r="B205" s="79" t="s">
        <v>30</v>
      </c>
      <c r="C205" s="92">
        <v>0.0</v>
      </c>
      <c r="D205" s="92">
        <v>2.0</v>
      </c>
      <c r="E205" s="93">
        <v>0.0</v>
      </c>
      <c r="F205" s="93">
        <v>0.0</v>
      </c>
      <c r="G205" s="94">
        <f t="shared" si="132"/>
        <v>2</v>
      </c>
      <c r="H205" s="92">
        <v>0.0</v>
      </c>
      <c r="I205" s="95">
        <v>0.0</v>
      </c>
      <c r="J205" s="30">
        <v>21.0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0" t="s">
        <v>31</v>
      </c>
      <c r="B206" s="81" t="s">
        <v>32</v>
      </c>
      <c r="C206" s="29">
        <v>6.0</v>
      </c>
      <c r="D206" s="29">
        <v>4.0</v>
      </c>
      <c r="E206" s="29">
        <v>0.0</v>
      </c>
      <c r="F206" s="29">
        <v>0.0</v>
      </c>
      <c r="G206" s="23">
        <f t="shared" si="132"/>
        <v>4</v>
      </c>
      <c r="H206" s="29">
        <v>1.0</v>
      </c>
      <c r="I206" s="28">
        <v>1.0</v>
      </c>
      <c r="J206" s="30">
        <v>21.0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45"/>
      <c r="B207" s="46" t="s">
        <v>33</v>
      </c>
      <c r="C207" s="39">
        <f t="shared" ref="C207:F207" si="140">SUM(C194:C206)</f>
        <v>71</v>
      </c>
      <c r="D207" s="39">
        <f t="shared" si="140"/>
        <v>25</v>
      </c>
      <c r="E207" s="39">
        <f t="shared" si="140"/>
        <v>1</v>
      </c>
      <c r="F207" s="39">
        <f t="shared" si="140"/>
        <v>1</v>
      </c>
      <c r="G207" s="39">
        <f t="shared" si="132"/>
        <v>23</v>
      </c>
      <c r="H207" s="39">
        <f t="shared" ref="H207:I207" si="141">SUM(H194:H206)</f>
        <v>37</v>
      </c>
      <c r="I207" s="39">
        <f t="shared" si="141"/>
        <v>14</v>
      </c>
      <c r="J207" s="1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45"/>
      <c r="B208" s="46" t="s">
        <v>34</v>
      </c>
      <c r="C208" s="47">
        <v>76.0</v>
      </c>
      <c r="D208" s="47">
        <v>29.0</v>
      </c>
      <c r="E208" s="96"/>
      <c r="F208" s="96"/>
      <c r="G208" s="48"/>
      <c r="H208" s="47">
        <v>103.0</v>
      </c>
      <c r="I208" s="47">
        <v>26.0</v>
      </c>
      <c r="J208" s="1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49"/>
      <c r="B209" s="50"/>
      <c r="C209" s="51">
        <f>SUM(C208:D208)</f>
        <v>105</v>
      </c>
      <c r="D209" s="52"/>
      <c r="E209" s="52"/>
      <c r="F209" s="52"/>
      <c r="G209" s="10"/>
      <c r="H209" s="51">
        <f>SUM(H208:I208)</f>
        <v>129</v>
      </c>
      <c r="I209" s="10"/>
      <c r="J209" s="5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1">
        <v>44762.0</v>
      </c>
      <c r="B210" s="2"/>
      <c r="C210" s="3" t="s">
        <v>0</v>
      </c>
      <c r="D210" s="4"/>
      <c r="E210" s="4"/>
      <c r="F210" s="4"/>
      <c r="G210" s="5"/>
      <c r="H210" s="3" t="s">
        <v>1</v>
      </c>
      <c r="I210" s="5"/>
      <c r="J210" s="6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9"/>
      <c r="B211" s="10"/>
      <c r="C211" s="54" t="s">
        <v>35</v>
      </c>
      <c r="D211" s="54" t="s">
        <v>3</v>
      </c>
      <c r="E211" s="13" t="s">
        <v>4</v>
      </c>
      <c r="F211" s="14"/>
      <c r="G211" s="54" t="s">
        <v>5</v>
      </c>
      <c r="H211" s="54" t="s">
        <v>6</v>
      </c>
      <c r="I211" s="54" t="s">
        <v>7</v>
      </c>
      <c r="J211" s="15"/>
      <c r="K211" s="55" t="s">
        <v>8</v>
      </c>
      <c r="L211" s="56"/>
      <c r="M211" s="56"/>
      <c r="N211" s="56"/>
      <c r="O211" s="56"/>
      <c r="P211" s="56"/>
      <c r="Q211" s="57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19" t="s">
        <v>9</v>
      </c>
      <c r="B212" s="20" t="s">
        <v>10</v>
      </c>
      <c r="C212" s="14"/>
      <c r="D212" s="14"/>
      <c r="E212" s="58" t="s">
        <v>11</v>
      </c>
      <c r="F212" s="58" t="s">
        <v>12</v>
      </c>
      <c r="G212" s="14"/>
      <c r="H212" s="14"/>
      <c r="I212" s="14"/>
      <c r="J212" s="59"/>
      <c r="K212" s="60">
        <v>1.0</v>
      </c>
      <c r="L212" s="61">
        <v>2.0</v>
      </c>
      <c r="M212" s="61">
        <v>3.0</v>
      </c>
      <c r="N212" s="61">
        <v>4.0</v>
      </c>
      <c r="O212" s="61">
        <v>5.0</v>
      </c>
      <c r="P212" s="61">
        <v>6.0</v>
      </c>
      <c r="Q212" s="62">
        <v>7.0</v>
      </c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63" t="s">
        <v>13</v>
      </c>
      <c r="B213" s="64" t="s">
        <v>14</v>
      </c>
      <c r="C213" s="60">
        <v>7.0</v>
      </c>
      <c r="D213" s="60">
        <v>5.0</v>
      </c>
      <c r="E213" s="82">
        <v>1.0</v>
      </c>
      <c r="F213" s="82">
        <v>0.0</v>
      </c>
      <c r="G213" s="83">
        <f t="shared" ref="G213:G226" si="143">SUM(D213-(E213+F213))</f>
        <v>4</v>
      </c>
      <c r="H213" s="82">
        <v>4.0</v>
      </c>
      <c r="I213" s="84">
        <v>1.0</v>
      </c>
      <c r="J213" s="30">
        <v>20.0</v>
      </c>
      <c r="K213" s="65">
        <f t="shared" ref="K213:Q213" si="142">SUM(C213)</f>
        <v>7</v>
      </c>
      <c r="L213" s="66">
        <f t="shared" si="142"/>
        <v>5</v>
      </c>
      <c r="M213" s="66">
        <f t="shared" si="142"/>
        <v>1</v>
      </c>
      <c r="N213" s="66">
        <f t="shared" si="142"/>
        <v>0</v>
      </c>
      <c r="O213" s="66">
        <f t="shared" si="142"/>
        <v>4</v>
      </c>
      <c r="P213" s="66">
        <f t="shared" si="142"/>
        <v>4</v>
      </c>
      <c r="Q213" s="67">
        <f t="shared" si="142"/>
        <v>1</v>
      </c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33" t="s">
        <v>15</v>
      </c>
      <c r="B214" s="68" t="s">
        <v>46</v>
      </c>
      <c r="C214" s="35">
        <v>3.0</v>
      </c>
      <c r="D214" s="35">
        <v>1.0</v>
      </c>
      <c r="E214" s="35">
        <v>0.0</v>
      </c>
      <c r="F214" s="35">
        <v>0.0</v>
      </c>
      <c r="G214" s="31">
        <f t="shared" si="143"/>
        <v>1</v>
      </c>
      <c r="H214" s="35">
        <v>1.0</v>
      </c>
      <c r="I214" s="36">
        <v>1.0</v>
      </c>
      <c r="J214" s="30">
        <v>20.0</v>
      </c>
      <c r="K214" s="69">
        <f t="shared" ref="K214:Q214" si="144">SUM(C214:C216)</f>
        <v>24</v>
      </c>
      <c r="L214" s="70">
        <f t="shared" si="144"/>
        <v>6</v>
      </c>
      <c r="M214" s="70">
        <f t="shared" si="144"/>
        <v>0</v>
      </c>
      <c r="N214" s="70">
        <f t="shared" si="144"/>
        <v>0</v>
      </c>
      <c r="O214" s="70">
        <f t="shared" si="144"/>
        <v>6</v>
      </c>
      <c r="P214" s="70">
        <f t="shared" si="144"/>
        <v>12</v>
      </c>
      <c r="Q214" s="71">
        <f t="shared" si="144"/>
        <v>8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37"/>
      <c r="B215" s="72" t="s">
        <v>18</v>
      </c>
      <c r="C215" s="35">
        <v>15.0</v>
      </c>
      <c r="D215" s="35">
        <v>3.0</v>
      </c>
      <c r="E215" s="35">
        <v>0.0</v>
      </c>
      <c r="F215" s="35">
        <v>0.0</v>
      </c>
      <c r="G215" s="31">
        <f t="shared" si="143"/>
        <v>3</v>
      </c>
      <c r="H215" s="35">
        <v>10.0</v>
      </c>
      <c r="I215" s="36">
        <v>5.0</v>
      </c>
      <c r="J215" s="30">
        <v>20.0</v>
      </c>
      <c r="K215" s="69">
        <f>SUM(C218:C221)</f>
        <v>13</v>
      </c>
      <c r="L215" s="70">
        <f t="shared" ref="L215:Q215" si="145">SUM(D217:D221)</f>
        <v>10</v>
      </c>
      <c r="M215" s="70">
        <f t="shared" si="145"/>
        <v>0</v>
      </c>
      <c r="N215" s="70">
        <f t="shared" si="145"/>
        <v>0</v>
      </c>
      <c r="O215" s="70">
        <f t="shared" si="145"/>
        <v>10</v>
      </c>
      <c r="P215" s="70">
        <f t="shared" si="145"/>
        <v>4</v>
      </c>
      <c r="Q215" s="71">
        <f t="shared" si="145"/>
        <v>2</v>
      </c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38"/>
      <c r="B216" s="73" t="s">
        <v>19</v>
      </c>
      <c r="C216" s="29">
        <v>6.0</v>
      </c>
      <c r="D216" s="29">
        <v>2.0</v>
      </c>
      <c r="E216" s="29">
        <v>0.0</v>
      </c>
      <c r="F216" s="29">
        <v>0.0</v>
      </c>
      <c r="G216" s="23">
        <f t="shared" si="143"/>
        <v>2</v>
      </c>
      <c r="H216" s="29">
        <v>1.0</v>
      </c>
      <c r="I216" s="28">
        <v>2.0</v>
      </c>
      <c r="J216" s="30">
        <v>20.0</v>
      </c>
      <c r="K216" s="69">
        <f t="shared" ref="K216:Q216" si="146">SUM(C222:C223)</f>
        <v>26</v>
      </c>
      <c r="L216" s="70">
        <f t="shared" si="146"/>
        <v>12</v>
      </c>
      <c r="M216" s="70">
        <f t="shared" si="146"/>
        <v>1</v>
      </c>
      <c r="N216" s="70">
        <f t="shared" si="146"/>
        <v>0</v>
      </c>
      <c r="O216" s="70">
        <f t="shared" si="146"/>
        <v>11</v>
      </c>
      <c r="P216" s="70">
        <f t="shared" si="146"/>
        <v>6</v>
      </c>
      <c r="Q216" s="71">
        <f t="shared" si="146"/>
        <v>2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33" t="s">
        <v>20</v>
      </c>
      <c r="B217" s="72" t="s">
        <v>21</v>
      </c>
      <c r="C217" s="35">
        <v>0.0</v>
      </c>
      <c r="D217" s="35">
        <v>2.0</v>
      </c>
      <c r="E217" s="35">
        <v>0.0</v>
      </c>
      <c r="F217" s="35">
        <v>0.0</v>
      </c>
      <c r="G217" s="31">
        <f t="shared" si="143"/>
        <v>2</v>
      </c>
      <c r="H217" s="35">
        <v>0.0</v>
      </c>
      <c r="I217" s="36">
        <v>0.0</v>
      </c>
      <c r="J217" s="30">
        <v>20.0</v>
      </c>
      <c r="K217" s="69">
        <f t="shared" ref="K217:Q217" si="147">SUM(C224)</f>
        <v>5</v>
      </c>
      <c r="L217" s="70">
        <f t="shared" si="147"/>
        <v>2</v>
      </c>
      <c r="M217" s="70">
        <f t="shared" si="147"/>
        <v>1</v>
      </c>
      <c r="N217" s="70">
        <f t="shared" si="147"/>
        <v>0</v>
      </c>
      <c r="O217" s="70">
        <f t="shared" si="147"/>
        <v>1</v>
      </c>
      <c r="P217" s="70">
        <f t="shared" si="147"/>
        <v>1</v>
      </c>
      <c r="Q217" s="71">
        <f t="shared" si="147"/>
        <v>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37"/>
      <c r="B218" s="74" t="s">
        <v>22</v>
      </c>
      <c r="C218" s="35">
        <v>5.0</v>
      </c>
      <c r="D218" s="35">
        <v>3.0</v>
      </c>
      <c r="E218" s="35">
        <v>0.0</v>
      </c>
      <c r="F218" s="35">
        <v>0.0</v>
      </c>
      <c r="G218" s="31">
        <f t="shared" si="143"/>
        <v>3</v>
      </c>
      <c r="H218" s="35">
        <v>2.0</v>
      </c>
      <c r="I218" s="36">
        <v>1.0</v>
      </c>
      <c r="J218" s="30">
        <v>20.0</v>
      </c>
      <c r="K218" s="69">
        <f t="shared" ref="K218:Q218" si="148">SUM(C225)</f>
        <v>9</v>
      </c>
      <c r="L218" s="70">
        <f t="shared" si="148"/>
        <v>3</v>
      </c>
      <c r="M218" s="70">
        <f t="shared" si="148"/>
        <v>0</v>
      </c>
      <c r="N218" s="70">
        <f t="shared" si="148"/>
        <v>0</v>
      </c>
      <c r="O218" s="70">
        <f t="shared" si="148"/>
        <v>3</v>
      </c>
      <c r="P218" s="70">
        <f t="shared" si="148"/>
        <v>5</v>
      </c>
      <c r="Q218" s="71">
        <f t="shared" si="148"/>
        <v>3</v>
      </c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37"/>
      <c r="B219" s="74" t="s">
        <v>23</v>
      </c>
      <c r="C219" s="35">
        <v>0.0</v>
      </c>
      <c r="D219" s="35">
        <v>3.0</v>
      </c>
      <c r="E219" s="35">
        <v>0.0</v>
      </c>
      <c r="F219" s="35">
        <v>0.0</v>
      </c>
      <c r="G219" s="31">
        <f t="shared" si="143"/>
        <v>3</v>
      </c>
      <c r="H219" s="35">
        <v>1.0</v>
      </c>
      <c r="I219" s="36">
        <v>0.0</v>
      </c>
      <c r="J219" s="30">
        <v>20.0</v>
      </c>
      <c r="K219" s="75">
        <f t="shared" ref="K219:Q219" si="149">SUM(C226)</f>
        <v>84</v>
      </c>
      <c r="L219" s="76">
        <f t="shared" si="149"/>
        <v>38</v>
      </c>
      <c r="M219" s="76">
        <f t="shared" si="149"/>
        <v>3</v>
      </c>
      <c r="N219" s="76">
        <f t="shared" si="149"/>
        <v>0</v>
      </c>
      <c r="O219" s="76">
        <f t="shared" si="149"/>
        <v>35</v>
      </c>
      <c r="P219" s="76">
        <f t="shared" si="149"/>
        <v>32</v>
      </c>
      <c r="Q219" s="77">
        <f t="shared" si="149"/>
        <v>16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37"/>
      <c r="B220" s="74" t="s">
        <v>24</v>
      </c>
      <c r="C220" s="35">
        <v>4.0</v>
      </c>
      <c r="D220" s="35">
        <v>1.0</v>
      </c>
      <c r="E220" s="35">
        <v>0.0</v>
      </c>
      <c r="F220" s="35">
        <v>0.0</v>
      </c>
      <c r="G220" s="31">
        <f t="shared" si="143"/>
        <v>1</v>
      </c>
      <c r="H220" s="35">
        <v>0.0</v>
      </c>
      <c r="I220" s="36">
        <v>1.0</v>
      </c>
      <c r="J220" s="30">
        <v>20.0</v>
      </c>
      <c r="K220" s="41">
        <f t="shared" ref="K220:Q220" si="150">SUM(C227)</f>
        <v>90</v>
      </c>
      <c r="L220" s="42">
        <f t="shared" si="150"/>
        <v>51</v>
      </c>
      <c r="M220" s="42">
        <f t="shared" si="150"/>
        <v>0</v>
      </c>
      <c r="N220" s="42">
        <f t="shared" si="150"/>
        <v>0</v>
      </c>
      <c r="O220" s="42">
        <f t="shared" si="150"/>
        <v>0</v>
      </c>
      <c r="P220" s="42">
        <f t="shared" si="150"/>
        <v>115</v>
      </c>
      <c r="Q220" s="43">
        <f t="shared" si="150"/>
        <v>60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38"/>
      <c r="B221" s="78" t="s">
        <v>25</v>
      </c>
      <c r="C221" s="29">
        <v>4.0</v>
      </c>
      <c r="D221" s="29">
        <v>1.0</v>
      </c>
      <c r="E221" s="29">
        <v>0.0</v>
      </c>
      <c r="F221" s="29">
        <v>0.0</v>
      </c>
      <c r="G221" s="23">
        <f t="shared" si="143"/>
        <v>1</v>
      </c>
      <c r="H221" s="29">
        <v>1.0</v>
      </c>
      <c r="I221" s="28">
        <v>0.0</v>
      </c>
      <c r="J221" s="30">
        <v>20.0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26" t="s">
        <v>26</v>
      </c>
      <c r="B222" s="64" t="s">
        <v>27</v>
      </c>
      <c r="C222" s="35">
        <v>19.0</v>
      </c>
      <c r="D222" s="35">
        <v>9.0</v>
      </c>
      <c r="E222" s="85">
        <v>0.0</v>
      </c>
      <c r="F222" s="85">
        <v>0.0</v>
      </c>
      <c r="G222" s="66">
        <f t="shared" si="143"/>
        <v>9</v>
      </c>
      <c r="H222" s="85">
        <v>5.0</v>
      </c>
      <c r="I222" s="87">
        <v>2.0</v>
      </c>
      <c r="J222" s="30">
        <v>20.0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33" t="s">
        <v>28</v>
      </c>
      <c r="B223" s="72" t="s">
        <v>29</v>
      </c>
      <c r="C223" s="88">
        <v>7.0</v>
      </c>
      <c r="D223" s="88">
        <v>3.0</v>
      </c>
      <c r="E223" s="89">
        <v>1.0</v>
      </c>
      <c r="F223" s="90">
        <v>0.0</v>
      </c>
      <c r="G223" s="70">
        <f t="shared" si="143"/>
        <v>2</v>
      </c>
      <c r="H223" s="90">
        <v>1.0</v>
      </c>
      <c r="I223" s="91">
        <v>0.0</v>
      </c>
      <c r="J223" s="30">
        <v>20.0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26"/>
      <c r="B224" s="79" t="s">
        <v>30</v>
      </c>
      <c r="C224" s="92">
        <v>5.0</v>
      </c>
      <c r="D224" s="92">
        <v>2.0</v>
      </c>
      <c r="E224" s="93">
        <v>1.0</v>
      </c>
      <c r="F224" s="93">
        <v>0.0</v>
      </c>
      <c r="G224" s="94">
        <f t="shared" si="143"/>
        <v>1</v>
      </c>
      <c r="H224" s="93">
        <v>1.0</v>
      </c>
      <c r="I224" s="95">
        <v>0.0</v>
      </c>
      <c r="J224" s="30">
        <v>20.0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0" t="s">
        <v>31</v>
      </c>
      <c r="B225" s="81" t="s">
        <v>32</v>
      </c>
      <c r="C225" s="29">
        <v>9.0</v>
      </c>
      <c r="D225" s="29">
        <v>3.0</v>
      </c>
      <c r="E225" s="29">
        <v>0.0</v>
      </c>
      <c r="F225" s="29">
        <v>0.0</v>
      </c>
      <c r="G225" s="23">
        <f t="shared" si="143"/>
        <v>3</v>
      </c>
      <c r="H225" s="29">
        <v>5.0</v>
      </c>
      <c r="I225" s="28">
        <v>3.0</v>
      </c>
      <c r="J225" s="30">
        <v>20.0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45"/>
      <c r="B226" s="46" t="s">
        <v>33</v>
      </c>
      <c r="C226" s="39">
        <f t="shared" ref="C226:F226" si="151">SUM(C213:C225)</f>
        <v>84</v>
      </c>
      <c r="D226" s="39">
        <f t="shared" si="151"/>
        <v>38</v>
      </c>
      <c r="E226" s="39">
        <f t="shared" si="151"/>
        <v>3</v>
      </c>
      <c r="F226" s="39">
        <f t="shared" si="151"/>
        <v>0</v>
      </c>
      <c r="G226" s="39">
        <f t="shared" si="143"/>
        <v>35</v>
      </c>
      <c r="H226" s="39">
        <f t="shared" ref="H226:I226" si="152">SUM(H213:H225)</f>
        <v>32</v>
      </c>
      <c r="I226" s="39">
        <f t="shared" si="152"/>
        <v>16</v>
      </c>
      <c r="J226" s="1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45"/>
      <c r="B227" s="46" t="s">
        <v>34</v>
      </c>
      <c r="C227" s="47">
        <v>90.0</v>
      </c>
      <c r="D227" s="47">
        <v>51.0</v>
      </c>
      <c r="E227" s="96"/>
      <c r="F227" s="96"/>
      <c r="G227" s="48"/>
      <c r="H227" s="47">
        <v>115.0</v>
      </c>
      <c r="I227" s="47">
        <v>60.0</v>
      </c>
      <c r="J227" s="1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49"/>
      <c r="B228" s="50"/>
      <c r="C228" s="51">
        <f>SUM(C227:D227)</f>
        <v>141</v>
      </c>
      <c r="D228" s="52"/>
      <c r="E228" s="52"/>
      <c r="F228" s="52"/>
      <c r="G228" s="10"/>
      <c r="H228" s="51">
        <f>SUM(H227:I227)</f>
        <v>175</v>
      </c>
      <c r="I228" s="10"/>
      <c r="J228" s="5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1">
        <v>44761.0</v>
      </c>
      <c r="B229" s="2"/>
      <c r="C229" s="3" t="s">
        <v>0</v>
      </c>
      <c r="D229" s="4"/>
      <c r="E229" s="4"/>
      <c r="F229" s="4"/>
      <c r="G229" s="5"/>
      <c r="H229" s="3" t="s">
        <v>1</v>
      </c>
      <c r="I229" s="5"/>
      <c r="J229" s="6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9"/>
      <c r="B230" s="10"/>
      <c r="C230" s="54" t="s">
        <v>35</v>
      </c>
      <c r="D230" s="54" t="s">
        <v>3</v>
      </c>
      <c r="E230" s="13" t="s">
        <v>4</v>
      </c>
      <c r="F230" s="14"/>
      <c r="G230" s="54" t="s">
        <v>5</v>
      </c>
      <c r="H230" s="54" t="s">
        <v>6</v>
      </c>
      <c r="I230" s="54" t="s">
        <v>7</v>
      </c>
      <c r="J230" s="15"/>
      <c r="K230" s="55" t="s">
        <v>8</v>
      </c>
      <c r="L230" s="56"/>
      <c r="M230" s="56"/>
      <c r="N230" s="56"/>
      <c r="O230" s="56"/>
      <c r="P230" s="56"/>
      <c r="Q230" s="57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19" t="s">
        <v>9</v>
      </c>
      <c r="B231" s="20" t="s">
        <v>10</v>
      </c>
      <c r="C231" s="14"/>
      <c r="D231" s="14"/>
      <c r="E231" s="58" t="s">
        <v>11</v>
      </c>
      <c r="F231" s="58" t="s">
        <v>12</v>
      </c>
      <c r="G231" s="14"/>
      <c r="H231" s="14"/>
      <c r="I231" s="14"/>
      <c r="J231" s="59"/>
      <c r="K231" s="60">
        <v>1.0</v>
      </c>
      <c r="L231" s="61">
        <v>2.0</v>
      </c>
      <c r="M231" s="61">
        <v>3.0</v>
      </c>
      <c r="N231" s="61">
        <v>4.0</v>
      </c>
      <c r="O231" s="61">
        <v>5.0</v>
      </c>
      <c r="P231" s="61">
        <v>6.0</v>
      </c>
      <c r="Q231" s="62">
        <v>7.0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63" t="s">
        <v>13</v>
      </c>
      <c r="B232" s="64" t="s">
        <v>14</v>
      </c>
      <c r="C232" s="60">
        <v>13.0</v>
      </c>
      <c r="D232" s="82">
        <v>3.0</v>
      </c>
      <c r="E232" s="82">
        <v>0.0</v>
      </c>
      <c r="F232" s="82">
        <v>0.0</v>
      </c>
      <c r="G232" s="83">
        <f t="shared" ref="G232:G245" si="154">SUM(D232-(E232+F232))</f>
        <v>3</v>
      </c>
      <c r="H232" s="82">
        <v>7.0</v>
      </c>
      <c r="I232" s="84">
        <v>2.0</v>
      </c>
      <c r="J232" s="30">
        <v>19.0</v>
      </c>
      <c r="K232" s="65">
        <f t="shared" ref="K232:Q232" si="153">SUM(C232)</f>
        <v>13</v>
      </c>
      <c r="L232" s="66">
        <f t="shared" si="153"/>
        <v>3</v>
      </c>
      <c r="M232" s="66">
        <f t="shared" si="153"/>
        <v>0</v>
      </c>
      <c r="N232" s="66">
        <f t="shared" si="153"/>
        <v>0</v>
      </c>
      <c r="O232" s="66">
        <f t="shared" si="153"/>
        <v>3</v>
      </c>
      <c r="P232" s="66">
        <f t="shared" si="153"/>
        <v>7</v>
      </c>
      <c r="Q232" s="67">
        <f t="shared" si="153"/>
        <v>2</v>
      </c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33" t="s">
        <v>15</v>
      </c>
      <c r="B233" s="68" t="s">
        <v>47</v>
      </c>
      <c r="C233" s="35">
        <v>2.0</v>
      </c>
      <c r="D233" s="35">
        <v>1.0</v>
      </c>
      <c r="E233" s="35">
        <v>0.0</v>
      </c>
      <c r="F233" s="35">
        <v>0.0</v>
      </c>
      <c r="G233" s="31">
        <f t="shared" si="154"/>
        <v>1</v>
      </c>
      <c r="H233" s="35">
        <v>1.0</v>
      </c>
      <c r="I233" s="36">
        <v>0.0</v>
      </c>
      <c r="J233" s="30">
        <v>19.0</v>
      </c>
      <c r="K233" s="69">
        <f t="shared" ref="K233:Q233" si="155">SUM(C233:C235)</f>
        <v>20</v>
      </c>
      <c r="L233" s="70">
        <f t="shared" si="155"/>
        <v>11</v>
      </c>
      <c r="M233" s="70">
        <f t="shared" si="155"/>
        <v>0</v>
      </c>
      <c r="N233" s="70">
        <f t="shared" si="155"/>
        <v>0</v>
      </c>
      <c r="O233" s="70">
        <f t="shared" si="155"/>
        <v>11</v>
      </c>
      <c r="P233" s="70">
        <f t="shared" si="155"/>
        <v>14</v>
      </c>
      <c r="Q233" s="71">
        <f t="shared" si="155"/>
        <v>3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37"/>
      <c r="B234" s="72" t="s">
        <v>18</v>
      </c>
      <c r="C234" s="35">
        <v>15.0</v>
      </c>
      <c r="D234" s="35">
        <v>9.0</v>
      </c>
      <c r="E234" s="35">
        <v>0.0</v>
      </c>
      <c r="F234" s="35">
        <v>0.0</v>
      </c>
      <c r="G234" s="31">
        <f t="shared" si="154"/>
        <v>9</v>
      </c>
      <c r="H234" s="35">
        <v>12.0</v>
      </c>
      <c r="I234" s="36">
        <v>3.0</v>
      </c>
      <c r="J234" s="30">
        <v>19.0</v>
      </c>
      <c r="K234" s="69">
        <f t="shared" ref="K234:Q234" si="156">SUM(C236:C240)</f>
        <v>16</v>
      </c>
      <c r="L234" s="70">
        <f t="shared" si="156"/>
        <v>13</v>
      </c>
      <c r="M234" s="70">
        <f t="shared" si="156"/>
        <v>3</v>
      </c>
      <c r="N234" s="70">
        <f t="shared" si="156"/>
        <v>0</v>
      </c>
      <c r="O234" s="70">
        <f t="shared" si="156"/>
        <v>10</v>
      </c>
      <c r="P234" s="70">
        <f t="shared" si="156"/>
        <v>8</v>
      </c>
      <c r="Q234" s="71">
        <f t="shared" si="156"/>
        <v>1</v>
      </c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38"/>
      <c r="B235" s="73" t="s">
        <v>19</v>
      </c>
      <c r="C235" s="29">
        <v>3.0</v>
      </c>
      <c r="D235" s="29">
        <v>1.0</v>
      </c>
      <c r="E235" s="29">
        <v>0.0</v>
      </c>
      <c r="F235" s="29">
        <v>0.0</v>
      </c>
      <c r="G235" s="23">
        <f t="shared" si="154"/>
        <v>1</v>
      </c>
      <c r="H235" s="29">
        <v>1.0</v>
      </c>
      <c r="I235" s="28">
        <v>0.0</v>
      </c>
      <c r="J235" s="30">
        <v>19.0</v>
      </c>
      <c r="K235" s="69">
        <f t="shared" ref="K235:Q235" si="157">SUM(C241:C242)</f>
        <v>16</v>
      </c>
      <c r="L235" s="70">
        <f t="shared" si="157"/>
        <v>21</v>
      </c>
      <c r="M235" s="70">
        <f t="shared" si="157"/>
        <v>1</v>
      </c>
      <c r="N235" s="70">
        <f t="shared" si="157"/>
        <v>0</v>
      </c>
      <c r="O235" s="70">
        <f t="shared" si="157"/>
        <v>20</v>
      </c>
      <c r="P235" s="70">
        <f t="shared" si="157"/>
        <v>14</v>
      </c>
      <c r="Q235" s="71">
        <f t="shared" si="157"/>
        <v>4</v>
      </c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33" t="s">
        <v>20</v>
      </c>
      <c r="B236" s="72" t="s">
        <v>21</v>
      </c>
      <c r="C236" s="35">
        <v>2.0</v>
      </c>
      <c r="D236" s="35">
        <v>1.0</v>
      </c>
      <c r="E236" s="35">
        <v>0.0</v>
      </c>
      <c r="F236" s="35">
        <v>0.0</v>
      </c>
      <c r="G236" s="31">
        <f t="shared" si="154"/>
        <v>1</v>
      </c>
      <c r="H236" s="35">
        <v>1.0</v>
      </c>
      <c r="I236" s="36">
        <v>0.0</v>
      </c>
      <c r="J236" s="30">
        <v>19.0</v>
      </c>
      <c r="K236" s="69">
        <f t="shared" ref="K236:Q236" si="158">SUM(C243)</f>
        <v>3</v>
      </c>
      <c r="L236" s="70">
        <f t="shared" si="158"/>
        <v>2</v>
      </c>
      <c r="M236" s="70">
        <f t="shared" si="158"/>
        <v>0</v>
      </c>
      <c r="N236" s="70">
        <f t="shared" si="158"/>
        <v>0</v>
      </c>
      <c r="O236" s="70">
        <f t="shared" si="158"/>
        <v>2</v>
      </c>
      <c r="P236" s="70">
        <f t="shared" si="158"/>
        <v>0</v>
      </c>
      <c r="Q236" s="71">
        <f t="shared" si="158"/>
        <v>0</v>
      </c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37"/>
      <c r="B237" s="74" t="s">
        <v>22</v>
      </c>
      <c r="C237" s="35">
        <v>5.0</v>
      </c>
      <c r="D237" s="35">
        <v>3.0</v>
      </c>
      <c r="E237" s="35">
        <v>2.0</v>
      </c>
      <c r="F237" s="35">
        <v>0.0</v>
      </c>
      <c r="G237" s="31">
        <f t="shared" si="154"/>
        <v>1</v>
      </c>
      <c r="H237" s="35">
        <v>1.0</v>
      </c>
      <c r="I237" s="36">
        <v>1.0</v>
      </c>
      <c r="J237" s="30">
        <v>19.0</v>
      </c>
      <c r="K237" s="69">
        <f t="shared" ref="K237:Q237" si="159">SUM(C244)</f>
        <v>4</v>
      </c>
      <c r="L237" s="70">
        <f t="shared" si="159"/>
        <v>1</v>
      </c>
      <c r="M237" s="70">
        <f t="shared" si="159"/>
        <v>0</v>
      </c>
      <c r="N237" s="70">
        <f t="shared" si="159"/>
        <v>0</v>
      </c>
      <c r="O237" s="70">
        <f t="shared" si="159"/>
        <v>1</v>
      </c>
      <c r="P237" s="70">
        <f t="shared" si="159"/>
        <v>5</v>
      </c>
      <c r="Q237" s="71">
        <f t="shared" si="159"/>
        <v>0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37"/>
      <c r="B238" s="74" t="s">
        <v>23</v>
      </c>
      <c r="C238" s="35">
        <v>3.0</v>
      </c>
      <c r="D238" s="35">
        <v>5.0</v>
      </c>
      <c r="E238" s="35">
        <v>1.0</v>
      </c>
      <c r="F238" s="35">
        <v>0.0</v>
      </c>
      <c r="G238" s="31">
        <f t="shared" si="154"/>
        <v>4</v>
      </c>
      <c r="H238" s="35">
        <v>2.0</v>
      </c>
      <c r="I238" s="36">
        <v>0.0</v>
      </c>
      <c r="J238" s="30">
        <v>19.0</v>
      </c>
      <c r="K238" s="75">
        <f t="shared" ref="K238:Q238" si="160">SUM(C245)</f>
        <v>72</v>
      </c>
      <c r="L238" s="76">
        <f t="shared" si="160"/>
        <v>51</v>
      </c>
      <c r="M238" s="76">
        <f t="shared" si="160"/>
        <v>4</v>
      </c>
      <c r="N238" s="76">
        <f t="shared" si="160"/>
        <v>0</v>
      </c>
      <c r="O238" s="76">
        <f t="shared" si="160"/>
        <v>47</v>
      </c>
      <c r="P238" s="76">
        <f t="shared" si="160"/>
        <v>48</v>
      </c>
      <c r="Q238" s="77">
        <f t="shared" si="160"/>
        <v>10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37"/>
      <c r="B239" s="74" t="s">
        <v>24</v>
      </c>
      <c r="C239" s="35">
        <v>2.0</v>
      </c>
      <c r="D239" s="35">
        <v>1.0</v>
      </c>
      <c r="E239" s="35">
        <v>0.0</v>
      </c>
      <c r="F239" s="35">
        <v>0.0</v>
      </c>
      <c r="G239" s="31">
        <f t="shared" si="154"/>
        <v>1</v>
      </c>
      <c r="H239" s="35">
        <v>1.0</v>
      </c>
      <c r="I239" s="36">
        <v>0.0</v>
      </c>
      <c r="J239" s="30">
        <v>19.0</v>
      </c>
      <c r="K239" s="41">
        <f t="shared" ref="K239:Q239" si="161">SUM(C246)</f>
        <v>85</v>
      </c>
      <c r="L239" s="42">
        <f t="shared" si="161"/>
        <v>56</v>
      </c>
      <c r="M239" s="42">
        <f t="shared" si="161"/>
        <v>0</v>
      </c>
      <c r="N239" s="42">
        <f t="shared" si="161"/>
        <v>0</v>
      </c>
      <c r="O239" s="42">
        <f t="shared" si="161"/>
        <v>0</v>
      </c>
      <c r="P239" s="42">
        <f t="shared" si="161"/>
        <v>154</v>
      </c>
      <c r="Q239" s="43">
        <f t="shared" si="161"/>
        <v>53</v>
      </c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38"/>
      <c r="B240" s="78" t="s">
        <v>25</v>
      </c>
      <c r="C240" s="29">
        <v>4.0</v>
      </c>
      <c r="D240" s="29">
        <v>3.0</v>
      </c>
      <c r="E240" s="29">
        <v>0.0</v>
      </c>
      <c r="F240" s="29">
        <v>0.0</v>
      </c>
      <c r="G240" s="23">
        <f t="shared" si="154"/>
        <v>3</v>
      </c>
      <c r="H240" s="29">
        <v>3.0</v>
      </c>
      <c r="I240" s="28">
        <v>0.0</v>
      </c>
      <c r="J240" s="30">
        <v>19.0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26" t="s">
        <v>26</v>
      </c>
      <c r="B241" s="64" t="s">
        <v>27</v>
      </c>
      <c r="C241" s="35">
        <v>11.0</v>
      </c>
      <c r="D241" s="85">
        <v>14.0</v>
      </c>
      <c r="E241" s="85">
        <v>0.0</v>
      </c>
      <c r="F241" s="85">
        <v>0.0</v>
      </c>
      <c r="G241" s="66">
        <f t="shared" si="154"/>
        <v>14</v>
      </c>
      <c r="H241" s="85">
        <v>10.0</v>
      </c>
      <c r="I241" s="87">
        <v>3.0</v>
      </c>
      <c r="J241" s="30">
        <v>19.0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33" t="s">
        <v>28</v>
      </c>
      <c r="B242" s="72" t="s">
        <v>29</v>
      </c>
      <c r="C242" s="88">
        <v>5.0</v>
      </c>
      <c r="D242" s="90">
        <v>7.0</v>
      </c>
      <c r="E242" s="89">
        <v>1.0</v>
      </c>
      <c r="F242" s="90">
        <v>0.0</v>
      </c>
      <c r="G242" s="70">
        <f t="shared" si="154"/>
        <v>6</v>
      </c>
      <c r="H242" s="90">
        <v>4.0</v>
      </c>
      <c r="I242" s="91">
        <v>1.0</v>
      </c>
      <c r="J242" s="30">
        <v>19.0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26"/>
      <c r="B243" s="79" t="s">
        <v>30</v>
      </c>
      <c r="C243" s="92">
        <v>3.0</v>
      </c>
      <c r="D243" s="93">
        <v>2.0</v>
      </c>
      <c r="E243" s="93">
        <v>0.0</v>
      </c>
      <c r="F243" s="93">
        <v>0.0</v>
      </c>
      <c r="G243" s="94">
        <f t="shared" si="154"/>
        <v>2</v>
      </c>
      <c r="H243" s="93">
        <v>0.0</v>
      </c>
      <c r="I243" s="95">
        <v>0.0</v>
      </c>
      <c r="J243" s="30">
        <v>19.0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0" t="s">
        <v>31</v>
      </c>
      <c r="B244" s="81" t="s">
        <v>32</v>
      </c>
      <c r="C244" s="29">
        <v>4.0</v>
      </c>
      <c r="D244" s="29">
        <v>1.0</v>
      </c>
      <c r="E244" s="29">
        <v>0.0</v>
      </c>
      <c r="F244" s="29">
        <v>0.0</v>
      </c>
      <c r="G244" s="23">
        <f t="shared" si="154"/>
        <v>1</v>
      </c>
      <c r="H244" s="29">
        <v>5.0</v>
      </c>
      <c r="I244" s="28">
        <v>0.0</v>
      </c>
      <c r="J244" s="30">
        <v>19.0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45"/>
      <c r="B245" s="46" t="s">
        <v>33</v>
      </c>
      <c r="C245" s="39">
        <f t="shared" ref="C245:F245" si="162">SUM(C232:C244)</f>
        <v>72</v>
      </c>
      <c r="D245" s="39">
        <f t="shared" si="162"/>
        <v>51</v>
      </c>
      <c r="E245" s="39">
        <f t="shared" si="162"/>
        <v>4</v>
      </c>
      <c r="F245" s="39">
        <f t="shared" si="162"/>
        <v>0</v>
      </c>
      <c r="G245" s="39">
        <f t="shared" si="154"/>
        <v>47</v>
      </c>
      <c r="H245" s="39">
        <f t="shared" ref="H245:I245" si="163">SUM(H232:H244)</f>
        <v>48</v>
      </c>
      <c r="I245" s="39">
        <f t="shared" si="163"/>
        <v>10</v>
      </c>
      <c r="J245" s="1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45"/>
      <c r="B246" s="46" t="s">
        <v>34</v>
      </c>
      <c r="C246" s="47">
        <v>85.0</v>
      </c>
      <c r="D246" s="47">
        <v>56.0</v>
      </c>
      <c r="E246" s="96"/>
      <c r="F246" s="96"/>
      <c r="G246" s="48"/>
      <c r="H246" s="47">
        <v>154.0</v>
      </c>
      <c r="I246" s="47">
        <v>53.0</v>
      </c>
      <c r="J246" s="1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49"/>
      <c r="B247" s="50"/>
      <c r="C247" s="51">
        <f>SUM(C246:D246)</f>
        <v>141</v>
      </c>
      <c r="D247" s="52"/>
      <c r="E247" s="52"/>
      <c r="F247" s="52"/>
      <c r="G247" s="10"/>
      <c r="H247" s="51">
        <f>SUM(H246:I246)</f>
        <v>207</v>
      </c>
      <c r="I247" s="10"/>
      <c r="J247" s="5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1">
        <v>44760.0</v>
      </c>
      <c r="B248" s="2"/>
      <c r="C248" s="3" t="s">
        <v>0</v>
      </c>
      <c r="D248" s="4"/>
      <c r="E248" s="4"/>
      <c r="F248" s="4"/>
      <c r="G248" s="5"/>
      <c r="H248" s="3" t="s">
        <v>1</v>
      </c>
      <c r="I248" s="5"/>
      <c r="J248" s="6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9"/>
      <c r="B249" s="10"/>
      <c r="C249" s="54" t="s">
        <v>35</v>
      </c>
      <c r="D249" s="54" t="s">
        <v>3</v>
      </c>
      <c r="E249" s="13" t="s">
        <v>4</v>
      </c>
      <c r="F249" s="14"/>
      <c r="G249" s="54" t="s">
        <v>5</v>
      </c>
      <c r="H249" s="54" t="s">
        <v>6</v>
      </c>
      <c r="I249" s="54" t="s">
        <v>7</v>
      </c>
      <c r="J249" s="15"/>
      <c r="K249" s="55" t="s">
        <v>8</v>
      </c>
      <c r="L249" s="56"/>
      <c r="M249" s="56"/>
      <c r="N249" s="56"/>
      <c r="O249" s="56"/>
      <c r="P249" s="56"/>
      <c r="Q249" s="57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19" t="s">
        <v>9</v>
      </c>
      <c r="B250" s="20" t="s">
        <v>10</v>
      </c>
      <c r="C250" s="14"/>
      <c r="D250" s="14"/>
      <c r="E250" s="58" t="s">
        <v>11</v>
      </c>
      <c r="F250" s="58" t="s">
        <v>12</v>
      </c>
      <c r="G250" s="14"/>
      <c r="H250" s="14"/>
      <c r="I250" s="14"/>
      <c r="J250" s="59"/>
      <c r="K250" s="60">
        <v>1.0</v>
      </c>
      <c r="L250" s="61">
        <v>2.0</v>
      </c>
      <c r="M250" s="61">
        <v>3.0</v>
      </c>
      <c r="N250" s="61">
        <v>4.0</v>
      </c>
      <c r="O250" s="61">
        <v>5.0</v>
      </c>
      <c r="P250" s="61">
        <v>6.0</v>
      </c>
      <c r="Q250" s="62">
        <v>7.0</v>
      </c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63" t="s">
        <v>13</v>
      </c>
      <c r="B251" s="64" t="s">
        <v>14</v>
      </c>
      <c r="C251" s="60">
        <v>15.0</v>
      </c>
      <c r="D251" s="82">
        <v>2.0</v>
      </c>
      <c r="E251" s="82">
        <v>0.0</v>
      </c>
      <c r="F251" s="82">
        <v>0.0</v>
      </c>
      <c r="G251" s="83">
        <f t="shared" ref="G251:G264" si="165">SUM(D251-(E251+F251))</f>
        <v>2</v>
      </c>
      <c r="H251" s="82">
        <v>7.0</v>
      </c>
      <c r="I251" s="84">
        <v>3.0</v>
      </c>
      <c r="J251" s="30">
        <v>18.0</v>
      </c>
      <c r="K251" s="65">
        <f t="shared" ref="K251:Q251" si="164">SUM(C251)</f>
        <v>15</v>
      </c>
      <c r="L251" s="66">
        <f t="shared" si="164"/>
        <v>2</v>
      </c>
      <c r="M251" s="66">
        <f t="shared" si="164"/>
        <v>0</v>
      </c>
      <c r="N251" s="66">
        <f t="shared" si="164"/>
        <v>0</v>
      </c>
      <c r="O251" s="66">
        <f t="shared" si="164"/>
        <v>2</v>
      </c>
      <c r="P251" s="66">
        <f t="shared" si="164"/>
        <v>7</v>
      </c>
      <c r="Q251" s="67">
        <f t="shared" si="164"/>
        <v>3</v>
      </c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33" t="s">
        <v>15</v>
      </c>
      <c r="B252" s="68" t="s">
        <v>48</v>
      </c>
      <c r="C252" s="35">
        <v>3.0</v>
      </c>
      <c r="D252" s="35">
        <v>1.0</v>
      </c>
      <c r="E252" s="35">
        <v>0.0</v>
      </c>
      <c r="F252" s="35">
        <v>0.0</v>
      </c>
      <c r="G252" s="31">
        <f t="shared" si="165"/>
        <v>1</v>
      </c>
      <c r="H252" s="35">
        <v>0.0</v>
      </c>
      <c r="I252" s="36">
        <v>1.0</v>
      </c>
      <c r="J252" s="30">
        <v>18.0</v>
      </c>
      <c r="K252" s="69">
        <f t="shared" ref="K252:Q252" si="166">SUM(C252:C254)</f>
        <v>26</v>
      </c>
      <c r="L252" s="70">
        <f t="shared" si="166"/>
        <v>8</v>
      </c>
      <c r="M252" s="70">
        <f t="shared" si="166"/>
        <v>1</v>
      </c>
      <c r="N252" s="70">
        <f t="shared" si="166"/>
        <v>0</v>
      </c>
      <c r="O252" s="70">
        <f t="shared" si="166"/>
        <v>7</v>
      </c>
      <c r="P252" s="70">
        <f t="shared" si="166"/>
        <v>13</v>
      </c>
      <c r="Q252" s="71">
        <f t="shared" si="166"/>
        <v>11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37"/>
      <c r="B253" s="72" t="s">
        <v>18</v>
      </c>
      <c r="C253" s="35">
        <v>16.0</v>
      </c>
      <c r="D253" s="35">
        <v>5.0</v>
      </c>
      <c r="E253" s="35">
        <v>1.0</v>
      </c>
      <c r="F253" s="35">
        <v>0.0</v>
      </c>
      <c r="G253" s="31">
        <f t="shared" si="165"/>
        <v>4</v>
      </c>
      <c r="H253" s="35">
        <v>10.0</v>
      </c>
      <c r="I253" s="36">
        <v>8.0</v>
      </c>
      <c r="J253" s="30">
        <v>18.0</v>
      </c>
      <c r="K253" s="69">
        <f t="shared" ref="K253:Q253" si="167">SUM(C255:C259)</f>
        <v>17</v>
      </c>
      <c r="L253" s="70">
        <f t="shared" si="167"/>
        <v>9</v>
      </c>
      <c r="M253" s="70">
        <f t="shared" si="167"/>
        <v>4</v>
      </c>
      <c r="N253" s="70">
        <f t="shared" si="167"/>
        <v>0</v>
      </c>
      <c r="O253" s="70">
        <f t="shared" si="167"/>
        <v>5</v>
      </c>
      <c r="P253" s="70">
        <f t="shared" si="167"/>
        <v>3</v>
      </c>
      <c r="Q253" s="71">
        <f t="shared" si="167"/>
        <v>1</v>
      </c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38"/>
      <c r="B254" s="73" t="s">
        <v>19</v>
      </c>
      <c r="C254" s="29">
        <v>7.0</v>
      </c>
      <c r="D254" s="29">
        <v>2.0</v>
      </c>
      <c r="E254" s="29">
        <v>0.0</v>
      </c>
      <c r="F254" s="29">
        <v>0.0</v>
      </c>
      <c r="G254" s="23">
        <f t="shared" si="165"/>
        <v>2</v>
      </c>
      <c r="H254" s="29">
        <v>3.0</v>
      </c>
      <c r="I254" s="28">
        <v>2.0</v>
      </c>
      <c r="J254" s="30">
        <v>18.0</v>
      </c>
      <c r="K254" s="69">
        <f t="shared" ref="K254:Q254" si="168">SUM(C260:C261)</f>
        <v>27</v>
      </c>
      <c r="L254" s="70">
        <f t="shared" si="168"/>
        <v>15</v>
      </c>
      <c r="M254" s="70">
        <f t="shared" si="168"/>
        <v>1</v>
      </c>
      <c r="N254" s="70">
        <f t="shared" si="168"/>
        <v>1</v>
      </c>
      <c r="O254" s="70">
        <f t="shared" si="168"/>
        <v>13</v>
      </c>
      <c r="P254" s="70">
        <f t="shared" si="168"/>
        <v>5</v>
      </c>
      <c r="Q254" s="71">
        <f t="shared" si="168"/>
        <v>2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33" t="s">
        <v>20</v>
      </c>
      <c r="B255" s="72" t="s">
        <v>21</v>
      </c>
      <c r="C255" s="35">
        <v>1.0</v>
      </c>
      <c r="D255" s="35">
        <v>1.0</v>
      </c>
      <c r="E255" s="35">
        <v>0.0</v>
      </c>
      <c r="F255" s="35">
        <v>0.0</v>
      </c>
      <c r="G255" s="31">
        <f t="shared" si="165"/>
        <v>1</v>
      </c>
      <c r="H255" s="35">
        <v>0.0</v>
      </c>
      <c r="I255" s="36">
        <v>1.0</v>
      </c>
      <c r="J255" s="30">
        <v>18.0</v>
      </c>
      <c r="K255" s="69">
        <f t="shared" ref="K255:Q255" si="169">SUM(C262)</f>
        <v>4</v>
      </c>
      <c r="L255" s="70">
        <f t="shared" si="169"/>
        <v>4</v>
      </c>
      <c r="M255" s="70">
        <f t="shared" si="169"/>
        <v>1</v>
      </c>
      <c r="N255" s="70">
        <f t="shared" si="169"/>
        <v>1</v>
      </c>
      <c r="O255" s="70">
        <f t="shared" si="169"/>
        <v>2</v>
      </c>
      <c r="P255" s="70">
        <f t="shared" si="169"/>
        <v>0</v>
      </c>
      <c r="Q255" s="71">
        <f t="shared" si="169"/>
        <v>0</v>
      </c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37"/>
      <c r="B256" s="74" t="s">
        <v>22</v>
      </c>
      <c r="C256" s="35">
        <v>4.0</v>
      </c>
      <c r="D256" s="35">
        <v>2.0</v>
      </c>
      <c r="E256" s="35">
        <v>1.0</v>
      </c>
      <c r="F256" s="35">
        <v>0.0</v>
      </c>
      <c r="G256" s="31">
        <f t="shared" si="165"/>
        <v>1</v>
      </c>
      <c r="H256" s="35">
        <v>1.0</v>
      </c>
      <c r="I256" s="36">
        <v>0.0</v>
      </c>
      <c r="J256" s="30">
        <v>18.0</v>
      </c>
      <c r="K256" s="69">
        <f t="shared" ref="K256:Q256" si="170">SUM(C263)</f>
        <v>0</v>
      </c>
      <c r="L256" s="70">
        <f t="shared" si="170"/>
        <v>10</v>
      </c>
      <c r="M256" s="70">
        <f t="shared" si="170"/>
        <v>4</v>
      </c>
      <c r="N256" s="70">
        <f t="shared" si="170"/>
        <v>1</v>
      </c>
      <c r="O256" s="70">
        <f t="shared" si="170"/>
        <v>5</v>
      </c>
      <c r="P256" s="70">
        <f t="shared" si="170"/>
        <v>0</v>
      </c>
      <c r="Q256" s="71">
        <f t="shared" si="170"/>
        <v>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37"/>
      <c r="B257" s="74" t="s">
        <v>23</v>
      </c>
      <c r="C257" s="35">
        <v>2.0</v>
      </c>
      <c r="D257" s="35">
        <v>3.0</v>
      </c>
      <c r="E257" s="35">
        <v>2.0</v>
      </c>
      <c r="F257" s="35">
        <v>0.0</v>
      </c>
      <c r="G257" s="31">
        <f t="shared" si="165"/>
        <v>1</v>
      </c>
      <c r="H257" s="35">
        <v>0.0</v>
      </c>
      <c r="I257" s="36">
        <v>0.0</v>
      </c>
      <c r="J257" s="30">
        <v>18.0</v>
      </c>
      <c r="K257" s="75">
        <f t="shared" ref="K257:Q257" si="171">SUM(C264)</f>
        <v>89</v>
      </c>
      <c r="L257" s="76">
        <f t="shared" si="171"/>
        <v>48</v>
      </c>
      <c r="M257" s="76">
        <f t="shared" si="171"/>
        <v>11</v>
      </c>
      <c r="N257" s="76">
        <f t="shared" si="171"/>
        <v>3</v>
      </c>
      <c r="O257" s="76">
        <f t="shared" si="171"/>
        <v>34</v>
      </c>
      <c r="P257" s="76">
        <f t="shared" si="171"/>
        <v>28</v>
      </c>
      <c r="Q257" s="77">
        <f t="shared" si="171"/>
        <v>17</v>
      </c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37"/>
      <c r="B258" s="74" t="s">
        <v>24</v>
      </c>
      <c r="C258" s="35">
        <v>3.0</v>
      </c>
      <c r="D258" s="35">
        <v>1.0</v>
      </c>
      <c r="E258" s="35">
        <v>1.0</v>
      </c>
      <c r="F258" s="35">
        <v>0.0</v>
      </c>
      <c r="G258" s="31">
        <f t="shared" si="165"/>
        <v>0</v>
      </c>
      <c r="H258" s="35">
        <v>0.0</v>
      </c>
      <c r="I258" s="36">
        <v>0.0</v>
      </c>
      <c r="J258" s="30">
        <v>18.0</v>
      </c>
      <c r="K258" s="41">
        <f t="shared" ref="K258:Q258" si="172">SUM(C265)</f>
        <v>98</v>
      </c>
      <c r="L258" s="42">
        <f t="shared" si="172"/>
        <v>46</v>
      </c>
      <c r="M258" s="42">
        <f t="shared" si="172"/>
        <v>0</v>
      </c>
      <c r="N258" s="42">
        <f t="shared" si="172"/>
        <v>0</v>
      </c>
      <c r="O258" s="42">
        <f t="shared" si="172"/>
        <v>0</v>
      </c>
      <c r="P258" s="42">
        <f t="shared" si="172"/>
        <v>112</v>
      </c>
      <c r="Q258" s="43">
        <f t="shared" si="172"/>
        <v>59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38"/>
      <c r="B259" s="78" t="s">
        <v>25</v>
      </c>
      <c r="C259" s="29">
        <v>7.0</v>
      </c>
      <c r="D259" s="29">
        <v>2.0</v>
      </c>
      <c r="E259" s="29">
        <v>0.0</v>
      </c>
      <c r="F259" s="29">
        <v>0.0</v>
      </c>
      <c r="G259" s="23">
        <f t="shared" si="165"/>
        <v>2</v>
      </c>
      <c r="H259" s="29">
        <v>2.0</v>
      </c>
      <c r="I259" s="28">
        <v>0.0</v>
      </c>
      <c r="J259" s="30">
        <v>18.0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26" t="s">
        <v>26</v>
      </c>
      <c r="B260" s="64" t="s">
        <v>27</v>
      </c>
      <c r="C260" s="35">
        <v>23.0</v>
      </c>
      <c r="D260" s="85">
        <v>12.0</v>
      </c>
      <c r="E260" s="85">
        <v>0.0</v>
      </c>
      <c r="F260" s="85">
        <v>1.0</v>
      </c>
      <c r="G260" s="66">
        <f t="shared" si="165"/>
        <v>11</v>
      </c>
      <c r="H260" s="85">
        <v>5.0</v>
      </c>
      <c r="I260" s="87">
        <v>2.0</v>
      </c>
      <c r="J260" s="30">
        <v>18.0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33" t="s">
        <v>28</v>
      </c>
      <c r="B261" s="72" t="s">
        <v>29</v>
      </c>
      <c r="C261" s="88">
        <v>4.0</v>
      </c>
      <c r="D261" s="90">
        <v>3.0</v>
      </c>
      <c r="E261" s="89">
        <v>1.0</v>
      </c>
      <c r="F261" s="90">
        <v>0.0</v>
      </c>
      <c r="G261" s="70">
        <f t="shared" si="165"/>
        <v>2</v>
      </c>
      <c r="H261" s="90">
        <v>0.0</v>
      </c>
      <c r="I261" s="91">
        <v>0.0</v>
      </c>
      <c r="J261" s="30">
        <v>18.0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26"/>
      <c r="B262" s="79" t="s">
        <v>30</v>
      </c>
      <c r="C262" s="92">
        <v>4.0</v>
      </c>
      <c r="D262" s="93">
        <v>4.0</v>
      </c>
      <c r="E262" s="93">
        <v>1.0</v>
      </c>
      <c r="F262" s="93">
        <v>1.0</v>
      </c>
      <c r="G262" s="94">
        <f t="shared" si="165"/>
        <v>2</v>
      </c>
      <c r="H262" s="93">
        <v>0.0</v>
      </c>
      <c r="I262" s="95">
        <v>0.0</v>
      </c>
      <c r="J262" s="30">
        <v>18.0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0" t="s">
        <v>31</v>
      </c>
      <c r="B263" s="81" t="s">
        <v>32</v>
      </c>
      <c r="C263" s="29">
        <v>0.0</v>
      </c>
      <c r="D263" s="29">
        <v>10.0</v>
      </c>
      <c r="E263" s="29">
        <v>4.0</v>
      </c>
      <c r="F263" s="29">
        <v>1.0</v>
      </c>
      <c r="G263" s="23">
        <f t="shared" si="165"/>
        <v>5</v>
      </c>
      <c r="H263" s="29">
        <v>0.0</v>
      </c>
      <c r="I263" s="28">
        <v>0.0</v>
      </c>
      <c r="J263" s="30">
        <v>18.0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45"/>
      <c r="B264" s="46" t="s">
        <v>33</v>
      </c>
      <c r="C264" s="39">
        <f t="shared" ref="C264:F264" si="173">SUM(C251:C263)</f>
        <v>89</v>
      </c>
      <c r="D264" s="39">
        <f t="shared" si="173"/>
        <v>48</v>
      </c>
      <c r="E264" s="39">
        <f t="shared" si="173"/>
        <v>11</v>
      </c>
      <c r="F264" s="39">
        <f t="shared" si="173"/>
        <v>3</v>
      </c>
      <c r="G264" s="39">
        <f t="shared" si="165"/>
        <v>34</v>
      </c>
      <c r="H264" s="39">
        <f t="shared" ref="H264:I264" si="174">SUM(H251:H263)</f>
        <v>28</v>
      </c>
      <c r="I264" s="39">
        <f t="shared" si="174"/>
        <v>17</v>
      </c>
      <c r="J264" s="1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45"/>
      <c r="B265" s="46" t="s">
        <v>34</v>
      </c>
      <c r="C265" s="47">
        <v>98.0</v>
      </c>
      <c r="D265" s="47">
        <v>46.0</v>
      </c>
      <c r="E265" s="96"/>
      <c r="F265" s="96"/>
      <c r="G265" s="48"/>
      <c r="H265" s="47">
        <v>112.0</v>
      </c>
      <c r="I265" s="47">
        <v>59.0</v>
      </c>
      <c r="J265" s="1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49"/>
      <c r="B266" s="50"/>
      <c r="C266" s="51">
        <f>SUM(C265:D265)</f>
        <v>144</v>
      </c>
      <c r="D266" s="52"/>
      <c r="E266" s="52"/>
      <c r="F266" s="52"/>
      <c r="G266" s="10"/>
      <c r="H266" s="51">
        <f>SUM(H265:I265)</f>
        <v>171</v>
      </c>
      <c r="I266" s="10"/>
      <c r="J266" s="5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1">
        <v>44759.0</v>
      </c>
      <c r="B267" s="2"/>
      <c r="C267" s="3" t="s">
        <v>0</v>
      </c>
      <c r="D267" s="4"/>
      <c r="E267" s="4"/>
      <c r="F267" s="4"/>
      <c r="G267" s="5"/>
      <c r="H267" s="3" t="s">
        <v>1</v>
      </c>
      <c r="I267" s="5"/>
      <c r="J267" s="6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9"/>
      <c r="B268" s="10"/>
      <c r="C268" s="54" t="s">
        <v>35</v>
      </c>
      <c r="D268" s="54" t="s">
        <v>3</v>
      </c>
      <c r="E268" s="13" t="s">
        <v>4</v>
      </c>
      <c r="F268" s="14"/>
      <c r="G268" s="54" t="s">
        <v>5</v>
      </c>
      <c r="H268" s="54" t="s">
        <v>6</v>
      </c>
      <c r="I268" s="54" t="s">
        <v>7</v>
      </c>
      <c r="J268" s="15"/>
      <c r="K268" s="55" t="s">
        <v>8</v>
      </c>
      <c r="L268" s="56"/>
      <c r="M268" s="56"/>
      <c r="N268" s="56"/>
      <c r="O268" s="56"/>
      <c r="P268" s="56"/>
      <c r="Q268" s="57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19" t="s">
        <v>9</v>
      </c>
      <c r="B269" s="20" t="s">
        <v>10</v>
      </c>
      <c r="C269" s="14"/>
      <c r="D269" s="14"/>
      <c r="E269" s="58" t="s">
        <v>11</v>
      </c>
      <c r="F269" s="58" t="s">
        <v>12</v>
      </c>
      <c r="G269" s="14"/>
      <c r="H269" s="14"/>
      <c r="I269" s="14"/>
      <c r="J269" s="59"/>
      <c r="K269" s="60">
        <v>1.0</v>
      </c>
      <c r="L269" s="61">
        <v>2.0</v>
      </c>
      <c r="M269" s="61">
        <v>3.0</v>
      </c>
      <c r="N269" s="61">
        <v>4.0</v>
      </c>
      <c r="O269" s="61">
        <v>5.0</v>
      </c>
      <c r="P269" s="61">
        <v>6.0</v>
      </c>
      <c r="Q269" s="62">
        <v>7.0</v>
      </c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63" t="s">
        <v>13</v>
      </c>
      <c r="B270" s="64" t="s">
        <v>14</v>
      </c>
      <c r="C270" s="60">
        <v>3.0</v>
      </c>
      <c r="D270" s="82">
        <v>1.0</v>
      </c>
      <c r="E270" s="82">
        <v>0.0</v>
      </c>
      <c r="F270" s="82">
        <v>0.0</v>
      </c>
      <c r="G270" s="83">
        <f t="shared" ref="G270:G283" si="176">SUM(D270-(E270+F270))</f>
        <v>1</v>
      </c>
      <c r="H270" s="82">
        <v>3.0</v>
      </c>
      <c r="I270" s="84">
        <v>3.0</v>
      </c>
      <c r="J270" s="30">
        <v>17.0</v>
      </c>
      <c r="K270" s="65">
        <f t="shared" ref="K270:Q270" si="175">SUM(C270)</f>
        <v>3</v>
      </c>
      <c r="L270" s="66">
        <f t="shared" si="175"/>
        <v>1</v>
      </c>
      <c r="M270" s="66">
        <f t="shared" si="175"/>
        <v>0</v>
      </c>
      <c r="N270" s="66">
        <f t="shared" si="175"/>
        <v>0</v>
      </c>
      <c r="O270" s="66">
        <f t="shared" si="175"/>
        <v>1</v>
      </c>
      <c r="P270" s="66">
        <f t="shared" si="175"/>
        <v>3</v>
      </c>
      <c r="Q270" s="67">
        <f t="shared" si="175"/>
        <v>3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33" t="s">
        <v>15</v>
      </c>
      <c r="B271" s="68" t="s">
        <v>49</v>
      </c>
      <c r="C271" s="35">
        <v>0.0</v>
      </c>
      <c r="D271" s="35">
        <v>1.0</v>
      </c>
      <c r="E271" s="35">
        <v>0.0</v>
      </c>
      <c r="F271" s="35">
        <v>1.0</v>
      </c>
      <c r="G271" s="31">
        <f t="shared" si="176"/>
        <v>0</v>
      </c>
      <c r="H271" s="35">
        <v>0.0</v>
      </c>
      <c r="I271" s="36">
        <v>0.0</v>
      </c>
      <c r="J271" s="30">
        <v>17.0</v>
      </c>
      <c r="K271" s="69">
        <f t="shared" ref="K271:Q271" si="177">SUM(C271:C273)</f>
        <v>5</v>
      </c>
      <c r="L271" s="70">
        <f t="shared" si="177"/>
        <v>3</v>
      </c>
      <c r="M271" s="70">
        <f t="shared" si="177"/>
        <v>0</v>
      </c>
      <c r="N271" s="70">
        <f t="shared" si="177"/>
        <v>1</v>
      </c>
      <c r="O271" s="70">
        <f t="shared" si="177"/>
        <v>2</v>
      </c>
      <c r="P271" s="70">
        <f t="shared" si="177"/>
        <v>1</v>
      </c>
      <c r="Q271" s="71">
        <f t="shared" si="177"/>
        <v>0</v>
      </c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37"/>
      <c r="B272" s="72" t="s">
        <v>18</v>
      </c>
      <c r="C272" s="35">
        <v>3.0</v>
      </c>
      <c r="D272" s="35">
        <v>2.0</v>
      </c>
      <c r="E272" s="35">
        <v>0.0</v>
      </c>
      <c r="F272" s="35">
        <v>0.0</v>
      </c>
      <c r="G272" s="31">
        <f t="shared" si="176"/>
        <v>2</v>
      </c>
      <c r="H272" s="35">
        <v>1.0</v>
      </c>
      <c r="I272" s="36">
        <v>0.0</v>
      </c>
      <c r="J272" s="30">
        <v>17.0</v>
      </c>
      <c r="K272" s="69">
        <f t="shared" ref="K272:Q272" si="178">SUM(C274:C278)</f>
        <v>3</v>
      </c>
      <c r="L272" s="70">
        <f t="shared" si="178"/>
        <v>1</v>
      </c>
      <c r="M272" s="70">
        <f t="shared" si="178"/>
        <v>1</v>
      </c>
      <c r="N272" s="70">
        <f t="shared" si="178"/>
        <v>0</v>
      </c>
      <c r="O272" s="70">
        <f t="shared" si="178"/>
        <v>0</v>
      </c>
      <c r="P272" s="70">
        <f t="shared" si="178"/>
        <v>0</v>
      </c>
      <c r="Q272" s="71">
        <f t="shared" si="178"/>
        <v>0</v>
      </c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38"/>
      <c r="B273" s="73" t="s">
        <v>19</v>
      </c>
      <c r="C273" s="29">
        <v>2.0</v>
      </c>
      <c r="D273" s="29">
        <v>0.0</v>
      </c>
      <c r="E273" s="29">
        <v>0.0</v>
      </c>
      <c r="F273" s="29">
        <v>0.0</v>
      </c>
      <c r="G273" s="23">
        <f t="shared" si="176"/>
        <v>0</v>
      </c>
      <c r="H273" s="29">
        <v>0.0</v>
      </c>
      <c r="I273" s="28">
        <v>0.0</v>
      </c>
      <c r="J273" s="30">
        <v>17.0</v>
      </c>
      <c r="K273" s="69">
        <f t="shared" ref="K273:Q273" si="179">SUM(C279:C280)</f>
        <v>1</v>
      </c>
      <c r="L273" s="70">
        <f t="shared" si="179"/>
        <v>9</v>
      </c>
      <c r="M273" s="70">
        <f t="shared" si="179"/>
        <v>1</v>
      </c>
      <c r="N273" s="70">
        <f t="shared" si="179"/>
        <v>1</v>
      </c>
      <c r="O273" s="70">
        <f t="shared" si="179"/>
        <v>7</v>
      </c>
      <c r="P273" s="70">
        <f t="shared" si="179"/>
        <v>0</v>
      </c>
      <c r="Q273" s="71">
        <f t="shared" si="179"/>
        <v>1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33" t="s">
        <v>20</v>
      </c>
      <c r="B274" s="72" t="s">
        <v>21</v>
      </c>
      <c r="C274" s="35">
        <v>1.0</v>
      </c>
      <c r="D274" s="35">
        <v>0.0</v>
      </c>
      <c r="E274" s="35">
        <v>0.0</v>
      </c>
      <c r="F274" s="35">
        <v>0.0</v>
      </c>
      <c r="G274" s="31">
        <f t="shared" si="176"/>
        <v>0</v>
      </c>
      <c r="H274" s="35">
        <v>0.0</v>
      </c>
      <c r="I274" s="36">
        <v>0.0</v>
      </c>
      <c r="J274" s="30">
        <v>17.0</v>
      </c>
      <c r="K274" s="69">
        <f t="shared" ref="K274:Q274" si="180">SUM(C281)</f>
        <v>0</v>
      </c>
      <c r="L274" s="70">
        <f t="shared" si="180"/>
        <v>1</v>
      </c>
      <c r="M274" s="70">
        <f t="shared" si="180"/>
        <v>0</v>
      </c>
      <c r="N274" s="70">
        <f t="shared" si="180"/>
        <v>0</v>
      </c>
      <c r="O274" s="70">
        <f t="shared" si="180"/>
        <v>1</v>
      </c>
      <c r="P274" s="70">
        <f t="shared" si="180"/>
        <v>0</v>
      </c>
      <c r="Q274" s="71">
        <f t="shared" si="180"/>
        <v>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37"/>
      <c r="B275" s="74" t="s">
        <v>22</v>
      </c>
      <c r="C275" s="35">
        <v>1.0</v>
      </c>
      <c r="D275" s="35">
        <v>0.0</v>
      </c>
      <c r="E275" s="35">
        <v>0.0</v>
      </c>
      <c r="F275" s="35">
        <v>0.0</v>
      </c>
      <c r="G275" s="31">
        <f t="shared" si="176"/>
        <v>0</v>
      </c>
      <c r="H275" s="35">
        <v>0.0</v>
      </c>
      <c r="I275" s="36">
        <v>0.0</v>
      </c>
      <c r="J275" s="30">
        <v>17.0</v>
      </c>
      <c r="K275" s="69">
        <f t="shared" ref="K275:Q275" si="181">SUM(C282)</f>
        <v>0</v>
      </c>
      <c r="L275" s="70">
        <f t="shared" si="181"/>
        <v>4</v>
      </c>
      <c r="M275" s="70">
        <f t="shared" si="181"/>
        <v>2</v>
      </c>
      <c r="N275" s="70">
        <f t="shared" si="181"/>
        <v>0</v>
      </c>
      <c r="O275" s="70">
        <f t="shared" si="181"/>
        <v>2</v>
      </c>
      <c r="P275" s="70">
        <f t="shared" si="181"/>
        <v>0</v>
      </c>
      <c r="Q275" s="71">
        <f t="shared" si="181"/>
        <v>0</v>
      </c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37"/>
      <c r="B276" s="74" t="s">
        <v>23</v>
      </c>
      <c r="C276" s="35">
        <v>0.0</v>
      </c>
      <c r="D276" s="35">
        <v>0.0</v>
      </c>
      <c r="E276" s="35">
        <v>0.0</v>
      </c>
      <c r="F276" s="35">
        <v>0.0</v>
      </c>
      <c r="G276" s="31">
        <f t="shared" si="176"/>
        <v>0</v>
      </c>
      <c r="H276" s="35">
        <v>0.0</v>
      </c>
      <c r="I276" s="36">
        <v>0.0</v>
      </c>
      <c r="J276" s="30">
        <v>17.0</v>
      </c>
      <c r="K276" s="75">
        <f t="shared" ref="K276:Q276" si="182">SUM(C283)</f>
        <v>12</v>
      </c>
      <c r="L276" s="76">
        <f t="shared" si="182"/>
        <v>19</v>
      </c>
      <c r="M276" s="76">
        <f t="shared" si="182"/>
        <v>4</v>
      </c>
      <c r="N276" s="76">
        <f t="shared" si="182"/>
        <v>2</v>
      </c>
      <c r="O276" s="76">
        <f t="shared" si="182"/>
        <v>13</v>
      </c>
      <c r="P276" s="76">
        <f t="shared" si="182"/>
        <v>4</v>
      </c>
      <c r="Q276" s="77">
        <f t="shared" si="182"/>
        <v>4</v>
      </c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37"/>
      <c r="B277" s="74" t="s">
        <v>24</v>
      </c>
      <c r="C277" s="35">
        <v>0.0</v>
      </c>
      <c r="D277" s="35">
        <v>0.0</v>
      </c>
      <c r="E277" s="35">
        <v>0.0</v>
      </c>
      <c r="F277" s="35">
        <v>0.0</v>
      </c>
      <c r="G277" s="31">
        <f t="shared" si="176"/>
        <v>0</v>
      </c>
      <c r="H277" s="35">
        <v>0.0</v>
      </c>
      <c r="I277" s="36">
        <v>0.0</v>
      </c>
      <c r="J277" s="30">
        <v>17.0</v>
      </c>
      <c r="K277" s="41">
        <f t="shared" ref="K277:Q277" si="183">SUM(C284)</f>
        <v>10</v>
      </c>
      <c r="L277" s="42">
        <f t="shared" si="183"/>
        <v>19</v>
      </c>
      <c r="M277" s="42">
        <f t="shared" si="183"/>
        <v>0</v>
      </c>
      <c r="N277" s="42">
        <f t="shared" si="183"/>
        <v>0</v>
      </c>
      <c r="O277" s="42">
        <f t="shared" si="183"/>
        <v>0</v>
      </c>
      <c r="P277" s="42">
        <f t="shared" si="183"/>
        <v>4</v>
      </c>
      <c r="Q277" s="43">
        <f t="shared" si="183"/>
        <v>4</v>
      </c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38"/>
      <c r="B278" s="78" t="s">
        <v>25</v>
      </c>
      <c r="C278" s="29">
        <v>1.0</v>
      </c>
      <c r="D278" s="29">
        <v>1.0</v>
      </c>
      <c r="E278" s="29">
        <v>1.0</v>
      </c>
      <c r="F278" s="29">
        <v>0.0</v>
      </c>
      <c r="G278" s="23">
        <f t="shared" si="176"/>
        <v>0</v>
      </c>
      <c r="H278" s="29">
        <v>0.0</v>
      </c>
      <c r="I278" s="28">
        <v>0.0</v>
      </c>
      <c r="J278" s="30">
        <v>17.0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26" t="s">
        <v>26</v>
      </c>
      <c r="B279" s="64" t="s">
        <v>27</v>
      </c>
      <c r="C279" s="35">
        <v>1.0</v>
      </c>
      <c r="D279" s="85">
        <v>5.0</v>
      </c>
      <c r="E279" s="85">
        <v>0.0</v>
      </c>
      <c r="F279" s="85">
        <v>0.0</v>
      </c>
      <c r="G279" s="66">
        <f t="shared" si="176"/>
        <v>5</v>
      </c>
      <c r="H279" s="85">
        <v>0.0</v>
      </c>
      <c r="I279" s="87">
        <v>1.0</v>
      </c>
      <c r="J279" s="30">
        <v>17.0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33" t="s">
        <v>28</v>
      </c>
      <c r="B280" s="72" t="s">
        <v>29</v>
      </c>
      <c r="C280" s="88">
        <v>0.0</v>
      </c>
      <c r="D280" s="90">
        <v>4.0</v>
      </c>
      <c r="E280" s="89">
        <v>1.0</v>
      </c>
      <c r="F280" s="90">
        <v>1.0</v>
      </c>
      <c r="G280" s="70">
        <f t="shared" si="176"/>
        <v>2</v>
      </c>
      <c r="H280" s="90">
        <v>0.0</v>
      </c>
      <c r="I280" s="91">
        <v>0.0</v>
      </c>
      <c r="J280" s="30">
        <v>17.0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26"/>
      <c r="B281" s="79" t="s">
        <v>30</v>
      </c>
      <c r="C281" s="92">
        <v>0.0</v>
      </c>
      <c r="D281" s="93">
        <v>1.0</v>
      </c>
      <c r="E281" s="93">
        <v>0.0</v>
      </c>
      <c r="F281" s="93">
        <v>0.0</v>
      </c>
      <c r="G281" s="94">
        <f t="shared" si="176"/>
        <v>1</v>
      </c>
      <c r="H281" s="93">
        <v>0.0</v>
      </c>
      <c r="I281" s="95">
        <v>0.0</v>
      </c>
      <c r="J281" s="30">
        <v>17.0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0" t="s">
        <v>31</v>
      </c>
      <c r="B282" s="81" t="s">
        <v>32</v>
      </c>
      <c r="C282" s="29">
        <v>0.0</v>
      </c>
      <c r="D282" s="29">
        <v>4.0</v>
      </c>
      <c r="E282" s="29">
        <v>2.0</v>
      </c>
      <c r="F282" s="29">
        <v>0.0</v>
      </c>
      <c r="G282" s="23">
        <f t="shared" si="176"/>
        <v>2</v>
      </c>
      <c r="H282" s="29">
        <v>0.0</v>
      </c>
      <c r="I282" s="28">
        <v>0.0</v>
      </c>
      <c r="J282" s="30">
        <v>17.0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45"/>
      <c r="B283" s="46" t="s">
        <v>33</v>
      </c>
      <c r="C283" s="39">
        <f t="shared" ref="C283:F283" si="184">SUM(C270:C282)</f>
        <v>12</v>
      </c>
      <c r="D283" s="39">
        <f t="shared" si="184"/>
        <v>19</v>
      </c>
      <c r="E283" s="39">
        <f t="shared" si="184"/>
        <v>4</v>
      </c>
      <c r="F283" s="39">
        <f t="shared" si="184"/>
        <v>2</v>
      </c>
      <c r="G283" s="39">
        <f t="shared" si="176"/>
        <v>13</v>
      </c>
      <c r="H283" s="39">
        <f t="shared" ref="H283:I283" si="185">SUM(H270:H282)</f>
        <v>4</v>
      </c>
      <c r="I283" s="39">
        <f t="shared" si="185"/>
        <v>4</v>
      </c>
      <c r="J283" s="1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45"/>
      <c r="B284" s="46" t="s">
        <v>34</v>
      </c>
      <c r="C284" s="47">
        <v>10.0</v>
      </c>
      <c r="D284" s="47">
        <v>19.0</v>
      </c>
      <c r="E284" s="96"/>
      <c r="F284" s="96"/>
      <c r="G284" s="48"/>
      <c r="H284" s="47">
        <v>4.0</v>
      </c>
      <c r="I284" s="47">
        <v>4.0</v>
      </c>
      <c r="J284" s="1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49"/>
      <c r="B285" s="50"/>
      <c r="C285" s="51">
        <f>SUM(C284:D284)</f>
        <v>29</v>
      </c>
      <c r="D285" s="52"/>
      <c r="E285" s="52"/>
      <c r="F285" s="52"/>
      <c r="G285" s="10"/>
      <c r="H285" s="51">
        <f>SUM(H284:I284)</f>
        <v>8</v>
      </c>
      <c r="I285" s="10"/>
      <c r="J285" s="5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1">
        <v>44758.0</v>
      </c>
      <c r="B286" s="2"/>
      <c r="C286" s="3" t="s">
        <v>0</v>
      </c>
      <c r="D286" s="4"/>
      <c r="E286" s="4"/>
      <c r="F286" s="4"/>
      <c r="G286" s="5"/>
      <c r="H286" s="3" t="s">
        <v>1</v>
      </c>
      <c r="I286" s="5"/>
      <c r="J286" s="6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9"/>
      <c r="B287" s="10"/>
      <c r="C287" s="54" t="s">
        <v>35</v>
      </c>
      <c r="D287" s="54" t="s">
        <v>3</v>
      </c>
      <c r="E287" s="13" t="s">
        <v>4</v>
      </c>
      <c r="F287" s="14"/>
      <c r="G287" s="54" t="s">
        <v>5</v>
      </c>
      <c r="H287" s="54" t="s">
        <v>6</v>
      </c>
      <c r="I287" s="54" t="s">
        <v>7</v>
      </c>
      <c r="J287" s="15"/>
      <c r="K287" s="55" t="s">
        <v>8</v>
      </c>
      <c r="L287" s="56"/>
      <c r="M287" s="56"/>
      <c r="N287" s="56"/>
      <c r="O287" s="56"/>
      <c r="P287" s="56"/>
      <c r="Q287" s="57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19" t="s">
        <v>9</v>
      </c>
      <c r="B288" s="20" t="s">
        <v>10</v>
      </c>
      <c r="C288" s="14"/>
      <c r="D288" s="14"/>
      <c r="E288" s="58" t="s">
        <v>11</v>
      </c>
      <c r="F288" s="58" t="s">
        <v>12</v>
      </c>
      <c r="G288" s="14"/>
      <c r="H288" s="14"/>
      <c r="I288" s="14"/>
      <c r="J288" s="15"/>
      <c r="K288" s="102">
        <v>1.0</v>
      </c>
      <c r="L288" s="103">
        <v>2.0</v>
      </c>
      <c r="M288" s="103">
        <v>3.0</v>
      </c>
      <c r="N288" s="103">
        <v>4.0</v>
      </c>
      <c r="O288" s="103">
        <v>5.0</v>
      </c>
      <c r="P288" s="103">
        <v>6.0</v>
      </c>
      <c r="Q288" s="104">
        <v>7.0</v>
      </c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63" t="s">
        <v>13</v>
      </c>
      <c r="B289" s="64" t="s">
        <v>14</v>
      </c>
      <c r="C289" s="60">
        <v>7.0</v>
      </c>
      <c r="D289" s="82">
        <v>3.0</v>
      </c>
      <c r="E289" s="82">
        <v>0.0</v>
      </c>
      <c r="F289" s="82">
        <v>0.0</v>
      </c>
      <c r="G289" s="83">
        <f t="shared" ref="G289:G302" si="187">SUM(D289-(E289+F289))</f>
        <v>3</v>
      </c>
      <c r="H289" s="82">
        <v>4.0</v>
      </c>
      <c r="I289" s="84">
        <v>2.0</v>
      </c>
      <c r="J289" s="30">
        <v>16.0</v>
      </c>
      <c r="K289" s="69">
        <f t="shared" ref="K289:Q289" si="186">SUM(C289)</f>
        <v>7</v>
      </c>
      <c r="L289" s="70">
        <f t="shared" si="186"/>
        <v>3</v>
      </c>
      <c r="M289" s="70">
        <f t="shared" si="186"/>
        <v>0</v>
      </c>
      <c r="N289" s="70">
        <f t="shared" si="186"/>
        <v>0</v>
      </c>
      <c r="O289" s="70">
        <f t="shared" si="186"/>
        <v>3</v>
      </c>
      <c r="P289" s="70">
        <f t="shared" si="186"/>
        <v>4</v>
      </c>
      <c r="Q289" s="71">
        <f t="shared" si="186"/>
        <v>2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33" t="s">
        <v>15</v>
      </c>
      <c r="B290" s="68" t="s">
        <v>50</v>
      </c>
      <c r="C290" s="35">
        <v>4.0</v>
      </c>
      <c r="D290" s="35">
        <v>1.0</v>
      </c>
      <c r="E290" s="35">
        <v>0.0</v>
      </c>
      <c r="F290" s="35">
        <v>0.0</v>
      </c>
      <c r="G290" s="31">
        <f t="shared" si="187"/>
        <v>1</v>
      </c>
      <c r="H290" s="35">
        <v>1.0</v>
      </c>
      <c r="I290" s="36">
        <v>0.0</v>
      </c>
      <c r="J290" s="30">
        <v>16.0</v>
      </c>
      <c r="K290" s="69">
        <f t="shared" ref="K290:Q290" si="188">SUM(C290:C292)</f>
        <v>14</v>
      </c>
      <c r="L290" s="70">
        <f t="shared" si="188"/>
        <v>3</v>
      </c>
      <c r="M290" s="70">
        <f t="shared" si="188"/>
        <v>0</v>
      </c>
      <c r="N290" s="70">
        <f t="shared" si="188"/>
        <v>0</v>
      </c>
      <c r="O290" s="70">
        <f t="shared" si="188"/>
        <v>3</v>
      </c>
      <c r="P290" s="70">
        <f t="shared" si="188"/>
        <v>7</v>
      </c>
      <c r="Q290" s="71">
        <f t="shared" si="188"/>
        <v>2</v>
      </c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37"/>
      <c r="B291" s="72" t="s">
        <v>18</v>
      </c>
      <c r="C291" s="35">
        <v>8.0</v>
      </c>
      <c r="D291" s="35">
        <v>2.0</v>
      </c>
      <c r="E291" s="35">
        <v>0.0</v>
      </c>
      <c r="F291" s="35">
        <v>0.0</v>
      </c>
      <c r="G291" s="31">
        <f t="shared" si="187"/>
        <v>2</v>
      </c>
      <c r="H291" s="35">
        <v>6.0</v>
      </c>
      <c r="I291" s="36">
        <v>2.0</v>
      </c>
      <c r="J291" s="30">
        <v>16.0</v>
      </c>
      <c r="K291" s="69">
        <f t="shared" ref="K291:Q291" si="189">SUM(C293:C297)</f>
        <v>15</v>
      </c>
      <c r="L291" s="70">
        <f t="shared" si="189"/>
        <v>9</v>
      </c>
      <c r="M291" s="70">
        <f t="shared" si="189"/>
        <v>3</v>
      </c>
      <c r="N291" s="70">
        <f t="shared" si="189"/>
        <v>0</v>
      </c>
      <c r="O291" s="70">
        <f t="shared" si="189"/>
        <v>6</v>
      </c>
      <c r="P291" s="70">
        <f t="shared" si="189"/>
        <v>4</v>
      </c>
      <c r="Q291" s="71">
        <f t="shared" si="189"/>
        <v>2</v>
      </c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38"/>
      <c r="B292" s="73" t="s">
        <v>19</v>
      </c>
      <c r="C292" s="29">
        <v>2.0</v>
      </c>
      <c r="D292" s="29">
        <v>0.0</v>
      </c>
      <c r="E292" s="29">
        <v>0.0</v>
      </c>
      <c r="F292" s="29">
        <v>0.0</v>
      </c>
      <c r="G292" s="23">
        <f t="shared" si="187"/>
        <v>0</v>
      </c>
      <c r="H292" s="29">
        <v>0.0</v>
      </c>
      <c r="I292" s="28">
        <v>0.0</v>
      </c>
      <c r="J292" s="30">
        <v>16.0</v>
      </c>
      <c r="K292" s="69">
        <f t="shared" ref="K292:Q292" si="190">SUM(C298:C299)</f>
        <v>3</v>
      </c>
      <c r="L292" s="70">
        <f t="shared" si="190"/>
        <v>10</v>
      </c>
      <c r="M292" s="70">
        <f t="shared" si="190"/>
        <v>1</v>
      </c>
      <c r="N292" s="70">
        <f t="shared" si="190"/>
        <v>1</v>
      </c>
      <c r="O292" s="70">
        <f t="shared" si="190"/>
        <v>8</v>
      </c>
      <c r="P292" s="70">
        <f t="shared" si="190"/>
        <v>0</v>
      </c>
      <c r="Q292" s="71">
        <f t="shared" si="190"/>
        <v>1</v>
      </c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33" t="s">
        <v>20</v>
      </c>
      <c r="B293" s="72" t="s">
        <v>21</v>
      </c>
      <c r="C293" s="35">
        <v>0.0</v>
      </c>
      <c r="D293" s="35">
        <v>0.0</v>
      </c>
      <c r="E293" s="35">
        <v>0.0</v>
      </c>
      <c r="F293" s="35">
        <v>0.0</v>
      </c>
      <c r="G293" s="31">
        <f t="shared" si="187"/>
        <v>0</v>
      </c>
      <c r="H293" s="35">
        <v>0.0</v>
      </c>
      <c r="I293" s="36">
        <v>0.0</v>
      </c>
      <c r="J293" s="30">
        <v>16.0</v>
      </c>
      <c r="K293" s="69">
        <f t="shared" ref="K293:Q293" si="191">SUM(C300)</f>
        <v>0</v>
      </c>
      <c r="L293" s="70">
        <f t="shared" si="191"/>
        <v>2</v>
      </c>
      <c r="M293" s="70">
        <f t="shared" si="191"/>
        <v>0</v>
      </c>
      <c r="N293" s="70">
        <f t="shared" si="191"/>
        <v>0</v>
      </c>
      <c r="O293" s="70">
        <f t="shared" si="191"/>
        <v>2</v>
      </c>
      <c r="P293" s="70">
        <f t="shared" si="191"/>
        <v>0</v>
      </c>
      <c r="Q293" s="71">
        <f t="shared" si="191"/>
        <v>0</v>
      </c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37"/>
      <c r="B294" s="74" t="s">
        <v>22</v>
      </c>
      <c r="C294" s="35">
        <v>3.0</v>
      </c>
      <c r="D294" s="35">
        <v>2.0</v>
      </c>
      <c r="E294" s="35">
        <v>1.0</v>
      </c>
      <c r="F294" s="35">
        <v>0.0</v>
      </c>
      <c r="G294" s="31">
        <f t="shared" si="187"/>
        <v>1</v>
      </c>
      <c r="H294" s="35">
        <v>0.0</v>
      </c>
      <c r="I294" s="36">
        <v>0.0</v>
      </c>
      <c r="J294" s="30">
        <v>16.0</v>
      </c>
      <c r="K294" s="69">
        <f t="shared" ref="K294:Q294" si="192">SUM(C301)</f>
        <v>0</v>
      </c>
      <c r="L294" s="70">
        <f t="shared" si="192"/>
        <v>6</v>
      </c>
      <c r="M294" s="70">
        <f t="shared" si="192"/>
        <v>1</v>
      </c>
      <c r="N294" s="70">
        <f t="shared" si="192"/>
        <v>0</v>
      </c>
      <c r="O294" s="70">
        <f t="shared" si="192"/>
        <v>5</v>
      </c>
      <c r="P294" s="70">
        <f t="shared" si="192"/>
        <v>0</v>
      </c>
      <c r="Q294" s="71">
        <f t="shared" si="192"/>
        <v>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37"/>
      <c r="B295" s="74" t="s">
        <v>23</v>
      </c>
      <c r="C295" s="35">
        <v>4.0</v>
      </c>
      <c r="D295" s="35">
        <v>5.0</v>
      </c>
      <c r="E295" s="35">
        <v>1.0</v>
      </c>
      <c r="F295" s="35">
        <v>0.0</v>
      </c>
      <c r="G295" s="31">
        <f t="shared" si="187"/>
        <v>4</v>
      </c>
      <c r="H295" s="35">
        <v>3.0</v>
      </c>
      <c r="I295" s="36">
        <v>1.0</v>
      </c>
      <c r="J295" s="30">
        <v>16.0</v>
      </c>
      <c r="K295" s="75">
        <f t="shared" ref="K295:Q295" si="193">SUM(C302)</f>
        <v>39</v>
      </c>
      <c r="L295" s="76">
        <f t="shared" si="193"/>
        <v>33</v>
      </c>
      <c r="M295" s="76">
        <f t="shared" si="193"/>
        <v>5</v>
      </c>
      <c r="N295" s="76">
        <f t="shared" si="193"/>
        <v>1</v>
      </c>
      <c r="O295" s="76">
        <f t="shared" si="193"/>
        <v>27</v>
      </c>
      <c r="P295" s="76">
        <f t="shared" si="193"/>
        <v>15</v>
      </c>
      <c r="Q295" s="77">
        <f t="shared" si="193"/>
        <v>7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37"/>
      <c r="B296" s="74" t="s">
        <v>24</v>
      </c>
      <c r="C296" s="35">
        <v>5.0</v>
      </c>
      <c r="D296" s="35">
        <v>1.0</v>
      </c>
      <c r="E296" s="35">
        <v>1.0</v>
      </c>
      <c r="F296" s="35">
        <v>0.0</v>
      </c>
      <c r="G296" s="31">
        <f t="shared" si="187"/>
        <v>0</v>
      </c>
      <c r="H296" s="35">
        <v>0.0</v>
      </c>
      <c r="I296" s="36">
        <v>0.0</v>
      </c>
      <c r="J296" s="30">
        <v>16.0</v>
      </c>
      <c r="K296" s="41">
        <f t="shared" ref="K296:Q296" si="194">SUM(C303)</f>
        <v>36</v>
      </c>
      <c r="L296" s="42">
        <f t="shared" si="194"/>
        <v>33</v>
      </c>
      <c r="M296" s="42">
        <f t="shared" si="194"/>
        <v>0</v>
      </c>
      <c r="N296" s="42">
        <f t="shared" si="194"/>
        <v>0</v>
      </c>
      <c r="O296" s="42">
        <f t="shared" si="194"/>
        <v>0</v>
      </c>
      <c r="P296" s="42">
        <f t="shared" si="194"/>
        <v>14</v>
      </c>
      <c r="Q296" s="43">
        <f t="shared" si="194"/>
        <v>6</v>
      </c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38"/>
      <c r="B297" s="78" t="s">
        <v>25</v>
      </c>
      <c r="C297" s="29">
        <v>3.0</v>
      </c>
      <c r="D297" s="29">
        <v>1.0</v>
      </c>
      <c r="E297" s="29">
        <v>0.0</v>
      </c>
      <c r="F297" s="29">
        <v>0.0</v>
      </c>
      <c r="G297" s="23">
        <f t="shared" si="187"/>
        <v>1</v>
      </c>
      <c r="H297" s="29">
        <v>1.0</v>
      </c>
      <c r="I297" s="28">
        <v>1.0</v>
      </c>
      <c r="J297" s="30">
        <v>16.0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26" t="s">
        <v>26</v>
      </c>
      <c r="B298" s="64" t="s">
        <v>27</v>
      </c>
      <c r="C298" s="35">
        <v>3.0</v>
      </c>
      <c r="D298" s="85">
        <v>5.0</v>
      </c>
      <c r="E298" s="85">
        <v>0.0</v>
      </c>
      <c r="F298" s="85">
        <v>1.0</v>
      </c>
      <c r="G298" s="66">
        <f t="shared" si="187"/>
        <v>4</v>
      </c>
      <c r="H298" s="85">
        <v>0.0</v>
      </c>
      <c r="I298" s="87">
        <v>1.0</v>
      </c>
      <c r="J298" s="30">
        <v>16.0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33" t="s">
        <v>28</v>
      </c>
      <c r="B299" s="72" t="s">
        <v>29</v>
      </c>
      <c r="C299" s="88">
        <v>0.0</v>
      </c>
      <c r="D299" s="90">
        <v>5.0</v>
      </c>
      <c r="E299" s="89">
        <v>1.0</v>
      </c>
      <c r="F299" s="90">
        <v>0.0</v>
      </c>
      <c r="G299" s="70">
        <f t="shared" si="187"/>
        <v>4</v>
      </c>
      <c r="H299" s="90">
        <v>0.0</v>
      </c>
      <c r="I299" s="91">
        <v>0.0</v>
      </c>
      <c r="J299" s="30">
        <v>16.0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26"/>
      <c r="B300" s="79" t="s">
        <v>30</v>
      </c>
      <c r="C300" s="92">
        <v>0.0</v>
      </c>
      <c r="D300" s="93">
        <v>2.0</v>
      </c>
      <c r="E300" s="93">
        <v>0.0</v>
      </c>
      <c r="F300" s="93">
        <v>0.0</v>
      </c>
      <c r="G300" s="94">
        <f t="shared" si="187"/>
        <v>2</v>
      </c>
      <c r="H300" s="93">
        <v>0.0</v>
      </c>
      <c r="I300" s="95">
        <v>0.0</v>
      </c>
      <c r="J300" s="30">
        <v>16.0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0" t="s">
        <v>31</v>
      </c>
      <c r="B301" s="81" t="s">
        <v>32</v>
      </c>
      <c r="C301" s="29">
        <v>0.0</v>
      </c>
      <c r="D301" s="29">
        <v>6.0</v>
      </c>
      <c r="E301" s="29">
        <v>1.0</v>
      </c>
      <c r="F301" s="29">
        <v>0.0</v>
      </c>
      <c r="G301" s="23">
        <f t="shared" si="187"/>
        <v>5</v>
      </c>
      <c r="H301" s="29">
        <v>0.0</v>
      </c>
      <c r="I301" s="28">
        <v>0.0</v>
      </c>
      <c r="J301" s="30">
        <v>16.0</v>
      </c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45"/>
      <c r="B302" s="46" t="s">
        <v>33</v>
      </c>
      <c r="C302" s="39">
        <f t="shared" ref="C302:F302" si="195">SUM(C289:C301)</f>
        <v>39</v>
      </c>
      <c r="D302" s="39">
        <f t="shared" si="195"/>
        <v>33</v>
      </c>
      <c r="E302" s="39">
        <f t="shared" si="195"/>
        <v>5</v>
      </c>
      <c r="F302" s="39">
        <f t="shared" si="195"/>
        <v>1</v>
      </c>
      <c r="G302" s="39">
        <f t="shared" si="187"/>
        <v>27</v>
      </c>
      <c r="H302" s="39">
        <f t="shared" ref="H302:I302" si="196">SUM(H289:H301)</f>
        <v>15</v>
      </c>
      <c r="I302" s="39">
        <f t="shared" si="196"/>
        <v>7</v>
      </c>
      <c r="J302" s="1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45"/>
      <c r="B303" s="46" t="s">
        <v>34</v>
      </c>
      <c r="C303" s="47">
        <v>36.0</v>
      </c>
      <c r="D303" s="47">
        <v>33.0</v>
      </c>
      <c r="E303" s="96"/>
      <c r="F303" s="96"/>
      <c r="G303" s="48"/>
      <c r="H303" s="47">
        <v>14.0</v>
      </c>
      <c r="I303" s="47">
        <v>6.0</v>
      </c>
      <c r="J303" s="1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49"/>
      <c r="B304" s="50"/>
      <c r="C304" s="51">
        <f>SUM(C303:D303)</f>
        <v>69</v>
      </c>
      <c r="D304" s="52"/>
      <c r="E304" s="52"/>
      <c r="F304" s="52"/>
      <c r="G304" s="10"/>
      <c r="H304" s="51">
        <f>SUM(H303:I303)</f>
        <v>20</v>
      </c>
      <c r="I304" s="10"/>
      <c r="J304" s="5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1">
        <v>44757.0</v>
      </c>
      <c r="B305" s="2"/>
      <c r="C305" s="3" t="s">
        <v>0</v>
      </c>
      <c r="D305" s="4"/>
      <c r="E305" s="4"/>
      <c r="F305" s="4"/>
      <c r="G305" s="5"/>
      <c r="H305" s="3" t="s">
        <v>1</v>
      </c>
      <c r="I305" s="5"/>
      <c r="J305" s="6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9"/>
      <c r="B306" s="10"/>
      <c r="C306" s="54" t="s">
        <v>35</v>
      </c>
      <c r="D306" s="54" t="s">
        <v>3</v>
      </c>
      <c r="E306" s="13" t="s">
        <v>4</v>
      </c>
      <c r="F306" s="14"/>
      <c r="G306" s="54" t="s">
        <v>5</v>
      </c>
      <c r="H306" s="54" t="s">
        <v>6</v>
      </c>
      <c r="I306" s="54" t="s">
        <v>7</v>
      </c>
      <c r="J306" s="15"/>
      <c r="K306" s="55" t="s">
        <v>8</v>
      </c>
      <c r="L306" s="56"/>
      <c r="M306" s="56"/>
      <c r="N306" s="56"/>
      <c r="O306" s="56"/>
      <c r="P306" s="56"/>
      <c r="Q306" s="57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19" t="s">
        <v>9</v>
      </c>
      <c r="B307" s="20" t="s">
        <v>10</v>
      </c>
      <c r="C307" s="14"/>
      <c r="D307" s="14"/>
      <c r="E307" s="58" t="s">
        <v>11</v>
      </c>
      <c r="F307" s="58" t="s">
        <v>12</v>
      </c>
      <c r="G307" s="14"/>
      <c r="H307" s="14"/>
      <c r="I307" s="14"/>
      <c r="J307" s="15"/>
      <c r="K307" s="102">
        <v>1.0</v>
      </c>
      <c r="L307" s="103">
        <v>2.0</v>
      </c>
      <c r="M307" s="103">
        <v>3.0</v>
      </c>
      <c r="N307" s="103">
        <v>4.0</v>
      </c>
      <c r="O307" s="103">
        <v>5.0</v>
      </c>
      <c r="P307" s="103">
        <v>6.0</v>
      </c>
      <c r="Q307" s="104">
        <v>7.0</v>
      </c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63" t="s">
        <v>13</v>
      </c>
      <c r="B308" s="64" t="s">
        <v>14</v>
      </c>
      <c r="C308" s="60">
        <v>10.0</v>
      </c>
      <c r="D308" s="82">
        <v>6.0</v>
      </c>
      <c r="E308" s="82">
        <v>0.0</v>
      </c>
      <c r="F308" s="82">
        <v>0.0</v>
      </c>
      <c r="G308" s="83">
        <f t="shared" ref="G308:G321" si="198">SUM(D308-(E308+F308))</f>
        <v>6</v>
      </c>
      <c r="H308" s="82">
        <v>8.0</v>
      </c>
      <c r="I308" s="84">
        <v>1.0</v>
      </c>
      <c r="J308" s="30">
        <v>15.0</v>
      </c>
      <c r="K308" s="69">
        <f t="shared" ref="K308:Q308" si="197">SUM(C308)</f>
        <v>10</v>
      </c>
      <c r="L308" s="70">
        <f t="shared" si="197"/>
        <v>6</v>
      </c>
      <c r="M308" s="70">
        <f t="shared" si="197"/>
        <v>0</v>
      </c>
      <c r="N308" s="70">
        <f t="shared" si="197"/>
        <v>0</v>
      </c>
      <c r="O308" s="70">
        <f t="shared" si="197"/>
        <v>6</v>
      </c>
      <c r="P308" s="70">
        <f t="shared" si="197"/>
        <v>8</v>
      </c>
      <c r="Q308" s="71">
        <f t="shared" si="197"/>
        <v>1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33" t="s">
        <v>15</v>
      </c>
      <c r="B309" s="68" t="s">
        <v>51</v>
      </c>
      <c r="C309" s="35">
        <v>5.0</v>
      </c>
      <c r="D309" s="35">
        <v>0.0</v>
      </c>
      <c r="E309" s="35">
        <v>0.0</v>
      </c>
      <c r="F309" s="35">
        <v>0.0</v>
      </c>
      <c r="G309" s="31">
        <f t="shared" si="198"/>
        <v>0</v>
      </c>
      <c r="H309" s="35">
        <v>0.0</v>
      </c>
      <c r="I309" s="36">
        <v>0.0</v>
      </c>
      <c r="J309" s="30">
        <v>15.0</v>
      </c>
      <c r="K309" s="69">
        <f t="shared" ref="K309:Q309" si="199">SUM(C309:C311)</f>
        <v>19</v>
      </c>
      <c r="L309" s="70">
        <f t="shared" si="199"/>
        <v>5</v>
      </c>
      <c r="M309" s="70">
        <f t="shared" si="199"/>
        <v>0</v>
      </c>
      <c r="N309" s="70">
        <f t="shared" si="199"/>
        <v>0</v>
      </c>
      <c r="O309" s="70">
        <f t="shared" si="199"/>
        <v>5</v>
      </c>
      <c r="P309" s="70">
        <f t="shared" si="199"/>
        <v>10</v>
      </c>
      <c r="Q309" s="71">
        <f t="shared" si="199"/>
        <v>6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37"/>
      <c r="B310" s="72" t="s">
        <v>18</v>
      </c>
      <c r="C310" s="35">
        <v>12.0</v>
      </c>
      <c r="D310" s="35">
        <v>5.0</v>
      </c>
      <c r="E310" s="35">
        <v>0.0</v>
      </c>
      <c r="F310" s="35">
        <v>0.0</v>
      </c>
      <c r="G310" s="31">
        <f t="shared" si="198"/>
        <v>5</v>
      </c>
      <c r="H310" s="35">
        <v>10.0</v>
      </c>
      <c r="I310" s="36">
        <v>5.0</v>
      </c>
      <c r="J310" s="30">
        <v>15.0</v>
      </c>
      <c r="K310" s="69">
        <f t="shared" ref="K310:Q310" si="200">SUM(C312:C316)</f>
        <v>18</v>
      </c>
      <c r="L310" s="70">
        <f t="shared" si="200"/>
        <v>14</v>
      </c>
      <c r="M310" s="70">
        <f t="shared" si="200"/>
        <v>0</v>
      </c>
      <c r="N310" s="70">
        <f t="shared" si="200"/>
        <v>1</v>
      </c>
      <c r="O310" s="70">
        <f t="shared" si="200"/>
        <v>13</v>
      </c>
      <c r="P310" s="70">
        <f t="shared" si="200"/>
        <v>8</v>
      </c>
      <c r="Q310" s="71">
        <f t="shared" si="200"/>
        <v>7</v>
      </c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38"/>
      <c r="B311" s="73" t="s">
        <v>19</v>
      </c>
      <c r="C311" s="29">
        <v>2.0</v>
      </c>
      <c r="D311" s="29">
        <v>0.0</v>
      </c>
      <c r="E311" s="29">
        <v>0.0</v>
      </c>
      <c r="F311" s="29">
        <v>0.0</v>
      </c>
      <c r="G311" s="23">
        <f t="shared" si="198"/>
        <v>0</v>
      </c>
      <c r="H311" s="29">
        <v>0.0</v>
      </c>
      <c r="I311" s="28">
        <v>1.0</v>
      </c>
      <c r="J311" s="30">
        <v>15.0</v>
      </c>
      <c r="K311" s="69">
        <f t="shared" ref="K311:Q311" si="201">SUM(C317:C318)</f>
        <v>18</v>
      </c>
      <c r="L311" s="70">
        <f t="shared" si="201"/>
        <v>6</v>
      </c>
      <c r="M311" s="70">
        <f t="shared" si="201"/>
        <v>0</v>
      </c>
      <c r="N311" s="70">
        <f t="shared" si="201"/>
        <v>0</v>
      </c>
      <c r="O311" s="70">
        <f t="shared" si="201"/>
        <v>6</v>
      </c>
      <c r="P311" s="70">
        <f t="shared" si="201"/>
        <v>3</v>
      </c>
      <c r="Q311" s="71">
        <f t="shared" si="201"/>
        <v>0</v>
      </c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33" t="s">
        <v>20</v>
      </c>
      <c r="B312" s="72" t="s">
        <v>21</v>
      </c>
      <c r="C312" s="35">
        <v>3.0</v>
      </c>
      <c r="D312" s="35">
        <v>2.0</v>
      </c>
      <c r="E312" s="35">
        <v>0.0</v>
      </c>
      <c r="F312" s="35">
        <v>0.0</v>
      </c>
      <c r="G312" s="31">
        <f t="shared" si="198"/>
        <v>2</v>
      </c>
      <c r="H312" s="35">
        <v>1.0</v>
      </c>
      <c r="I312" s="36">
        <v>1.0</v>
      </c>
      <c r="J312" s="30">
        <v>15.0</v>
      </c>
      <c r="K312" s="69">
        <f t="shared" ref="K312:Q312" si="202">SUM(C319)</f>
        <v>6</v>
      </c>
      <c r="L312" s="70">
        <f t="shared" si="202"/>
        <v>4</v>
      </c>
      <c r="M312" s="70">
        <f t="shared" si="202"/>
        <v>1</v>
      </c>
      <c r="N312" s="70">
        <f t="shared" si="202"/>
        <v>0</v>
      </c>
      <c r="O312" s="70">
        <f t="shared" si="202"/>
        <v>3</v>
      </c>
      <c r="P312" s="70">
        <f t="shared" si="202"/>
        <v>3</v>
      </c>
      <c r="Q312" s="71">
        <f t="shared" si="202"/>
        <v>0</v>
      </c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37"/>
      <c r="B313" s="74" t="s">
        <v>22</v>
      </c>
      <c r="C313" s="35">
        <v>6.0</v>
      </c>
      <c r="D313" s="35">
        <v>5.0</v>
      </c>
      <c r="E313" s="35">
        <v>0.0</v>
      </c>
      <c r="F313" s="35">
        <v>1.0</v>
      </c>
      <c r="G313" s="31">
        <f t="shared" si="198"/>
        <v>4</v>
      </c>
      <c r="H313" s="35">
        <v>1.0</v>
      </c>
      <c r="I313" s="36">
        <v>2.0</v>
      </c>
      <c r="J313" s="30">
        <v>15.0</v>
      </c>
      <c r="K313" s="69">
        <f t="shared" ref="K313:Q313" si="203">SUM(C320)</f>
        <v>11</v>
      </c>
      <c r="L313" s="70">
        <f t="shared" si="203"/>
        <v>4</v>
      </c>
      <c r="M313" s="70">
        <f t="shared" si="203"/>
        <v>1</v>
      </c>
      <c r="N313" s="70">
        <f t="shared" si="203"/>
        <v>0</v>
      </c>
      <c r="O313" s="70">
        <f t="shared" si="203"/>
        <v>3</v>
      </c>
      <c r="P313" s="70">
        <f t="shared" si="203"/>
        <v>2</v>
      </c>
      <c r="Q313" s="71">
        <f t="shared" si="203"/>
        <v>2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37"/>
      <c r="B314" s="74" t="s">
        <v>23</v>
      </c>
      <c r="C314" s="35">
        <v>1.0</v>
      </c>
      <c r="D314" s="35">
        <v>2.0</v>
      </c>
      <c r="E314" s="35">
        <v>0.0</v>
      </c>
      <c r="F314" s="35">
        <v>0.0</v>
      </c>
      <c r="G314" s="31">
        <f t="shared" si="198"/>
        <v>2</v>
      </c>
      <c r="H314" s="35">
        <v>1.0</v>
      </c>
      <c r="I314" s="36">
        <v>0.0</v>
      </c>
      <c r="J314" s="30">
        <v>15.0</v>
      </c>
      <c r="K314" s="75">
        <f t="shared" ref="K314:Q314" si="204">SUM(C321)</f>
        <v>82</v>
      </c>
      <c r="L314" s="76">
        <f t="shared" si="204"/>
        <v>39</v>
      </c>
      <c r="M314" s="76">
        <f t="shared" si="204"/>
        <v>2</v>
      </c>
      <c r="N314" s="76">
        <f t="shared" si="204"/>
        <v>1</v>
      </c>
      <c r="O314" s="76">
        <f t="shared" si="204"/>
        <v>36</v>
      </c>
      <c r="P314" s="76">
        <f t="shared" si="204"/>
        <v>34</v>
      </c>
      <c r="Q314" s="77">
        <f t="shared" si="204"/>
        <v>16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37"/>
      <c r="B315" s="74" t="s">
        <v>24</v>
      </c>
      <c r="C315" s="35">
        <v>4.0</v>
      </c>
      <c r="D315" s="35">
        <v>2.0</v>
      </c>
      <c r="E315" s="35">
        <v>0.0</v>
      </c>
      <c r="F315" s="35">
        <v>0.0</v>
      </c>
      <c r="G315" s="31">
        <f t="shared" si="198"/>
        <v>2</v>
      </c>
      <c r="H315" s="35">
        <v>2.0</v>
      </c>
      <c r="I315" s="36">
        <v>2.0</v>
      </c>
      <c r="J315" s="30">
        <v>15.0</v>
      </c>
      <c r="K315" s="41">
        <f t="shared" ref="K315:Q315" si="205">SUM(C322)</f>
        <v>82</v>
      </c>
      <c r="L315" s="42">
        <f t="shared" si="205"/>
        <v>43</v>
      </c>
      <c r="M315" s="42">
        <f t="shared" si="205"/>
        <v>0</v>
      </c>
      <c r="N315" s="42">
        <f t="shared" si="205"/>
        <v>0</v>
      </c>
      <c r="O315" s="42">
        <f t="shared" si="205"/>
        <v>0</v>
      </c>
      <c r="P315" s="42">
        <f t="shared" si="205"/>
        <v>111</v>
      </c>
      <c r="Q315" s="43">
        <f t="shared" si="205"/>
        <v>38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38"/>
      <c r="B316" s="78" t="s">
        <v>25</v>
      </c>
      <c r="C316" s="29">
        <v>4.0</v>
      </c>
      <c r="D316" s="29">
        <v>3.0</v>
      </c>
      <c r="E316" s="29">
        <v>0.0</v>
      </c>
      <c r="F316" s="29">
        <v>0.0</v>
      </c>
      <c r="G316" s="23">
        <f t="shared" si="198"/>
        <v>3</v>
      </c>
      <c r="H316" s="29">
        <v>3.0</v>
      </c>
      <c r="I316" s="28">
        <v>2.0</v>
      </c>
      <c r="J316" s="30">
        <v>15.0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26" t="s">
        <v>26</v>
      </c>
      <c r="B317" s="64" t="s">
        <v>27</v>
      </c>
      <c r="C317" s="35">
        <v>15.0</v>
      </c>
      <c r="D317" s="85">
        <v>4.0</v>
      </c>
      <c r="E317" s="85">
        <v>0.0</v>
      </c>
      <c r="F317" s="85">
        <v>0.0</v>
      </c>
      <c r="G317" s="66">
        <f t="shared" si="198"/>
        <v>4</v>
      </c>
      <c r="H317" s="85">
        <v>1.0</v>
      </c>
      <c r="I317" s="87">
        <v>0.0</v>
      </c>
      <c r="J317" s="30">
        <v>15.0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33" t="s">
        <v>28</v>
      </c>
      <c r="B318" s="72" t="s">
        <v>29</v>
      </c>
      <c r="C318" s="88">
        <v>3.0</v>
      </c>
      <c r="D318" s="90">
        <v>2.0</v>
      </c>
      <c r="E318" s="89">
        <v>0.0</v>
      </c>
      <c r="F318" s="90">
        <v>0.0</v>
      </c>
      <c r="G318" s="70">
        <f t="shared" si="198"/>
        <v>2</v>
      </c>
      <c r="H318" s="90">
        <v>2.0</v>
      </c>
      <c r="I318" s="91">
        <v>0.0</v>
      </c>
      <c r="J318" s="30">
        <v>15.0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26"/>
      <c r="B319" s="79" t="s">
        <v>30</v>
      </c>
      <c r="C319" s="92">
        <v>6.0</v>
      </c>
      <c r="D319" s="93">
        <v>4.0</v>
      </c>
      <c r="E319" s="93">
        <v>1.0</v>
      </c>
      <c r="F319" s="93">
        <v>0.0</v>
      </c>
      <c r="G319" s="94">
        <f t="shared" si="198"/>
        <v>3</v>
      </c>
      <c r="H319" s="93">
        <v>3.0</v>
      </c>
      <c r="I319" s="95">
        <v>0.0</v>
      </c>
      <c r="J319" s="30">
        <v>15.0</v>
      </c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0" t="s">
        <v>31</v>
      </c>
      <c r="B320" s="81" t="s">
        <v>32</v>
      </c>
      <c r="C320" s="29">
        <v>11.0</v>
      </c>
      <c r="D320" s="29">
        <v>4.0</v>
      </c>
      <c r="E320" s="29">
        <v>1.0</v>
      </c>
      <c r="F320" s="29">
        <v>0.0</v>
      </c>
      <c r="G320" s="23">
        <f t="shared" si="198"/>
        <v>3</v>
      </c>
      <c r="H320" s="29">
        <v>2.0</v>
      </c>
      <c r="I320" s="28">
        <v>2.0</v>
      </c>
      <c r="J320" s="30">
        <v>15.0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45"/>
      <c r="B321" s="46" t="s">
        <v>33</v>
      </c>
      <c r="C321" s="39">
        <f t="shared" ref="C321:F321" si="206">SUM(C308:C320)</f>
        <v>82</v>
      </c>
      <c r="D321" s="39">
        <f t="shared" si="206"/>
        <v>39</v>
      </c>
      <c r="E321" s="39">
        <f t="shared" si="206"/>
        <v>2</v>
      </c>
      <c r="F321" s="39">
        <f t="shared" si="206"/>
        <v>1</v>
      </c>
      <c r="G321" s="39">
        <f t="shared" si="198"/>
        <v>36</v>
      </c>
      <c r="H321" s="39">
        <f t="shared" ref="H321:I321" si="207">SUM(H308:H320)</f>
        <v>34</v>
      </c>
      <c r="I321" s="39">
        <f t="shared" si="207"/>
        <v>16</v>
      </c>
      <c r="J321" s="1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45"/>
      <c r="B322" s="46" t="s">
        <v>34</v>
      </c>
      <c r="C322" s="47">
        <v>82.0</v>
      </c>
      <c r="D322" s="47">
        <v>43.0</v>
      </c>
      <c r="E322" s="96"/>
      <c r="F322" s="96"/>
      <c r="G322" s="48"/>
      <c r="H322" s="47">
        <v>111.0</v>
      </c>
      <c r="I322" s="47">
        <v>38.0</v>
      </c>
      <c r="J322" s="1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49"/>
      <c r="B323" s="50"/>
      <c r="C323" s="51">
        <f>SUM(C322:D322)</f>
        <v>125</v>
      </c>
      <c r="D323" s="52"/>
      <c r="E323" s="52"/>
      <c r="F323" s="52"/>
      <c r="G323" s="10"/>
      <c r="H323" s="51">
        <f>SUM(H322:I322)</f>
        <v>149</v>
      </c>
      <c r="I323" s="10"/>
      <c r="J323" s="5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1">
        <v>44756.0</v>
      </c>
      <c r="B324" s="2"/>
      <c r="C324" s="3" t="s">
        <v>0</v>
      </c>
      <c r="D324" s="4"/>
      <c r="E324" s="4"/>
      <c r="F324" s="4"/>
      <c r="G324" s="5"/>
      <c r="H324" s="3" t="s">
        <v>1</v>
      </c>
      <c r="I324" s="5"/>
      <c r="J324" s="6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9"/>
      <c r="B325" s="10"/>
      <c r="C325" s="54" t="s">
        <v>35</v>
      </c>
      <c r="D325" s="54" t="s">
        <v>3</v>
      </c>
      <c r="E325" s="13" t="s">
        <v>4</v>
      </c>
      <c r="F325" s="14"/>
      <c r="G325" s="54" t="s">
        <v>5</v>
      </c>
      <c r="H325" s="54" t="s">
        <v>6</v>
      </c>
      <c r="I325" s="54" t="s">
        <v>7</v>
      </c>
      <c r="J325" s="15"/>
      <c r="K325" s="55" t="s">
        <v>8</v>
      </c>
      <c r="L325" s="56"/>
      <c r="M325" s="56"/>
      <c r="N325" s="56"/>
      <c r="O325" s="56"/>
      <c r="P325" s="56"/>
      <c r="Q325" s="57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19" t="s">
        <v>9</v>
      </c>
      <c r="B326" s="20" t="s">
        <v>10</v>
      </c>
      <c r="C326" s="14"/>
      <c r="D326" s="14"/>
      <c r="E326" s="58" t="s">
        <v>11</v>
      </c>
      <c r="F326" s="58" t="s">
        <v>12</v>
      </c>
      <c r="G326" s="14"/>
      <c r="H326" s="14"/>
      <c r="I326" s="14"/>
      <c r="J326" s="15"/>
      <c r="K326" s="102">
        <v>1.0</v>
      </c>
      <c r="L326" s="103">
        <v>2.0</v>
      </c>
      <c r="M326" s="103">
        <v>3.0</v>
      </c>
      <c r="N326" s="103">
        <v>4.0</v>
      </c>
      <c r="O326" s="103">
        <v>5.0</v>
      </c>
      <c r="P326" s="103">
        <v>6.0</v>
      </c>
      <c r="Q326" s="104">
        <v>7.0</v>
      </c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63" t="s">
        <v>13</v>
      </c>
      <c r="B327" s="64" t="s">
        <v>14</v>
      </c>
      <c r="C327" s="60">
        <v>17.0</v>
      </c>
      <c r="D327" s="82">
        <v>1.0</v>
      </c>
      <c r="E327" s="82">
        <v>0.0</v>
      </c>
      <c r="F327" s="82">
        <v>0.0</v>
      </c>
      <c r="G327" s="83">
        <f t="shared" ref="G327:G340" si="209">SUM(D327-(E327+F327))</f>
        <v>1</v>
      </c>
      <c r="H327" s="82">
        <v>2.0</v>
      </c>
      <c r="I327" s="84">
        <v>0.0</v>
      </c>
      <c r="J327" s="30">
        <v>14.0</v>
      </c>
      <c r="K327" s="69">
        <f t="shared" ref="K327:Q327" si="208">SUM(C327)</f>
        <v>17</v>
      </c>
      <c r="L327" s="70">
        <f t="shared" si="208"/>
        <v>1</v>
      </c>
      <c r="M327" s="70">
        <f t="shared" si="208"/>
        <v>0</v>
      </c>
      <c r="N327" s="70">
        <f t="shared" si="208"/>
        <v>0</v>
      </c>
      <c r="O327" s="70">
        <f t="shared" si="208"/>
        <v>1</v>
      </c>
      <c r="P327" s="70">
        <f t="shared" si="208"/>
        <v>2</v>
      </c>
      <c r="Q327" s="71">
        <f t="shared" si="208"/>
        <v>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33" t="s">
        <v>15</v>
      </c>
      <c r="B328" s="68" t="s">
        <v>52</v>
      </c>
      <c r="C328" s="35">
        <v>5.0</v>
      </c>
      <c r="D328" s="35">
        <v>0.0</v>
      </c>
      <c r="E328" s="35">
        <v>0.0</v>
      </c>
      <c r="F328" s="35">
        <v>0.0</v>
      </c>
      <c r="G328" s="31">
        <f t="shared" si="209"/>
        <v>0</v>
      </c>
      <c r="H328" s="35">
        <v>2.0</v>
      </c>
      <c r="I328" s="36">
        <v>0.0</v>
      </c>
      <c r="J328" s="30">
        <v>14.0</v>
      </c>
      <c r="K328" s="69">
        <f t="shared" ref="K328:Q328" si="210">SUM(C328:C330)</f>
        <v>28</v>
      </c>
      <c r="L328" s="70">
        <f t="shared" si="210"/>
        <v>5</v>
      </c>
      <c r="M328" s="70">
        <f t="shared" si="210"/>
        <v>1</v>
      </c>
      <c r="N328" s="70">
        <f t="shared" si="210"/>
        <v>0</v>
      </c>
      <c r="O328" s="70">
        <f t="shared" si="210"/>
        <v>4</v>
      </c>
      <c r="P328" s="70">
        <f t="shared" si="210"/>
        <v>13</v>
      </c>
      <c r="Q328" s="71">
        <f t="shared" si="210"/>
        <v>4</v>
      </c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37"/>
      <c r="B329" s="72" t="s">
        <v>18</v>
      </c>
      <c r="C329" s="35">
        <v>16.0</v>
      </c>
      <c r="D329" s="35">
        <v>2.0</v>
      </c>
      <c r="E329" s="35">
        <v>0.0</v>
      </c>
      <c r="F329" s="35">
        <v>0.0</v>
      </c>
      <c r="G329" s="31">
        <f t="shared" si="209"/>
        <v>2</v>
      </c>
      <c r="H329" s="35">
        <v>9.0</v>
      </c>
      <c r="I329" s="36">
        <v>3.0</v>
      </c>
      <c r="J329" s="30">
        <v>14.0</v>
      </c>
      <c r="K329" s="69">
        <f t="shared" ref="K329:Q329" si="211">SUM(C331:C335)</f>
        <v>15</v>
      </c>
      <c r="L329" s="70">
        <f t="shared" si="211"/>
        <v>11</v>
      </c>
      <c r="M329" s="70">
        <f t="shared" si="211"/>
        <v>0</v>
      </c>
      <c r="N329" s="70">
        <f t="shared" si="211"/>
        <v>1</v>
      </c>
      <c r="O329" s="70">
        <f t="shared" si="211"/>
        <v>10</v>
      </c>
      <c r="P329" s="70">
        <f t="shared" si="211"/>
        <v>5</v>
      </c>
      <c r="Q329" s="71">
        <f t="shared" si="211"/>
        <v>2</v>
      </c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38"/>
      <c r="B330" s="73" t="s">
        <v>19</v>
      </c>
      <c r="C330" s="29">
        <v>7.0</v>
      </c>
      <c r="D330" s="29">
        <v>3.0</v>
      </c>
      <c r="E330" s="29">
        <v>1.0</v>
      </c>
      <c r="F330" s="29">
        <v>0.0</v>
      </c>
      <c r="G330" s="23">
        <f t="shared" si="209"/>
        <v>2</v>
      </c>
      <c r="H330" s="29">
        <v>2.0</v>
      </c>
      <c r="I330" s="28">
        <v>1.0</v>
      </c>
      <c r="J330" s="30">
        <v>14.0</v>
      </c>
      <c r="K330" s="69">
        <f t="shared" ref="K330:Q330" si="212">SUM(C336:C337)</f>
        <v>26</v>
      </c>
      <c r="L330" s="70">
        <f t="shared" si="212"/>
        <v>13</v>
      </c>
      <c r="M330" s="70">
        <f t="shared" si="212"/>
        <v>0</v>
      </c>
      <c r="N330" s="70">
        <f t="shared" si="212"/>
        <v>1</v>
      </c>
      <c r="O330" s="70">
        <f t="shared" si="212"/>
        <v>12</v>
      </c>
      <c r="P330" s="70">
        <f t="shared" si="212"/>
        <v>8</v>
      </c>
      <c r="Q330" s="71">
        <f t="shared" si="212"/>
        <v>2</v>
      </c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33" t="s">
        <v>20</v>
      </c>
      <c r="B331" s="72" t="s">
        <v>21</v>
      </c>
      <c r="C331" s="35">
        <v>1.0</v>
      </c>
      <c r="D331" s="35">
        <v>0.0</v>
      </c>
      <c r="E331" s="35">
        <v>0.0</v>
      </c>
      <c r="F331" s="35">
        <v>0.0</v>
      </c>
      <c r="G331" s="31">
        <f t="shared" si="209"/>
        <v>0</v>
      </c>
      <c r="H331" s="35">
        <v>0.0</v>
      </c>
      <c r="I331" s="36">
        <v>0.0</v>
      </c>
      <c r="J331" s="30">
        <v>14.0</v>
      </c>
      <c r="K331" s="69">
        <f t="shared" ref="K331:Q331" si="213">SUM(C338)</f>
        <v>4</v>
      </c>
      <c r="L331" s="70">
        <f t="shared" si="213"/>
        <v>8</v>
      </c>
      <c r="M331" s="70">
        <f t="shared" si="213"/>
        <v>1</v>
      </c>
      <c r="N331" s="70">
        <f t="shared" si="213"/>
        <v>1</v>
      </c>
      <c r="O331" s="70">
        <f t="shared" si="213"/>
        <v>6</v>
      </c>
      <c r="P331" s="70">
        <f t="shared" si="213"/>
        <v>4</v>
      </c>
      <c r="Q331" s="71">
        <f t="shared" si="213"/>
        <v>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37"/>
      <c r="B332" s="74" t="s">
        <v>22</v>
      </c>
      <c r="C332" s="35">
        <v>5.0</v>
      </c>
      <c r="D332" s="35">
        <v>3.0</v>
      </c>
      <c r="E332" s="35">
        <v>0.0</v>
      </c>
      <c r="F332" s="35">
        <v>0.0</v>
      </c>
      <c r="G332" s="31">
        <f t="shared" si="209"/>
        <v>3</v>
      </c>
      <c r="H332" s="35">
        <v>2.0</v>
      </c>
      <c r="I332" s="36">
        <v>1.0</v>
      </c>
      <c r="J332" s="30">
        <v>14.0</v>
      </c>
      <c r="K332" s="69">
        <f t="shared" ref="K332:Q332" si="214">SUM(C339)</f>
        <v>9</v>
      </c>
      <c r="L332" s="70">
        <f t="shared" si="214"/>
        <v>5</v>
      </c>
      <c r="M332" s="70">
        <f t="shared" si="214"/>
        <v>1</v>
      </c>
      <c r="N332" s="70">
        <f t="shared" si="214"/>
        <v>0</v>
      </c>
      <c r="O332" s="70">
        <f t="shared" si="214"/>
        <v>4</v>
      </c>
      <c r="P332" s="70">
        <f t="shared" si="214"/>
        <v>11</v>
      </c>
      <c r="Q332" s="71">
        <f t="shared" si="214"/>
        <v>2</v>
      </c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37"/>
      <c r="B333" s="74" t="s">
        <v>23</v>
      </c>
      <c r="C333" s="35">
        <v>3.0</v>
      </c>
      <c r="D333" s="35">
        <v>4.0</v>
      </c>
      <c r="E333" s="35">
        <v>0.0</v>
      </c>
      <c r="F333" s="35">
        <v>0.0</v>
      </c>
      <c r="G333" s="31">
        <f t="shared" si="209"/>
        <v>4</v>
      </c>
      <c r="H333" s="35">
        <v>2.0</v>
      </c>
      <c r="I333" s="36">
        <v>0.0</v>
      </c>
      <c r="J333" s="30">
        <v>14.0</v>
      </c>
      <c r="K333" s="69">
        <f t="shared" ref="K333:Q333" si="215">SUM(C340)</f>
        <v>99</v>
      </c>
      <c r="L333" s="70">
        <f t="shared" si="215"/>
        <v>43</v>
      </c>
      <c r="M333" s="70">
        <f t="shared" si="215"/>
        <v>3</v>
      </c>
      <c r="N333" s="70">
        <f t="shared" si="215"/>
        <v>3</v>
      </c>
      <c r="O333" s="70">
        <f t="shared" si="215"/>
        <v>37</v>
      </c>
      <c r="P333" s="70">
        <f t="shared" si="215"/>
        <v>43</v>
      </c>
      <c r="Q333" s="71">
        <f t="shared" si="215"/>
        <v>10</v>
      </c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37"/>
      <c r="B334" s="74" t="s">
        <v>24</v>
      </c>
      <c r="C334" s="35">
        <v>3.0</v>
      </c>
      <c r="D334" s="35">
        <v>3.0</v>
      </c>
      <c r="E334" s="35">
        <v>0.0</v>
      </c>
      <c r="F334" s="35">
        <v>0.0</v>
      </c>
      <c r="G334" s="31">
        <f t="shared" si="209"/>
        <v>3</v>
      </c>
      <c r="H334" s="35">
        <v>1.0</v>
      </c>
      <c r="I334" s="36">
        <v>0.0</v>
      </c>
      <c r="J334" s="30">
        <v>14.0</v>
      </c>
      <c r="K334" s="105">
        <f t="shared" ref="K334:Q334" si="216">SUM(C341)</f>
        <v>101</v>
      </c>
      <c r="L334" s="94">
        <f t="shared" si="216"/>
        <v>44</v>
      </c>
      <c r="M334" s="94">
        <f t="shared" si="216"/>
        <v>3</v>
      </c>
      <c r="N334" s="94">
        <f t="shared" si="216"/>
        <v>3</v>
      </c>
      <c r="O334" s="94">
        <f t="shared" si="216"/>
        <v>0</v>
      </c>
      <c r="P334" s="94">
        <f t="shared" si="216"/>
        <v>113</v>
      </c>
      <c r="Q334" s="106">
        <f t="shared" si="216"/>
        <v>34</v>
      </c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38"/>
      <c r="B335" s="78" t="s">
        <v>25</v>
      </c>
      <c r="C335" s="29">
        <v>3.0</v>
      </c>
      <c r="D335" s="29">
        <v>1.0</v>
      </c>
      <c r="E335" s="29">
        <v>0.0</v>
      </c>
      <c r="F335" s="29">
        <v>1.0</v>
      </c>
      <c r="G335" s="23">
        <f t="shared" si="209"/>
        <v>0</v>
      </c>
      <c r="H335" s="29">
        <v>0.0</v>
      </c>
      <c r="I335" s="28">
        <v>1.0</v>
      </c>
      <c r="J335" s="30">
        <v>14.0</v>
      </c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26" t="s">
        <v>26</v>
      </c>
      <c r="B336" s="64" t="s">
        <v>27</v>
      </c>
      <c r="C336" s="35">
        <v>18.0</v>
      </c>
      <c r="D336" s="85">
        <v>9.0</v>
      </c>
      <c r="E336" s="85">
        <v>0.0</v>
      </c>
      <c r="F336" s="85">
        <v>0.0</v>
      </c>
      <c r="G336" s="66">
        <f t="shared" si="209"/>
        <v>9</v>
      </c>
      <c r="H336" s="85">
        <v>6.0</v>
      </c>
      <c r="I336" s="87">
        <v>2.0</v>
      </c>
      <c r="J336" s="30">
        <v>14.0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33" t="s">
        <v>28</v>
      </c>
      <c r="B337" s="72" t="s">
        <v>29</v>
      </c>
      <c r="C337" s="88">
        <v>8.0</v>
      </c>
      <c r="D337" s="90">
        <v>4.0</v>
      </c>
      <c r="E337" s="89">
        <v>0.0</v>
      </c>
      <c r="F337" s="90">
        <v>1.0</v>
      </c>
      <c r="G337" s="70">
        <f t="shared" si="209"/>
        <v>3</v>
      </c>
      <c r="H337" s="90">
        <v>2.0</v>
      </c>
      <c r="I337" s="91">
        <v>0.0</v>
      </c>
      <c r="J337" s="30">
        <v>14.0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26"/>
      <c r="B338" s="79" t="s">
        <v>30</v>
      </c>
      <c r="C338" s="92">
        <v>4.0</v>
      </c>
      <c r="D338" s="93">
        <v>8.0</v>
      </c>
      <c r="E338" s="93">
        <v>1.0</v>
      </c>
      <c r="F338" s="93">
        <v>1.0</v>
      </c>
      <c r="G338" s="94">
        <f t="shared" si="209"/>
        <v>6</v>
      </c>
      <c r="H338" s="93">
        <v>4.0</v>
      </c>
      <c r="I338" s="95">
        <v>0.0</v>
      </c>
      <c r="J338" s="30">
        <v>14.0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0" t="s">
        <v>31</v>
      </c>
      <c r="B339" s="81" t="s">
        <v>32</v>
      </c>
      <c r="C339" s="29">
        <v>9.0</v>
      </c>
      <c r="D339" s="29">
        <v>5.0</v>
      </c>
      <c r="E339" s="29">
        <v>1.0</v>
      </c>
      <c r="F339" s="29">
        <v>0.0</v>
      </c>
      <c r="G339" s="23">
        <f t="shared" si="209"/>
        <v>4</v>
      </c>
      <c r="H339" s="29">
        <v>11.0</v>
      </c>
      <c r="I339" s="28">
        <v>2.0</v>
      </c>
      <c r="J339" s="30">
        <v>14.0</v>
      </c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45"/>
      <c r="B340" s="46" t="s">
        <v>33</v>
      </c>
      <c r="C340" s="39">
        <f t="shared" ref="C340:F340" si="217">SUM(C327:C339)</f>
        <v>99</v>
      </c>
      <c r="D340" s="39">
        <f t="shared" si="217"/>
        <v>43</v>
      </c>
      <c r="E340" s="39">
        <f t="shared" si="217"/>
        <v>3</v>
      </c>
      <c r="F340" s="39">
        <f t="shared" si="217"/>
        <v>3</v>
      </c>
      <c r="G340" s="39">
        <f t="shared" si="209"/>
        <v>37</v>
      </c>
      <c r="H340" s="39">
        <f t="shared" ref="H340:I340" si="218">SUM(H327:H339)</f>
        <v>43</v>
      </c>
      <c r="I340" s="39">
        <f t="shared" si="218"/>
        <v>10</v>
      </c>
      <c r="J340" s="1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45"/>
      <c r="B341" s="46" t="s">
        <v>34</v>
      </c>
      <c r="C341" s="47">
        <v>101.0</v>
      </c>
      <c r="D341" s="47">
        <v>44.0</v>
      </c>
      <c r="E341" s="96">
        <v>3.0</v>
      </c>
      <c r="F341" s="96">
        <v>3.0</v>
      </c>
      <c r="G341" s="48"/>
      <c r="H341" s="47">
        <v>113.0</v>
      </c>
      <c r="I341" s="47">
        <v>34.0</v>
      </c>
      <c r="J341" s="1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49"/>
      <c r="B342" s="50"/>
      <c r="C342" s="51">
        <f>SUM(C341:D341)</f>
        <v>145</v>
      </c>
      <c r="D342" s="52"/>
      <c r="E342" s="52"/>
      <c r="F342" s="52"/>
      <c r="G342" s="10"/>
      <c r="H342" s="51">
        <f>SUM(H341:I341)</f>
        <v>147</v>
      </c>
      <c r="I342" s="10"/>
      <c r="J342" s="5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1">
        <v>44755.0</v>
      </c>
      <c r="B343" s="2"/>
      <c r="C343" s="3" t="s">
        <v>0</v>
      </c>
      <c r="D343" s="4"/>
      <c r="E343" s="4"/>
      <c r="F343" s="4"/>
      <c r="G343" s="5"/>
      <c r="H343" s="3" t="s">
        <v>1</v>
      </c>
      <c r="I343" s="5"/>
      <c r="J343" s="6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9"/>
      <c r="B344" s="10"/>
      <c r="C344" s="54" t="s">
        <v>35</v>
      </c>
      <c r="D344" s="54" t="s">
        <v>3</v>
      </c>
      <c r="E344" s="13" t="s">
        <v>4</v>
      </c>
      <c r="F344" s="14"/>
      <c r="G344" s="54" t="s">
        <v>5</v>
      </c>
      <c r="H344" s="54" t="s">
        <v>6</v>
      </c>
      <c r="I344" s="54" t="s">
        <v>7</v>
      </c>
      <c r="J344" s="15"/>
      <c r="K344" s="55" t="s">
        <v>8</v>
      </c>
      <c r="L344" s="56"/>
      <c r="M344" s="56"/>
      <c r="N344" s="56"/>
      <c r="O344" s="56"/>
      <c r="P344" s="56"/>
      <c r="Q344" s="57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19" t="s">
        <v>9</v>
      </c>
      <c r="B345" s="20" t="s">
        <v>10</v>
      </c>
      <c r="C345" s="14"/>
      <c r="D345" s="14"/>
      <c r="E345" s="58" t="s">
        <v>11</v>
      </c>
      <c r="F345" s="58" t="s">
        <v>12</v>
      </c>
      <c r="G345" s="14"/>
      <c r="H345" s="14"/>
      <c r="I345" s="14"/>
      <c r="J345" s="15"/>
      <c r="K345" s="102">
        <v>1.0</v>
      </c>
      <c r="L345" s="103">
        <v>2.0</v>
      </c>
      <c r="M345" s="103">
        <v>3.0</v>
      </c>
      <c r="N345" s="103">
        <v>4.0</v>
      </c>
      <c r="O345" s="103">
        <v>5.0</v>
      </c>
      <c r="P345" s="103">
        <v>6.0</v>
      </c>
      <c r="Q345" s="104">
        <v>7.0</v>
      </c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107" t="s">
        <v>13</v>
      </c>
      <c r="B346" s="108" t="s">
        <v>14</v>
      </c>
      <c r="C346" s="29">
        <v>12.0</v>
      </c>
      <c r="D346" s="29">
        <v>6.0</v>
      </c>
      <c r="E346" s="29">
        <v>0.0</v>
      </c>
      <c r="F346" s="29">
        <v>0.0</v>
      </c>
      <c r="G346" s="23">
        <f t="shared" ref="G346:G359" si="220">SUM(D346-(E346+F346))</f>
        <v>6</v>
      </c>
      <c r="H346" s="29">
        <v>6.0</v>
      </c>
      <c r="I346" s="28">
        <v>3.0</v>
      </c>
      <c r="J346" s="30">
        <v>13.0</v>
      </c>
      <c r="K346" s="69">
        <f t="shared" ref="K346:Q346" si="219">SUM(C346)</f>
        <v>12</v>
      </c>
      <c r="L346" s="70">
        <f t="shared" si="219"/>
        <v>6</v>
      </c>
      <c r="M346" s="70">
        <f t="shared" si="219"/>
        <v>0</v>
      </c>
      <c r="N346" s="70">
        <f t="shared" si="219"/>
        <v>0</v>
      </c>
      <c r="O346" s="70">
        <f t="shared" si="219"/>
        <v>6</v>
      </c>
      <c r="P346" s="70">
        <f t="shared" si="219"/>
        <v>6</v>
      </c>
      <c r="Q346" s="71">
        <f t="shared" si="219"/>
        <v>3</v>
      </c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109" t="s">
        <v>15</v>
      </c>
      <c r="B347" s="110" t="s">
        <v>18</v>
      </c>
      <c r="C347" s="35">
        <v>19.0</v>
      </c>
      <c r="D347" s="35">
        <v>4.0</v>
      </c>
      <c r="E347" s="35">
        <v>0.0</v>
      </c>
      <c r="F347" s="35">
        <v>0.0</v>
      </c>
      <c r="G347" s="31">
        <f t="shared" si="220"/>
        <v>4</v>
      </c>
      <c r="H347" s="35">
        <v>11.0</v>
      </c>
      <c r="I347" s="36">
        <v>1.0</v>
      </c>
      <c r="J347" s="30">
        <v>13.0</v>
      </c>
      <c r="K347" s="69">
        <f t="shared" ref="K347:Q347" si="221">SUM(C347:C349)</f>
        <v>27</v>
      </c>
      <c r="L347" s="70">
        <f t="shared" si="221"/>
        <v>6</v>
      </c>
      <c r="M347" s="70">
        <f t="shared" si="221"/>
        <v>1</v>
      </c>
      <c r="N347" s="70">
        <f t="shared" si="221"/>
        <v>0</v>
      </c>
      <c r="O347" s="70">
        <f t="shared" si="221"/>
        <v>5</v>
      </c>
      <c r="P347" s="70">
        <f t="shared" si="221"/>
        <v>11</v>
      </c>
      <c r="Q347" s="71">
        <f t="shared" si="221"/>
        <v>1</v>
      </c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45"/>
      <c r="B348" s="110" t="s">
        <v>53</v>
      </c>
      <c r="C348" s="35">
        <v>4.0</v>
      </c>
      <c r="D348" s="35">
        <v>0.0</v>
      </c>
      <c r="E348" s="35">
        <v>0.0</v>
      </c>
      <c r="F348" s="35">
        <v>0.0</v>
      </c>
      <c r="G348" s="31">
        <f t="shared" si="220"/>
        <v>0</v>
      </c>
      <c r="H348" s="35">
        <v>0.0</v>
      </c>
      <c r="I348" s="36">
        <v>0.0</v>
      </c>
      <c r="J348" s="30">
        <v>13.0</v>
      </c>
      <c r="K348" s="69">
        <f t="shared" ref="K348:Q348" si="222">SUM(C350:C354)</f>
        <v>17</v>
      </c>
      <c r="L348" s="70">
        <f t="shared" si="222"/>
        <v>3</v>
      </c>
      <c r="M348" s="70">
        <f t="shared" si="222"/>
        <v>0</v>
      </c>
      <c r="N348" s="70">
        <f t="shared" si="222"/>
        <v>0</v>
      </c>
      <c r="O348" s="70">
        <f t="shared" si="222"/>
        <v>3</v>
      </c>
      <c r="P348" s="70">
        <f t="shared" si="222"/>
        <v>13</v>
      </c>
      <c r="Q348" s="71">
        <f t="shared" si="222"/>
        <v>6</v>
      </c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111"/>
      <c r="B349" s="108" t="s">
        <v>19</v>
      </c>
      <c r="C349" s="29">
        <v>4.0</v>
      </c>
      <c r="D349" s="29">
        <v>2.0</v>
      </c>
      <c r="E349" s="29">
        <v>1.0</v>
      </c>
      <c r="F349" s="29">
        <v>0.0</v>
      </c>
      <c r="G349" s="23">
        <f t="shared" si="220"/>
        <v>1</v>
      </c>
      <c r="H349" s="29">
        <v>0.0</v>
      </c>
      <c r="I349" s="28">
        <v>0.0</v>
      </c>
      <c r="J349" s="30">
        <v>13.0</v>
      </c>
      <c r="K349" s="69">
        <f t="shared" ref="K349:Q349" si="223">SUM(C355:C356)</f>
        <v>11</v>
      </c>
      <c r="L349" s="70">
        <f t="shared" si="223"/>
        <v>13</v>
      </c>
      <c r="M349" s="70">
        <f t="shared" si="223"/>
        <v>2</v>
      </c>
      <c r="N349" s="70">
        <f t="shared" si="223"/>
        <v>3</v>
      </c>
      <c r="O349" s="70">
        <f t="shared" si="223"/>
        <v>8</v>
      </c>
      <c r="P349" s="70">
        <f t="shared" si="223"/>
        <v>2</v>
      </c>
      <c r="Q349" s="71">
        <f t="shared" si="223"/>
        <v>2</v>
      </c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109" t="s">
        <v>20</v>
      </c>
      <c r="B350" s="110" t="s">
        <v>23</v>
      </c>
      <c r="C350" s="35">
        <v>3.0</v>
      </c>
      <c r="D350" s="35">
        <v>1.0</v>
      </c>
      <c r="E350" s="35">
        <v>0.0</v>
      </c>
      <c r="F350" s="35">
        <v>0.0</v>
      </c>
      <c r="G350" s="31">
        <f t="shared" si="220"/>
        <v>1</v>
      </c>
      <c r="H350" s="35">
        <v>2.0</v>
      </c>
      <c r="I350" s="36">
        <v>0.0</v>
      </c>
      <c r="J350" s="30">
        <v>13.0</v>
      </c>
      <c r="K350" s="69">
        <f t="shared" ref="K350:Q350" si="224">SUM(C357)</f>
        <v>15</v>
      </c>
      <c r="L350" s="70">
        <f t="shared" si="224"/>
        <v>10</v>
      </c>
      <c r="M350" s="70">
        <f t="shared" si="224"/>
        <v>0</v>
      </c>
      <c r="N350" s="70">
        <f t="shared" si="224"/>
        <v>0</v>
      </c>
      <c r="O350" s="70">
        <f t="shared" si="224"/>
        <v>10</v>
      </c>
      <c r="P350" s="70">
        <f t="shared" si="224"/>
        <v>7</v>
      </c>
      <c r="Q350" s="71">
        <f t="shared" si="224"/>
        <v>1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45"/>
      <c r="B351" s="110" t="s">
        <v>24</v>
      </c>
      <c r="C351" s="35">
        <v>7.0</v>
      </c>
      <c r="D351" s="35">
        <v>1.0</v>
      </c>
      <c r="E351" s="35">
        <v>0.0</v>
      </c>
      <c r="F351" s="35">
        <v>0.0</v>
      </c>
      <c r="G351" s="31">
        <f t="shared" si="220"/>
        <v>1</v>
      </c>
      <c r="H351" s="35">
        <v>2.0</v>
      </c>
      <c r="I351" s="36">
        <v>1.0</v>
      </c>
      <c r="J351" s="30">
        <v>13.0</v>
      </c>
      <c r="K351" s="69">
        <f t="shared" ref="K351:Q351" si="225">SUM(C358)</f>
        <v>11</v>
      </c>
      <c r="L351" s="70">
        <f t="shared" si="225"/>
        <v>5</v>
      </c>
      <c r="M351" s="70">
        <f t="shared" si="225"/>
        <v>1</v>
      </c>
      <c r="N351" s="70">
        <f t="shared" si="225"/>
        <v>0</v>
      </c>
      <c r="O351" s="70">
        <f t="shared" si="225"/>
        <v>4</v>
      </c>
      <c r="P351" s="70">
        <f t="shared" si="225"/>
        <v>17</v>
      </c>
      <c r="Q351" s="71">
        <f t="shared" si="225"/>
        <v>4</v>
      </c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45"/>
      <c r="B352" s="110" t="s">
        <v>25</v>
      </c>
      <c r="C352" s="35">
        <v>2.0</v>
      </c>
      <c r="D352" s="35">
        <v>1.0</v>
      </c>
      <c r="E352" s="35">
        <v>0.0</v>
      </c>
      <c r="F352" s="35">
        <v>0.0</v>
      </c>
      <c r="G352" s="31">
        <f t="shared" si="220"/>
        <v>1</v>
      </c>
      <c r="H352" s="35">
        <v>3.0</v>
      </c>
      <c r="I352" s="36">
        <v>3.0</v>
      </c>
      <c r="J352" s="30">
        <v>13.0</v>
      </c>
      <c r="K352" s="69">
        <f t="shared" ref="K352:Q352" si="226">SUM(C359)</f>
        <v>93</v>
      </c>
      <c r="L352" s="70">
        <f t="shared" si="226"/>
        <v>43</v>
      </c>
      <c r="M352" s="70">
        <f t="shared" si="226"/>
        <v>4</v>
      </c>
      <c r="N352" s="70">
        <f t="shared" si="226"/>
        <v>3</v>
      </c>
      <c r="O352" s="70">
        <f t="shared" si="226"/>
        <v>36</v>
      </c>
      <c r="P352" s="70">
        <f t="shared" si="226"/>
        <v>56</v>
      </c>
      <c r="Q352" s="71">
        <f t="shared" si="226"/>
        <v>17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45"/>
      <c r="B353" s="110" t="s">
        <v>21</v>
      </c>
      <c r="C353" s="35">
        <v>1.0</v>
      </c>
      <c r="D353" s="35">
        <v>0.0</v>
      </c>
      <c r="E353" s="35">
        <v>0.0</v>
      </c>
      <c r="F353" s="35">
        <v>0.0</v>
      </c>
      <c r="G353" s="31">
        <f t="shared" si="220"/>
        <v>0</v>
      </c>
      <c r="H353" s="35">
        <v>3.0</v>
      </c>
      <c r="I353" s="36">
        <v>1.0</v>
      </c>
      <c r="J353" s="30">
        <v>13.0</v>
      </c>
      <c r="K353" s="105">
        <f t="shared" ref="K353:Q353" si="227">SUM(C360)</f>
        <v>104</v>
      </c>
      <c r="L353" s="94">
        <f t="shared" si="227"/>
        <v>51</v>
      </c>
      <c r="M353" s="94">
        <f t="shared" si="227"/>
        <v>4</v>
      </c>
      <c r="N353" s="94">
        <f t="shared" si="227"/>
        <v>3</v>
      </c>
      <c r="O353" s="94">
        <f t="shared" si="227"/>
        <v>0</v>
      </c>
      <c r="P353" s="94">
        <f t="shared" si="227"/>
        <v>164</v>
      </c>
      <c r="Q353" s="106">
        <f t="shared" si="227"/>
        <v>58</v>
      </c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111"/>
      <c r="B354" s="108" t="s">
        <v>22</v>
      </c>
      <c r="C354" s="29">
        <v>4.0</v>
      </c>
      <c r="D354" s="29">
        <v>0.0</v>
      </c>
      <c r="E354" s="29">
        <v>0.0</v>
      </c>
      <c r="F354" s="29">
        <v>0.0</v>
      </c>
      <c r="G354" s="23">
        <f t="shared" si="220"/>
        <v>0</v>
      </c>
      <c r="H354" s="29">
        <v>3.0</v>
      </c>
      <c r="I354" s="28">
        <v>1.0</v>
      </c>
      <c r="J354" s="30">
        <v>13.0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109" t="s">
        <v>28</v>
      </c>
      <c r="B355" s="110" t="s">
        <v>29</v>
      </c>
      <c r="C355" s="35">
        <v>5.0</v>
      </c>
      <c r="D355" s="35">
        <v>5.0</v>
      </c>
      <c r="E355" s="35">
        <v>2.0</v>
      </c>
      <c r="F355" s="35">
        <v>2.0</v>
      </c>
      <c r="G355" s="31">
        <f t="shared" si="220"/>
        <v>1</v>
      </c>
      <c r="H355" s="35">
        <v>0.0</v>
      </c>
      <c r="I355" s="36">
        <v>1.0</v>
      </c>
      <c r="J355" s="30">
        <v>13.0</v>
      </c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111"/>
      <c r="B356" s="108" t="s">
        <v>54</v>
      </c>
      <c r="C356" s="29">
        <v>6.0</v>
      </c>
      <c r="D356" s="29">
        <v>8.0</v>
      </c>
      <c r="E356" s="112">
        <v>0.0</v>
      </c>
      <c r="F356" s="29">
        <v>1.0</v>
      </c>
      <c r="G356" s="23">
        <f t="shared" si="220"/>
        <v>7</v>
      </c>
      <c r="H356" s="29">
        <v>2.0</v>
      </c>
      <c r="I356" s="28">
        <v>1.0</v>
      </c>
      <c r="J356" s="30">
        <v>13.0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107" t="s">
        <v>26</v>
      </c>
      <c r="B357" s="108" t="s">
        <v>27</v>
      </c>
      <c r="C357" s="29">
        <v>15.0</v>
      </c>
      <c r="D357" s="29">
        <v>10.0</v>
      </c>
      <c r="E357" s="29">
        <v>0.0</v>
      </c>
      <c r="F357" s="29">
        <v>0.0</v>
      </c>
      <c r="G357" s="23">
        <f t="shared" si="220"/>
        <v>10</v>
      </c>
      <c r="H357" s="29">
        <v>7.0</v>
      </c>
      <c r="I357" s="28">
        <v>1.0</v>
      </c>
      <c r="J357" s="30">
        <v>13.0</v>
      </c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113" t="s">
        <v>31</v>
      </c>
      <c r="B358" s="114" t="s">
        <v>32</v>
      </c>
      <c r="C358" s="29">
        <v>11.0</v>
      </c>
      <c r="D358" s="29">
        <v>5.0</v>
      </c>
      <c r="E358" s="29">
        <v>1.0</v>
      </c>
      <c r="F358" s="29">
        <v>0.0</v>
      </c>
      <c r="G358" s="23">
        <f t="shared" si="220"/>
        <v>4</v>
      </c>
      <c r="H358" s="29">
        <v>17.0</v>
      </c>
      <c r="I358" s="28">
        <v>4.0</v>
      </c>
      <c r="J358" s="30">
        <v>13.0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45"/>
      <c r="B359" s="46" t="s">
        <v>33</v>
      </c>
      <c r="C359" s="39">
        <f t="shared" ref="C359:F359" si="228">SUM(C346:C358)</f>
        <v>93</v>
      </c>
      <c r="D359" s="39">
        <f t="shared" si="228"/>
        <v>43</v>
      </c>
      <c r="E359" s="39">
        <f t="shared" si="228"/>
        <v>4</v>
      </c>
      <c r="F359" s="39">
        <f t="shared" si="228"/>
        <v>3</v>
      </c>
      <c r="G359" s="39">
        <f t="shared" si="220"/>
        <v>36</v>
      </c>
      <c r="H359" s="39">
        <f t="shared" ref="H359:I359" si="229">SUM(H346:H358)</f>
        <v>56</v>
      </c>
      <c r="I359" s="39">
        <f t="shared" si="229"/>
        <v>17</v>
      </c>
      <c r="J359" s="1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45"/>
      <c r="B360" s="46" t="s">
        <v>34</v>
      </c>
      <c r="C360" s="47">
        <v>104.0</v>
      </c>
      <c r="D360" s="47">
        <v>51.0</v>
      </c>
      <c r="E360" s="96">
        <v>4.0</v>
      </c>
      <c r="F360" s="96">
        <v>3.0</v>
      </c>
      <c r="G360" s="48"/>
      <c r="H360" s="47">
        <v>164.0</v>
      </c>
      <c r="I360" s="47">
        <v>58.0</v>
      </c>
      <c r="J360" s="1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49"/>
      <c r="B361" s="50"/>
      <c r="C361" s="51">
        <f>SUM(C360:D360)</f>
        <v>155</v>
      </c>
      <c r="D361" s="52"/>
      <c r="E361" s="52"/>
      <c r="F361" s="52"/>
      <c r="G361" s="10"/>
      <c r="H361" s="51">
        <f>SUM(H360:I360)</f>
        <v>222</v>
      </c>
      <c r="I361" s="10"/>
      <c r="J361" s="5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1">
        <v>44754.0</v>
      </c>
      <c r="B362" s="2"/>
      <c r="C362" s="3" t="s">
        <v>0</v>
      </c>
      <c r="D362" s="4"/>
      <c r="E362" s="4"/>
      <c r="F362" s="4"/>
      <c r="G362" s="5"/>
      <c r="H362" s="3" t="s">
        <v>1</v>
      </c>
      <c r="I362" s="5"/>
      <c r="J362" s="6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9"/>
      <c r="B363" s="10"/>
      <c r="C363" s="54" t="s">
        <v>35</v>
      </c>
      <c r="D363" s="54" t="s">
        <v>3</v>
      </c>
      <c r="E363" s="13" t="s">
        <v>4</v>
      </c>
      <c r="F363" s="14"/>
      <c r="G363" s="54" t="s">
        <v>5</v>
      </c>
      <c r="H363" s="54" t="s">
        <v>6</v>
      </c>
      <c r="I363" s="54" t="s">
        <v>7</v>
      </c>
      <c r="J363" s="15"/>
      <c r="K363" s="55" t="s">
        <v>8</v>
      </c>
      <c r="L363" s="56"/>
      <c r="M363" s="56"/>
      <c r="N363" s="56"/>
      <c r="O363" s="56"/>
      <c r="P363" s="56"/>
      <c r="Q363" s="57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19" t="s">
        <v>9</v>
      </c>
      <c r="B364" s="20" t="s">
        <v>10</v>
      </c>
      <c r="C364" s="14"/>
      <c r="D364" s="14"/>
      <c r="E364" s="58" t="s">
        <v>11</v>
      </c>
      <c r="F364" s="58" t="s">
        <v>12</v>
      </c>
      <c r="G364" s="14"/>
      <c r="H364" s="14"/>
      <c r="I364" s="14"/>
      <c r="J364" s="15"/>
      <c r="K364" s="102">
        <v>1.0</v>
      </c>
      <c r="L364" s="103">
        <v>2.0</v>
      </c>
      <c r="M364" s="103">
        <v>3.0</v>
      </c>
      <c r="N364" s="103">
        <v>4.0</v>
      </c>
      <c r="O364" s="103">
        <v>5.0</v>
      </c>
      <c r="P364" s="103">
        <v>6.0</v>
      </c>
      <c r="Q364" s="104">
        <v>7.0</v>
      </c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107" t="s">
        <v>13</v>
      </c>
      <c r="B365" s="108" t="s">
        <v>14</v>
      </c>
      <c r="C365" s="29">
        <v>15.0</v>
      </c>
      <c r="D365" s="29">
        <v>2.0</v>
      </c>
      <c r="E365" s="29">
        <v>1.0</v>
      </c>
      <c r="F365" s="29">
        <v>0.0</v>
      </c>
      <c r="G365" s="23">
        <f t="shared" ref="G365:G378" si="231">SUM(D365-(E365+F365))</f>
        <v>1</v>
      </c>
      <c r="H365" s="29">
        <v>4.0</v>
      </c>
      <c r="I365" s="28">
        <v>2.0</v>
      </c>
      <c r="J365" s="30">
        <v>12.0</v>
      </c>
      <c r="K365" s="69">
        <f t="shared" ref="K365:Q365" si="230">SUM(C365)</f>
        <v>15</v>
      </c>
      <c r="L365" s="70">
        <f t="shared" si="230"/>
        <v>2</v>
      </c>
      <c r="M365" s="70">
        <f t="shared" si="230"/>
        <v>1</v>
      </c>
      <c r="N365" s="70">
        <f t="shared" si="230"/>
        <v>0</v>
      </c>
      <c r="O365" s="70">
        <f t="shared" si="230"/>
        <v>1</v>
      </c>
      <c r="P365" s="70">
        <f t="shared" si="230"/>
        <v>4</v>
      </c>
      <c r="Q365" s="71">
        <f t="shared" si="230"/>
        <v>2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109" t="s">
        <v>15</v>
      </c>
      <c r="B366" s="110" t="s">
        <v>18</v>
      </c>
      <c r="C366" s="35">
        <v>9.0</v>
      </c>
      <c r="D366" s="35">
        <v>2.0</v>
      </c>
      <c r="E366" s="35">
        <v>0.0</v>
      </c>
      <c r="F366" s="35">
        <v>0.0</v>
      </c>
      <c r="G366" s="31">
        <f t="shared" si="231"/>
        <v>2</v>
      </c>
      <c r="H366" s="35">
        <v>11.0</v>
      </c>
      <c r="I366" s="36">
        <v>2.0</v>
      </c>
      <c r="J366" s="30">
        <v>12.0</v>
      </c>
      <c r="K366" s="69">
        <f t="shared" ref="K366:Q366" si="232">SUM(C366:C368)</f>
        <v>14</v>
      </c>
      <c r="L366" s="70">
        <f t="shared" si="232"/>
        <v>4</v>
      </c>
      <c r="M366" s="70">
        <f t="shared" si="232"/>
        <v>0</v>
      </c>
      <c r="N366" s="70">
        <f t="shared" si="232"/>
        <v>0</v>
      </c>
      <c r="O366" s="70">
        <f t="shared" si="232"/>
        <v>4</v>
      </c>
      <c r="P366" s="70">
        <f t="shared" si="232"/>
        <v>16</v>
      </c>
      <c r="Q366" s="71">
        <f t="shared" si="232"/>
        <v>2</v>
      </c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45"/>
      <c r="B367" s="110" t="s">
        <v>55</v>
      </c>
      <c r="C367" s="35">
        <v>3.0</v>
      </c>
      <c r="D367" s="35">
        <v>1.0</v>
      </c>
      <c r="E367" s="35">
        <v>0.0</v>
      </c>
      <c r="F367" s="35">
        <v>0.0</v>
      </c>
      <c r="G367" s="31">
        <f t="shared" si="231"/>
        <v>1</v>
      </c>
      <c r="H367" s="35">
        <v>2.0</v>
      </c>
      <c r="I367" s="36">
        <v>0.0</v>
      </c>
      <c r="J367" s="30">
        <v>12.0</v>
      </c>
      <c r="K367" s="69">
        <f t="shared" ref="K367:Q367" si="233">SUM(C369:C373)</f>
        <v>14</v>
      </c>
      <c r="L367" s="70">
        <f t="shared" si="233"/>
        <v>16</v>
      </c>
      <c r="M367" s="70">
        <f t="shared" si="233"/>
        <v>0</v>
      </c>
      <c r="N367" s="70">
        <f t="shared" si="233"/>
        <v>0</v>
      </c>
      <c r="O367" s="70">
        <f t="shared" si="233"/>
        <v>16</v>
      </c>
      <c r="P367" s="70">
        <f t="shared" si="233"/>
        <v>19</v>
      </c>
      <c r="Q367" s="71">
        <f t="shared" si="233"/>
        <v>3</v>
      </c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111"/>
      <c r="B368" s="108" t="s">
        <v>19</v>
      </c>
      <c r="C368" s="29">
        <v>2.0</v>
      </c>
      <c r="D368" s="29">
        <v>1.0</v>
      </c>
      <c r="E368" s="29">
        <v>0.0</v>
      </c>
      <c r="F368" s="29">
        <v>0.0</v>
      </c>
      <c r="G368" s="23">
        <f t="shared" si="231"/>
        <v>1</v>
      </c>
      <c r="H368" s="29">
        <v>3.0</v>
      </c>
      <c r="I368" s="28">
        <v>0.0</v>
      </c>
      <c r="J368" s="30">
        <v>12.0</v>
      </c>
      <c r="K368" s="69">
        <f t="shared" ref="K368:Q368" si="234">SUM(C374:C375)</f>
        <v>15</v>
      </c>
      <c r="L368" s="70">
        <f t="shared" si="234"/>
        <v>8</v>
      </c>
      <c r="M368" s="70">
        <f t="shared" si="234"/>
        <v>1</v>
      </c>
      <c r="N368" s="70">
        <f t="shared" si="234"/>
        <v>0</v>
      </c>
      <c r="O368" s="70">
        <f t="shared" si="234"/>
        <v>7</v>
      </c>
      <c r="P368" s="70">
        <f t="shared" si="234"/>
        <v>3</v>
      </c>
      <c r="Q368" s="71">
        <f t="shared" si="234"/>
        <v>1</v>
      </c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109" t="s">
        <v>20</v>
      </c>
      <c r="B369" s="110" t="s">
        <v>23</v>
      </c>
      <c r="C369" s="35">
        <v>2.0</v>
      </c>
      <c r="D369" s="35">
        <v>4.0</v>
      </c>
      <c r="E369" s="35">
        <v>0.0</v>
      </c>
      <c r="F369" s="35">
        <v>0.0</v>
      </c>
      <c r="G369" s="31">
        <f t="shared" si="231"/>
        <v>4</v>
      </c>
      <c r="H369" s="35">
        <v>5.0</v>
      </c>
      <c r="I369" s="36">
        <v>0.0</v>
      </c>
      <c r="J369" s="30">
        <v>12.0</v>
      </c>
      <c r="K369" s="69">
        <f t="shared" ref="K369:Q369" si="235">SUM(C376)</f>
        <v>19</v>
      </c>
      <c r="L369" s="70">
        <f t="shared" si="235"/>
        <v>11</v>
      </c>
      <c r="M369" s="70">
        <f t="shared" si="235"/>
        <v>0</v>
      </c>
      <c r="N369" s="70">
        <f t="shared" si="235"/>
        <v>0</v>
      </c>
      <c r="O369" s="70">
        <f t="shared" si="235"/>
        <v>11</v>
      </c>
      <c r="P369" s="70">
        <f t="shared" si="235"/>
        <v>9</v>
      </c>
      <c r="Q369" s="71">
        <f t="shared" si="235"/>
        <v>1</v>
      </c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45"/>
      <c r="B370" s="110" t="s">
        <v>24</v>
      </c>
      <c r="C370" s="35">
        <v>3.0</v>
      </c>
      <c r="D370" s="35">
        <v>5.0</v>
      </c>
      <c r="E370" s="35">
        <v>0.0</v>
      </c>
      <c r="F370" s="35">
        <v>0.0</v>
      </c>
      <c r="G370" s="31">
        <f t="shared" si="231"/>
        <v>5</v>
      </c>
      <c r="H370" s="35">
        <v>2.0</v>
      </c>
      <c r="I370" s="36">
        <v>1.0</v>
      </c>
      <c r="J370" s="30">
        <v>12.0</v>
      </c>
      <c r="K370" s="69">
        <f t="shared" ref="K370:Q370" si="236">SUM(C377)</f>
        <v>6</v>
      </c>
      <c r="L370" s="70">
        <f t="shared" si="236"/>
        <v>0</v>
      </c>
      <c r="M370" s="70">
        <f t="shared" si="236"/>
        <v>0</v>
      </c>
      <c r="N370" s="70">
        <f t="shared" si="236"/>
        <v>0</v>
      </c>
      <c r="O370" s="70">
        <f t="shared" si="236"/>
        <v>0</v>
      </c>
      <c r="P370" s="70">
        <f t="shared" si="236"/>
        <v>3</v>
      </c>
      <c r="Q370" s="71">
        <f t="shared" si="236"/>
        <v>3</v>
      </c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45"/>
      <c r="B371" s="110" t="s">
        <v>25</v>
      </c>
      <c r="C371" s="35">
        <v>5.0</v>
      </c>
      <c r="D371" s="35">
        <v>5.0</v>
      </c>
      <c r="E371" s="35">
        <v>0.0</v>
      </c>
      <c r="F371" s="35">
        <v>0.0</v>
      </c>
      <c r="G371" s="31">
        <f t="shared" si="231"/>
        <v>5</v>
      </c>
      <c r="H371" s="35">
        <v>6.0</v>
      </c>
      <c r="I371" s="36">
        <v>1.0</v>
      </c>
      <c r="J371" s="30">
        <v>12.0</v>
      </c>
      <c r="K371" s="69">
        <f t="shared" ref="K371:Q371" si="237">SUM(C378)</f>
        <v>83</v>
      </c>
      <c r="L371" s="70">
        <f t="shared" si="237"/>
        <v>41</v>
      </c>
      <c r="M371" s="70">
        <f t="shared" si="237"/>
        <v>2</v>
      </c>
      <c r="N371" s="70">
        <f t="shared" si="237"/>
        <v>0</v>
      </c>
      <c r="O371" s="70">
        <f t="shared" si="237"/>
        <v>39</v>
      </c>
      <c r="P371" s="70">
        <f t="shared" si="237"/>
        <v>54</v>
      </c>
      <c r="Q371" s="71">
        <f t="shared" si="237"/>
        <v>12</v>
      </c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45"/>
      <c r="B372" s="110" t="s">
        <v>21</v>
      </c>
      <c r="C372" s="35">
        <v>0.0</v>
      </c>
      <c r="D372" s="35">
        <v>0.0</v>
      </c>
      <c r="E372" s="35">
        <v>0.0</v>
      </c>
      <c r="F372" s="35">
        <v>0.0</v>
      </c>
      <c r="G372" s="31">
        <f t="shared" si="231"/>
        <v>0</v>
      </c>
      <c r="H372" s="35">
        <v>2.0</v>
      </c>
      <c r="I372" s="36">
        <v>0.0</v>
      </c>
      <c r="J372" s="30">
        <v>12.0</v>
      </c>
      <c r="K372" s="105">
        <f t="shared" ref="K372:Q372" si="238">SUM(C379)</f>
        <v>94</v>
      </c>
      <c r="L372" s="94">
        <f t="shared" si="238"/>
        <v>51</v>
      </c>
      <c r="M372" s="94">
        <f t="shared" si="238"/>
        <v>2</v>
      </c>
      <c r="N372" s="94">
        <f t="shared" si="238"/>
        <v>0</v>
      </c>
      <c r="O372" s="94">
        <f t="shared" si="238"/>
        <v>0</v>
      </c>
      <c r="P372" s="94">
        <f t="shared" si="238"/>
        <v>156</v>
      </c>
      <c r="Q372" s="106">
        <f t="shared" si="238"/>
        <v>104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111"/>
      <c r="B373" s="108" t="s">
        <v>22</v>
      </c>
      <c r="C373" s="29">
        <v>4.0</v>
      </c>
      <c r="D373" s="29">
        <v>2.0</v>
      </c>
      <c r="E373" s="29">
        <v>0.0</v>
      </c>
      <c r="F373" s="29">
        <v>0.0</v>
      </c>
      <c r="G373" s="23">
        <f t="shared" si="231"/>
        <v>2</v>
      </c>
      <c r="H373" s="29">
        <v>4.0</v>
      </c>
      <c r="I373" s="28">
        <v>1.0</v>
      </c>
      <c r="J373" s="30">
        <v>12.0</v>
      </c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109" t="s">
        <v>28</v>
      </c>
      <c r="B374" s="110" t="s">
        <v>29</v>
      </c>
      <c r="C374" s="35">
        <v>7.0</v>
      </c>
      <c r="D374" s="35">
        <v>3.0</v>
      </c>
      <c r="E374" s="35">
        <v>1.0</v>
      </c>
      <c r="F374" s="35">
        <v>0.0</v>
      </c>
      <c r="G374" s="31">
        <f t="shared" si="231"/>
        <v>2</v>
      </c>
      <c r="H374" s="35">
        <v>1.0</v>
      </c>
      <c r="I374" s="36">
        <v>1.0</v>
      </c>
      <c r="J374" s="30">
        <v>12.0</v>
      </c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111"/>
      <c r="B375" s="108" t="s">
        <v>54</v>
      </c>
      <c r="C375" s="29">
        <v>8.0</v>
      </c>
      <c r="D375" s="29">
        <v>5.0</v>
      </c>
      <c r="E375" s="112">
        <v>0.0</v>
      </c>
      <c r="F375" s="29">
        <v>0.0</v>
      </c>
      <c r="G375" s="23">
        <f t="shared" si="231"/>
        <v>5</v>
      </c>
      <c r="H375" s="29">
        <v>2.0</v>
      </c>
      <c r="I375" s="28">
        <v>0.0</v>
      </c>
      <c r="J375" s="30">
        <v>12.0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107" t="s">
        <v>26</v>
      </c>
      <c r="B376" s="108" t="s">
        <v>27</v>
      </c>
      <c r="C376" s="29">
        <v>19.0</v>
      </c>
      <c r="D376" s="29">
        <v>11.0</v>
      </c>
      <c r="E376" s="29">
        <v>0.0</v>
      </c>
      <c r="F376" s="29">
        <v>0.0</v>
      </c>
      <c r="G376" s="23">
        <f t="shared" si="231"/>
        <v>11</v>
      </c>
      <c r="H376" s="29">
        <v>9.0</v>
      </c>
      <c r="I376" s="28">
        <v>1.0</v>
      </c>
      <c r="J376" s="30">
        <v>12.0</v>
      </c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113" t="s">
        <v>31</v>
      </c>
      <c r="B377" s="114" t="s">
        <v>32</v>
      </c>
      <c r="C377" s="29">
        <v>6.0</v>
      </c>
      <c r="D377" s="29">
        <v>0.0</v>
      </c>
      <c r="E377" s="29">
        <v>0.0</v>
      </c>
      <c r="F377" s="29">
        <v>0.0</v>
      </c>
      <c r="G377" s="23">
        <f t="shared" si="231"/>
        <v>0</v>
      </c>
      <c r="H377" s="29">
        <v>3.0</v>
      </c>
      <c r="I377" s="28">
        <v>3.0</v>
      </c>
      <c r="J377" s="30">
        <v>12.0</v>
      </c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45"/>
      <c r="B378" s="46" t="s">
        <v>33</v>
      </c>
      <c r="C378" s="39">
        <f t="shared" ref="C378:F378" si="239">SUM(C365:C377)</f>
        <v>83</v>
      </c>
      <c r="D378" s="39">
        <f t="shared" si="239"/>
        <v>41</v>
      </c>
      <c r="E378" s="39">
        <f t="shared" si="239"/>
        <v>2</v>
      </c>
      <c r="F378" s="39">
        <f t="shared" si="239"/>
        <v>0</v>
      </c>
      <c r="G378" s="39">
        <f t="shared" si="231"/>
        <v>39</v>
      </c>
      <c r="H378" s="39">
        <f t="shared" ref="H378:I378" si="240">SUM(H365:H377)</f>
        <v>54</v>
      </c>
      <c r="I378" s="39">
        <f t="shared" si="240"/>
        <v>12</v>
      </c>
      <c r="J378" s="1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45"/>
      <c r="B379" s="46" t="s">
        <v>34</v>
      </c>
      <c r="C379" s="47">
        <v>94.0</v>
      </c>
      <c r="D379" s="47">
        <v>51.0</v>
      </c>
      <c r="E379" s="96">
        <v>2.0</v>
      </c>
      <c r="F379" s="96">
        <v>0.0</v>
      </c>
      <c r="G379" s="48"/>
      <c r="H379" s="47">
        <v>156.0</v>
      </c>
      <c r="I379" s="47">
        <v>104.0</v>
      </c>
      <c r="J379" s="1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49"/>
      <c r="B380" s="50"/>
      <c r="C380" s="51">
        <f>SUM(C379:D379)</f>
        <v>145</v>
      </c>
      <c r="D380" s="52"/>
      <c r="E380" s="52"/>
      <c r="F380" s="52"/>
      <c r="G380" s="10"/>
      <c r="H380" s="51">
        <f>SUM(H379:I379)</f>
        <v>260</v>
      </c>
      <c r="I380" s="10"/>
      <c r="J380" s="5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1">
        <v>44753.0</v>
      </c>
      <c r="B381" s="2"/>
      <c r="C381" s="3" t="s">
        <v>0</v>
      </c>
      <c r="D381" s="4"/>
      <c r="E381" s="4"/>
      <c r="F381" s="4"/>
      <c r="G381" s="5"/>
      <c r="H381" s="3" t="s">
        <v>1</v>
      </c>
      <c r="I381" s="5"/>
      <c r="J381" s="6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9"/>
      <c r="B382" s="10"/>
      <c r="C382" s="54" t="s">
        <v>35</v>
      </c>
      <c r="D382" s="54" t="s">
        <v>3</v>
      </c>
      <c r="E382" s="13" t="s">
        <v>4</v>
      </c>
      <c r="F382" s="14"/>
      <c r="G382" s="54" t="s">
        <v>5</v>
      </c>
      <c r="H382" s="54" t="s">
        <v>6</v>
      </c>
      <c r="I382" s="54" t="s">
        <v>7</v>
      </c>
      <c r="J382" s="15"/>
      <c r="K382" s="55" t="s">
        <v>8</v>
      </c>
      <c r="L382" s="56"/>
      <c r="M382" s="56"/>
      <c r="N382" s="56"/>
      <c r="O382" s="56"/>
      <c r="P382" s="56"/>
      <c r="Q382" s="57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19" t="s">
        <v>9</v>
      </c>
      <c r="B383" s="20" t="s">
        <v>10</v>
      </c>
      <c r="C383" s="14"/>
      <c r="D383" s="14"/>
      <c r="E383" s="58" t="s">
        <v>11</v>
      </c>
      <c r="F383" s="58" t="s">
        <v>12</v>
      </c>
      <c r="G383" s="14"/>
      <c r="H383" s="14"/>
      <c r="I383" s="14"/>
      <c r="J383" s="15"/>
      <c r="K383" s="102">
        <v>1.0</v>
      </c>
      <c r="L383" s="103">
        <v>2.0</v>
      </c>
      <c r="M383" s="103">
        <v>3.0</v>
      </c>
      <c r="N383" s="103">
        <v>4.0</v>
      </c>
      <c r="O383" s="103">
        <v>5.0</v>
      </c>
      <c r="P383" s="103">
        <v>6.0</v>
      </c>
      <c r="Q383" s="104">
        <v>7.0</v>
      </c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107" t="s">
        <v>13</v>
      </c>
      <c r="B384" s="108" t="s">
        <v>14</v>
      </c>
      <c r="C384" s="29">
        <v>16.0</v>
      </c>
      <c r="D384" s="29">
        <v>7.0</v>
      </c>
      <c r="E384" s="29">
        <v>0.0</v>
      </c>
      <c r="F384" s="29">
        <v>0.0</v>
      </c>
      <c r="G384" s="23">
        <f t="shared" ref="G384:G397" si="242">SUM(D384-(E384+F384))</f>
        <v>7</v>
      </c>
      <c r="H384" s="29">
        <v>8.0</v>
      </c>
      <c r="I384" s="28">
        <v>3.0</v>
      </c>
      <c r="J384" s="30">
        <v>11.0</v>
      </c>
      <c r="K384" s="69">
        <f t="shared" ref="K384:Q384" si="241">SUM(C384)</f>
        <v>16</v>
      </c>
      <c r="L384" s="70">
        <f t="shared" si="241"/>
        <v>7</v>
      </c>
      <c r="M384" s="70">
        <f t="shared" si="241"/>
        <v>0</v>
      </c>
      <c r="N384" s="70">
        <f t="shared" si="241"/>
        <v>0</v>
      </c>
      <c r="O384" s="70">
        <f t="shared" si="241"/>
        <v>7</v>
      </c>
      <c r="P384" s="70">
        <f t="shared" si="241"/>
        <v>8</v>
      </c>
      <c r="Q384" s="71">
        <f t="shared" si="241"/>
        <v>3</v>
      </c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109" t="s">
        <v>15</v>
      </c>
      <c r="B385" s="110" t="s">
        <v>18</v>
      </c>
      <c r="C385" s="35">
        <v>13.0</v>
      </c>
      <c r="D385" s="35">
        <v>8.0</v>
      </c>
      <c r="E385" s="35">
        <v>0.0</v>
      </c>
      <c r="F385" s="35">
        <v>1.0</v>
      </c>
      <c r="G385" s="31">
        <f t="shared" si="242"/>
        <v>7</v>
      </c>
      <c r="H385" s="35">
        <v>11.0</v>
      </c>
      <c r="I385" s="36">
        <v>5.0</v>
      </c>
      <c r="J385" s="30">
        <v>11.0</v>
      </c>
      <c r="K385" s="69">
        <f t="shared" ref="K385:Q385" si="243">SUM(C385:C387)</f>
        <v>21</v>
      </c>
      <c r="L385" s="70">
        <f t="shared" si="243"/>
        <v>11</v>
      </c>
      <c r="M385" s="70">
        <f t="shared" si="243"/>
        <v>0</v>
      </c>
      <c r="N385" s="70">
        <f t="shared" si="243"/>
        <v>1</v>
      </c>
      <c r="O385" s="70">
        <f t="shared" si="243"/>
        <v>10</v>
      </c>
      <c r="P385" s="70">
        <f t="shared" si="243"/>
        <v>16</v>
      </c>
      <c r="Q385" s="71">
        <f t="shared" si="243"/>
        <v>5</v>
      </c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45"/>
      <c r="B386" s="110" t="s">
        <v>56</v>
      </c>
      <c r="C386" s="35">
        <v>5.0</v>
      </c>
      <c r="D386" s="35">
        <v>1.0</v>
      </c>
      <c r="E386" s="35">
        <v>0.0</v>
      </c>
      <c r="F386" s="35">
        <v>0.0</v>
      </c>
      <c r="G386" s="31">
        <f t="shared" si="242"/>
        <v>1</v>
      </c>
      <c r="H386" s="35">
        <v>2.0</v>
      </c>
      <c r="I386" s="36">
        <v>0.0</v>
      </c>
      <c r="J386" s="30">
        <v>11.0</v>
      </c>
      <c r="K386" s="69">
        <f t="shared" ref="K386:Q386" si="244">SUM(C388:C392)</f>
        <v>12</v>
      </c>
      <c r="L386" s="70">
        <f t="shared" si="244"/>
        <v>14</v>
      </c>
      <c r="M386" s="70">
        <f t="shared" si="244"/>
        <v>2</v>
      </c>
      <c r="N386" s="70">
        <f t="shared" si="244"/>
        <v>1</v>
      </c>
      <c r="O386" s="70">
        <f t="shared" si="244"/>
        <v>11</v>
      </c>
      <c r="P386" s="70">
        <f t="shared" si="244"/>
        <v>20</v>
      </c>
      <c r="Q386" s="71">
        <f t="shared" si="244"/>
        <v>9</v>
      </c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111"/>
      <c r="B387" s="108" t="s">
        <v>19</v>
      </c>
      <c r="C387" s="29">
        <v>3.0</v>
      </c>
      <c r="D387" s="29">
        <v>2.0</v>
      </c>
      <c r="E387" s="29">
        <v>0.0</v>
      </c>
      <c r="F387" s="29">
        <v>0.0</v>
      </c>
      <c r="G387" s="23">
        <f t="shared" si="242"/>
        <v>2</v>
      </c>
      <c r="H387" s="29">
        <v>3.0</v>
      </c>
      <c r="I387" s="28">
        <v>0.0</v>
      </c>
      <c r="J387" s="30">
        <v>11.0</v>
      </c>
      <c r="K387" s="69">
        <f t="shared" ref="K387:Q387" si="245">SUM(C393:C394)</f>
        <v>13</v>
      </c>
      <c r="L387" s="70">
        <f t="shared" si="245"/>
        <v>5</v>
      </c>
      <c r="M387" s="70">
        <f t="shared" si="245"/>
        <v>0</v>
      </c>
      <c r="N387" s="70">
        <f t="shared" si="245"/>
        <v>1</v>
      </c>
      <c r="O387" s="70">
        <f t="shared" si="245"/>
        <v>4</v>
      </c>
      <c r="P387" s="70">
        <f t="shared" si="245"/>
        <v>3</v>
      </c>
      <c r="Q387" s="71">
        <f t="shared" si="245"/>
        <v>2</v>
      </c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109" t="s">
        <v>20</v>
      </c>
      <c r="B388" s="110" t="s">
        <v>23</v>
      </c>
      <c r="C388" s="35">
        <v>1.0</v>
      </c>
      <c r="D388" s="35">
        <v>3.0</v>
      </c>
      <c r="E388" s="35">
        <v>0.0</v>
      </c>
      <c r="F388" s="35">
        <v>1.0</v>
      </c>
      <c r="G388" s="31">
        <f t="shared" si="242"/>
        <v>2</v>
      </c>
      <c r="H388" s="35">
        <v>2.0</v>
      </c>
      <c r="I388" s="36">
        <v>0.0</v>
      </c>
      <c r="J388" s="30">
        <v>11.0</v>
      </c>
      <c r="K388" s="69">
        <f t="shared" ref="K388:Q388" si="246">SUM(C395)</f>
        <v>18</v>
      </c>
      <c r="L388" s="70">
        <f t="shared" si="246"/>
        <v>8</v>
      </c>
      <c r="M388" s="70">
        <f t="shared" si="246"/>
        <v>3</v>
      </c>
      <c r="N388" s="70">
        <f t="shared" si="246"/>
        <v>0</v>
      </c>
      <c r="O388" s="70">
        <f t="shared" si="246"/>
        <v>5</v>
      </c>
      <c r="P388" s="70">
        <f t="shared" si="246"/>
        <v>5</v>
      </c>
      <c r="Q388" s="71">
        <f t="shared" si="246"/>
        <v>2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45"/>
      <c r="B389" s="110" t="s">
        <v>24</v>
      </c>
      <c r="C389" s="35">
        <v>2.0</v>
      </c>
      <c r="D389" s="35">
        <v>0.0</v>
      </c>
      <c r="E389" s="35">
        <v>0.0</v>
      </c>
      <c r="F389" s="35">
        <v>0.0</v>
      </c>
      <c r="G389" s="31">
        <f t="shared" si="242"/>
        <v>0</v>
      </c>
      <c r="H389" s="35">
        <v>4.0</v>
      </c>
      <c r="I389" s="36">
        <v>1.0</v>
      </c>
      <c r="J389" s="30">
        <v>11.0</v>
      </c>
      <c r="K389" s="69">
        <f t="shared" ref="K389:Q389" si="247">SUM(C396)</f>
        <v>10</v>
      </c>
      <c r="L389" s="70">
        <f t="shared" si="247"/>
        <v>1</v>
      </c>
      <c r="M389" s="70">
        <f t="shared" si="247"/>
        <v>0</v>
      </c>
      <c r="N389" s="70">
        <f t="shared" si="247"/>
        <v>1</v>
      </c>
      <c r="O389" s="70">
        <f t="shared" si="247"/>
        <v>0</v>
      </c>
      <c r="P389" s="70">
        <f t="shared" si="247"/>
        <v>1</v>
      </c>
      <c r="Q389" s="71">
        <f t="shared" si="247"/>
        <v>1</v>
      </c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45"/>
      <c r="B390" s="110" t="s">
        <v>25</v>
      </c>
      <c r="C390" s="35">
        <v>2.0</v>
      </c>
      <c r="D390" s="35">
        <v>6.0</v>
      </c>
      <c r="E390" s="35">
        <v>1.0</v>
      </c>
      <c r="F390" s="35">
        <v>0.0</v>
      </c>
      <c r="G390" s="31">
        <f t="shared" si="242"/>
        <v>5</v>
      </c>
      <c r="H390" s="35">
        <v>2.0</v>
      </c>
      <c r="I390" s="36">
        <v>1.0</v>
      </c>
      <c r="J390" s="30">
        <v>11.0</v>
      </c>
      <c r="K390" s="69">
        <f t="shared" ref="K390:Q390" si="248">SUM(C397)</f>
        <v>90</v>
      </c>
      <c r="L390" s="70">
        <f t="shared" si="248"/>
        <v>46</v>
      </c>
      <c r="M390" s="70">
        <f t="shared" si="248"/>
        <v>5</v>
      </c>
      <c r="N390" s="70">
        <f t="shared" si="248"/>
        <v>4</v>
      </c>
      <c r="O390" s="70">
        <f t="shared" si="248"/>
        <v>37</v>
      </c>
      <c r="P390" s="70">
        <f t="shared" si="248"/>
        <v>53</v>
      </c>
      <c r="Q390" s="71">
        <f t="shared" si="248"/>
        <v>22</v>
      </c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45"/>
      <c r="B391" s="110" t="s">
        <v>21</v>
      </c>
      <c r="C391" s="35">
        <v>3.0</v>
      </c>
      <c r="D391" s="35">
        <v>2.0</v>
      </c>
      <c r="E391" s="35">
        <v>0.0</v>
      </c>
      <c r="F391" s="35">
        <v>0.0</v>
      </c>
      <c r="G391" s="31">
        <f t="shared" si="242"/>
        <v>2</v>
      </c>
      <c r="H391" s="35">
        <v>9.0</v>
      </c>
      <c r="I391" s="36">
        <v>6.0</v>
      </c>
      <c r="J391" s="30">
        <v>11.0</v>
      </c>
      <c r="K391" s="105">
        <f t="shared" ref="K391:Q391" si="249">SUM(C398)</f>
        <v>98</v>
      </c>
      <c r="L391" s="94">
        <f t="shared" si="249"/>
        <v>53</v>
      </c>
      <c r="M391" s="94">
        <f t="shared" si="249"/>
        <v>5</v>
      </c>
      <c r="N391" s="94">
        <f t="shared" si="249"/>
        <v>3</v>
      </c>
      <c r="O391" s="94">
        <f t="shared" si="249"/>
        <v>0</v>
      </c>
      <c r="P391" s="94">
        <f t="shared" si="249"/>
        <v>129</v>
      </c>
      <c r="Q391" s="106">
        <f t="shared" si="249"/>
        <v>74</v>
      </c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111"/>
      <c r="B392" s="108" t="s">
        <v>22</v>
      </c>
      <c r="C392" s="29">
        <v>4.0</v>
      </c>
      <c r="D392" s="29">
        <v>3.0</v>
      </c>
      <c r="E392" s="29">
        <v>1.0</v>
      </c>
      <c r="F392" s="29">
        <v>0.0</v>
      </c>
      <c r="G392" s="23">
        <f t="shared" si="242"/>
        <v>2</v>
      </c>
      <c r="H392" s="29">
        <v>3.0</v>
      </c>
      <c r="I392" s="28">
        <v>1.0</v>
      </c>
      <c r="J392" s="30">
        <v>11.0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109" t="s">
        <v>28</v>
      </c>
      <c r="B393" s="110" t="s">
        <v>29</v>
      </c>
      <c r="C393" s="35">
        <v>6.0</v>
      </c>
      <c r="D393" s="35">
        <v>2.0</v>
      </c>
      <c r="E393" s="35">
        <v>0.0</v>
      </c>
      <c r="F393" s="35">
        <v>0.0</v>
      </c>
      <c r="G393" s="31">
        <f t="shared" si="242"/>
        <v>2</v>
      </c>
      <c r="H393" s="35">
        <v>2.0</v>
      </c>
      <c r="I393" s="36">
        <v>1.0</v>
      </c>
      <c r="J393" s="30">
        <v>11.0</v>
      </c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111"/>
      <c r="B394" s="108" t="s">
        <v>54</v>
      </c>
      <c r="C394" s="29">
        <v>7.0</v>
      </c>
      <c r="D394" s="29">
        <v>3.0</v>
      </c>
      <c r="E394" s="112">
        <v>0.0</v>
      </c>
      <c r="F394" s="29">
        <v>1.0</v>
      </c>
      <c r="G394" s="23">
        <f t="shared" si="242"/>
        <v>2</v>
      </c>
      <c r="H394" s="29">
        <v>1.0</v>
      </c>
      <c r="I394" s="28">
        <v>1.0</v>
      </c>
      <c r="J394" s="30">
        <v>11.0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107" t="s">
        <v>26</v>
      </c>
      <c r="B395" s="108" t="s">
        <v>27</v>
      </c>
      <c r="C395" s="29">
        <v>18.0</v>
      </c>
      <c r="D395" s="29">
        <v>8.0</v>
      </c>
      <c r="E395" s="29">
        <v>3.0</v>
      </c>
      <c r="F395" s="29">
        <v>0.0</v>
      </c>
      <c r="G395" s="23">
        <f t="shared" si="242"/>
        <v>5</v>
      </c>
      <c r="H395" s="29">
        <v>5.0</v>
      </c>
      <c r="I395" s="28">
        <v>2.0</v>
      </c>
      <c r="J395" s="30">
        <v>11.0</v>
      </c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107" t="s">
        <v>57</v>
      </c>
      <c r="B396" s="108" t="s">
        <v>58</v>
      </c>
      <c r="C396" s="29">
        <v>10.0</v>
      </c>
      <c r="D396" s="29">
        <v>1.0</v>
      </c>
      <c r="E396" s="29">
        <v>0.0</v>
      </c>
      <c r="F396" s="29">
        <v>1.0</v>
      </c>
      <c r="G396" s="23">
        <f t="shared" si="242"/>
        <v>0</v>
      </c>
      <c r="H396" s="29">
        <v>1.0</v>
      </c>
      <c r="I396" s="28">
        <v>1.0</v>
      </c>
      <c r="J396" s="30">
        <v>11.0</v>
      </c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45"/>
      <c r="B397" s="46" t="s">
        <v>33</v>
      </c>
      <c r="C397" s="39">
        <f t="shared" ref="C397:F397" si="250">SUM(C384:C396)</f>
        <v>90</v>
      </c>
      <c r="D397" s="39">
        <f t="shared" si="250"/>
        <v>46</v>
      </c>
      <c r="E397" s="39">
        <f t="shared" si="250"/>
        <v>5</v>
      </c>
      <c r="F397" s="39">
        <f t="shared" si="250"/>
        <v>4</v>
      </c>
      <c r="G397" s="39">
        <f t="shared" si="242"/>
        <v>37</v>
      </c>
      <c r="H397" s="39">
        <f t="shared" ref="H397:I397" si="251">SUM(H384:H396)</f>
        <v>53</v>
      </c>
      <c r="I397" s="39">
        <f t="shared" si="251"/>
        <v>22</v>
      </c>
      <c r="J397" s="1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45"/>
      <c r="B398" s="46" t="s">
        <v>34</v>
      </c>
      <c r="C398" s="47">
        <v>98.0</v>
      </c>
      <c r="D398" s="47">
        <v>53.0</v>
      </c>
      <c r="E398" s="96">
        <v>5.0</v>
      </c>
      <c r="F398" s="96">
        <v>3.0</v>
      </c>
      <c r="G398" s="48"/>
      <c r="H398" s="47">
        <v>129.0</v>
      </c>
      <c r="I398" s="47">
        <v>74.0</v>
      </c>
      <c r="J398" s="1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49"/>
      <c r="B399" s="50"/>
      <c r="C399" s="51">
        <f>SUM(C398:D398)</f>
        <v>151</v>
      </c>
      <c r="D399" s="52"/>
      <c r="E399" s="52"/>
      <c r="F399" s="52"/>
      <c r="G399" s="10"/>
      <c r="H399" s="51">
        <f>SUM(H398:I398)</f>
        <v>203</v>
      </c>
      <c r="I399" s="10"/>
      <c r="J399" s="5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1">
        <v>44752.0</v>
      </c>
      <c r="B400" s="2"/>
      <c r="C400" s="3" t="s">
        <v>0</v>
      </c>
      <c r="D400" s="4"/>
      <c r="E400" s="4"/>
      <c r="F400" s="4"/>
      <c r="G400" s="5"/>
      <c r="H400" s="3" t="s">
        <v>1</v>
      </c>
      <c r="I400" s="5"/>
      <c r="J400" s="6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9"/>
      <c r="B401" s="10"/>
      <c r="C401" s="54" t="s">
        <v>35</v>
      </c>
      <c r="D401" s="54" t="s">
        <v>3</v>
      </c>
      <c r="E401" s="13" t="s">
        <v>4</v>
      </c>
      <c r="F401" s="14"/>
      <c r="G401" s="54" t="s">
        <v>5</v>
      </c>
      <c r="H401" s="54" t="s">
        <v>6</v>
      </c>
      <c r="I401" s="54" t="s">
        <v>7</v>
      </c>
      <c r="J401" s="59"/>
      <c r="K401" s="55" t="s">
        <v>8</v>
      </c>
      <c r="L401" s="56"/>
      <c r="M401" s="56"/>
      <c r="N401" s="56"/>
      <c r="O401" s="56"/>
      <c r="P401" s="56"/>
      <c r="Q401" s="57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19" t="s">
        <v>9</v>
      </c>
      <c r="B402" s="20" t="s">
        <v>10</v>
      </c>
      <c r="C402" s="14"/>
      <c r="D402" s="14"/>
      <c r="E402" s="58" t="s">
        <v>11</v>
      </c>
      <c r="F402" s="58" t="s">
        <v>12</v>
      </c>
      <c r="G402" s="14"/>
      <c r="H402" s="14"/>
      <c r="I402" s="14"/>
      <c r="J402" s="59"/>
      <c r="K402" s="102">
        <v>1.0</v>
      </c>
      <c r="L402" s="103">
        <v>2.0</v>
      </c>
      <c r="M402" s="103">
        <v>3.0</v>
      </c>
      <c r="N402" s="103">
        <v>4.0</v>
      </c>
      <c r="O402" s="103">
        <v>5.0</v>
      </c>
      <c r="P402" s="103">
        <v>6.0</v>
      </c>
      <c r="Q402" s="104">
        <v>7.0</v>
      </c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115" t="s">
        <v>13</v>
      </c>
      <c r="B403" s="108" t="s">
        <v>14</v>
      </c>
      <c r="C403" s="29">
        <v>2.0</v>
      </c>
      <c r="D403" s="29">
        <v>1.0</v>
      </c>
      <c r="E403" s="29">
        <v>0.0</v>
      </c>
      <c r="F403" s="29">
        <v>0.0</v>
      </c>
      <c r="G403" s="23">
        <f t="shared" ref="G403:G416" si="253">SUM(D403-(E403+F403))</f>
        <v>1</v>
      </c>
      <c r="H403" s="29">
        <v>1.0</v>
      </c>
      <c r="I403" s="28">
        <v>0.0</v>
      </c>
      <c r="J403" s="116">
        <v>10.0</v>
      </c>
      <c r="K403" s="69">
        <f t="shared" ref="K403:Q403" si="252">SUM(C403)</f>
        <v>2</v>
      </c>
      <c r="L403" s="70">
        <f t="shared" si="252"/>
        <v>1</v>
      </c>
      <c r="M403" s="70">
        <f t="shared" si="252"/>
        <v>0</v>
      </c>
      <c r="N403" s="70">
        <f t="shared" si="252"/>
        <v>0</v>
      </c>
      <c r="O403" s="70">
        <f t="shared" si="252"/>
        <v>1</v>
      </c>
      <c r="P403" s="70">
        <f t="shared" si="252"/>
        <v>1</v>
      </c>
      <c r="Q403" s="71">
        <f t="shared" si="252"/>
        <v>0</v>
      </c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117" t="s">
        <v>15</v>
      </c>
      <c r="B404" s="110" t="s">
        <v>18</v>
      </c>
      <c r="C404" s="35">
        <v>2.0</v>
      </c>
      <c r="D404" s="35">
        <v>5.0</v>
      </c>
      <c r="E404" s="35">
        <v>0.0</v>
      </c>
      <c r="F404" s="35">
        <v>0.0</v>
      </c>
      <c r="G404" s="31">
        <f t="shared" si="253"/>
        <v>5</v>
      </c>
      <c r="H404" s="35">
        <v>3.0</v>
      </c>
      <c r="I404" s="36">
        <v>3.0</v>
      </c>
      <c r="J404" s="116">
        <v>10.0</v>
      </c>
      <c r="K404" s="69">
        <f t="shared" ref="K404:Q404" si="254">SUM(C404:C406)</f>
        <v>4</v>
      </c>
      <c r="L404" s="70">
        <f t="shared" si="254"/>
        <v>5</v>
      </c>
      <c r="M404" s="70">
        <f t="shared" si="254"/>
        <v>0</v>
      </c>
      <c r="N404" s="70">
        <f t="shared" si="254"/>
        <v>0</v>
      </c>
      <c r="O404" s="70">
        <f t="shared" si="254"/>
        <v>5</v>
      </c>
      <c r="P404" s="70">
        <f t="shared" si="254"/>
        <v>3</v>
      </c>
      <c r="Q404" s="71">
        <f t="shared" si="254"/>
        <v>3</v>
      </c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118"/>
      <c r="B405" s="110" t="s">
        <v>59</v>
      </c>
      <c r="C405" s="35">
        <v>0.0</v>
      </c>
      <c r="D405" s="35">
        <v>0.0</v>
      </c>
      <c r="E405" s="35">
        <v>0.0</v>
      </c>
      <c r="F405" s="35">
        <v>0.0</v>
      </c>
      <c r="G405" s="31">
        <f t="shared" si="253"/>
        <v>0</v>
      </c>
      <c r="H405" s="35">
        <v>0.0</v>
      </c>
      <c r="I405" s="36">
        <v>0.0</v>
      </c>
      <c r="J405" s="116">
        <v>10.0</v>
      </c>
      <c r="K405" s="69">
        <f t="shared" ref="K405:Q405" si="255">SUM(C407:C411)</f>
        <v>0</v>
      </c>
      <c r="L405" s="70">
        <f t="shared" si="255"/>
        <v>12</v>
      </c>
      <c r="M405" s="70">
        <f t="shared" si="255"/>
        <v>1</v>
      </c>
      <c r="N405" s="70">
        <f t="shared" si="255"/>
        <v>2</v>
      </c>
      <c r="O405" s="70">
        <f t="shared" si="255"/>
        <v>9</v>
      </c>
      <c r="P405" s="70">
        <f t="shared" si="255"/>
        <v>0</v>
      </c>
      <c r="Q405" s="71">
        <f t="shared" si="255"/>
        <v>0</v>
      </c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119"/>
      <c r="B406" s="108" t="s">
        <v>19</v>
      </c>
      <c r="C406" s="29">
        <v>2.0</v>
      </c>
      <c r="D406" s="29">
        <v>0.0</v>
      </c>
      <c r="E406" s="29">
        <v>0.0</v>
      </c>
      <c r="F406" s="29">
        <v>0.0</v>
      </c>
      <c r="G406" s="23">
        <f t="shared" si="253"/>
        <v>0</v>
      </c>
      <c r="H406" s="29">
        <v>0.0</v>
      </c>
      <c r="I406" s="28">
        <v>0.0</v>
      </c>
      <c r="J406" s="116">
        <v>10.0</v>
      </c>
      <c r="K406" s="69">
        <f t="shared" ref="K406:Q406" si="256">SUM(C412:C413)</f>
        <v>2</v>
      </c>
      <c r="L406" s="70">
        <f t="shared" si="256"/>
        <v>1</v>
      </c>
      <c r="M406" s="70">
        <f t="shared" si="256"/>
        <v>1</v>
      </c>
      <c r="N406" s="70">
        <f t="shared" si="256"/>
        <v>0</v>
      </c>
      <c r="O406" s="70">
        <f t="shared" si="256"/>
        <v>0</v>
      </c>
      <c r="P406" s="70">
        <f t="shared" si="256"/>
        <v>0</v>
      </c>
      <c r="Q406" s="71">
        <f t="shared" si="256"/>
        <v>0</v>
      </c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117" t="s">
        <v>20</v>
      </c>
      <c r="B407" s="110" t="s">
        <v>23</v>
      </c>
      <c r="C407" s="35">
        <v>0.0</v>
      </c>
      <c r="D407" s="35">
        <v>1.0</v>
      </c>
      <c r="E407" s="35">
        <v>0.0</v>
      </c>
      <c r="F407" s="35">
        <v>0.0</v>
      </c>
      <c r="G407" s="31">
        <f t="shared" si="253"/>
        <v>1</v>
      </c>
      <c r="H407" s="35">
        <v>0.0</v>
      </c>
      <c r="I407" s="36">
        <v>0.0</v>
      </c>
      <c r="J407" s="116">
        <v>10.0</v>
      </c>
      <c r="K407" s="69">
        <f t="shared" ref="K407:Q407" si="257">SUM(C414)</f>
        <v>6</v>
      </c>
      <c r="L407" s="70">
        <f t="shared" si="257"/>
        <v>2</v>
      </c>
      <c r="M407" s="70">
        <f t="shared" si="257"/>
        <v>0</v>
      </c>
      <c r="N407" s="70">
        <f t="shared" si="257"/>
        <v>0</v>
      </c>
      <c r="O407" s="70">
        <f t="shared" si="257"/>
        <v>2</v>
      </c>
      <c r="P407" s="70">
        <f t="shared" si="257"/>
        <v>2</v>
      </c>
      <c r="Q407" s="71">
        <f t="shared" si="257"/>
        <v>1</v>
      </c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118"/>
      <c r="B408" s="110" t="s">
        <v>24</v>
      </c>
      <c r="C408" s="35">
        <v>0.0</v>
      </c>
      <c r="D408" s="35">
        <v>3.0</v>
      </c>
      <c r="E408" s="35">
        <v>0.0</v>
      </c>
      <c r="F408" s="35">
        <v>0.0</v>
      </c>
      <c r="G408" s="31">
        <f t="shared" si="253"/>
        <v>3</v>
      </c>
      <c r="H408" s="35">
        <v>0.0</v>
      </c>
      <c r="I408" s="36">
        <v>0.0</v>
      </c>
      <c r="J408" s="116">
        <v>10.0</v>
      </c>
      <c r="K408" s="69">
        <f t="shared" ref="K408:Q408" si="258">SUM(C415)</f>
        <v>0</v>
      </c>
      <c r="L408" s="70">
        <f t="shared" si="258"/>
        <v>0</v>
      </c>
      <c r="M408" s="70">
        <f t="shared" si="258"/>
        <v>0</v>
      </c>
      <c r="N408" s="70">
        <f t="shared" si="258"/>
        <v>0</v>
      </c>
      <c r="O408" s="70">
        <f t="shared" si="258"/>
        <v>0</v>
      </c>
      <c r="P408" s="70">
        <f t="shared" si="258"/>
        <v>0</v>
      </c>
      <c r="Q408" s="71">
        <f t="shared" si="258"/>
        <v>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118"/>
      <c r="B409" s="110" t="s">
        <v>25</v>
      </c>
      <c r="C409" s="35">
        <v>0.0</v>
      </c>
      <c r="D409" s="35">
        <v>3.0</v>
      </c>
      <c r="E409" s="35">
        <v>0.0</v>
      </c>
      <c r="F409" s="35">
        <v>1.0</v>
      </c>
      <c r="G409" s="31">
        <f t="shared" si="253"/>
        <v>2</v>
      </c>
      <c r="H409" s="35">
        <v>0.0</v>
      </c>
      <c r="I409" s="36">
        <v>0.0</v>
      </c>
      <c r="J409" s="116">
        <v>10.0</v>
      </c>
      <c r="K409" s="69">
        <f t="shared" ref="K409:Q409" si="259">SUM(C416)</f>
        <v>14</v>
      </c>
      <c r="L409" s="70">
        <f t="shared" si="259"/>
        <v>21</v>
      </c>
      <c r="M409" s="70">
        <f t="shared" si="259"/>
        <v>2</v>
      </c>
      <c r="N409" s="70">
        <f t="shared" si="259"/>
        <v>2</v>
      </c>
      <c r="O409" s="70">
        <f t="shared" si="259"/>
        <v>17</v>
      </c>
      <c r="P409" s="70">
        <f t="shared" si="259"/>
        <v>6</v>
      </c>
      <c r="Q409" s="71">
        <f t="shared" si="259"/>
        <v>4</v>
      </c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118"/>
      <c r="B410" s="110" t="s">
        <v>21</v>
      </c>
      <c r="C410" s="35">
        <v>0.0</v>
      </c>
      <c r="D410" s="35">
        <v>0.0</v>
      </c>
      <c r="E410" s="35">
        <v>0.0</v>
      </c>
      <c r="F410" s="35">
        <v>0.0</v>
      </c>
      <c r="G410" s="31">
        <f t="shared" si="253"/>
        <v>0</v>
      </c>
      <c r="H410" s="35">
        <v>0.0</v>
      </c>
      <c r="I410" s="36">
        <v>0.0</v>
      </c>
      <c r="J410" s="116">
        <v>10.0</v>
      </c>
      <c r="K410" s="105">
        <f t="shared" ref="K410:Q410" si="260">SUM(C417)</f>
        <v>12</v>
      </c>
      <c r="L410" s="94">
        <f t="shared" si="260"/>
        <v>19</v>
      </c>
      <c r="M410" s="94">
        <f t="shared" si="260"/>
        <v>2</v>
      </c>
      <c r="N410" s="94">
        <f t="shared" si="260"/>
        <v>2</v>
      </c>
      <c r="O410" s="94">
        <f t="shared" si="260"/>
        <v>0</v>
      </c>
      <c r="P410" s="94">
        <f t="shared" si="260"/>
        <v>6</v>
      </c>
      <c r="Q410" s="106">
        <f t="shared" si="260"/>
        <v>4</v>
      </c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119"/>
      <c r="B411" s="108" t="s">
        <v>22</v>
      </c>
      <c r="C411" s="29">
        <v>0.0</v>
      </c>
      <c r="D411" s="29">
        <v>5.0</v>
      </c>
      <c r="E411" s="29">
        <v>1.0</v>
      </c>
      <c r="F411" s="29">
        <v>1.0</v>
      </c>
      <c r="G411" s="23">
        <f t="shared" si="253"/>
        <v>3</v>
      </c>
      <c r="H411" s="29">
        <v>0.0</v>
      </c>
      <c r="I411" s="28">
        <v>0.0</v>
      </c>
      <c r="J411" s="30">
        <v>10.0</v>
      </c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117" t="s">
        <v>28</v>
      </c>
      <c r="B412" s="110" t="s">
        <v>29</v>
      </c>
      <c r="C412" s="35">
        <v>0.0</v>
      </c>
      <c r="D412" s="35">
        <v>0.0</v>
      </c>
      <c r="E412" s="35">
        <v>0.0</v>
      </c>
      <c r="F412" s="35">
        <v>0.0</v>
      </c>
      <c r="G412" s="31">
        <f t="shared" si="253"/>
        <v>0</v>
      </c>
      <c r="H412" s="35">
        <v>0.0</v>
      </c>
      <c r="I412" s="36">
        <v>0.0</v>
      </c>
      <c r="J412" s="30">
        <v>10.0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119"/>
      <c r="B413" s="108" t="s">
        <v>54</v>
      </c>
      <c r="C413" s="29">
        <v>2.0</v>
      </c>
      <c r="D413" s="29">
        <v>1.0</v>
      </c>
      <c r="E413" s="112">
        <v>1.0</v>
      </c>
      <c r="F413" s="29">
        <v>0.0</v>
      </c>
      <c r="G413" s="23">
        <f t="shared" si="253"/>
        <v>0</v>
      </c>
      <c r="H413" s="29">
        <v>0.0</v>
      </c>
      <c r="I413" s="28">
        <v>0.0</v>
      </c>
      <c r="J413" s="30">
        <v>10.0</v>
      </c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115" t="s">
        <v>26</v>
      </c>
      <c r="B414" s="108" t="s">
        <v>27</v>
      </c>
      <c r="C414" s="29">
        <v>6.0</v>
      </c>
      <c r="D414" s="29">
        <v>2.0</v>
      </c>
      <c r="E414" s="29">
        <v>0.0</v>
      </c>
      <c r="F414" s="29">
        <v>0.0</v>
      </c>
      <c r="G414" s="23">
        <f t="shared" si="253"/>
        <v>2</v>
      </c>
      <c r="H414" s="29">
        <v>2.0</v>
      </c>
      <c r="I414" s="28">
        <v>1.0</v>
      </c>
      <c r="J414" s="30">
        <v>10.0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115" t="s">
        <v>57</v>
      </c>
      <c r="B415" s="108" t="s">
        <v>58</v>
      </c>
      <c r="C415" s="29">
        <v>0.0</v>
      </c>
      <c r="D415" s="29">
        <v>0.0</v>
      </c>
      <c r="E415" s="29">
        <v>0.0</v>
      </c>
      <c r="F415" s="29">
        <v>0.0</v>
      </c>
      <c r="G415" s="23">
        <f t="shared" si="253"/>
        <v>0</v>
      </c>
      <c r="H415" s="29">
        <v>0.0</v>
      </c>
      <c r="I415" s="28">
        <v>0.0</v>
      </c>
      <c r="J415" s="30">
        <v>10.0</v>
      </c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45"/>
      <c r="B416" s="46" t="s">
        <v>33</v>
      </c>
      <c r="C416" s="39">
        <f t="shared" ref="C416:F416" si="261">SUM(C403:C415)</f>
        <v>14</v>
      </c>
      <c r="D416" s="39">
        <f t="shared" si="261"/>
        <v>21</v>
      </c>
      <c r="E416" s="39">
        <f t="shared" si="261"/>
        <v>2</v>
      </c>
      <c r="F416" s="39">
        <f t="shared" si="261"/>
        <v>2</v>
      </c>
      <c r="G416" s="39">
        <f t="shared" si="253"/>
        <v>17</v>
      </c>
      <c r="H416" s="39">
        <f t="shared" ref="H416:I416" si="262">SUM(H403:H415)</f>
        <v>6</v>
      </c>
      <c r="I416" s="39">
        <f t="shared" si="262"/>
        <v>4</v>
      </c>
      <c r="J416" s="1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45"/>
      <c r="B417" s="46" t="s">
        <v>34</v>
      </c>
      <c r="C417" s="47">
        <v>12.0</v>
      </c>
      <c r="D417" s="47">
        <v>19.0</v>
      </c>
      <c r="E417" s="96">
        <v>2.0</v>
      </c>
      <c r="F417" s="96">
        <v>2.0</v>
      </c>
      <c r="G417" s="48"/>
      <c r="H417" s="47">
        <v>6.0</v>
      </c>
      <c r="I417" s="47">
        <v>4.0</v>
      </c>
      <c r="J417" s="1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49"/>
      <c r="B418" s="50"/>
      <c r="C418" s="51">
        <f>SUM(C417:D417)</f>
        <v>31</v>
      </c>
      <c r="D418" s="52"/>
      <c r="E418" s="52"/>
      <c r="F418" s="52"/>
      <c r="G418" s="10"/>
      <c r="H418" s="51">
        <f>SUM(H417:I417)</f>
        <v>10</v>
      </c>
      <c r="I418" s="10"/>
      <c r="J418" s="5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1">
        <v>44751.0</v>
      </c>
      <c r="B419" s="2"/>
      <c r="C419" s="3" t="s">
        <v>0</v>
      </c>
      <c r="D419" s="4"/>
      <c r="E419" s="4"/>
      <c r="F419" s="4"/>
      <c r="G419" s="5"/>
      <c r="H419" s="3" t="s">
        <v>1</v>
      </c>
      <c r="I419" s="5"/>
      <c r="J419" s="6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9"/>
      <c r="B420" s="10"/>
      <c r="C420" s="12" t="s">
        <v>60</v>
      </c>
      <c r="D420" s="12" t="s">
        <v>61</v>
      </c>
      <c r="E420" s="13" t="s">
        <v>4</v>
      </c>
      <c r="F420" s="14"/>
      <c r="G420" s="12" t="s">
        <v>62</v>
      </c>
      <c r="H420" s="12" t="s">
        <v>63</v>
      </c>
      <c r="I420" s="12" t="s">
        <v>64</v>
      </c>
      <c r="J420" s="15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19" t="s">
        <v>9</v>
      </c>
      <c r="B421" s="20" t="s">
        <v>10</v>
      </c>
      <c r="C421" s="14"/>
      <c r="D421" s="14"/>
      <c r="E421" s="21" t="s">
        <v>65</v>
      </c>
      <c r="F421" s="21" t="s">
        <v>66</v>
      </c>
      <c r="G421" s="14"/>
      <c r="H421" s="14"/>
      <c r="I421" s="14"/>
      <c r="J421" s="15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115" t="s">
        <v>13</v>
      </c>
      <c r="B422" s="108" t="s">
        <v>14</v>
      </c>
      <c r="C422" s="29">
        <v>1.0</v>
      </c>
      <c r="D422" s="29">
        <v>2.0</v>
      </c>
      <c r="E422" s="29">
        <v>0.0</v>
      </c>
      <c r="F422" s="29">
        <v>0.0</v>
      </c>
      <c r="G422" s="23">
        <f t="shared" ref="G422:G435" si="263">SUM(D422-(E422+F422))</f>
        <v>2</v>
      </c>
      <c r="H422" s="29">
        <v>1.0</v>
      </c>
      <c r="I422" s="28">
        <v>2.0</v>
      </c>
      <c r="J422" s="30">
        <v>9.0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117" t="s">
        <v>15</v>
      </c>
      <c r="B423" s="110" t="s">
        <v>18</v>
      </c>
      <c r="C423" s="35">
        <v>6.0</v>
      </c>
      <c r="D423" s="35">
        <v>3.0</v>
      </c>
      <c r="E423" s="35">
        <v>0.0</v>
      </c>
      <c r="F423" s="35">
        <v>1.0</v>
      </c>
      <c r="G423" s="31">
        <f t="shared" si="263"/>
        <v>2</v>
      </c>
      <c r="H423" s="35">
        <v>1.0</v>
      </c>
      <c r="I423" s="36">
        <v>0.0</v>
      </c>
      <c r="J423" s="30">
        <v>9.0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118"/>
      <c r="B424" s="110" t="s">
        <v>67</v>
      </c>
      <c r="C424" s="35">
        <v>0.0</v>
      </c>
      <c r="D424" s="35">
        <v>1.0</v>
      </c>
      <c r="E424" s="35">
        <v>0.0</v>
      </c>
      <c r="F424" s="35">
        <v>0.0</v>
      </c>
      <c r="G424" s="31">
        <f t="shared" si="263"/>
        <v>1</v>
      </c>
      <c r="H424" s="35">
        <v>0.0</v>
      </c>
      <c r="I424" s="36">
        <v>0.0</v>
      </c>
      <c r="J424" s="30">
        <v>9.0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119"/>
      <c r="B425" s="108" t="s">
        <v>19</v>
      </c>
      <c r="C425" s="29">
        <v>1.0</v>
      </c>
      <c r="D425" s="29">
        <v>0.0</v>
      </c>
      <c r="E425" s="29">
        <v>0.0</v>
      </c>
      <c r="F425" s="29">
        <v>0.0</v>
      </c>
      <c r="G425" s="23">
        <f t="shared" si="263"/>
        <v>0</v>
      </c>
      <c r="H425" s="29">
        <v>0.0</v>
      </c>
      <c r="I425" s="28">
        <v>0.0</v>
      </c>
      <c r="J425" s="30">
        <v>9.0</v>
      </c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117" t="s">
        <v>20</v>
      </c>
      <c r="B426" s="110" t="s">
        <v>23</v>
      </c>
      <c r="C426" s="35">
        <v>3.0</v>
      </c>
      <c r="D426" s="35">
        <v>0.0</v>
      </c>
      <c r="E426" s="35">
        <v>0.0</v>
      </c>
      <c r="F426" s="35">
        <v>0.0</v>
      </c>
      <c r="G426" s="31">
        <f t="shared" si="263"/>
        <v>0</v>
      </c>
      <c r="H426" s="35">
        <v>0.0</v>
      </c>
      <c r="I426" s="36">
        <v>0.0</v>
      </c>
      <c r="J426" s="30">
        <v>9.0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118"/>
      <c r="B427" s="110" t="s">
        <v>24</v>
      </c>
      <c r="C427" s="35">
        <v>2.0</v>
      </c>
      <c r="D427" s="35">
        <v>1.0</v>
      </c>
      <c r="E427" s="35">
        <v>0.0</v>
      </c>
      <c r="F427" s="35">
        <v>0.0</v>
      </c>
      <c r="G427" s="31">
        <f t="shared" si="263"/>
        <v>1</v>
      </c>
      <c r="H427" s="35">
        <v>2.0</v>
      </c>
      <c r="I427" s="36">
        <v>1.0</v>
      </c>
      <c r="J427" s="30">
        <v>9.0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118"/>
      <c r="B428" s="110" t="s">
        <v>25</v>
      </c>
      <c r="C428" s="35">
        <v>2.0</v>
      </c>
      <c r="D428" s="35">
        <v>1.0</v>
      </c>
      <c r="E428" s="35">
        <v>0.0</v>
      </c>
      <c r="F428" s="35">
        <v>0.0</v>
      </c>
      <c r="G428" s="31">
        <f t="shared" si="263"/>
        <v>1</v>
      </c>
      <c r="H428" s="35">
        <v>1.0</v>
      </c>
      <c r="I428" s="36">
        <v>0.0</v>
      </c>
      <c r="J428" s="30">
        <v>9.0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118"/>
      <c r="B429" s="110" t="s">
        <v>21</v>
      </c>
      <c r="C429" s="35">
        <v>0.0</v>
      </c>
      <c r="D429" s="35">
        <v>0.0</v>
      </c>
      <c r="E429" s="35">
        <v>0.0</v>
      </c>
      <c r="F429" s="35">
        <v>0.0</v>
      </c>
      <c r="G429" s="31">
        <f t="shared" si="263"/>
        <v>0</v>
      </c>
      <c r="H429" s="35">
        <v>0.0</v>
      </c>
      <c r="I429" s="36">
        <v>0.0</v>
      </c>
      <c r="J429" s="30">
        <v>9.0</v>
      </c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119"/>
      <c r="B430" s="108" t="s">
        <v>22</v>
      </c>
      <c r="C430" s="29">
        <v>0.0</v>
      </c>
      <c r="D430" s="29">
        <v>2.0</v>
      </c>
      <c r="E430" s="29">
        <v>1.0</v>
      </c>
      <c r="F430" s="29">
        <v>0.0</v>
      </c>
      <c r="G430" s="23">
        <f t="shared" si="263"/>
        <v>1</v>
      </c>
      <c r="H430" s="29">
        <v>1.0</v>
      </c>
      <c r="I430" s="28">
        <v>1.0</v>
      </c>
      <c r="J430" s="30">
        <v>9.0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117" t="s">
        <v>28</v>
      </c>
      <c r="B431" s="110" t="s">
        <v>29</v>
      </c>
      <c r="C431" s="35">
        <v>1.0</v>
      </c>
      <c r="D431" s="35">
        <v>3.0</v>
      </c>
      <c r="E431" s="35">
        <v>0.0</v>
      </c>
      <c r="F431" s="35">
        <v>1.0</v>
      </c>
      <c r="G431" s="31">
        <f t="shared" si="263"/>
        <v>2</v>
      </c>
      <c r="H431" s="35">
        <v>1.0</v>
      </c>
      <c r="I431" s="36">
        <v>0.0</v>
      </c>
      <c r="J431" s="30">
        <v>9.0</v>
      </c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119"/>
      <c r="B432" s="108" t="s">
        <v>54</v>
      </c>
      <c r="C432" s="29">
        <v>0.0</v>
      </c>
      <c r="D432" s="29">
        <v>0.0</v>
      </c>
      <c r="E432" s="112">
        <v>0.0</v>
      </c>
      <c r="F432" s="29">
        <v>0.0</v>
      </c>
      <c r="G432" s="23">
        <f t="shared" si="263"/>
        <v>0</v>
      </c>
      <c r="H432" s="29">
        <v>1.0</v>
      </c>
      <c r="I432" s="28">
        <v>0.0</v>
      </c>
      <c r="J432" s="30">
        <v>9.0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115" t="s">
        <v>26</v>
      </c>
      <c r="B433" s="108" t="s">
        <v>27</v>
      </c>
      <c r="C433" s="29">
        <v>4.0</v>
      </c>
      <c r="D433" s="29">
        <v>4.0</v>
      </c>
      <c r="E433" s="29">
        <v>1.0</v>
      </c>
      <c r="F433" s="29">
        <v>0.0</v>
      </c>
      <c r="G433" s="23">
        <f t="shared" si="263"/>
        <v>3</v>
      </c>
      <c r="H433" s="29">
        <v>1.0</v>
      </c>
      <c r="I433" s="28">
        <v>0.0</v>
      </c>
      <c r="J433" s="30">
        <v>9.0</v>
      </c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115" t="s">
        <v>57</v>
      </c>
      <c r="B434" s="108" t="s">
        <v>58</v>
      </c>
      <c r="C434" s="29">
        <v>4.0</v>
      </c>
      <c r="D434" s="29">
        <v>5.0</v>
      </c>
      <c r="E434" s="29">
        <v>2.0</v>
      </c>
      <c r="F434" s="29">
        <v>1.0</v>
      </c>
      <c r="G434" s="23">
        <f t="shared" si="263"/>
        <v>2</v>
      </c>
      <c r="H434" s="29">
        <v>2.0</v>
      </c>
      <c r="I434" s="28">
        <v>0.0</v>
      </c>
      <c r="J434" s="30">
        <v>9.0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45"/>
      <c r="B435" s="46" t="s">
        <v>33</v>
      </c>
      <c r="C435" s="39">
        <f t="shared" ref="C435:F435" si="264">SUM(C422:C434)</f>
        <v>24</v>
      </c>
      <c r="D435" s="39">
        <f t="shared" si="264"/>
        <v>22</v>
      </c>
      <c r="E435" s="39">
        <f t="shared" si="264"/>
        <v>4</v>
      </c>
      <c r="F435" s="39">
        <f t="shared" si="264"/>
        <v>3</v>
      </c>
      <c r="G435" s="39">
        <f t="shared" si="263"/>
        <v>15</v>
      </c>
      <c r="H435" s="39">
        <f t="shared" ref="H435:I435" si="265">SUM(H422:H434)</f>
        <v>11</v>
      </c>
      <c r="I435" s="39">
        <f t="shared" si="265"/>
        <v>4</v>
      </c>
      <c r="J435" s="15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45"/>
      <c r="B436" s="46" t="s">
        <v>34</v>
      </c>
      <c r="C436" s="47">
        <v>23.0</v>
      </c>
      <c r="D436" s="47">
        <v>22.0</v>
      </c>
      <c r="E436" s="96">
        <v>4.0</v>
      </c>
      <c r="F436" s="96">
        <v>3.0</v>
      </c>
      <c r="G436" s="48"/>
      <c r="H436" s="47">
        <v>10.0</v>
      </c>
      <c r="I436" s="47">
        <v>4.0</v>
      </c>
      <c r="J436" s="15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49"/>
      <c r="B437" s="50"/>
      <c r="C437" s="51">
        <f>SUM(C436:D436)</f>
        <v>45</v>
      </c>
      <c r="D437" s="52"/>
      <c r="E437" s="52"/>
      <c r="F437" s="52"/>
      <c r="G437" s="10"/>
      <c r="H437" s="51">
        <f>SUM(H436:I436)</f>
        <v>14</v>
      </c>
      <c r="I437" s="10"/>
      <c r="J437" s="5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1">
        <v>44750.0</v>
      </c>
      <c r="B438" s="2"/>
      <c r="C438" s="3" t="s">
        <v>0</v>
      </c>
      <c r="D438" s="4"/>
      <c r="E438" s="4"/>
      <c r="F438" s="4"/>
      <c r="G438" s="5"/>
      <c r="H438" s="3" t="s">
        <v>1</v>
      </c>
      <c r="I438" s="5"/>
      <c r="J438" s="6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9"/>
      <c r="B439" s="10"/>
      <c r="C439" s="12" t="s">
        <v>60</v>
      </c>
      <c r="D439" s="12" t="s">
        <v>61</v>
      </c>
      <c r="E439" s="13" t="s">
        <v>4</v>
      </c>
      <c r="F439" s="14"/>
      <c r="G439" s="12" t="s">
        <v>62</v>
      </c>
      <c r="H439" s="12" t="s">
        <v>63</v>
      </c>
      <c r="I439" s="12" t="s">
        <v>64</v>
      </c>
      <c r="J439" s="15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19" t="s">
        <v>9</v>
      </c>
      <c r="B440" s="20" t="s">
        <v>10</v>
      </c>
      <c r="C440" s="14"/>
      <c r="D440" s="14"/>
      <c r="E440" s="21" t="s">
        <v>65</v>
      </c>
      <c r="F440" s="21" t="s">
        <v>66</v>
      </c>
      <c r="G440" s="14"/>
      <c r="H440" s="14"/>
      <c r="I440" s="14"/>
      <c r="J440" s="15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115" t="s">
        <v>13</v>
      </c>
      <c r="B441" s="108" t="s">
        <v>14</v>
      </c>
      <c r="C441" s="29">
        <v>16.0</v>
      </c>
      <c r="D441" s="29">
        <v>3.0</v>
      </c>
      <c r="E441" s="29">
        <v>0.0</v>
      </c>
      <c r="F441" s="29">
        <v>0.0</v>
      </c>
      <c r="G441" s="23">
        <f t="shared" ref="G441:G454" si="266">SUM(D441-(E441+F441))</f>
        <v>3</v>
      </c>
      <c r="H441" s="29">
        <v>5.0</v>
      </c>
      <c r="I441" s="28">
        <v>0.0</v>
      </c>
      <c r="J441" s="30">
        <v>8.0</v>
      </c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117" t="s">
        <v>15</v>
      </c>
      <c r="B442" s="110" t="s">
        <v>18</v>
      </c>
      <c r="C442" s="35">
        <v>15.0</v>
      </c>
      <c r="D442" s="35">
        <v>0.0</v>
      </c>
      <c r="E442" s="35">
        <v>0.0</v>
      </c>
      <c r="F442" s="35">
        <v>0.0</v>
      </c>
      <c r="G442" s="31">
        <f t="shared" si="266"/>
        <v>0</v>
      </c>
      <c r="H442" s="35">
        <v>4.0</v>
      </c>
      <c r="I442" s="36">
        <v>1.0</v>
      </c>
      <c r="J442" s="30">
        <v>8.0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118"/>
      <c r="B443" s="110" t="s">
        <v>68</v>
      </c>
      <c r="C443" s="35">
        <v>0.0</v>
      </c>
      <c r="D443" s="35">
        <v>0.0</v>
      </c>
      <c r="E443" s="35">
        <v>0.0</v>
      </c>
      <c r="F443" s="35">
        <v>0.0</v>
      </c>
      <c r="G443" s="31">
        <f t="shared" si="266"/>
        <v>0</v>
      </c>
      <c r="H443" s="35">
        <v>0.0</v>
      </c>
      <c r="I443" s="36">
        <v>0.0</v>
      </c>
      <c r="J443" s="30">
        <v>8.0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119"/>
      <c r="B444" s="108" t="s">
        <v>19</v>
      </c>
      <c r="C444" s="29">
        <v>2.0</v>
      </c>
      <c r="D444" s="29">
        <v>0.0</v>
      </c>
      <c r="E444" s="29">
        <v>0.0</v>
      </c>
      <c r="F444" s="29">
        <v>0.0</v>
      </c>
      <c r="G444" s="23">
        <f t="shared" si="266"/>
        <v>0</v>
      </c>
      <c r="H444" s="29">
        <v>0.0</v>
      </c>
      <c r="I444" s="28">
        <v>0.0</v>
      </c>
      <c r="J444" s="30">
        <v>8.0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117" t="s">
        <v>20</v>
      </c>
      <c r="B445" s="110" t="s">
        <v>23</v>
      </c>
      <c r="C445" s="35">
        <v>3.0</v>
      </c>
      <c r="D445" s="35">
        <v>1.0</v>
      </c>
      <c r="E445" s="35">
        <v>0.0</v>
      </c>
      <c r="F445" s="35">
        <v>0.0</v>
      </c>
      <c r="G445" s="31">
        <f t="shared" si="266"/>
        <v>1</v>
      </c>
      <c r="H445" s="35">
        <v>1.0</v>
      </c>
      <c r="I445" s="36">
        <v>0.0</v>
      </c>
      <c r="J445" s="30">
        <v>8.0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118"/>
      <c r="B446" s="110" t="s">
        <v>24</v>
      </c>
      <c r="C446" s="35">
        <v>2.0</v>
      </c>
      <c r="D446" s="35">
        <v>1.0</v>
      </c>
      <c r="E446" s="35">
        <v>0.0</v>
      </c>
      <c r="F446" s="35">
        <v>0.0</v>
      </c>
      <c r="G446" s="31">
        <f t="shared" si="266"/>
        <v>1</v>
      </c>
      <c r="H446" s="35">
        <v>2.0</v>
      </c>
      <c r="I446" s="36">
        <v>1.0</v>
      </c>
      <c r="J446" s="30">
        <v>8.0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118"/>
      <c r="B447" s="110" t="s">
        <v>25</v>
      </c>
      <c r="C447" s="35">
        <v>3.0</v>
      </c>
      <c r="D447" s="35">
        <v>1.0</v>
      </c>
      <c r="E447" s="35">
        <v>0.0</v>
      </c>
      <c r="F447" s="35">
        <v>0.0</v>
      </c>
      <c r="G447" s="31">
        <f t="shared" si="266"/>
        <v>1</v>
      </c>
      <c r="H447" s="35">
        <v>2.0</v>
      </c>
      <c r="I447" s="36">
        <v>1.0</v>
      </c>
      <c r="J447" s="30">
        <v>8.0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118"/>
      <c r="B448" s="110" t="s">
        <v>21</v>
      </c>
      <c r="C448" s="35">
        <v>1.0</v>
      </c>
      <c r="D448" s="35">
        <v>0.0</v>
      </c>
      <c r="E448" s="35">
        <v>0.0</v>
      </c>
      <c r="F448" s="35">
        <v>0.0</v>
      </c>
      <c r="G448" s="31">
        <f t="shared" si="266"/>
        <v>0</v>
      </c>
      <c r="H448" s="35">
        <v>5.0</v>
      </c>
      <c r="I448" s="36">
        <v>1.0</v>
      </c>
      <c r="J448" s="30">
        <v>8.0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119"/>
      <c r="B449" s="108" t="s">
        <v>22</v>
      </c>
      <c r="C449" s="29">
        <v>4.0</v>
      </c>
      <c r="D449" s="29">
        <v>6.0</v>
      </c>
      <c r="E449" s="29">
        <v>0.0</v>
      </c>
      <c r="F449" s="29">
        <v>2.0</v>
      </c>
      <c r="G449" s="23">
        <f t="shared" si="266"/>
        <v>4</v>
      </c>
      <c r="H449" s="29">
        <v>4.0</v>
      </c>
      <c r="I449" s="28">
        <v>0.0</v>
      </c>
      <c r="J449" s="30">
        <v>8.0</v>
      </c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117" t="s">
        <v>28</v>
      </c>
      <c r="B450" s="110" t="s">
        <v>29</v>
      </c>
      <c r="C450" s="35">
        <v>0.0</v>
      </c>
      <c r="D450" s="35">
        <v>0.0</v>
      </c>
      <c r="E450" s="35">
        <v>0.0</v>
      </c>
      <c r="F450" s="35">
        <v>0.0</v>
      </c>
      <c r="G450" s="31">
        <f t="shared" si="266"/>
        <v>0</v>
      </c>
      <c r="H450" s="35">
        <v>0.0</v>
      </c>
      <c r="I450" s="36">
        <v>0.0</v>
      </c>
      <c r="J450" s="30">
        <v>8.0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119"/>
      <c r="B451" s="108" t="s">
        <v>54</v>
      </c>
      <c r="C451" s="29">
        <v>6.0</v>
      </c>
      <c r="D451" s="29">
        <v>3.0</v>
      </c>
      <c r="E451" s="112">
        <v>2.0</v>
      </c>
      <c r="F451" s="29">
        <v>0.0</v>
      </c>
      <c r="G451" s="23">
        <f t="shared" si="266"/>
        <v>1</v>
      </c>
      <c r="H451" s="29">
        <v>0.0</v>
      </c>
      <c r="I451" s="28">
        <v>1.0</v>
      </c>
      <c r="J451" s="30">
        <v>8.0</v>
      </c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115" t="s">
        <v>26</v>
      </c>
      <c r="B452" s="108" t="s">
        <v>27</v>
      </c>
      <c r="C452" s="29">
        <v>16.0</v>
      </c>
      <c r="D452" s="29">
        <v>10.0</v>
      </c>
      <c r="E452" s="29">
        <v>1.0</v>
      </c>
      <c r="F452" s="29">
        <v>0.0</v>
      </c>
      <c r="G452" s="23">
        <f t="shared" si="266"/>
        <v>9</v>
      </c>
      <c r="H452" s="29">
        <v>7.0</v>
      </c>
      <c r="I452" s="28">
        <v>0.0</v>
      </c>
      <c r="J452" s="30">
        <v>8.0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115" t="s">
        <v>57</v>
      </c>
      <c r="B453" s="108" t="s">
        <v>58</v>
      </c>
      <c r="C453" s="29">
        <v>1.0</v>
      </c>
      <c r="D453" s="29">
        <v>0.0</v>
      </c>
      <c r="E453" s="29">
        <v>0.0</v>
      </c>
      <c r="F453" s="29">
        <v>0.0</v>
      </c>
      <c r="G453" s="23">
        <f t="shared" si="266"/>
        <v>0</v>
      </c>
      <c r="H453" s="29">
        <v>2.0</v>
      </c>
      <c r="I453" s="28">
        <v>0.0</v>
      </c>
      <c r="J453" s="30">
        <v>8.0</v>
      </c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45"/>
      <c r="B454" s="46" t="s">
        <v>33</v>
      </c>
      <c r="C454" s="39">
        <f t="shared" ref="C454:F454" si="267">SUM(C441:C453)</f>
        <v>69</v>
      </c>
      <c r="D454" s="39">
        <f t="shared" si="267"/>
        <v>25</v>
      </c>
      <c r="E454" s="39">
        <f t="shared" si="267"/>
        <v>3</v>
      </c>
      <c r="F454" s="39">
        <f t="shared" si="267"/>
        <v>2</v>
      </c>
      <c r="G454" s="39">
        <f t="shared" si="266"/>
        <v>20</v>
      </c>
      <c r="H454" s="39">
        <f t="shared" ref="H454:I454" si="268">SUM(H441:H453)</f>
        <v>32</v>
      </c>
      <c r="I454" s="39">
        <f t="shared" si="268"/>
        <v>5</v>
      </c>
      <c r="J454" s="15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45"/>
      <c r="B455" s="46" t="s">
        <v>34</v>
      </c>
      <c r="C455" s="47">
        <v>76.0</v>
      </c>
      <c r="D455" s="47">
        <v>31.0</v>
      </c>
      <c r="E455" s="96">
        <v>3.0</v>
      </c>
      <c r="F455" s="96">
        <v>2.0</v>
      </c>
      <c r="G455" s="48"/>
      <c r="H455" s="47">
        <v>69.0</v>
      </c>
      <c r="I455" s="47">
        <v>27.0</v>
      </c>
      <c r="J455" s="15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49"/>
      <c r="B456" s="50"/>
      <c r="C456" s="51">
        <f>SUM(C455:D455)</f>
        <v>107</v>
      </c>
      <c r="D456" s="52"/>
      <c r="E456" s="52"/>
      <c r="F456" s="52"/>
      <c r="G456" s="10"/>
      <c r="H456" s="51">
        <f>SUM(H455:I455)</f>
        <v>96</v>
      </c>
      <c r="I456" s="10"/>
      <c r="J456" s="5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1">
        <v>44749.0</v>
      </c>
      <c r="B457" s="120"/>
      <c r="C457" s="121" t="s">
        <v>0</v>
      </c>
      <c r="D457" s="4"/>
      <c r="E457" s="4"/>
      <c r="F457" s="4"/>
      <c r="G457" s="5"/>
      <c r="H457" s="121" t="s">
        <v>1</v>
      </c>
      <c r="I457" s="5"/>
      <c r="J457" s="122"/>
    </row>
    <row r="458">
      <c r="A458" s="123"/>
      <c r="B458" s="124"/>
      <c r="C458" s="125" t="s">
        <v>60</v>
      </c>
      <c r="D458" s="125" t="s">
        <v>61</v>
      </c>
      <c r="E458" s="126" t="s">
        <v>4</v>
      </c>
      <c r="F458" s="127"/>
      <c r="G458" s="125" t="s">
        <v>62</v>
      </c>
      <c r="H458" s="125" t="s">
        <v>63</v>
      </c>
      <c r="I458" s="125" t="s">
        <v>64</v>
      </c>
      <c r="J458" s="128"/>
    </row>
    <row r="459">
      <c r="A459" s="129" t="s">
        <v>9</v>
      </c>
      <c r="B459" s="125" t="s">
        <v>10</v>
      </c>
      <c r="C459" s="124"/>
      <c r="D459" s="124"/>
      <c r="E459" s="125" t="s">
        <v>65</v>
      </c>
      <c r="F459" s="125" t="s">
        <v>66</v>
      </c>
      <c r="G459" s="124"/>
      <c r="H459" s="124"/>
      <c r="I459" s="124"/>
      <c r="J459" s="128"/>
    </row>
    <row r="460">
      <c r="A460" s="99" t="s">
        <v>13</v>
      </c>
      <c r="B460" s="130" t="s">
        <v>14</v>
      </c>
      <c r="C460" s="61">
        <v>14.0</v>
      </c>
      <c r="D460" s="61">
        <v>5.0</v>
      </c>
      <c r="E460" s="61">
        <v>0.0</v>
      </c>
      <c r="F460" s="61">
        <v>0.0</v>
      </c>
      <c r="G460" s="131">
        <f t="shared" ref="G460:G473" si="269">SUM(D460-(E460+F460))</f>
        <v>5</v>
      </c>
      <c r="H460" s="61">
        <v>9.0</v>
      </c>
      <c r="I460" s="62">
        <v>4.0</v>
      </c>
      <c r="J460" s="132">
        <v>7.0</v>
      </c>
    </row>
    <row r="461">
      <c r="A461" s="133" t="s">
        <v>15</v>
      </c>
      <c r="B461" s="134" t="s">
        <v>18</v>
      </c>
      <c r="C461" s="103">
        <v>10.0</v>
      </c>
      <c r="D461" s="103">
        <v>9.0</v>
      </c>
      <c r="E461" s="103">
        <v>0.0</v>
      </c>
      <c r="F461" s="103">
        <v>0.0</v>
      </c>
      <c r="G461" s="135">
        <f t="shared" si="269"/>
        <v>9</v>
      </c>
      <c r="H461" s="103">
        <v>11.0</v>
      </c>
      <c r="I461" s="104">
        <v>2.0</v>
      </c>
      <c r="J461" s="132">
        <v>7.0</v>
      </c>
    </row>
    <row r="462">
      <c r="A462" s="136"/>
      <c r="B462" s="137" t="s">
        <v>69</v>
      </c>
      <c r="C462" s="90">
        <v>5.0</v>
      </c>
      <c r="D462" s="90">
        <v>0.0</v>
      </c>
      <c r="E462" s="90">
        <v>0.0</v>
      </c>
      <c r="F462" s="90">
        <v>0.0</v>
      </c>
      <c r="G462" s="70">
        <f t="shared" si="269"/>
        <v>0</v>
      </c>
      <c r="H462" s="90">
        <v>3.0</v>
      </c>
      <c r="I462" s="91">
        <v>0.0</v>
      </c>
      <c r="J462" s="132">
        <v>7.0</v>
      </c>
    </row>
    <row r="463">
      <c r="A463" s="138"/>
      <c r="B463" s="139" t="s">
        <v>19</v>
      </c>
      <c r="C463" s="93">
        <v>5.0</v>
      </c>
      <c r="D463" s="93">
        <v>3.0</v>
      </c>
      <c r="E463" s="93">
        <v>1.0</v>
      </c>
      <c r="F463" s="93">
        <v>0.0</v>
      </c>
      <c r="G463" s="94">
        <f t="shared" si="269"/>
        <v>2</v>
      </c>
      <c r="H463" s="93">
        <v>2.0</v>
      </c>
      <c r="I463" s="95">
        <v>2.0</v>
      </c>
      <c r="J463" s="132">
        <v>7.0</v>
      </c>
    </row>
    <row r="464">
      <c r="A464" s="133" t="s">
        <v>20</v>
      </c>
      <c r="B464" s="134" t="s">
        <v>23</v>
      </c>
      <c r="C464" s="103">
        <v>2.0</v>
      </c>
      <c r="D464" s="103">
        <v>2.0</v>
      </c>
      <c r="E464" s="103">
        <v>1.0</v>
      </c>
      <c r="F464" s="103">
        <v>0.0</v>
      </c>
      <c r="G464" s="135">
        <f t="shared" si="269"/>
        <v>1</v>
      </c>
      <c r="H464" s="103">
        <v>1.0</v>
      </c>
      <c r="I464" s="104">
        <v>0.0</v>
      </c>
      <c r="J464" s="132">
        <v>7.0</v>
      </c>
    </row>
    <row r="465">
      <c r="A465" s="136"/>
      <c r="B465" s="137" t="s">
        <v>24</v>
      </c>
      <c r="C465" s="90">
        <v>4.0</v>
      </c>
      <c r="D465" s="90">
        <v>2.0</v>
      </c>
      <c r="E465" s="90">
        <v>1.0</v>
      </c>
      <c r="F465" s="90">
        <v>0.0</v>
      </c>
      <c r="G465" s="70">
        <f t="shared" si="269"/>
        <v>1</v>
      </c>
      <c r="H465" s="90">
        <v>0.0</v>
      </c>
      <c r="I465" s="91">
        <v>1.0</v>
      </c>
      <c r="J465" s="132">
        <v>7.0</v>
      </c>
    </row>
    <row r="466">
      <c r="A466" s="136"/>
      <c r="B466" s="137" t="s">
        <v>25</v>
      </c>
      <c r="C466" s="90">
        <v>5.0</v>
      </c>
      <c r="D466" s="90">
        <v>8.0</v>
      </c>
      <c r="E466" s="90">
        <v>1.0</v>
      </c>
      <c r="F466" s="90">
        <v>1.0</v>
      </c>
      <c r="G466" s="70">
        <f t="shared" si="269"/>
        <v>6</v>
      </c>
      <c r="H466" s="90">
        <v>2.0</v>
      </c>
      <c r="I466" s="91">
        <v>1.0</v>
      </c>
      <c r="J466" s="132">
        <v>7.0</v>
      </c>
    </row>
    <row r="467">
      <c r="A467" s="136"/>
      <c r="B467" s="137" t="s">
        <v>21</v>
      </c>
      <c r="C467" s="90">
        <v>3.0</v>
      </c>
      <c r="D467" s="90">
        <v>5.0</v>
      </c>
      <c r="E467" s="90">
        <v>1.0</v>
      </c>
      <c r="F467" s="90">
        <v>0.0</v>
      </c>
      <c r="G467" s="70">
        <f t="shared" si="269"/>
        <v>4</v>
      </c>
      <c r="H467" s="90">
        <v>5.0</v>
      </c>
      <c r="I467" s="91">
        <v>3.0</v>
      </c>
      <c r="J467" s="132">
        <v>7.0</v>
      </c>
    </row>
    <row r="468">
      <c r="A468" s="138"/>
      <c r="B468" s="139" t="s">
        <v>22</v>
      </c>
      <c r="C468" s="93">
        <v>6.0</v>
      </c>
      <c r="D468" s="93">
        <v>3.0</v>
      </c>
      <c r="E468" s="93">
        <v>1.0</v>
      </c>
      <c r="F468" s="93">
        <v>1.0</v>
      </c>
      <c r="G468" s="94">
        <f t="shared" si="269"/>
        <v>1</v>
      </c>
      <c r="H468" s="93">
        <v>5.0</v>
      </c>
      <c r="I468" s="95">
        <v>1.0</v>
      </c>
      <c r="J468" s="132">
        <v>7.0</v>
      </c>
    </row>
    <row r="469">
      <c r="A469" s="133" t="s">
        <v>28</v>
      </c>
      <c r="B469" s="134" t="s">
        <v>29</v>
      </c>
      <c r="C469" s="103">
        <v>4.0</v>
      </c>
      <c r="D469" s="103">
        <v>4.0</v>
      </c>
      <c r="E469" s="103">
        <v>2.0</v>
      </c>
      <c r="F469" s="103">
        <v>0.0</v>
      </c>
      <c r="G469" s="135">
        <f t="shared" si="269"/>
        <v>2</v>
      </c>
      <c r="H469" s="103">
        <v>0.0</v>
      </c>
      <c r="I469" s="104">
        <v>1.0</v>
      </c>
      <c r="J469" s="132">
        <v>7.0</v>
      </c>
    </row>
    <row r="470">
      <c r="A470" s="138"/>
      <c r="B470" s="139" t="s">
        <v>54</v>
      </c>
      <c r="C470" s="93">
        <v>7.0</v>
      </c>
      <c r="D470" s="93">
        <v>2.0</v>
      </c>
      <c r="E470" s="140">
        <v>0.0</v>
      </c>
      <c r="F470" s="93">
        <v>1.0</v>
      </c>
      <c r="G470" s="94">
        <f t="shared" si="269"/>
        <v>1</v>
      </c>
      <c r="H470" s="93">
        <v>1.0</v>
      </c>
      <c r="I470" s="95">
        <v>2.0</v>
      </c>
      <c r="J470" s="132">
        <v>7.0</v>
      </c>
    </row>
    <row r="471">
      <c r="A471" s="99" t="s">
        <v>26</v>
      </c>
      <c r="B471" s="130" t="s">
        <v>27</v>
      </c>
      <c r="C471" s="61">
        <v>10.0</v>
      </c>
      <c r="D471" s="61">
        <v>1.0</v>
      </c>
      <c r="E471" s="61">
        <v>1.0</v>
      </c>
      <c r="F471" s="61">
        <v>0.0</v>
      </c>
      <c r="G471" s="131">
        <f t="shared" si="269"/>
        <v>0</v>
      </c>
      <c r="H471" s="61">
        <v>1.0</v>
      </c>
      <c r="I471" s="62">
        <v>0.0</v>
      </c>
      <c r="J471" s="132">
        <v>7.0</v>
      </c>
    </row>
    <row r="472">
      <c r="A472" s="141" t="s">
        <v>57</v>
      </c>
      <c r="B472" s="142" t="s">
        <v>58</v>
      </c>
      <c r="C472" s="86">
        <v>10.0</v>
      </c>
      <c r="D472" s="86">
        <v>0.0</v>
      </c>
      <c r="E472" s="86">
        <v>0.0</v>
      </c>
      <c r="F472" s="86">
        <v>0.0</v>
      </c>
      <c r="G472" s="100">
        <f t="shared" si="269"/>
        <v>0</v>
      </c>
      <c r="H472" s="86">
        <v>2.0</v>
      </c>
      <c r="I472" s="143">
        <v>0.0</v>
      </c>
      <c r="J472" s="132">
        <v>7.0</v>
      </c>
    </row>
    <row r="473">
      <c r="A473" s="144"/>
      <c r="B473" s="145" t="s">
        <v>33</v>
      </c>
      <c r="C473" s="146">
        <f t="shared" ref="C473:F473" si="270">SUM(C460:C472)</f>
        <v>85</v>
      </c>
      <c r="D473" s="146">
        <f t="shared" si="270"/>
        <v>44</v>
      </c>
      <c r="E473" s="146">
        <f t="shared" si="270"/>
        <v>9</v>
      </c>
      <c r="F473" s="146">
        <f t="shared" si="270"/>
        <v>3</v>
      </c>
      <c r="G473" s="146">
        <f t="shared" si="269"/>
        <v>32</v>
      </c>
      <c r="H473" s="146">
        <f t="shared" ref="H473:I473" si="271">SUM(H460:H472)</f>
        <v>42</v>
      </c>
      <c r="I473" s="146">
        <f t="shared" si="271"/>
        <v>17</v>
      </c>
      <c r="J473" s="147"/>
    </row>
    <row r="474">
      <c r="A474" s="148"/>
      <c r="B474" s="149" t="s">
        <v>34</v>
      </c>
      <c r="C474" s="150">
        <v>99.0</v>
      </c>
      <c r="D474" s="150">
        <v>58.0</v>
      </c>
      <c r="E474" s="151">
        <v>9.0</v>
      </c>
      <c r="F474" s="151">
        <v>3.0</v>
      </c>
      <c r="G474" s="137"/>
      <c r="H474" s="150">
        <v>192.0</v>
      </c>
      <c r="I474" s="150">
        <v>84.0</v>
      </c>
      <c r="J474" s="147"/>
    </row>
    <row r="475">
      <c r="A475" s="152"/>
      <c r="B475" s="153"/>
      <c r="C475" s="154">
        <f>SUM(C474:D474)</f>
        <v>157</v>
      </c>
      <c r="D475" s="155"/>
      <c r="E475" s="155"/>
      <c r="F475" s="155"/>
      <c r="G475" s="127"/>
      <c r="H475" s="154">
        <f>SUM(H474:I474)</f>
        <v>276</v>
      </c>
      <c r="I475" s="127"/>
      <c r="J475" s="156"/>
    </row>
    <row r="476">
      <c r="A476" s="1">
        <v>44748.0</v>
      </c>
      <c r="B476" s="120"/>
      <c r="C476" s="121" t="s">
        <v>0</v>
      </c>
      <c r="D476" s="4"/>
      <c r="E476" s="4"/>
      <c r="F476" s="4"/>
      <c r="G476" s="5"/>
      <c r="H476" s="121" t="s">
        <v>1</v>
      </c>
      <c r="I476" s="5"/>
      <c r="J476" s="122"/>
    </row>
    <row r="477">
      <c r="A477" s="123"/>
      <c r="B477" s="124"/>
      <c r="C477" s="125" t="s">
        <v>60</v>
      </c>
      <c r="D477" s="125" t="s">
        <v>61</v>
      </c>
      <c r="E477" s="126" t="s">
        <v>4</v>
      </c>
      <c r="F477" s="127"/>
      <c r="G477" s="125" t="s">
        <v>62</v>
      </c>
      <c r="H477" s="125" t="s">
        <v>63</v>
      </c>
      <c r="I477" s="125" t="s">
        <v>64</v>
      </c>
      <c r="J477" s="128"/>
    </row>
    <row r="478">
      <c r="A478" s="129" t="s">
        <v>9</v>
      </c>
      <c r="B478" s="125" t="s">
        <v>10</v>
      </c>
      <c r="C478" s="124"/>
      <c r="D478" s="124"/>
      <c r="E478" s="125" t="s">
        <v>65</v>
      </c>
      <c r="F478" s="125" t="s">
        <v>66</v>
      </c>
      <c r="G478" s="124"/>
      <c r="H478" s="124"/>
      <c r="I478" s="124"/>
      <c r="J478" s="128"/>
    </row>
    <row r="479">
      <c r="A479" s="99" t="s">
        <v>13</v>
      </c>
      <c r="B479" s="130" t="s">
        <v>14</v>
      </c>
      <c r="C479" s="61">
        <v>12.0</v>
      </c>
      <c r="D479" s="61">
        <v>3.0</v>
      </c>
      <c r="E479" s="61">
        <v>0.0</v>
      </c>
      <c r="F479" s="61">
        <v>0.0</v>
      </c>
      <c r="G479" s="131">
        <f t="shared" ref="G479:G492" si="272">SUM(D479-(E479+F479))</f>
        <v>3</v>
      </c>
      <c r="H479" s="61">
        <v>5.0</v>
      </c>
      <c r="I479" s="62">
        <v>3.0</v>
      </c>
      <c r="J479" s="132">
        <v>6.0</v>
      </c>
    </row>
    <row r="480">
      <c r="A480" s="133" t="s">
        <v>15</v>
      </c>
      <c r="B480" s="134" t="s">
        <v>18</v>
      </c>
      <c r="C480" s="103">
        <v>15.0</v>
      </c>
      <c r="D480" s="103">
        <v>2.0</v>
      </c>
      <c r="E480" s="103">
        <v>0.0</v>
      </c>
      <c r="F480" s="103">
        <v>0.0</v>
      </c>
      <c r="G480" s="135">
        <f t="shared" si="272"/>
        <v>2</v>
      </c>
      <c r="H480" s="103">
        <v>8.0</v>
      </c>
      <c r="I480" s="104">
        <v>1.0</v>
      </c>
      <c r="J480" s="132">
        <v>6.0</v>
      </c>
    </row>
    <row r="481">
      <c r="A481" s="136"/>
      <c r="B481" s="137" t="s">
        <v>70</v>
      </c>
      <c r="C481" s="90">
        <v>7.0</v>
      </c>
      <c r="D481" s="90">
        <v>2.0</v>
      </c>
      <c r="E481" s="90">
        <v>0.0</v>
      </c>
      <c r="F481" s="90">
        <v>0.0</v>
      </c>
      <c r="G481" s="70">
        <f t="shared" si="272"/>
        <v>2</v>
      </c>
      <c r="H481" s="90">
        <v>3.0</v>
      </c>
      <c r="I481" s="91">
        <v>0.0</v>
      </c>
      <c r="J481" s="132">
        <v>6.0</v>
      </c>
    </row>
    <row r="482">
      <c r="A482" s="138"/>
      <c r="B482" s="139" t="s">
        <v>19</v>
      </c>
      <c r="C482" s="93">
        <v>4.0</v>
      </c>
      <c r="D482" s="93">
        <v>2.0</v>
      </c>
      <c r="E482" s="93">
        <v>0.0</v>
      </c>
      <c r="F482" s="93">
        <v>0.0</v>
      </c>
      <c r="G482" s="94">
        <f t="shared" si="272"/>
        <v>2</v>
      </c>
      <c r="H482" s="93">
        <v>1.0</v>
      </c>
      <c r="I482" s="95">
        <v>0.0</v>
      </c>
      <c r="J482" s="132">
        <v>6.0</v>
      </c>
    </row>
    <row r="483">
      <c r="A483" s="133" t="s">
        <v>20</v>
      </c>
      <c r="B483" s="134" t="s">
        <v>23</v>
      </c>
      <c r="C483" s="103">
        <v>3.0</v>
      </c>
      <c r="D483" s="103">
        <v>6.0</v>
      </c>
      <c r="E483" s="103">
        <v>0.0</v>
      </c>
      <c r="F483" s="103">
        <v>0.0</v>
      </c>
      <c r="G483" s="135">
        <f t="shared" si="272"/>
        <v>6</v>
      </c>
      <c r="H483" s="103">
        <v>8.0</v>
      </c>
      <c r="I483" s="104">
        <v>1.0</v>
      </c>
      <c r="J483" s="132">
        <v>6.0</v>
      </c>
    </row>
    <row r="484">
      <c r="A484" s="136"/>
      <c r="B484" s="137" t="s">
        <v>24</v>
      </c>
      <c r="C484" s="90">
        <v>3.0</v>
      </c>
      <c r="D484" s="90">
        <v>2.0</v>
      </c>
      <c r="E484" s="90">
        <v>0.0</v>
      </c>
      <c r="F484" s="90">
        <v>0.0</v>
      </c>
      <c r="G484" s="70">
        <f t="shared" si="272"/>
        <v>2</v>
      </c>
      <c r="H484" s="90">
        <v>2.0</v>
      </c>
      <c r="I484" s="91">
        <v>1.0</v>
      </c>
      <c r="J484" s="132">
        <v>6.0</v>
      </c>
    </row>
    <row r="485">
      <c r="A485" s="136"/>
      <c r="B485" s="137" t="s">
        <v>25</v>
      </c>
      <c r="C485" s="90">
        <v>6.0</v>
      </c>
      <c r="D485" s="90">
        <v>9.0</v>
      </c>
      <c r="E485" s="90">
        <v>0.0</v>
      </c>
      <c r="F485" s="90">
        <v>0.0</v>
      </c>
      <c r="G485" s="70">
        <f t="shared" si="272"/>
        <v>9</v>
      </c>
      <c r="H485" s="90">
        <v>10.0</v>
      </c>
      <c r="I485" s="91">
        <v>5.0</v>
      </c>
      <c r="J485" s="132">
        <v>6.0</v>
      </c>
    </row>
    <row r="486">
      <c r="A486" s="136"/>
      <c r="B486" s="137" t="s">
        <v>21</v>
      </c>
      <c r="C486" s="90">
        <v>2.0</v>
      </c>
      <c r="D486" s="90">
        <v>2.0</v>
      </c>
      <c r="E486" s="90">
        <v>0.0</v>
      </c>
      <c r="F486" s="90">
        <v>0.0</v>
      </c>
      <c r="G486" s="70">
        <f t="shared" si="272"/>
        <v>2</v>
      </c>
      <c r="H486" s="90">
        <v>7.0</v>
      </c>
      <c r="I486" s="91">
        <v>3.0</v>
      </c>
      <c r="J486" s="132">
        <v>6.0</v>
      </c>
    </row>
    <row r="487">
      <c r="A487" s="138"/>
      <c r="B487" s="139" t="s">
        <v>22</v>
      </c>
      <c r="C487" s="93">
        <v>6.0</v>
      </c>
      <c r="D487" s="93">
        <v>3.0</v>
      </c>
      <c r="E487" s="93">
        <v>0.0</v>
      </c>
      <c r="F487" s="93">
        <v>0.0</v>
      </c>
      <c r="G487" s="94">
        <f t="shared" si="272"/>
        <v>3</v>
      </c>
      <c r="H487" s="93">
        <v>1.0</v>
      </c>
      <c r="I487" s="95">
        <v>0.0</v>
      </c>
      <c r="J487" s="132">
        <v>6.0</v>
      </c>
    </row>
    <row r="488">
      <c r="A488" s="133" t="s">
        <v>28</v>
      </c>
      <c r="B488" s="134" t="s">
        <v>29</v>
      </c>
      <c r="C488" s="103">
        <v>9.0</v>
      </c>
      <c r="D488" s="103">
        <v>6.0</v>
      </c>
      <c r="E488" s="103">
        <v>1.0</v>
      </c>
      <c r="F488" s="103">
        <v>1.0</v>
      </c>
      <c r="G488" s="135">
        <f t="shared" si="272"/>
        <v>4</v>
      </c>
      <c r="H488" s="103">
        <v>2.0</v>
      </c>
      <c r="I488" s="104">
        <v>0.0</v>
      </c>
      <c r="J488" s="132">
        <v>6.0</v>
      </c>
    </row>
    <row r="489">
      <c r="A489" s="138"/>
      <c r="B489" s="139" t="s">
        <v>54</v>
      </c>
      <c r="C489" s="93">
        <v>6.0</v>
      </c>
      <c r="D489" s="93">
        <v>5.0</v>
      </c>
      <c r="E489" s="140">
        <v>0.0</v>
      </c>
      <c r="F489" s="93">
        <v>1.0</v>
      </c>
      <c r="G489" s="94">
        <f t="shared" si="272"/>
        <v>4</v>
      </c>
      <c r="H489" s="93">
        <v>3.0</v>
      </c>
      <c r="I489" s="95">
        <v>0.0</v>
      </c>
      <c r="J489" s="132">
        <v>6.0</v>
      </c>
    </row>
    <row r="490">
      <c r="A490" s="99" t="s">
        <v>26</v>
      </c>
      <c r="B490" s="130" t="s">
        <v>27</v>
      </c>
      <c r="C490" s="61">
        <v>9.0</v>
      </c>
      <c r="D490" s="61">
        <v>6.0</v>
      </c>
      <c r="E490" s="61">
        <v>0.0</v>
      </c>
      <c r="F490" s="61">
        <v>1.0</v>
      </c>
      <c r="G490" s="131">
        <f t="shared" si="272"/>
        <v>5</v>
      </c>
      <c r="H490" s="61">
        <v>3.0</v>
      </c>
      <c r="I490" s="62">
        <v>2.0</v>
      </c>
      <c r="J490" s="132">
        <v>6.0</v>
      </c>
    </row>
    <row r="491">
      <c r="A491" s="141" t="s">
        <v>57</v>
      </c>
      <c r="B491" s="142" t="s">
        <v>58</v>
      </c>
      <c r="C491" s="86">
        <v>11.0</v>
      </c>
      <c r="D491" s="86">
        <v>3.0</v>
      </c>
      <c r="E491" s="86">
        <v>0.0</v>
      </c>
      <c r="F491" s="86">
        <v>0.0</v>
      </c>
      <c r="G491" s="100">
        <f t="shared" si="272"/>
        <v>3</v>
      </c>
      <c r="H491" s="86">
        <v>8.0</v>
      </c>
      <c r="I491" s="143">
        <v>4.0</v>
      </c>
      <c r="J491" s="132">
        <v>6.0</v>
      </c>
    </row>
    <row r="492">
      <c r="A492" s="144"/>
      <c r="B492" s="145" t="s">
        <v>33</v>
      </c>
      <c r="C492" s="146">
        <f t="shared" ref="C492:F492" si="273">SUM(C479:C491)</f>
        <v>93</v>
      </c>
      <c r="D492" s="146">
        <f t="shared" si="273"/>
        <v>51</v>
      </c>
      <c r="E492" s="146">
        <f t="shared" si="273"/>
        <v>1</v>
      </c>
      <c r="F492" s="146">
        <f t="shared" si="273"/>
        <v>3</v>
      </c>
      <c r="G492" s="146">
        <f t="shared" si="272"/>
        <v>47</v>
      </c>
      <c r="H492" s="146">
        <f t="shared" ref="H492:I492" si="274">SUM(H479:H491)</f>
        <v>61</v>
      </c>
      <c r="I492" s="146">
        <f t="shared" si="274"/>
        <v>20</v>
      </c>
      <c r="J492" s="147"/>
    </row>
    <row r="493">
      <c r="A493" s="148"/>
      <c r="B493" s="149" t="s">
        <v>34</v>
      </c>
      <c r="C493" s="150">
        <v>104.0</v>
      </c>
      <c r="D493" s="150">
        <v>57.0</v>
      </c>
      <c r="E493" s="151">
        <v>1.0</v>
      </c>
      <c r="F493" s="151">
        <v>3.0</v>
      </c>
      <c r="G493" s="137"/>
      <c r="H493" s="150">
        <v>141.0</v>
      </c>
      <c r="I493" s="150">
        <v>45.0</v>
      </c>
      <c r="J493" s="147"/>
    </row>
    <row r="494">
      <c r="A494" s="152"/>
      <c r="B494" s="153"/>
      <c r="C494" s="154">
        <f>SUM(C493:D493)</f>
        <v>161</v>
      </c>
      <c r="D494" s="155"/>
      <c r="E494" s="155"/>
      <c r="F494" s="155"/>
      <c r="G494" s="127"/>
      <c r="H494" s="154">
        <f>SUM(H493:I493)</f>
        <v>186</v>
      </c>
      <c r="I494" s="127"/>
      <c r="J494" s="156"/>
    </row>
    <row r="495">
      <c r="A495" s="1">
        <v>44747.0</v>
      </c>
      <c r="B495" s="120"/>
      <c r="C495" s="121" t="s">
        <v>0</v>
      </c>
      <c r="D495" s="4"/>
      <c r="E495" s="4"/>
      <c r="F495" s="4"/>
      <c r="G495" s="5"/>
      <c r="H495" s="121" t="s">
        <v>1</v>
      </c>
      <c r="I495" s="5"/>
      <c r="J495" s="122"/>
    </row>
    <row r="496">
      <c r="A496" s="123"/>
      <c r="B496" s="124"/>
      <c r="C496" s="125" t="s">
        <v>60</v>
      </c>
      <c r="D496" s="125" t="s">
        <v>61</v>
      </c>
      <c r="E496" s="126" t="s">
        <v>4</v>
      </c>
      <c r="F496" s="127"/>
      <c r="G496" s="125" t="s">
        <v>62</v>
      </c>
      <c r="H496" s="125" t="s">
        <v>63</v>
      </c>
      <c r="I496" s="125" t="s">
        <v>64</v>
      </c>
      <c r="J496" s="128"/>
    </row>
    <row r="497">
      <c r="A497" s="129" t="s">
        <v>9</v>
      </c>
      <c r="B497" s="125" t="s">
        <v>10</v>
      </c>
      <c r="C497" s="124"/>
      <c r="D497" s="124"/>
      <c r="E497" s="125" t="s">
        <v>65</v>
      </c>
      <c r="F497" s="125" t="s">
        <v>66</v>
      </c>
      <c r="G497" s="124"/>
      <c r="H497" s="124"/>
      <c r="I497" s="124"/>
      <c r="J497" s="128"/>
    </row>
    <row r="498">
      <c r="A498" s="99" t="s">
        <v>13</v>
      </c>
      <c r="B498" s="130" t="s">
        <v>14</v>
      </c>
      <c r="C498" s="61">
        <v>14.0</v>
      </c>
      <c r="D498" s="61">
        <v>9.0</v>
      </c>
      <c r="E498" s="61">
        <v>0.0</v>
      </c>
      <c r="F498" s="61">
        <v>0.0</v>
      </c>
      <c r="G498" s="131">
        <f t="shared" ref="G498:G511" si="275">SUM(D498-(E498+F498))</f>
        <v>9</v>
      </c>
      <c r="H498" s="61">
        <v>11.0</v>
      </c>
      <c r="I498" s="62">
        <v>5.0</v>
      </c>
      <c r="J498" s="132">
        <v>5.0</v>
      </c>
    </row>
    <row r="499">
      <c r="A499" s="133" t="s">
        <v>15</v>
      </c>
      <c r="B499" s="134" t="s">
        <v>18</v>
      </c>
      <c r="C499" s="103">
        <v>12.0</v>
      </c>
      <c r="D499" s="103">
        <v>4.0</v>
      </c>
      <c r="E499" s="103">
        <v>0.0</v>
      </c>
      <c r="F499" s="103">
        <v>0.0</v>
      </c>
      <c r="G499" s="135">
        <f t="shared" si="275"/>
        <v>4</v>
      </c>
      <c r="H499" s="103">
        <v>12.0</v>
      </c>
      <c r="I499" s="104">
        <v>5.0</v>
      </c>
      <c r="J499" s="132">
        <v>5.0</v>
      </c>
    </row>
    <row r="500">
      <c r="A500" s="136"/>
      <c r="B500" s="137" t="s">
        <v>71</v>
      </c>
      <c r="C500" s="90">
        <v>6.0</v>
      </c>
      <c r="D500" s="90">
        <v>2.0</v>
      </c>
      <c r="E500" s="90">
        <v>0.0</v>
      </c>
      <c r="F500" s="90">
        <v>0.0</v>
      </c>
      <c r="G500" s="70">
        <f t="shared" si="275"/>
        <v>2</v>
      </c>
      <c r="H500" s="90">
        <v>3.0</v>
      </c>
      <c r="I500" s="91">
        <v>1.0</v>
      </c>
      <c r="J500" s="132">
        <v>5.0</v>
      </c>
    </row>
    <row r="501">
      <c r="A501" s="138"/>
      <c r="B501" s="139" t="s">
        <v>19</v>
      </c>
      <c r="C501" s="93">
        <v>3.0</v>
      </c>
      <c r="D501" s="93">
        <v>0.0</v>
      </c>
      <c r="E501" s="93">
        <v>0.0</v>
      </c>
      <c r="F501" s="93">
        <v>0.0</v>
      </c>
      <c r="G501" s="94">
        <f t="shared" si="275"/>
        <v>0</v>
      </c>
      <c r="H501" s="93">
        <v>0.0</v>
      </c>
      <c r="I501" s="95">
        <v>0.0</v>
      </c>
      <c r="J501" s="132">
        <v>5.0</v>
      </c>
    </row>
    <row r="502">
      <c r="A502" s="133" t="s">
        <v>20</v>
      </c>
      <c r="B502" s="134" t="s">
        <v>23</v>
      </c>
      <c r="C502" s="103">
        <v>6.0</v>
      </c>
      <c r="D502" s="103">
        <v>1.0</v>
      </c>
      <c r="E502" s="103">
        <v>0.0</v>
      </c>
      <c r="F502" s="103">
        <v>0.0</v>
      </c>
      <c r="G502" s="135">
        <f t="shared" si="275"/>
        <v>1</v>
      </c>
      <c r="H502" s="103">
        <v>3.0</v>
      </c>
      <c r="I502" s="104">
        <v>3.0</v>
      </c>
      <c r="J502" s="132">
        <v>5.0</v>
      </c>
    </row>
    <row r="503">
      <c r="A503" s="136"/>
      <c r="B503" s="137" t="s">
        <v>24</v>
      </c>
      <c r="C503" s="90">
        <v>6.0</v>
      </c>
      <c r="D503" s="90">
        <v>1.0</v>
      </c>
      <c r="E503" s="90">
        <v>0.0</v>
      </c>
      <c r="F503" s="90">
        <v>0.0</v>
      </c>
      <c r="G503" s="70">
        <f t="shared" si="275"/>
        <v>1</v>
      </c>
      <c r="H503" s="90">
        <v>5.0</v>
      </c>
      <c r="I503" s="91">
        <v>1.0</v>
      </c>
      <c r="J503" s="132">
        <v>5.0</v>
      </c>
    </row>
    <row r="504">
      <c r="A504" s="136"/>
      <c r="B504" s="137" t="s">
        <v>25</v>
      </c>
      <c r="C504" s="90">
        <v>3.0</v>
      </c>
      <c r="D504" s="90">
        <v>0.0</v>
      </c>
      <c r="E504" s="90">
        <v>0.0</v>
      </c>
      <c r="F504" s="90">
        <v>0.0</v>
      </c>
      <c r="G504" s="70">
        <f t="shared" si="275"/>
        <v>0</v>
      </c>
      <c r="H504" s="90">
        <v>2.0</v>
      </c>
      <c r="I504" s="91">
        <v>1.0</v>
      </c>
      <c r="J504" s="132">
        <v>5.0</v>
      </c>
    </row>
    <row r="505">
      <c r="A505" s="136"/>
      <c r="B505" s="137" t="s">
        <v>21</v>
      </c>
      <c r="C505" s="90">
        <v>3.0</v>
      </c>
      <c r="D505" s="90">
        <v>0.0</v>
      </c>
      <c r="E505" s="90">
        <v>0.0</v>
      </c>
      <c r="F505" s="90">
        <v>0.0</v>
      </c>
      <c r="G505" s="70">
        <f t="shared" si="275"/>
        <v>0</v>
      </c>
      <c r="H505" s="90">
        <v>12.0</v>
      </c>
      <c r="I505" s="91">
        <v>5.0</v>
      </c>
      <c r="J505" s="132">
        <v>5.0</v>
      </c>
    </row>
    <row r="506">
      <c r="A506" s="138"/>
      <c r="B506" s="139" t="s">
        <v>22</v>
      </c>
      <c r="C506" s="93">
        <v>3.0</v>
      </c>
      <c r="D506" s="93">
        <v>3.0</v>
      </c>
      <c r="E506" s="93">
        <v>0.0</v>
      </c>
      <c r="F506" s="93">
        <v>0.0</v>
      </c>
      <c r="G506" s="94">
        <f t="shared" si="275"/>
        <v>3</v>
      </c>
      <c r="H506" s="93">
        <v>1.0</v>
      </c>
      <c r="I506" s="95">
        <v>1.0</v>
      </c>
      <c r="J506" s="132">
        <v>5.0</v>
      </c>
    </row>
    <row r="507">
      <c r="A507" s="133" t="s">
        <v>28</v>
      </c>
      <c r="B507" s="134" t="s">
        <v>29</v>
      </c>
      <c r="C507" s="103">
        <v>5.0</v>
      </c>
      <c r="D507" s="103">
        <v>3.0</v>
      </c>
      <c r="E507" s="103">
        <v>1.0</v>
      </c>
      <c r="F507" s="103">
        <v>0.0</v>
      </c>
      <c r="G507" s="135">
        <f t="shared" si="275"/>
        <v>2</v>
      </c>
      <c r="H507" s="103">
        <v>1.0</v>
      </c>
      <c r="I507" s="104">
        <v>0.0</v>
      </c>
      <c r="J507" s="132">
        <v>5.0</v>
      </c>
    </row>
    <row r="508">
      <c r="A508" s="138"/>
      <c r="B508" s="139" t="s">
        <v>54</v>
      </c>
      <c r="C508" s="93">
        <v>4.0</v>
      </c>
      <c r="D508" s="93">
        <v>9.0</v>
      </c>
      <c r="E508" s="140">
        <v>0.0</v>
      </c>
      <c r="F508" s="93">
        <v>0.0</v>
      </c>
      <c r="G508" s="94">
        <f t="shared" si="275"/>
        <v>9</v>
      </c>
      <c r="H508" s="93">
        <v>6.0</v>
      </c>
      <c r="I508" s="95">
        <v>0.0</v>
      </c>
      <c r="J508" s="132">
        <v>5.0</v>
      </c>
    </row>
    <row r="509">
      <c r="A509" s="99" t="s">
        <v>26</v>
      </c>
      <c r="B509" s="130" t="s">
        <v>27</v>
      </c>
      <c r="C509" s="61">
        <v>11.0</v>
      </c>
      <c r="D509" s="61">
        <v>7.0</v>
      </c>
      <c r="E509" s="61">
        <v>0.0</v>
      </c>
      <c r="F509" s="61">
        <v>0.0</v>
      </c>
      <c r="G509" s="131">
        <f t="shared" si="275"/>
        <v>7</v>
      </c>
      <c r="H509" s="61">
        <v>6.0</v>
      </c>
      <c r="I509" s="62">
        <v>4.0</v>
      </c>
      <c r="J509" s="132">
        <v>5.0</v>
      </c>
    </row>
    <row r="510">
      <c r="A510" s="141" t="s">
        <v>57</v>
      </c>
      <c r="B510" s="142" t="s">
        <v>58</v>
      </c>
      <c r="C510" s="86">
        <v>10.0</v>
      </c>
      <c r="D510" s="86">
        <v>2.0</v>
      </c>
      <c r="E510" s="86">
        <v>0.0</v>
      </c>
      <c r="F510" s="86">
        <v>0.0</v>
      </c>
      <c r="G510" s="100">
        <f t="shared" si="275"/>
        <v>2</v>
      </c>
      <c r="H510" s="86">
        <v>7.0</v>
      </c>
      <c r="I510" s="143">
        <v>2.0</v>
      </c>
      <c r="J510" s="132">
        <v>5.0</v>
      </c>
    </row>
    <row r="511">
      <c r="A511" s="144"/>
      <c r="B511" s="145" t="s">
        <v>33</v>
      </c>
      <c r="C511" s="146">
        <f t="shared" ref="C511:F511" si="276">SUM(C498:C510)</f>
        <v>86</v>
      </c>
      <c r="D511" s="146">
        <f t="shared" si="276"/>
        <v>41</v>
      </c>
      <c r="E511" s="146">
        <f t="shared" si="276"/>
        <v>1</v>
      </c>
      <c r="F511" s="146">
        <f t="shared" si="276"/>
        <v>0</v>
      </c>
      <c r="G511" s="146">
        <f t="shared" si="275"/>
        <v>40</v>
      </c>
      <c r="H511" s="146">
        <f t="shared" ref="H511:I511" si="277">SUM(H498:H510)</f>
        <v>69</v>
      </c>
      <c r="I511" s="146">
        <f t="shared" si="277"/>
        <v>28</v>
      </c>
      <c r="J511" s="147"/>
    </row>
    <row r="512">
      <c r="A512" s="148"/>
      <c r="B512" s="149" t="s">
        <v>34</v>
      </c>
      <c r="C512" s="150">
        <v>97.0</v>
      </c>
      <c r="D512" s="150">
        <v>45.0</v>
      </c>
      <c r="E512" s="151">
        <v>1.0</v>
      </c>
      <c r="F512" s="151">
        <v>0.0</v>
      </c>
      <c r="G512" s="137"/>
      <c r="H512" s="150">
        <v>155.0</v>
      </c>
      <c r="I512" s="150">
        <v>60.0</v>
      </c>
      <c r="J512" s="147"/>
    </row>
    <row r="513">
      <c r="A513" s="152"/>
      <c r="B513" s="153"/>
      <c r="C513" s="154">
        <f>SUM(C512:D512)</f>
        <v>142</v>
      </c>
      <c r="D513" s="155"/>
      <c r="E513" s="155"/>
      <c r="F513" s="155"/>
      <c r="G513" s="127"/>
      <c r="H513" s="154">
        <f>SUM(H512:I512)</f>
        <v>215</v>
      </c>
      <c r="I513" s="127"/>
      <c r="J513" s="156"/>
    </row>
    <row r="514">
      <c r="A514" s="1">
        <v>44746.0</v>
      </c>
      <c r="B514" s="120"/>
      <c r="C514" s="121" t="s">
        <v>0</v>
      </c>
      <c r="D514" s="4"/>
      <c r="E514" s="4"/>
      <c r="F514" s="4"/>
      <c r="G514" s="5"/>
      <c r="H514" s="121" t="s">
        <v>1</v>
      </c>
      <c r="I514" s="5"/>
      <c r="J514" s="122"/>
    </row>
    <row r="515">
      <c r="A515" s="123"/>
      <c r="B515" s="124"/>
      <c r="C515" s="125" t="s">
        <v>60</v>
      </c>
      <c r="D515" s="125" t="s">
        <v>61</v>
      </c>
      <c r="E515" s="126" t="s">
        <v>4</v>
      </c>
      <c r="F515" s="127"/>
      <c r="G515" s="125" t="s">
        <v>62</v>
      </c>
      <c r="H515" s="125" t="s">
        <v>63</v>
      </c>
      <c r="I515" s="125" t="s">
        <v>64</v>
      </c>
      <c r="J515" s="128"/>
    </row>
    <row r="516">
      <c r="A516" s="129" t="s">
        <v>9</v>
      </c>
      <c r="B516" s="125" t="s">
        <v>10</v>
      </c>
      <c r="C516" s="124"/>
      <c r="D516" s="124"/>
      <c r="E516" s="125" t="s">
        <v>65</v>
      </c>
      <c r="F516" s="125" t="s">
        <v>66</v>
      </c>
      <c r="G516" s="124"/>
      <c r="H516" s="124"/>
      <c r="I516" s="124"/>
      <c r="J516" s="128"/>
    </row>
    <row r="517">
      <c r="A517" s="99" t="s">
        <v>13</v>
      </c>
      <c r="B517" s="130" t="s">
        <v>14</v>
      </c>
      <c r="C517" s="61">
        <v>14.0</v>
      </c>
      <c r="D517" s="61">
        <v>4.0</v>
      </c>
      <c r="E517" s="61">
        <v>0.0</v>
      </c>
      <c r="F517" s="61">
        <v>0.0</v>
      </c>
      <c r="G517" s="131">
        <f t="shared" ref="G517:G530" si="278">SUM(D517-(E517+F517))</f>
        <v>4</v>
      </c>
      <c r="H517" s="61">
        <v>10.0</v>
      </c>
      <c r="I517" s="62">
        <v>5.0</v>
      </c>
      <c r="J517" s="132">
        <v>4.0</v>
      </c>
    </row>
    <row r="518">
      <c r="A518" s="133" t="s">
        <v>15</v>
      </c>
      <c r="B518" s="134" t="s">
        <v>18</v>
      </c>
      <c r="C518" s="103">
        <v>11.0</v>
      </c>
      <c r="D518" s="103">
        <v>2.0</v>
      </c>
      <c r="E518" s="103">
        <v>0.0</v>
      </c>
      <c r="F518" s="103">
        <v>0.0</v>
      </c>
      <c r="G518" s="135">
        <f t="shared" si="278"/>
        <v>2</v>
      </c>
      <c r="H518" s="103">
        <v>4.0</v>
      </c>
      <c r="I518" s="104">
        <v>0.0</v>
      </c>
      <c r="J518" s="132">
        <v>4.0</v>
      </c>
    </row>
    <row r="519">
      <c r="A519" s="136"/>
      <c r="B519" s="137" t="s">
        <v>72</v>
      </c>
      <c r="C519" s="90">
        <v>3.0</v>
      </c>
      <c r="D519" s="90">
        <v>0.0</v>
      </c>
      <c r="E519" s="90">
        <v>0.0</v>
      </c>
      <c r="F519" s="90">
        <v>0.0</v>
      </c>
      <c r="G519" s="70">
        <f t="shared" si="278"/>
        <v>0</v>
      </c>
      <c r="H519" s="90">
        <v>0.0</v>
      </c>
      <c r="I519" s="91">
        <v>0.0</v>
      </c>
      <c r="J519" s="132">
        <v>4.0</v>
      </c>
    </row>
    <row r="520">
      <c r="A520" s="138"/>
      <c r="B520" s="139" t="s">
        <v>19</v>
      </c>
      <c r="C520" s="93">
        <v>3.0</v>
      </c>
      <c r="D520" s="93">
        <v>1.0</v>
      </c>
      <c r="E520" s="93">
        <v>0.0</v>
      </c>
      <c r="F520" s="93">
        <v>0.0</v>
      </c>
      <c r="G520" s="94">
        <f t="shared" si="278"/>
        <v>1</v>
      </c>
      <c r="H520" s="93">
        <v>0.0</v>
      </c>
      <c r="I520" s="95">
        <v>0.0</v>
      </c>
      <c r="J520" s="132">
        <v>4.0</v>
      </c>
    </row>
    <row r="521">
      <c r="A521" s="133" t="s">
        <v>20</v>
      </c>
      <c r="B521" s="134" t="s">
        <v>23</v>
      </c>
      <c r="C521" s="103">
        <v>5.0</v>
      </c>
      <c r="D521" s="103">
        <v>0.0</v>
      </c>
      <c r="E521" s="103">
        <v>0.0</v>
      </c>
      <c r="F521" s="103">
        <v>0.0</v>
      </c>
      <c r="G521" s="135">
        <f t="shared" si="278"/>
        <v>0</v>
      </c>
      <c r="H521" s="103">
        <v>2.0</v>
      </c>
      <c r="I521" s="104">
        <v>1.0</v>
      </c>
      <c r="J521" s="132">
        <v>4.0</v>
      </c>
    </row>
    <row r="522">
      <c r="A522" s="136"/>
      <c r="B522" s="137" t="s">
        <v>24</v>
      </c>
      <c r="C522" s="90">
        <v>4.0</v>
      </c>
      <c r="D522" s="90">
        <v>3.0</v>
      </c>
      <c r="E522" s="90">
        <v>0.0</v>
      </c>
      <c r="F522" s="90">
        <v>0.0</v>
      </c>
      <c r="G522" s="70">
        <f t="shared" si="278"/>
        <v>3</v>
      </c>
      <c r="H522" s="90">
        <v>2.0</v>
      </c>
      <c r="I522" s="91">
        <v>1.0</v>
      </c>
      <c r="J522" s="132">
        <v>4.0</v>
      </c>
    </row>
    <row r="523">
      <c r="A523" s="136"/>
      <c r="B523" s="137" t="s">
        <v>25</v>
      </c>
      <c r="C523" s="90">
        <v>5.0</v>
      </c>
      <c r="D523" s="90">
        <v>2.0</v>
      </c>
      <c r="E523" s="90">
        <v>0.0</v>
      </c>
      <c r="F523" s="90">
        <v>0.0</v>
      </c>
      <c r="G523" s="70">
        <f t="shared" si="278"/>
        <v>2</v>
      </c>
      <c r="H523" s="90">
        <v>3.0</v>
      </c>
      <c r="I523" s="91">
        <v>1.0</v>
      </c>
      <c r="J523" s="132">
        <v>4.0</v>
      </c>
    </row>
    <row r="524">
      <c r="A524" s="136"/>
      <c r="B524" s="137" t="s">
        <v>21</v>
      </c>
      <c r="C524" s="90">
        <v>3.0</v>
      </c>
      <c r="D524" s="90">
        <v>0.0</v>
      </c>
      <c r="E524" s="90">
        <v>0.0</v>
      </c>
      <c r="F524" s="90">
        <v>0.0</v>
      </c>
      <c r="G524" s="70">
        <f t="shared" si="278"/>
        <v>0</v>
      </c>
      <c r="H524" s="90">
        <v>5.0</v>
      </c>
      <c r="I524" s="91">
        <v>3.0</v>
      </c>
      <c r="J524" s="132">
        <v>4.0</v>
      </c>
    </row>
    <row r="525">
      <c r="A525" s="138"/>
      <c r="B525" s="139" t="s">
        <v>22</v>
      </c>
      <c r="C525" s="93">
        <v>5.0</v>
      </c>
      <c r="D525" s="93">
        <v>2.0</v>
      </c>
      <c r="E525" s="93">
        <v>0.0</v>
      </c>
      <c r="F525" s="93">
        <v>0.0</v>
      </c>
      <c r="G525" s="94">
        <f t="shared" si="278"/>
        <v>2</v>
      </c>
      <c r="H525" s="93">
        <v>2.0</v>
      </c>
      <c r="I525" s="95">
        <v>0.0</v>
      </c>
      <c r="J525" s="132">
        <v>4.0</v>
      </c>
    </row>
    <row r="526">
      <c r="A526" s="133" t="s">
        <v>28</v>
      </c>
      <c r="B526" s="134" t="s">
        <v>29</v>
      </c>
      <c r="C526" s="103">
        <v>6.0</v>
      </c>
      <c r="D526" s="103">
        <v>6.0</v>
      </c>
      <c r="E526" s="103">
        <v>1.0</v>
      </c>
      <c r="F526" s="103">
        <v>0.0</v>
      </c>
      <c r="G526" s="135">
        <f t="shared" si="278"/>
        <v>5</v>
      </c>
      <c r="H526" s="103">
        <v>1.0</v>
      </c>
      <c r="I526" s="104">
        <v>1.0</v>
      </c>
      <c r="J526" s="132">
        <v>4.0</v>
      </c>
    </row>
    <row r="527">
      <c r="A527" s="138"/>
      <c r="B527" s="139" t="s">
        <v>54</v>
      </c>
      <c r="C527" s="93">
        <v>10.0</v>
      </c>
      <c r="D527" s="93">
        <v>3.0</v>
      </c>
      <c r="E527" s="140">
        <v>0.0</v>
      </c>
      <c r="F527" s="93">
        <v>0.0</v>
      </c>
      <c r="G527" s="94">
        <f t="shared" si="278"/>
        <v>3</v>
      </c>
      <c r="H527" s="93">
        <v>4.0</v>
      </c>
      <c r="I527" s="95">
        <v>1.0</v>
      </c>
      <c r="J527" s="132">
        <v>4.0</v>
      </c>
    </row>
    <row r="528">
      <c r="A528" s="99" t="s">
        <v>26</v>
      </c>
      <c r="B528" s="130" t="s">
        <v>27</v>
      </c>
      <c r="C528" s="61">
        <v>10.0</v>
      </c>
      <c r="D528" s="61">
        <v>9.0</v>
      </c>
      <c r="E528" s="61">
        <v>0.0</v>
      </c>
      <c r="F528" s="61">
        <v>0.0</v>
      </c>
      <c r="G528" s="131">
        <f t="shared" si="278"/>
        <v>9</v>
      </c>
      <c r="H528" s="61">
        <v>9.0</v>
      </c>
      <c r="I528" s="62">
        <v>4.0</v>
      </c>
      <c r="J528" s="132">
        <v>4.0</v>
      </c>
    </row>
    <row r="529">
      <c r="A529" s="141" t="s">
        <v>57</v>
      </c>
      <c r="B529" s="142" t="s">
        <v>58</v>
      </c>
      <c r="C529" s="86">
        <v>9.0</v>
      </c>
      <c r="D529" s="86">
        <v>1.0</v>
      </c>
      <c r="E529" s="86">
        <v>1.0</v>
      </c>
      <c r="F529" s="86">
        <v>0.0</v>
      </c>
      <c r="G529" s="100">
        <f t="shared" si="278"/>
        <v>0</v>
      </c>
      <c r="H529" s="86">
        <v>3.0</v>
      </c>
      <c r="I529" s="143">
        <v>0.0</v>
      </c>
      <c r="J529" s="132">
        <v>4.0</v>
      </c>
    </row>
    <row r="530">
      <c r="A530" s="144"/>
      <c r="B530" s="145" t="s">
        <v>33</v>
      </c>
      <c r="C530" s="146">
        <f t="shared" ref="C530:F530" si="279">SUM(C517:C529)</f>
        <v>88</v>
      </c>
      <c r="D530" s="146">
        <f t="shared" si="279"/>
        <v>33</v>
      </c>
      <c r="E530" s="146">
        <f t="shared" si="279"/>
        <v>2</v>
      </c>
      <c r="F530" s="146">
        <f t="shared" si="279"/>
        <v>0</v>
      </c>
      <c r="G530" s="146">
        <f t="shared" si="278"/>
        <v>31</v>
      </c>
      <c r="H530" s="146">
        <f t="shared" ref="H530:I530" si="280">SUM(H517:H529)</f>
        <v>45</v>
      </c>
      <c r="I530" s="146">
        <f t="shared" si="280"/>
        <v>17</v>
      </c>
      <c r="J530" s="147"/>
    </row>
    <row r="531">
      <c r="A531" s="148"/>
      <c r="B531" s="149" t="s">
        <v>34</v>
      </c>
      <c r="C531" s="150">
        <v>94.0</v>
      </c>
      <c r="D531" s="150">
        <v>38.0</v>
      </c>
      <c r="E531" s="151">
        <v>2.0</v>
      </c>
      <c r="F531" s="151">
        <v>0.0</v>
      </c>
      <c r="G531" s="137"/>
      <c r="H531" s="150">
        <v>142.0</v>
      </c>
      <c r="I531" s="150">
        <v>52.0</v>
      </c>
      <c r="J531" s="147"/>
    </row>
    <row r="532">
      <c r="A532" s="152"/>
      <c r="B532" s="153"/>
      <c r="C532" s="154">
        <f>SUM(C531:D531)</f>
        <v>132</v>
      </c>
      <c r="D532" s="155"/>
      <c r="E532" s="155"/>
      <c r="F532" s="155"/>
      <c r="G532" s="127"/>
      <c r="H532" s="154">
        <f>SUM(H531:I531)</f>
        <v>194</v>
      </c>
      <c r="I532" s="127"/>
      <c r="J532" s="156"/>
    </row>
    <row r="533">
      <c r="A533" s="1">
        <v>44745.0</v>
      </c>
      <c r="B533" s="120"/>
      <c r="C533" s="121" t="s">
        <v>0</v>
      </c>
      <c r="D533" s="4"/>
      <c r="E533" s="4"/>
      <c r="F533" s="4"/>
      <c r="G533" s="5"/>
      <c r="H533" s="121" t="s">
        <v>1</v>
      </c>
      <c r="I533" s="5"/>
      <c r="J533" s="122"/>
    </row>
    <row r="534">
      <c r="A534" s="123"/>
      <c r="B534" s="124"/>
      <c r="C534" s="125" t="s">
        <v>60</v>
      </c>
      <c r="D534" s="125" t="s">
        <v>61</v>
      </c>
      <c r="E534" s="126" t="s">
        <v>4</v>
      </c>
      <c r="F534" s="127"/>
      <c r="G534" s="125" t="s">
        <v>62</v>
      </c>
      <c r="H534" s="125" t="s">
        <v>63</v>
      </c>
      <c r="I534" s="125" t="s">
        <v>64</v>
      </c>
      <c r="J534" s="128"/>
    </row>
    <row r="535">
      <c r="A535" s="129" t="s">
        <v>9</v>
      </c>
      <c r="B535" s="125" t="s">
        <v>10</v>
      </c>
      <c r="C535" s="124"/>
      <c r="D535" s="124"/>
      <c r="E535" s="125" t="s">
        <v>65</v>
      </c>
      <c r="F535" s="125" t="s">
        <v>66</v>
      </c>
      <c r="G535" s="124"/>
      <c r="H535" s="124"/>
      <c r="I535" s="124"/>
      <c r="J535" s="128"/>
    </row>
    <row r="536">
      <c r="A536" s="99" t="s">
        <v>13</v>
      </c>
      <c r="B536" s="130" t="s">
        <v>14</v>
      </c>
      <c r="C536" s="61">
        <v>2.0</v>
      </c>
      <c r="D536" s="61">
        <v>3.0</v>
      </c>
      <c r="E536" s="61">
        <v>0.0</v>
      </c>
      <c r="F536" s="61">
        <v>0.0</v>
      </c>
      <c r="G536" s="131">
        <f t="shared" ref="G536:G549" si="281">SUM(D536-(E536+F536))</f>
        <v>3</v>
      </c>
      <c r="H536" s="61">
        <v>3.0</v>
      </c>
      <c r="I536" s="62">
        <v>0.0</v>
      </c>
      <c r="J536" s="132">
        <v>3.0</v>
      </c>
    </row>
    <row r="537">
      <c r="A537" s="133" t="s">
        <v>15</v>
      </c>
      <c r="B537" s="134" t="s">
        <v>18</v>
      </c>
      <c r="C537" s="103">
        <v>10.0</v>
      </c>
      <c r="D537" s="103">
        <v>3.0</v>
      </c>
      <c r="E537" s="103">
        <v>0.0</v>
      </c>
      <c r="F537" s="103">
        <v>0.0</v>
      </c>
      <c r="G537" s="135">
        <f t="shared" si="281"/>
        <v>3</v>
      </c>
      <c r="H537" s="103">
        <v>7.0</v>
      </c>
      <c r="I537" s="104">
        <v>4.0</v>
      </c>
      <c r="J537" s="132">
        <v>3.0</v>
      </c>
    </row>
    <row r="538">
      <c r="A538" s="136"/>
      <c r="B538" s="137" t="s">
        <v>73</v>
      </c>
      <c r="C538" s="90">
        <v>2.0</v>
      </c>
      <c r="D538" s="90">
        <v>1.0</v>
      </c>
      <c r="E538" s="90">
        <v>0.0</v>
      </c>
      <c r="F538" s="90">
        <v>0.0</v>
      </c>
      <c r="G538" s="70">
        <f t="shared" si="281"/>
        <v>1</v>
      </c>
      <c r="H538" s="90">
        <v>2.0</v>
      </c>
      <c r="I538" s="91">
        <v>1.0</v>
      </c>
      <c r="J538" s="132">
        <v>3.0</v>
      </c>
    </row>
    <row r="539">
      <c r="A539" s="138"/>
      <c r="B539" s="139" t="s">
        <v>19</v>
      </c>
      <c r="C539" s="93">
        <v>1.0</v>
      </c>
      <c r="D539" s="93">
        <v>0.0</v>
      </c>
      <c r="E539" s="93">
        <v>0.0</v>
      </c>
      <c r="F539" s="93">
        <v>0.0</v>
      </c>
      <c r="G539" s="94">
        <f t="shared" si="281"/>
        <v>0</v>
      </c>
      <c r="H539" s="93">
        <v>0.0</v>
      </c>
      <c r="I539" s="95">
        <v>0.0</v>
      </c>
      <c r="J539" s="132">
        <v>3.0</v>
      </c>
    </row>
    <row r="540">
      <c r="A540" s="133" t="s">
        <v>20</v>
      </c>
      <c r="B540" s="134" t="s">
        <v>23</v>
      </c>
      <c r="C540" s="103">
        <v>1.0</v>
      </c>
      <c r="D540" s="103">
        <v>2.0</v>
      </c>
      <c r="E540" s="103">
        <v>0.0</v>
      </c>
      <c r="F540" s="103">
        <v>0.0</v>
      </c>
      <c r="G540" s="135">
        <f t="shared" si="281"/>
        <v>2</v>
      </c>
      <c r="H540" s="103">
        <v>3.0</v>
      </c>
      <c r="I540" s="104">
        <v>1.0</v>
      </c>
      <c r="J540" s="132">
        <v>3.0</v>
      </c>
    </row>
    <row r="541">
      <c r="A541" s="136"/>
      <c r="B541" s="137" t="s">
        <v>24</v>
      </c>
      <c r="C541" s="90">
        <v>0.0</v>
      </c>
      <c r="D541" s="90">
        <v>0.0</v>
      </c>
      <c r="E541" s="90">
        <v>0.0</v>
      </c>
      <c r="F541" s="90">
        <v>0.0</v>
      </c>
      <c r="G541" s="70">
        <f t="shared" si="281"/>
        <v>0</v>
      </c>
      <c r="H541" s="90">
        <v>1.0</v>
      </c>
      <c r="I541" s="91">
        <v>0.0</v>
      </c>
      <c r="J541" s="132">
        <v>3.0</v>
      </c>
    </row>
    <row r="542">
      <c r="A542" s="136"/>
      <c r="B542" s="137" t="s">
        <v>25</v>
      </c>
      <c r="C542" s="90">
        <v>1.0</v>
      </c>
      <c r="D542" s="90">
        <v>1.0</v>
      </c>
      <c r="E542" s="90">
        <v>0.0</v>
      </c>
      <c r="F542" s="90">
        <v>0.0</v>
      </c>
      <c r="G542" s="70">
        <f t="shared" si="281"/>
        <v>1</v>
      </c>
      <c r="H542" s="90">
        <v>5.0</v>
      </c>
      <c r="I542" s="91">
        <v>0.0</v>
      </c>
      <c r="J542" s="132">
        <v>3.0</v>
      </c>
    </row>
    <row r="543">
      <c r="A543" s="136"/>
      <c r="B543" s="137" t="s">
        <v>21</v>
      </c>
      <c r="C543" s="90">
        <v>4.0</v>
      </c>
      <c r="D543" s="90">
        <v>0.0</v>
      </c>
      <c r="E543" s="90">
        <v>0.0</v>
      </c>
      <c r="F543" s="90">
        <v>0.0</v>
      </c>
      <c r="G543" s="70">
        <f t="shared" si="281"/>
        <v>0</v>
      </c>
      <c r="H543" s="90">
        <v>6.0</v>
      </c>
      <c r="I543" s="91">
        <v>3.0</v>
      </c>
      <c r="J543" s="132">
        <v>3.0</v>
      </c>
    </row>
    <row r="544">
      <c r="A544" s="138"/>
      <c r="B544" s="139" t="s">
        <v>22</v>
      </c>
      <c r="C544" s="93">
        <v>2.0</v>
      </c>
      <c r="D544" s="93">
        <v>0.0</v>
      </c>
      <c r="E544" s="93">
        <v>0.0</v>
      </c>
      <c r="F544" s="93">
        <v>0.0</v>
      </c>
      <c r="G544" s="94">
        <f t="shared" si="281"/>
        <v>0</v>
      </c>
      <c r="H544" s="93">
        <v>0.0</v>
      </c>
      <c r="I544" s="95">
        <v>0.0</v>
      </c>
      <c r="J544" s="132">
        <v>3.0</v>
      </c>
    </row>
    <row r="545">
      <c r="A545" s="133" t="s">
        <v>28</v>
      </c>
      <c r="B545" s="134" t="s">
        <v>29</v>
      </c>
      <c r="C545" s="103">
        <v>0.0</v>
      </c>
      <c r="D545" s="103">
        <v>2.0</v>
      </c>
      <c r="E545" s="103">
        <v>1.0</v>
      </c>
      <c r="F545" s="103">
        <v>0.0</v>
      </c>
      <c r="G545" s="135">
        <f t="shared" si="281"/>
        <v>1</v>
      </c>
      <c r="H545" s="103">
        <v>0.0</v>
      </c>
      <c r="I545" s="104">
        <v>0.0</v>
      </c>
      <c r="J545" s="132">
        <v>3.0</v>
      </c>
    </row>
    <row r="546">
      <c r="A546" s="138"/>
      <c r="B546" s="139" t="s">
        <v>54</v>
      </c>
      <c r="C546" s="93">
        <v>0.0</v>
      </c>
      <c r="D546" s="93">
        <v>5.0</v>
      </c>
      <c r="E546" s="140">
        <v>2.0</v>
      </c>
      <c r="F546" s="93">
        <v>0.0</v>
      </c>
      <c r="G546" s="94">
        <f t="shared" si="281"/>
        <v>3</v>
      </c>
      <c r="H546" s="93">
        <v>0.0</v>
      </c>
      <c r="I546" s="95">
        <v>0.0</v>
      </c>
      <c r="J546" s="132">
        <v>3.0</v>
      </c>
    </row>
    <row r="547">
      <c r="A547" s="99" t="s">
        <v>26</v>
      </c>
      <c r="B547" s="130" t="s">
        <v>27</v>
      </c>
      <c r="C547" s="61">
        <v>6.0</v>
      </c>
      <c r="D547" s="61">
        <v>4.0</v>
      </c>
      <c r="E547" s="61">
        <v>2.0</v>
      </c>
      <c r="F547" s="61">
        <v>0.0</v>
      </c>
      <c r="G547" s="131">
        <f t="shared" si="281"/>
        <v>2</v>
      </c>
      <c r="H547" s="61">
        <v>0.0</v>
      </c>
      <c r="I547" s="62">
        <v>1.0</v>
      </c>
      <c r="J547" s="132">
        <v>3.0</v>
      </c>
    </row>
    <row r="548">
      <c r="A548" s="141" t="s">
        <v>57</v>
      </c>
      <c r="B548" s="142" t="s">
        <v>58</v>
      </c>
      <c r="C548" s="86">
        <v>1.0</v>
      </c>
      <c r="D548" s="86">
        <v>3.0</v>
      </c>
      <c r="E548" s="86">
        <v>1.0</v>
      </c>
      <c r="F548" s="86">
        <v>0.0</v>
      </c>
      <c r="G548" s="100">
        <f t="shared" si="281"/>
        <v>2</v>
      </c>
      <c r="H548" s="86">
        <v>0.0</v>
      </c>
      <c r="I548" s="143">
        <v>0.0</v>
      </c>
      <c r="J548" s="132">
        <v>3.0</v>
      </c>
    </row>
    <row r="549">
      <c r="A549" s="144"/>
      <c r="B549" s="145" t="s">
        <v>33</v>
      </c>
      <c r="C549" s="146">
        <f t="shared" ref="C549:F549" si="282">SUM(C536:C548)</f>
        <v>30</v>
      </c>
      <c r="D549" s="146">
        <f t="shared" si="282"/>
        <v>24</v>
      </c>
      <c r="E549" s="146">
        <f t="shared" si="282"/>
        <v>6</v>
      </c>
      <c r="F549" s="146">
        <f t="shared" si="282"/>
        <v>0</v>
      </c>
      <c r="G549" s="146">
        <f t="shared" si="281"/>
        <v>18</v>
      </c>
      <c r="H549" s="146">
        <f t="shared" ref="H549:I549" si="283">SUM(H536:H548)</f>
        <v>27</v>
      </c>
      <c r="I549" s="146">
        <f t="shared" si="283"/>
        <v>10</v>
      </c>
      <c r="J549" s="147"/>
    </row>
    <row r="550">
      <c r="A550" s="148"/>
      <c r="B550" s="149" t="s">
        <v>34</v>
      </c>
      <c r="C550" s="150">
        <v>29.0</v>
      </c>
      <c r="D550" s="150">
        <v>26.0</v>
      </c>
      <c r="E550" s="151">
        <v>6.0</v>
      </c>
      <c r="F550" s="151">
        <v>0.0</v>
      </c>
      <c r="G550" s="137"/>
      <c r="H550" s="150">
        <v>25.0</v>
      </c>
      <c r="I550" s="150">
        <v>11.0</v>
      </c>
      <c r="J550" s="147"/>
    </row>
    <row r="551">
      <c r="A551" s="152"/>
      <c r="B551" s="153"/>
      <c r="C551" s="154">
        <f>SUM(C550:D550)</f>
        <v>55</v>
      </c>
      <c r="D551" s="155"/>
      <c r="E551" s="155"/>
      <c r="F551" s="155"/>
      <c r="G551" s="127"/>
      <c r="H551" s="154">
        <f>SUM(H550:I550)</f>
        <v>36</v>
      </c>
      <c r="I551" s="127"/>
      <c r="J551" s="156"/>
    </row>
    <row r="552">
      <c r="A552" s="157">
        <v>44744.0</v>
      </c>
      <c r="B552" s="158"/>
      <c r="C552" s="159" t="s">
        <v>0</v>
      </c>
      <c r="D552" s="155"/>
      <c r="E552" s="155"/>
      <c r="F552" s="155"/>
      <c r="G552" s="127"/>
      <c r="H552" s="159" t="s">
        <v>1</v>
      </c>
      <c r="I552" s="127"/>
      <c r="J552" s="128"/>
    </row>
    <row r="553">
      <c r="A553" s="123"/>
      <c r="B553" s="124"/>
      <c r="C553" s="125" t="s">
        <v>60</v>
      </c>
      <c r="D553" s="125" t="s">
        <v>61</v>
      </c>
      <c r="E553" s="126" t="s">
        <v>4</v>
      </c>
      <c r="F553" s="127"/>
      <c r="G553" s="125" t="s">
        <v>62</v>
      </c>
      <c r="H553" s="125" t="s">
        <v>63</v>
      </c>
      <c r="I553" s="125" t="s">
        <v>64</v>
      </c>
      <c r="J553" s="128"/>
    </row>
    <row r="554">
      <c r="A554" s="129" t="s">
        <v>9</v>
      </c>
      <c r="B554" s="125" t="s">
        <v>10</v>
      </c>
      <c r="C554" s="124"/>
      <c r="D554" s="124"/>
      <c r="E554" s="125" t="s">
        <v>65</v>
      </c>
      <c r="F554" s="125" t="s">
        <v>66</v>
      </c>
      <c r="G554" s="124"/>
      <c r="H554" s="124"/>
      <c r="I554" s="124"/>
      <c r="J554" s="128"/>
    </row>
    <row r="555">
      <c r="A555" s="99" t="s">
        <v>13</v>
      </c>
      <c r="B555" s="130" t="s">
        <v>14</v>
      </c>
      <c r="C555" s="61">
        <v>3.0</v>
      </c>
      <c r="D555" s="61">
        <v>4.0</v>
      </c>
      <c r="E555" s="61">
        <v>0.0</v>
      </c>
      <c r="F555" s="61">
        <v>0.0</v>
      </c>
      <c r="G555" s="131">
        <f t="shared" ref="G555:G568" si="284">SUM(D555-(E555+F555))</f>
        <v>4</v>
      </c>
      <c r="H555" s="61">
        <v>4.0</v>
      </c>
      <c r="I555" s="62">
        <v>0.0</v>
      </c>
      <c r="J555" s="132">
        <v>2.0</v>
      </c>
    </row>
    <row r="556">
      <c r="A556" s="133" t="s">
        <v>15</v>
      </c>
      <c r="B556" s="134" t="s">
        <v>18</v>
      </c>
      <c r="C556" s="103">
        <v>7.0</v>
      </c>
      <c r="D556" s="103">
        <v>1.0</v>
      </c>
      <c r="E556" s="103">
        <v>0.0</v>
      </c>
      <c r="F556" s="103">
        <v>0.0</v>
      </c>
      <c r="G556" s="135">
        <f t="shared" si="284"/>
        <v>1</v>
      </c>
      <c r="H556" s="103">
        <v>0.0</v>
      </c>
      <c r="I556" s="104">
        <v>1.0</v>
      </c>
      <c r="J556" s="132">
        <v>2.0</v>
      </c>
    </row>
    <row r="557">
      <c r="A557" s="136"/>
      <c r="B557" s="137" t="s">
        <v>74</v>
      </c>
      <c r="C557" s="90">
        <v>3.0</v>
      </c>
      <c r="D557" s="90">
        <v>0.0</v>
      </c>
      <c r="E557" s="90">
        <v>0.0</v>
      </c>
      <c r="F557" s="90">
        <v>0.0</v>
      </c>
      <c r="G557" s="70">
        <f t="shared" si="284"/>
        <v>0</v>
      </c>
      <c r="H557" s="90">
        <v>0.0</v>
      </c>
      <c r="I557" s="91">
        <v>0.0</v>
      </c>
      <c r="J557" s="132">
        <v>2.0</v>
      </c>
    </row>
    <row r="558">
      <c r="A558" s="138"/>
      <c r="B558" s="139" t="s">
        <v>19</v>
      </c>
      <c r="C558" s="93">
        <v>4.0</v>
      </c>
      <c r="D558" s="93">
        <v>0.0</v>
      </c>
      <c r="E558" s="93">
        <v>0.0</v>
      </c>
      <c r="F558" s="93">
        <v>0.0</v>
      </c>
      <c r="G558" s="94">
        <f t="shared" si="284"/>
        <v>0</v>
      </c>
      <c r="H558" s="93">
        <v>0.0</v>
      </c>
      <c r="I558" s="95">
        <v>0.0</v>
      </c>
      <c r="J558" s="132">
        <v>2.0</v>
      </c>
    </row>
    <row r="559">
      <c r="A559" s="133" t="s">
        <v>20</v>
      </c>
      <c r="B559" s="134" t="s">
        <v>23</v>
      </c>
      <c r="C559" s="103">
        <v>0.0</v>
      </c>
      <c r="D559" s="103">
        <v>2.0</v>
      </c>
      <c r="E559" s="103">
        <v>0.0</v>
      </c>
      <c r="F559" s="103">
        <v>0.0</v>
      </c>
      <c r="G559" s="135">
        <f t="shared" si="284"/>
        <v>2</v>
      </c>
      <c r="H559" s="103">
        <v>1.0</v>
      </c>
      <c r="I559" s="104">
        <v>0.0</v>
      </c>
      <c r="J559" s="132">
        <v>2.0</v>
      </c>
    </row>
    <row r="560">
      <c r="A560" s="136"/>
      <c r="B560" s="137" t="s">
        <v>24</v>
      </c>
      <c r="C560" s="90">
        <v>0.0</v>
      </c>
      <c r="D560" s="90">
        <v>3.0</v>
      </c>
      <c r="E560" s="90">
        <v>0.0</v>
      </c>
      <c r="F560" s="90">
        <v>0.0</v>
      </c>
      <c r="G560" s="70">
        <f t="shared" si="284"/>
        <v>3</v>
      </c>
      <c r="H560" s="90">
        <v>2.0</v>
      </c>
      <c r="I560" s="91">
        <v>1.0</v>
      </c>
      <c r="J560" s="132">
        <v>2.0</v>
      </c>
    </row>
    <row r="561">
      <c r="A561" s="136"/>
      <c r="B561" s="137" t="s">
        <v>25</v>
      </c>
      <c r="C561" s="90">
        <v>5.0</v>
      </c>
      <c r="D561" s="90">
        <v>1.0</v>
      </c>
      <c r="E561" s="90">
        <v>0.0</v>
      </c>
      <c r="F561" s="90">
        <v>0.0</v>
      </c>
      <c r="G561" s="70">
        <f t="shared" si="284"/>
        <v>1</v>
      </c>
      <c r="H561" s="90">
        <v>3.0</v>
      </c>
      <c r="I561" s="91">
        <v>0.0</v>
      </c>
      <c r="J561" s="132">
        <v>2.0</v>
      </c>
    </row>
    <row r="562">
      <c r="A562" s="136"/>
      <c r="B562" s="137" t="s">
        <v>21</v>
      </c>
      <c r="C562" s="90">
        <v>0.0</v>
      </c>
      <c r="D562" s="90">
        <v>0.0</v>
      </c>
      <c r="E562" s="90">
        <v>0.0</v>
      </c>
      <c r="F562" s="90">
        <v>0.0</v>
      </c>
      <c r="G562" s="70">
        <f t="shared" si="284"/>
        <v>0</v>
      </c>
      <c r="H562" s="90">
        <v>1.0</v>
      </c>
      <c r="I562" s="91">
        <v>0.0</v>
      </c>
      <c r="J562" s="132">
        <v>2.0</v>
      </c>
    </row>
    <row r="563">
      <c r="A563" s="138"/>
      <c r="B563" s="139" t="s">
        <v>22</v>
      </c>
      <c r="C563" s="93">
        <v>0.0</v>
      </c>
      <c r="D563" s="93">
        <v>2.0</v>
      </c>
      <c r="E563" s="93">
        <v>1.0</v>
      </c>
      <c r="F563" s="93">
        <v>0.0</v>
      </c>
      <c r="G563" s="94">
        <f t="shared" si="284"/>
        <v>1</v>
      </c>
      <c r="H563" s="93">
        <v>0.0</v>
      </c>
      <c r="I563" s="95">
        <v>0.0</v>
      </c>
      <c r="J563" s="132">
        <v>2.0</v>
      </c>
    </row>
    <row r="564">
      <c r="A564" s="133" t="s">
        <v>28</v>
      </c>
      <c r="B564" s="134" t="s">
        <v>29</v>
      </c>
      <c r="C564" s="103">
        <v>2.0</v>
      </c>
      <c r="D564" s="103">
        <v>3.0</v>
      </c>
      <c r="E564" s="103">
        <v>0.0</v>
      </c>
      <c r="F564" s="103">
        <v>1.0</v>
      </c>
      <c r="G564" s="135">
        <f t="shared" si="284"/>
        <v>2</v>
      </c>
      <c r="H564" s="103">
        <v>0.0</v>
      </c>
      <c r="I564" s="104">
        <v>0.0</v>
      </c>
      <c r="J564" s="132">
        <v>2.0</v>
      </c>
    </row>
    <row r="565">
      <c r="A565" s="138"/>
      <c r="B565" s="139" t="s">
        <v>54</v>
      </c>
      <c r="C565" s="93">
        <v>1.0</v>
      </c>
      <c r="D565" s="93">
        <v>3.0</v>
      </c>
      <c r="E565" s="140">
        <v>0.0</v>
      </c>
      <c r="F565" s="140">
        <v>0.0</v>
      </c>
      <c r="G565" s="94">
        <f t="shared" si="284"/>
        <v>3</v>
      </c>
      <c r="H565" s="93">
        <v>0.0</v>
      </c>
      <c r="I565" s="95">
        <v>0.0</v>
      </c>
      <c r="J565" s="132">
        <v>2.0</v>
      </c>
    </row>
    <row r="566">
      <c r="A566" s="99" t="s">
        <v>26</v>
      </c>
      <c r="B566" s="130" t="s">
        <v>27</v>
      </c>
      <c r="C566" s="61">
        <v>16.0</v>
      </c>
      <c r="D566" s="61">
        <v>0.0</v>
      </c>
      <c r="E566" s="61">
        <v>0.0</v>
      </c>
      <c r="F566" s="61">
        <v>0.0</v>
      </c>
      <c r="G566" s="131">
        <f t="shared" si="284"/>
        <v>0</v>
      </c>
      <c r="H566" s="61">
        <v>3.0</v>
      </c>
      <c r="I566" s="62">
        <v>0.0</v>
      </c>
      <c r="J566" s="132">
        <v>2.0</v>
      </c>
    </row>
    <row r="567">
      <c r="A567" s="141" t="s">
        <v>57</v>
      </c>
      <c r="B567" s="142" t="s">
        <v>58</v>
      </c>
      <c r="C567" s="86">
        <v>4.0</v>
      </c>
      <c r="D567" s="86">
        <v>3.0</v>
      </c>
      <c r="E567" s="86">
        <v>0.0</v>
      </c>
      <c r="F567" s="86">
        <v>0.0</v>
      </c>
      <c r="G567" s="100">
        <f t="shared" si="284"/>
        <v>3</v>
      </c>
      <c r="H567" s="86">
        <v>1.0</v>
      </c>
      <c r="I567" s="143">
        <v>1.0</v>
      </c>
      <c r="J567" s="132">
        <v>2.0</v>
      </c>
    </row>
    <row r="568">
      <c r="A568" s="144"/>
      <c r="B568" s="145" t="s">
        <v>33</v>
      </c>
      <c r="C568" s="146">
        <f t="shared" ref="C568:F568" si="285">SUM(C555:C567)</f>
        <v>45</v>
      </c>
      <c r="D568" s="146">
        <f t="shared" si="285"/>
        <v>22</v>
      </c>
      <c r="E568" s="146">
        <f t="shared" si="285"/>
        <v>1</v>
      </c>
      <c r="F568" s="146">
        <f t="shared" si="285"/>
        <v>1</v>
      </c>
      <c r="G568" s="146">
        <f t="shared" si="284"/>
        <v>20</v>
      </c>
      <c r="H568" s="146">
        <f t="shared" ref="H568:I568" si="286">SUM(H555:H567)</f>
        <v>15</v>
      </c>
      <c r="I568" s="146">
        <f t="shared" si="286"/>
        <v>3</v>
      </c>
      <c r="J568" s="147"/>
    </row>
    <row r="569">
      <c r="A569" s="148"/>
      <c r="B569" s="149" t="s">
        <v>34</v>
      </c>
      <c r="C569" s="150">
        <v>37.0</v>
      </c>
      <c r="D569" s="150">
        <v>22.0</v>
      </c>
      <c r="E569" s="151">
        <v>1.0</v>
      </c>
      <c r="F569" s="151">
        <v>1.0</v>
      </c>
      <c r="G569" s="137"/>
      <c r="H569" s="150">
        <v>16.0</v>
      </c>
      <c r="I569" s="150">
        <v>3.0</v>
      </c>
      <c r="J569" s="147"/>
    </row>
    <row r="570">
      <c r="A570" s="152"/>
      <c r="B570" s="153"/>
      <c r="C570" s="154">
        <f>SUM(C569:D569)</f>
        <v>59</v>
      </c>
      <c r="D570" s="155"/>
      <c r="E570" s="155"/>
      <c r="F570" s="155"/>
      <c r="G570" s="127"/>
      <c r="H570" s="154">
        <f>SUM(H569:I569)</f>
        <v>19</v>
      </c>
      <c r="I570" s="127"/>
      <c r="J570" s="156"/>
    </row>
    <row r="571">
      <c r="A571" s="160">
        <v>44743.0</v>
      </c>
      <c r="B571" s="158"/>
      <c r="C571" s="159" t="s">
        <v>0</v>
      </c>
      <c r="D571" s="155"/>
      <c r="E571" s="155"/>
      <c r="F571" s="155"/>
      <c r="G571" s="127"/>
      <c r="H571" s="159" t="s">
        <v>1</v>
      </c>
      <c r="I571" s="127"/>
      <c r="J571" s="128"/>
    </row>
    <row r="572">
      <c r="A572" s="123"/>
      <c r="B572" s="124"/>
      <c r="C572" s="125" t="s">
        <v>60</v>
      </c>
      <c r="D572" s="125" t="s">
        <v>61</v>
      </c>
      <c r="E572" s="126" t="s">
        <v>4</v>
      </c>
      <c r="F572" s="127"/>
      <c r="G572" s="125" t="s">
        <v>62</v>
      </c>
      <c r="H572" s="125" t="s">
        <v>63</v>
      </c>
      <c r="I572" s="125" t="s">
        <v>64</v>
      </c>
      <c r="J572" s="128"/>
    </row>
    <row r="573">
      <c r="A573" s="129" t="s">
        <v>9</v>
      </c>
      <c r="B573" s="125" t="s">
        <v>10</v>
      </c>
      <c r="C573" s="124"/>
      <c r="D573" s="124"/>
      <c r="E573" s="125" t="s">
        <v>65</v>
      </c>
      <c r="F573" s="125" t="s">
        <v>66</v>
      </c>
      <c r="G573" s="124"/>
      <c r="H573" s="124"/>
      <c r="I573" s="124"/>
      <c r="J573" s="128"/>
    </row>
    <row r="574">
      <c r="A574" s="161" t="s">
        <v>13</v>
      </c>
      <c r="B574" s="162" t="s">
        <v>14</v>
      </c>
      <c r="C574" s="163">
        <v>9.0</v>
      </c>
      <c r="D574" s="163">
        <v>1.0</v>
      </c>
      <c r="E574" s="163">
        <v>0.0</v>
      </c>
      <c r="F574" s="163">
        <v>0.0</v>
      </c>
      <c r="G574" s="164">
        <f t="shared" ref="G574:G587" si="287">SUM(D574-(E574+F574))</f>
        <v>1</v>
      </c>
      <c r="H574" s="163">
        <v>6.0</v>
      </c>
      <c r="I574" s="165">
        <v>4.0</v>
      </c>
      <c r="J574" s="132">
        <v>1.0</v>
      </c>
    </row>
    <row r="575">
      <c r="A575" s="133" t="s">
        <v>15</v>
      </c>
      <c r="B575" s="134" t="s">
        <v>18</v>
      </c>
      <c r="C575" s="103">
        <v>13.0</v>
      </c>
      <c r="D575" s="103">
        <v>0.0</v>
      </c>
      <c r="E575" s="103">
        <v>0.0</v>
      </c>
      <c r="F575" s="103">
        <v>0.0</v>
      </c>
      <c r="G575" s="135">
        <f t="shared" si="287"/>
        <v>0</v>
      </c>
      <c r="H575" s="103">
        <v>12.0</v>
      </c>
      <c r="I575" s="104">
        <v>1.0</v>
      </c>
      <c r="J575" s="132">
        <v>1.0</v>
      </c>
    </row>
    <row r="576">
      <c r="A576" s="136"/>
      <c r="B576" s="137" t="s">
        <v>75</v>
      </c>
      <c r="C576" s="90">
        <v>5.0</v>
      </c>
      <c r="D576" s="90">
        <v>0.0</v>
      </c>
      <c r="E576" s="90">
        <v>0.0</v>
      </c>
      <c r="F576" s="90">
        <v>0.0</v>
      </c>
      <c r="G576" s="70">
        <f t="shared" si="287"/>
        <v>0</v>
      </c>
      <c r="H576" s="90">
        <v>1.0</v>
      </c>
      <c r="I576" s="91">
        <v>0.0</v>
      </c>
      <c r="J576" s="132">
        <v>1.0</v>
      </c>
    </row>
    <row r="577">
      <c r="A577" s="138"/>
      <c r="B577" s="139" t="s">
        <v>19</v>
      </c>
      <c r="C577" s="93">
        <v>5.0</v>
      </c>
      <c r="D577" s="93">
        <v>2.0</v>
      </c>
      <c r="E577" s="93">
        <v>0.0</v>
      </c>
      <c r="F577" s="93">
        <v>0.0</v>
      </c>
      <c r="G577" s="94">
        <f t="shared" si="287"/>
        <v>2</v>
      </c>
      <c r="H577" s="93">
        <v>0.0</v>
      </c>
      <c r="I577" s="95">
        <v>0.0</v>
      </c>
      <c r="J577" s="132">
        <v>1.0</v>
      </c>
    </row>
    <row r="578">
      <c r="A578" s="133" t="s">
        <v>20</v>
      </c>
      <c r="B578" s="134" t="s">
        <v>23</v>
      </c>
      <c r="C578" s="103">
        <v>4.0</v>
      </c>
      <c r="D578" s="103">
        <v>0.0</v>
      </c>
      <c r="E578" s="103">
        <v>0.0</v>
      </c>
      <c r="F578" s="103">
        <v>0.0</v>
      </c>
      <c r="G578" s="135">
        <f t="shared" si="287"/>
        <v>0</v>
      </c>
      <c r="H578" s="103">
        <v>1.0</v>
      </c>
      <c r="I578" s="104">
        <v>0.0</v>
      </c>
      <c r="J578" s="132">
        <v>1.0</v>
      </c>
    </row>
    <row r="579">
      <c r="A579" s="136"/>
      <c r="B579" s="137" t="s">
        <v>24</v>
      </c>
      <c r="C579" s="90">
        <v>3.0</v>
      </c>
      <c r="D579" s="90">
        <v>0.0</v>
      </c>
      <c r="E579" s="90">
        <v>0.0</v>
      </c>
      <c r="F579" s="90">
        <v>0.0</v>
      </c>
      <c r="G579" s="70">
        <f t="shared" si="287"/>
        <v>0</v>
      </c>
      <c r="H579" s="90">
        <v>0.0</v>
      </c>
      <c r="I579" s="91">
        <v>0.0</v>
      </c>
      <c r="J579" s="132">
        <v>1.0</v>
      </c>
    </row>
    <row r="580">
      <c r="A580" s="136"/>
      <c r="B580" s="137" t="s">
        <v>25</v>
      </c>
      <c r="C580" s="90">
        <v>5.0</v>
      </c>
      <c r="D580" s="90">
        <v>2.0</v>
      </c>
      <c r="E580" s="90">
        <v>0.0</v>
      </c>
      <c r="F580" s="90">
        <v>0.0</v>
      </c>
      <c r="G580" s="70">
        <f t="shared" si="287"/>
        <v>2</v>
      </c>
      <c r="H580" s="90">
        <v>2.0</v>
      </c>
      <c r="I580" s="91">
        <v>0.0</v>
      </c>
      <c r="J580" s="132">
        <v>1.0</v>
      </c>
    </row>
    <row r="581">
      <c r="A581" s="136"/>
      <c r="B581" s="137" t="s">
        <v>21</v>
      </c>
      <c r="C581" s="90">
        <v>2.0</v>
      </c>
      <c r="D581" s="90">
        <v>0.0</v>
      </c>
      <c r="E581" s="90">
        <v>0.0</v>
      </c>
      <c r="F581" s="90">
        <v>0.0</v>
      </c>
      <c r="G581" s="70">
        <f t="shared" si="287"/>
        <v>0</v>
      </c>
      <c r="H581" s="90">
        <v>4.0</v>
      </c>
      <c r="I581" s="91">
        <v>1.0</v>
      </c>
      <c r="J581" s="132">
        <v>1.0</v>
      </c>
    </row>
    <row r="582">
      <c r="A582" s="138"/>
      <c r="B582" s="139" t="s">
        <v>22</v>
      </c>
      <c r="C582" s="93">
        <v>4.0</v>
      </c>
      <c r="D582" s="93">
        <v>0.0</v>
      </c>
      <c r="E582" s="93">
        <v>0.0</v>
      </c>
      <c r="F582" s="93">
        <v>0.0</v>
      </c>
      <c r="G582" s="94">
        <f t="shared" si="287"/>
        <v>0</v>
      </c>
      <c r="H582" s="93">
        <v>0.0</v>
      </c>
      <c r="I582" s="95">
        <v>1.0</v>
      </c>
      <c r="J582" s="132">
        <v>1.0</v>
      </c>
    </row>
    <row r="583">
      <c r="A583" s="133" t="s">
        <v>28</v>
      </c>
      <c r="B583" s="134" t="s">
        <v>29</v>
      </c>
      <c r="C583" s="103">
        <v>10.0</v>
      </c>
      <c r="D583" s="103">
        <v>5.0</v>
      </c>
      <c r="E583" s="103">
        <v>0.0</v>
      </c>
      <c r="F583" s="103">
        <v>0.0</v>
      </c>
      <c r="G583" s="135">
        <f t="shared" si="287"/>
        <v>5</v>
      </c>
      <c r="H583" s="103">
        <v>2.0</v>
      </c>
      <c r="I583" s="104">
        <v>0.0</v>
      </c>
      <c r="J583" s="132">
        <v>1.0</v>
      </c>
    </row>
    <row r="584">
      <c r="A584" s="138"/>
      <c r="B584" s="139" t="s">
        <v>54</v>
      </c>
      <c r="C584" s="93">
        <v>7.0</v>
      </c>
      <c r="D584" s="93">
        <v>4.0</v>
      </c>
      <c r="E584" s="140">
        <v>1.0</v>
      </c>
      <c r="F584" s="140">
        <v>1.0</v>
      </c>
      <c r="G584" s="94">
        <f t="shared" si="287"/>
        <v>2</v>
      </c>
      <c r="H584" s="93">
        <v>3.0</v>
      </c>
      <c r="I584" s="95">
        <v>0.0</v>
      </c>
      <c r="J584" s="132">
        <v>1.0</v>
      </c>
    </row>
    <row r="585">
      <c r="A585" s="166" t="s">
        <v>26</v>
      </c>
      <c r="B585" s="167" t="s">
        <v>27</v>
      </c>
      <c r="C585" s="168">
        <v>27.0</v>
      </c>
      <c r="D585" s="168">
        <v>9.0</v>
      </c>
      <c r="E585" s="168">
        <v>1.0</v>
      </c>
      <c r="F585" s="168">
        <v>0.0</v>
      </c>
      <c r="G585" s="169">
        <f t="shared" si="287"/>
        <v>8</v>
      </c>
      <c r="H585" s="168">
        <v>8.0</v>
      </c>
      <c r="I585" s="170">
        <v>0.0</v>
      </c>
      <c r="J585" s="132">
        <v>1.0</v>
      </c>
    </row>
    <row r="586">
      <c r="A586" s="99" t="s">
        <v>57</v>
      </c>
      <c r="B586" s="130" t="s">
        <v>58</v>
      </c>
      <c r="C586" s="61">
        <v>11.0</v>
      </c>
      <c r="D586" s="61">
        <v>2.0</v>
      </c>
      <c r="E586" s="61">
        <v>0.0</v>
      </c>
      <c r="F586" s="61">
        <v>1.0</v>
      </c>
      <c r="G586" s="131">
        <f t="shared" si="287"/>
        <v>1</v>
      </c>
      <c r="H586" s="61">
        <v>9.0</v>
      </c>
      <c r="I586" s="62">
        <v>0.0</v>
      </c>
      <c r="J586" s="132">
        <v>1.0</v>
      </c>
    </row>
    <row r="587">
      <c r="A587" s="144"/>
      <c r="B587" s="145" t="s">
        <v>33</v>
      </c>
      <c r="C587" s="146">
        <f t="shared" ref="C587:F587" si="288">SUM(C574:C586)</f>
        <v>105</v>
      </c>
      <c r="D587" s="146">
        <f t="shared" si="288"/>
        <v>25</v>
      </c>
      <c r="E587" s="146">
        <f t="shared" si="288"/>
        <v>2</v>
      </c>
      <c r="F587" s="146">
        <f t="shared" si="288"/>
        <v>2</v>
      </c>
      <c r="G587" s="146">
        <f t="shared" si="287"/>
        <v>21</v>
      </c>
      <c r="H587" s="146">
        <f t="shared" ref="H587:I587" si="289">SUM(H574:H586)</f>
        <v>48</v>
      </c>
      <c r="I587" s="146">
        <f t="shared" si="289"/>
        <v>7</v>
      </c>
      <c r="J587" s="147"/>
    </row>
    <row r="588">
      <c r="A588" s="148"/>
      <c r="B588" s="149" t="s">
        <v>34</v>
      </c>
      <c r="C588" s="150">
        <v>100.0</v>
      </c>
      <c r="D588" s="150">
        <v>26.0</v>
      </c>
      <c r="E588" s="151">
        <v>2.0</v>
      </c>
      <c r="F588" s="151">
        <v>2.0</v>
      </c>
      <c r="G588" s="137"/>
      <c r="H588" s="150">
        <v>79.0</v>
      </c>
      <c r="I588" s="150">
        <v>24.0</v>
      </c>
      <c r="J588" s="147"/>
    </row>
    <row r="589">
      <c r="A589" s="171"/>
      <c r="B589" s="172"/>
      <c r="C589" s="173">
        <f>SUM(C588:D588)</f>
        <v>126</v>
      </c>
      <c r="D589" s="174"/>
      <c r="E589" s="174"/>
      <c r="F589" s="174"/>
      <c r="G589" s="175"/>
      <c r="H589" s="173">
        <f>SUM(H588:I588)</f>
        <v>103</v>
      </c>
      <c r="I589" s="175"/>
      <c r="J589" s="176"/>
    </row>
  </sheetData>
  <mergeCells count="407">
    <mergeCell ref="E59:F59"/>
    <mergeCell ref="C76:G76"/>
    <mergeCell ref="H76:I76"/>
    <mergeCell ref="A77:A78"/>
    <mergeCell ref="B77:B78"/>
    <mergeCell ref="C77:G77"/>
    <mergeCell ref="H77:I77"/>
    <mergeCell ref="E78:F78"/>
    <mergeCell ref="C95:G95"/>
    <mergeCell ref="H95:I95"/>
    <mergeCell ref="A96:A97"/>
    <mergeCell ref="B96:B97"/>
    <mergeCell ref="C96:G96"/>
    <mergeCell ref="H96:I96"/>
    <mergeCell ref="E97:F97"/>
    <mergeCell ref="A115:A116"/>
    <mergeCell ref="B115:B116"/>
    <mergeCell ref="C116:C117"/>
    <mergeCell ref="D116:D117"/>
    <mergeCell ref="E116:F116"/>
    <mergeCell ref="G116:G117"/>
    <mergeCell ref="H116:H117"/>
    <mergeCell ref="I116:I117"/>
    <mergeCell ref="C97:C98"/>
    <mergeCell ref="D97:D98"/>
    <mergeCell ref="G97:G98"/>
    <mergeCell ref="H97:H98"/>
    <mergeCell ref="I97:I98"/>
    <mergeCell ref="C114:G114"/>
    <mergeCell ref="H114:I114"/>
    <mergeCell ref="E135:F135"/>
    <mergeCell ref="G135:G136"/>
    <mergeCell ref="H135:H136"/>
    <mergeCell ref="I135:I136"/>
    <mergeCell ref="C153:G153"/>
    <mergeCell ref="H153:I153"/>
    <mergeCell ref="A248:A249"/>
    <mergeCell ref="B248:B249"/>
    <mergeCell ref="C249:C250"/>
    <mergeCell ref="D249:D250"/>
    <mergeCell ref="E249:F249"/>
    <mergeCell ref="G249:G250"/>
    <mergeCell ref="H249:H250"/>
    <mergeCell ref="I249:I250"/>
    <mergeCell ref="A305:A306"/>
    <mergeCell ref="B305:B306"/>
    <mergeCell ref="C306:C307"/>
    <mergeCell ref="D306:D307"/>
    <mergeCell ref="E306:F306"/>
    <mergeCell ref="G306:G307"/>
    <mergeCell ref="H306:H307"/>
    <mergeCell ref="I306:I307"/>
    <mergeCell ref="C305:G305"/>
    <mergeCell ref="H305:I305"/>
    <mergeCell ref="C323:G323"/>
    <mergeCell ref="H323:I323"/>
    <mergeCell ref="A324:A325"/>
    <mergeCell ref="C324:G324"/>
    <mergeCell ref="H324:I324"/>
    <mergeCell ref="E325:F325"/>
    <mergeCell ref="C230:C231"/>
    <mergeCell ref="D230:D231"/>
    <mergeCell ref="G230:G231"/>
    <mergeCell ref="H230:H231"/>
    <mergeCell ref="I230:I231"/>
    <mergeCell ref="C247:G247"/>
    <mergeCell ref="H247:I247"/>
    <mergeCell ref="E268:F268"/>
    <mergeCell ref="G268:G269"/>
    <mergeCell ref="H268:H269"/>
    <mergeCell ref="I268:I269"/>
    <mergeCell ref="C248:G248"/>
    <mergeCell ref="H248:I248"/>
    <mergeCell ref="C266:G266"/>
    <mergeCell ref="H266:I266"/>
    <mergeCell ref="A267:A268"/>
    <mergeCell ref="C267:G267"/>
    <mergeCell ref="H267:I267"/>
    <mergeCell ref="C286:G286"/>
    <mergeCell ref="H286:I286"/>
    <mergeCell ref="B267:B268"/>
    <mergeCell ref="C268:C269"/>
    <mergeCell ref="D268:D269"/>
    <mergeCell ref="C285:G285"/>
    <mergeCell ref="H285:I285"/>
    <mergeCell ref="A286:A287"/>
    <mergeCell ref="B286:B287"/>
    <mergeCell ref="E287:F287"/>
    <mergeCell ref="C287:C288"/>
    <mergeCell ref="D287:D288"/>
    <mergeCell ref="G287:G288"/>
    <mergeCell ref="H287:H288"/>
    <mergeCell ref="I287:I288"/>
    <mergeCell ref="C304:G304"/>
    <mergeCell ref="H304:I304"/>
    <mergeCell ref="B324:B325"/>
    <mergeCell ref="C325:C326"/>
    <mergeCell ref="D325:D326"/>
    <mergeCell ref="G325:G326"/>
    <mergeCell ref="H325:H326"/>
    <mergeCell ref="I325:I326"/>
    <mergeCell ref="H342:I342"/>
    <mergeCell ref="A400:A401"/>
    <mergeCell ref="B400:B401"/>
    <mergeCell ref="C401:C402"/>
    <mergeCell ref="D401:D402"/>
    <mergeCell ref="E401:F401"/>
    <mergeCell ref="G401:G402"/>
    <mergeCell ref="H401:H402"/>
    <mergeCell ref="I401:I402"/>
    <mergeCell ref="C400:G400"/>
    <mergeCell ref="H400:I400"/>
    <mergeCell ref="C418:G418"/>
    <mergeCell ref="H418:I418"/>
    <mergeCell ref="A419:A420"/>
    <mergeCell ref="C419:G419"/>
    <mergeCell ref="H419:I419"/>
    <mergeCell ref="E420:F420"/>
    <mergeCell ref="H344:H345"/>
    <mergeCell ref="I344:I345"/>
    <mergeCell ref="H361:I361"/>
    <mergeCell ref="H362:I362"/>
    <mergeCell ref="C342:G342"/>
    <mergeCell ref="A343:A344"/>
    <mergeCell ref="B343:B344"/>
    <mergeCell ref="C343:G343"/>
    <mergeCell ref="H343:I343"/>
    <mergeCell ref="C344:C345"/>
    <mergeCell ref="D344:D345"/>
    <mergeCell ref="D363:D364"/>
    <mergeCell ref="E363:F363"/>
    <mergeCell ref="H363:H364"/>
    <mergeCell ref="I363:I364"/>
    <mergeCell ref="E344:F344"/>
    <mergeCell ref="G344:G345"/>
    <mergeCell ref="C361:G361"/>
    <mergeCell ref="A362:A363"/>
    <mergeCell ref="B362:B363"/>
    <mergeCell ref="C362:G362"/>
    <mergeCell ref="C363:C364"/>
    <mergeCell ref="G363:G364"/>
    <mergeCell ref="C380:G380"/>
    <mergeCell ref="H380:I380"/>
    <mergeCell ref="A381:A382"/>
    <mergeCell ref="B381:B382"/>
    <mergeCell ref="C381:G381"/>
    <mergeCell ref="H381:I381"/>
    <mergeCell ref="E382:F382"/>
    <mergeCell ref="C382:C383"/>
    <mergeCell ref="D382:D383"/>
    <mergeCell ref="G382:G383"/>
    <mergeCell ref="H382:H383"/>
    <mergeCell ref="I382:I383"/>
    <mergeCell ref="C399:G399"/>
    <mergeCell ref="H399:I399"/>
    <mergeCell ref="B419:B420"/>
    <mergeCell ref="C420:C421"/>
    <mergeCell ref="D420:D421"/>
    <mergeCell ref="G420:G421"/>
    <mergeCell ref="H420:H421"/>
    <mergeCell ref="I420:I421"/>
    <mergeCell ref="H437:I437"/>
    <mergeCell ref="A495:A496"/>
    <mergeCell ref="B495:B496"/>
    <mergeCell ref="C496:C497"/>
    <mergeCell ref="D496:D497"/>
    <mergeCell ref="E496:F496"/>
    <mergeCell ref="G496:G497"/>
    <mergeCell ref="H496:H497"/>
    <mergeCell ref="I496:I497"/>
    <mergeCell ref="C495:G495"/>
    <mergeCell ref="H495:I495"/>
    <mergeCell ref="C513:G513"/>
    <mergeCell ref="H513:I513"/>
    <mergeCell ref="A514:A515"/>
    <mergeCell ref="C514:G514"/>
    <mergeCell ref="H514:I514"/>
    <mergeCell ref="E515:F515"/>
    <mergeCell ref="H534:H535"/>
    <mergeCell ref="I534:I535"/>
    <mergeCell ref="H551:I551"/>
    <mergeCell ref="H552:I552"/>
    <mergeCell ref="C532:G532"/>
    <mergeCell ref="A533:A534"/>
    <mergeCell ref="B533:B534"/>
    <mergeCell ref="C533:G533"/>
    <mergeCell ref="H533:I533"/>
    <mergeCell ref="C534:C535"/>
    <mergeCell ref="D534:D535"/>
    <mergeCell ref="D553:D554"/>
    <mergeCell ref="E553:F553"/>
    <mergeCell ref="H553:H554"/>
    <mergeCell ref="I553:I554"/>
    <mergeCell ref="E534:F534"/>
    <mergeCell ref="G534:G535"/>
    <mergeCell ref="C551:G551"/>
    <mergeCell ref="A552:A553"/>
    <mergeCell ref="B552:B553"/>
    <mergeCell ref="C552:G552"/>
    <mergeCell ref="C553:C554"/>
    <mergeCell ref="C572:C573"/>
    <mergeCell ref="D572:D573"/>
    <mergeCell ref="G572:G573"/>
    <mergeCell ref="H572:H573"/>
    <mergeCell ref="I572:I573"/>
    <mergeCell ref="C589:G589"/>
    <mergeCell ref="H589:I589"/>
    <mergeCell ref="G553:G554"/>
    <mergeCell ref="C570:G570"/>
    <mergeCell ref="H570:I570"/>
    <mergeCell ref="A571:A572"/>
    <mergeCell ref="B571:B572"/>
    <mergeCell ref="C571:G571"/>
    <mergeCell ref="H571:I571"/>
    <mergeCell ref="E572:F572"/>
    <mergeCell ref="H439:H440"/>
    <mergeCell ref="I439:I440"/>
    <mergeCell ref="H456:I456"/>
    <mergeCell ref="H457:I457"/>
    <mergeCell ref="C437:G437"/>
    <mergeCell ref="A438:A439"/>
    <mergeCell ref="B438:B439"/>
    <mergeCell ref="C438:G438"/>
    <mergeCell ref="H438:I438"/>
    <mergeCell ref="C439:C440"/>
    <mergeCell ref="D439:D440"/>
    <mergeCell ref="D458:D459"/>
    <mergeCell ref="E458:F458"/>
    <mergeCell ref="H458:H459"/>
    <mergeCell ref="I458:I459"/>
    <mergeCell ref="E439:F439"/>
    <mergeCell ref="G439:G440"/>
    <mergeCell ref="C456:G456"/>
    <mergeCell ref="A457:A458"/>
    <mergeCell ref="B457:B458"/>
    <mergeCell ref="C457:G457"/>
    <mergeCell ref="C458:C459"/>
    <mergeCell ref="G458:G459"/>
    <mergeCell ref="C475:G475"/>
    <mergeCell ref="H475:I475"/>
    <mergeCell ref="A476:A477"/>
    <mergeCell ref="B476:B477"/>
    <mergeCell ref="C476:G476"/>
    <mergeCell ref="H476:I476"/>
    <mergeCell ref="E477:F477"/>
    <mergeCell ref="C477:C478"/>
    <mergeCell ref="D477:D478"/>
    <mergeCell ref="G477:G478"/>
    <mergeCell ref="H477:H478"/>
    <mergeCell ref="I477:I478"/>
    <mergeCell ref="C494:G494"/>
    <mergeCell ref="H494:I494"/>
    <mergeCell ref="B514:B515"/>
    <mergeCell ref="C515:C516"/>
    <mergeCell ref="D515:D516"/>
    <mergeCell ref="G515:G516"/>
    <mergeCell ref="H515:H516"/>
    <mergeCell ref="I515:I516"/>
    <mergeCell ref="H532:I532"/>
    <mergeCell ref="E40:F40"/>
    <mergeCell ref="C57:G57"/>
    <mergeCell ref="H57:I57"/>
    <mergeCell ref="A58:A59"/>
    <mergeCell ref="B58:B59"/>
    <mergeCell ref="C58:G58"/>
    <mergeCell ref="H58:I58"/>
    <mergeCell ref="E21:F21"/>
    <mergeCell ref="C38:G38"/>
    <mergeCell ref="H38:I38"/>
    <mergeCell ref="A39:A40"/>
    <mergeCell ref="B39:B40"/>
    <mergeCell ref="C39:G39"/>
    <mergeCell ref="H39:I39"/>
    <mergeCell ref="V2:V3"/>
    <mergeCell ref="W2:W3"/>
    <mergeCell ref="Y2:Y3"/>
    <mergeCell ref="Z19:AA19"/>
    <mergeCell ref="V19:Y19"/>
    <mergeCell ref="X2:X3"/>
    <mergeCell ref="Z2:Z3"/>
    <mergeCell ref="AC2:AI2"/>
    <mergeCell ref="T1:T2"/>
    <mergeCell ref="U1:U2"/>
    <mergeCell ref="Z1:AA1"/>
    <mergeCell ref="AA2:AA3"/>
    <mergeCell ref="V1:Y1"/>
    <mergeCell ref="G2:G3"/>
    <mergeCell ref="H2:H3"/>
    <mergeCell ref="K2:Q2"/>
    <mergeCell ref="A1:A2"/>
    <mergeCell ref="B1:B2"/>
    <mergeCell ref="C1:G1"/>
    <mergeCell ref="H1:I1"/>
    <mergeCell ref="C2:C3"/>
    <mergeCell ref="D2:D3"/>
    <mergeCell ref="I2:I3"/>
    <mergeCell ref="C21:C22"/>
    <mergeCell ref="D21:D22"/>
    <mergeCell ref="G21:G22"/>
    <mergeCell ref="H21:H22"/>
    <mergeCell ref="I21:I22"/>
    <mergeCell ref="K21:Q21"/>
    <mergeCell ref="E2:F2"/>
    <mergeCell ref="C19:G19"/>
    <mergeCell ref="H19:I19"/>
    <mergeCell ref="A20:A21"/>
    <mergeCell ref="B20:B21"/>
    <mergeCell ref="C20:G20"/>
    <mergeCell ref="H20:I20"/>
    <mergeCell ref="C40:C41"/>
    <mergeCell ref="D40:D41"/>
    <mergeCell ref="G40:G41"/>
    <mergeCell ref="H40:H41"/>
    <mergeCell ref="I40:I41"/>
    <mergeCell ref="K40:Q40"/>
    <mergeCell ref="C59:C60"/>
    <mergeCell ref="D59:D60"/>
    <mergeCell ref="G59:G60"/>
    <mergeCell ref="H59:H60"/>
    <mergeCell ref="I59:I60"/>
    <mergeCell ref="K59:Q59"/>
    <mergeCell ref="K116:Q116"/>
    <mergeCell ref="K135:Q135"/>
    <mergeCell ref="C78:C79"/>
    <mergeCell ref="D78:D79"/>
    <mergeCell ref="G78:G79"/>
    <mergeCell ref="H78:H79"/>
    <mergeCell ref="I78:I79"/>
    <mergeCell ref="K78:Q78"/>
    <mergeCell ref="K97:Q97"/>
    <mergeCell ref="C115:G115"/>
    <mergeCell ref="H115:I115"/>
    <mergeCell ref="C133:G133"/>
    <mergeCell ref="H133:I133"/>
    <mergeCell ref="A134:A135"/>
    <mergeCell ref="C134:G134"/>
    <mergeCell ref="H134:I134"/>
    <mergeCell ref="E154:F154"/>
    <mergeCell ref="K154:Q154"/>
    <mergeCell ref="B134:B135"/>
    <mergeCell ref="C135:C136"/>
    <mergeCell ref="D135:D136"/>
    <mergeCell ref="C152:G152"/>
    <mergeCell ref="H152:I152"/>
    <mergeCell ref="A153:A154"/>
    <mergeCell ref="B153:B154"/>
    <mergeCell ref="C172:G172"/>
    <mergeCell ref="H172:I172"/>
    <mergeCell ref="K173:Q173"/>
    <mergeCell ref="C154:C155"/>
    <mergeCell ref="D154:D155"/>
    <mergeCell ref="G154:G155"/>
    <mergeCell ref="H154:H155"/>
    <mergeCell ref="I154:I155"/>
    <mergeCell ref="C171:G171"/>
    <mergeCell ref="H171:I171"/>
    <mergeCell ref="A172:A173"/>
    <mergeCell ref="B172:B173"/>
    <mergeCell ref="C173:C174"/>
    <mergeCell ref="D173:D174"/>
    <mergeCell ref="E173:F173"/>
    <mergeCell ref="H173:H174"/>
    <mergeCell ref="I173:I174"/>
    <mergeCell ref="E192:F192"/>
    <mergeCell ref="K192:Q192"/>
    <mergeCell ref="G173:G174"/>
    <mergeCell ref="C190:G190"/>
    <mergeCell ref="H190:I190"/>
    <mergeCell ref="A191:A192"/>
    <mergeCell ref="B191:B192"/>
    <mergeCell ref="C191:G191"/>
    <mergeCell ref="H191:I191"/>
    <mergeCell ref="C210:G210"/>
    <mergeCell ref="H210:I210"/>
    <mergeCell ref="K211:Q211"/>
    <mergeCell ref="C192:C193"/>
    <mergeCell ref="D192:D193"/>
    <mergeCell ref="G192:G193"/>
    <mergeCell ref="H192:H193"/>
    <mergeCell ref="I192:I193"/>
    <mergeCell ref="C209:G209"/>
    <mergeCell ref="H209:I209"/>
    <mergeCell ref="A210:A211"/>
    <mergeCell ref="B210:B211"/>
    <mergeCell ref="C211:C212"/>
    <mergeCell ref="D211:D212"/>
    <mergeCell ref="E211:F211"/>
    <mergeCell ref="H211:H212"/>
    <mergeCell ref="I211:I212"/>
    <mergeCell ref="G211:G212"/>
    <mergeCell ref="C228:G228"/>
    <mergeCell ref="H228:I228"/>
    <mergeCell ref="A229:A230"/>
    <mergeCell ref="B229:B230"/>
    <mergeCell ref="C229:G229"/>
    <mergeCell ref="H229:I229"/>
    <mergeCell ref="K344:Q344"/>
    <mergeCell ref="K363:Q363"/>
    <mergeCell ref="K382:Q382"/>
    <mergeCell ref="K401:Q401"/>
    <mergeCell ref="E230:F230"/>
    <mergeCell ref="K230:Q230"/>
    <mergeCell ref="K249:Q249"/>
    <mergeCell ref="K268:Q268"/>
    <mergeCell ref="K287:Q287"/>
    <mergeCell ref="K306:Q306"/>
    <mergeCell ref="K325:Q3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77">
        <v>44773.0</v>
      </c>
      <c r="B1" s="178" t="s">
        <v>0</v>
      </c>
      <c r="C1" s="4"/>
      <c r="D1" s="4"/>
      <c r="E1" s="5"/>
      <c r="F1" s="179"/>
      <c r="G1" s="178" t="s">
        <v>1</v>
      </c>
      <c r="H1" s="5"/>
      <c r="I1" s="180"/>
    </row>
    <row r="2">
      <c r="A2" s="181"/>
      <c r="B2" s="182" t="s">
        <v>76</v>
      </c>
      <c r="C2" s="182" t="s">
        <v>61</v>
      </c>
      <c r="D2" s="126" t="s">
        <v>4</v>
      </c>
      <c r="E2" s="127"/>
      <c r="F2" s="182" t="s">
        <v>62</v>
      </c>
      <c r="G2" s="182" t="s">
        <v>63</v>
      </c>
      <c r="H2" s="182" t="s">
        <v>64</v>
      </c>
      <c r="I2" s="183"/>
    </row>
    <row r="3">
      <c r="A3" s="184" t="s">
        <v>77</v>
      </c>
      <c r="B3" s="124"/>
      <c r="C3" s="124"/>
      <c r="D3" s="70" t="s">
        <v>65</v>
      </c>
      <c r="E3" s="70" t="s">
        <v>66</v>
      </c>
      <c r="F3" s="124"/>
      <c r="G3" s="124"/>
      <c r="H3" s="124"/>
      <c r="I3" s="183"/>
    </row>
    <row r="4">
      <c r="A4" s="185" t="s">
        <v>78</v>
      </c>
      <c r="B4" s="186">
        <v>1.0</v>
      </c>
      <c r="C4" s="186">
        <v>0.0</v>
      </c>
      <c r="D4" s="186">
        <v>0.0</v>
      </c>
      <c r="E4" s="186">
        <v>0.0</v>
      </c>
      <c r="F4" s="186">
        <v>0.0</v>
      </c>
      <c r="G4" s="186">
        <v>0.0</v>
      </c>
      <c r="H4" s="186">
        <v>3.0</v>
      </c>
      <c r="I4" s="187">
        <v>31.0</v>
      </c>
    </row>
    <row r="5">
      <c r="A5" s="185" t="s">
        <v>15</v>
      </c>
      <c r="B5" s="186">
        <v>11.0</v>
      </c>
      <c r="C5" s="186">
        <v>2.0</v>
      </c>
      <c r="D5" s="186">
        <v>0.0</v>
      </c>
      <c r="E5" s="186">
        <v>0.0</v>
      </c>
      <c r="F5" s="186">
        <v>2.0</v>
      </c>
      <c r="G5" s="186">
        <v>2.0</v>
      </c>
      <c r="H5" s="186">
        <v>1.0</v>
      </c>
      <c r="I5" s="187">
        <v>31.0</v>
      </c>
    </row>
    <row r="6">
      <c r="A6" s="185" t="s">
        <v>20</v>
      </c>
      <c r="B6" s="186">
        <v>8.0</v>
      </c>
      <c r="C6" s="186">
        <v>3.0</v>
      </c>
      <c r="D6" s="186">
        <v>0.0</v>
      </c>
      <c r="E6" s="186">
        <v>0.0</v>
      </c>
      <c r="F6" s="186">
        <v>3.0</v>
      </c>
      <c r="G6" s="186">
        <v>3.0</v>
      </c>
      <c r="H6" s="186">
        <v>0.0</v>
      </c>
      <c r="I6" s="187">
        <v>31.0</v>
      </c>
    </row>
    <row r="7">
      <c r="A7" s="188" t="s">
        <v>79</v>
      </c>
      <c r="B7" s="186">
        <v>1.0</v>
      </c>
      <c r="C7" s="186">
        <v>0.0</v>
      </c>
      <c r="D7" s="186">
        <v>0.0</v>
      </c>
      <c r="E7" s="186">
        <v>0.0</v>
      </c>
      <c r="F7" s="186">
        <v>0.0</v>
      </c>
      <c r="G7" s="186">
        <v>0.0</v>
      </c>
      <c r="H7" s="186">
        <v>0.0</v>
      </c>
      <c r="I7" s="187">
        <v>31.0</v>
      </c>
    </row>
    <row r="8">
      <c r="A8" s="185" t="s">
        <v>80</v>
      </c>
      <c r="B8" s="186">
        <v>0.0</v>
      </c>
      <c r="C8" s="186">
        <v>0.0</v>
      </c>
      <c r="D8" s="186">
        <v>0.0</v>
      </c>
      <c r="E8" s="186">
        <v>0.0</v>
      </c>
      <c r="F8" s="186">
        <v>0.0</v>
      </c>
      <c r="G8" s="186">
        <v>0.0</v>
      </c>
      <c r="H8" s="186">
        <v>0.0</v>
      </c>
      <c r="I8" s="187">
        <v>31.0</v>
      </c>
    </row>
    <row r="9">
      <c r="A9" s="189" t="s">
        <v>31</v>
      </c>
      <c r="B9" s="186">
        <v>0.0</v>
      </c>
      <c r="C9" s="186">
        <v>5.0</v>
      </c>
      <c r="D9" s="186">
        <v>1.0</v>
      </c>
      <c r="E9" s="186">
        <v>2.0</v>
      </c>
      <c r="F9" s="186">
        <v>2.0</v>
      </c>
      <c r="G9" s="186">
        <v>0.0</v>
      </c>
      <c r="H9" s="186">
        <v>0.0</v>
      </c>
      <c r="I9" s="187">
        <v>31.0</v>
      </c>
    </row>
    <row r="10">
      <c r="A10" s="190" t="s">
        <v>33</v>
      </c>
      <c r="B10" s="191">
        <v>26.0</v>
      </c>
      <c r="C10" s="191">
        <v>10.0</v>
      </c>
      <c r="D10" s="191">
        <v>1.0</v>
      </c>
      <c r="E10" s="191">
        <v>2.0</v>
      </c>
      <c r="F10" s="191">
        <v>7.0</v>
      </c>
      <c r="G10" s="191">
        <v>5.0</v>
      </c>
      <c r="H10" s="191">
        <v>4.0</v>
      </c>
      <c r="I10" s="187">
        <v>31.0</v>
      </c>
    </row>
    <row r="11">
      <c r="A11" s="148" t="s">
        <v>34</v>
      </c>
      <c r="B11" s="192">
        <v>23.0</v>
      </c>
      <c r="C11" s="192">
        <v>20.0</v>
      </c>
      <c r="D11" s="192">
        <v>0.0</v>
      </c>
      <c r="E11" s="192">
        <v>0.0</v>
      </c>
      <c r="F11" s="192">
        <v>0.0</v>
      </c>
      <c r="G11" s="192">
        <v>6.0</v>
      </c>
      <c r="H11" s="192">
        <v>0.0</v>
      </c>
      <c r="I11" s="187">
        <v>31.0</v>
      </c>
    </row>
    <row r="12">
      <c r="A12" s="193" t="s">
        <v>81</v>
      </c>
      <c r="B12" s="194">
        <f>SUM(B11:C11)</f>
        <v>43</v>
      </c>
      <c r="C12" s="14"/>
      <c r="D12" s="35"/>
      <c r="E12" s="35"/>
      <c r="F12" s="31"/>
      <c r="G12" s="194">
        <f>SUM(G11:H11)</f>
        <v>6</v>
      </c>
      <c r="H12" s="14"/>
      <c r="I12" s="187">
        <v>31.0</v>
      </c>
    </row>
    <row r="13">
      <c r="A13" s="195"/>
      <c r="B13" s="196"/>
      <c r="C13" s="196"/>
      <c r="D13" s="196"/>
      <c r="E13" s="196"/>
      <c r="F13" s="196"/>
      <c r="G13" s="196"/>
      <c r="H13" s="196"/>
      <c r="I13" s="197"/>
    </row>
    <row r="14">
      <c r="A14" s="177">
        <v>44772.0</v>
      </c>
      <c r="B14" s="178" t="s">
        <v>0</v>
      </c>
      <c r="C14" s="4"/>
      <c r="D14" s="4"/>
      <c r="E14" s="5"/>
      <c r="F14" s="179"/>
      <c r="G14" s="178" t="s">
        <v>1</v>
      </c>
      <c r="H14" s="5"/>
      <c r="I14" s="180"/>
    </row>
    <row r="15">
      <c r="A15" s="181"/>
      <c r="B15" s="182" t="s">
        <v>76</v>
      </c>
      <c r="C15" s="182" t="s">
        <v>61</v>
      </c>
      <c r="D15" s="126" t="s">
        <v>4</v>
      </c>
      <c r="E15" s="127"/>
      <c r="F15" s="182" t="s">
        <v>62</v>
      </c>
      <c r="G15" s="182" t="s">
        <v>63</v>
      </c>
      <c r="H15" s="182" t="s">
        <v>64</v>
      </c>
      <c r="I15" s="183"/>
    </row>
    <row r="16">
      <c r="A16" s="184" t="s">
        <v>77</v>
      </c>
      <c r="B16" s="124"/>
      <c r="C16" s="124"/>
      <c r="D16" s="70" t="s">
        <v>65</v>
      </c>
      <c r="E16" s="70" t="s">
        <v>66</v>
      </c>
      <c r="F16" s="124"/>
      <c r="G16" s="124"/>
      <c r="H16" s="124"/>
      <c r="I16" s="183"/>
    </row>
    <row r="17">
      <c r="A17" s="185" t="s">
        <v>78</v>
      </c>
      <c r="B17" s="186">
        <v>3.0</v>
      </c>
      <c r="C17" s="186">
        <v>3.0</v>
      </c>
      <c r="D17" s="186">
        <v>0.0</v>
      </c>
      <c r="E17" s="186">
        <v>1.0</v>
      </c>
      <c r="F17" s="186">
        <v>2.0</v>
      </c>
      <c r="G17" s="186">
        <v>2.0</v>
      </c>
      <c r="H17" s="186">
        <v>3.0</v>
      </c>
      <c r="I17" s="187">
        <v>30.0</v>
      </c>
    </row>
    <row r="18">
      <c r="A18" s="185" t="s">
        <v>15</v>
      </c>
      <c r="B18" s="186">
        <v>16.0</v>
      </c>
      <c r="C18" s="186">
        <v>4.0</v>
      </c>
      <c r="D18" s="186">
        <v>0.0</v>
      </c>
      <c r="E18" s="186">
        <v>0.0</v>
      </c>
      <c r="F18" s="186">
        <v>4.0</v>
      </c>
      <c r="G18" s="186">
        <v>6.0</v>
      </c>
      <c r="H18" s="186">
        <v>1.0</v>
      </c>
      <c r="I18" s="187">
        <v>30.0</v>
      </c>
    </row>
    <row r="19">
      <c r="A19" s="185" t="s">
        <v>20</v>
      </c>
      <c r="B19" s="186">
        <v>8.0</v>
      </c>
      <c r="C19" s="186">
        <v>7.0</v>
      </c>
      <c r="D19" s="186">
        <v>1.0</v>
      </c>
      <c r="E19" s="186">
        <v>1.0</v>
      </c>
      <c r="F19" s="186">
        <v>5.0</v>
      </c>
      <c r="G19" s="186">
        <v>10.0</v>
      </c>
      <c r="H19" s="186">
        <v>3.0</v>
      </c>
      <c r="I19" s="187">
        <v>30.0</v>
      </c>
    </row>
    <row r="20">
      <c r="A20" s="188" t="s">
        <v>79</v>
      </c>
      <c r="B20" s="186">
        <v>4.0</v>
      </c>
      <c r="C20" s="186">
        <v>9.0</v>
      </c>
      <c r="D20" s="186">
        <v>0.0</v>
      </c>
      <c r="E20" s="186">
        <v>1.0</v>
      </c>
      <c r="F20" s="186">
        <v>8.0</v>
      </c>
      <c r="G20" s="186">
        <v>0.0</v>
      </c>
      <c r="H20" s="186">
        <v>0.0</v>
      </c>
      <c r="I20" s="187">
        <v>30.0</v>
      </c>
    </row>
    <row r="21">
      <c r="A21" s="185" t="s">
        <v>80</v>
      </c>
      <c r="B21" s="186">
        <v>0.0</v>
      </c>
      <c r="C21" s="186">
        <v>3.0</v>
      </c>
      <c r="D21" s="186">
        <v>1.0</v>
      </c>
      <c r="E21" s="186">
        <v>2.0</v>
      </c>
      <c r="F21" s="186">
        <v>0.0</v>
      </c>
      <c r="G21" s="186">
        <v>0.0</v>
      </c>
      <c r="H21" s="186">
        <v>0.0</v>
      </c>
      <c r="I21" s="187">
        <v>30.0</v>
      </c>
    </row>
    <row r="22">
      <c r="A22" s="189" t="s">
        <v>31</v>
      </c>
      <c r="B22" s="186">
        <v>0.0</v>
      </c>
      <c r="C22" s="186">
        <v>6.0</v>
      </c>
      <c r="D22" s="186">
        <v>1.0</v>
      </c>
      <c r="E22" s="186">
        <v>2.0</v>
      </c>
      <c r="F22" s="186">
        <v>3.0</v>
      </c>
      <c r="G22" s="186">
        <v>0.0</v>
      </c>
      <c r="H22" s="186">
        <v>0.0</v>
      </c>
      <c r="I22" s="187">
        <v>30.0</v>
      </c>
    </row>
    <row r="23">
      <c r="A23" s="190" t="s">
        <v>33</v>
      </c>
      <c r="B23" s="191">
        <v>32.0</v>
      </c>
      <c r="C23" s="191">
        <v>32.0</v>
      </c>
      <c r="D23" s="191">
        <v>3.0</v>
      </c>
      <c r="E23" s="191">
        <v>7.0</v>
      </c>
      <c r="F23" s="191">
        <v>22.0</v>
      </c>
      <c r="G23" s="191">
        <v>18.0</v>
      </c>
      <c r="H23" s="191">
        <v>7.0</v>
      </c>
      <c r="I23" s="187">
        <v>30.0</v>
      </c>
    </row>
    <row r="24">
      <c r="A24" s="148" t="s">
        <v>34</v>
      </c>
      <c r="B24" s="192">
        <v>32.0</v>
      </c>
      <c r="C24" s="192">
        <v>30.0</v>
      </c>
      <c r="D24" s="192">
        <v>0.0</v>
      </c>
      <c r="E24" s="192">
        <v>0.0</v>
      </c>
      <c r="F24" s="192">
        <v>0.0</v>
      </c>
      <c r="G24" s="192">
        <v>18.0</v>
      </c>
      <c r="H24" s="192">
        <v>7.0</v>
      </c>
      <c r="I24" s="187">
        <v>30.0</v>
      </c>
    </row>
    <row r="25">
      <c r="A25" s="193" t="s">
        <v>81</v>
      </c>
      <c r="B25" s="194">
        <f>SUM(B24:C24)</f>
        <v>62</v>
      </c>
      <c r="C25" s="14"/>
      <c r="D25" s="35"/>
      <c r="E25" s="35"/>
      <c r="F25" s="31"/>
      <c r="G25" s="194">
        <f>SUM(G24:H24)</f>
        <v>25</v>
      </c>
      <c r="H25" s="14"/>
      <c r="I25" s="187">
        <v>30.0</v>
      </c>
    </row>
    <row r="26">
      <c r="A26" s="195"/>
      <c r="B26" s="196"/>
      <c r="C26" s="196"/>
      <c r="D26" s="196"/>
      <c r="E26" s="196"/>
      <c r="F26" s="196"/>
      <c r="G26" s="196"/>
      <c r="H26" s="196"/>
      <c r="I26" s="197"/>
    </row>
    <row r="27">
      <c r="A27" s="177">
        <v>44771.0</v>
      </c>
      <c r="B27" s="178" t="s">
        <v>0</v>
      </c>
      <c r="C27" s="4"/>
      <c r="D27" s="4"/>
      <c r="E27" s="5"/>
      <c r="F27" s="179"/>
      <c r="G27" s="178" t="s">
        <v>1</v>
      </c>
      <c r="H27" s="5"/>
      <c r="I27" s="180"/>
    </row>
    <row r="28">
      <c r="A28" s="181"/>
      <c r="B28" s="182" t="s">
        <v>76</v>
      </c>
      <c r="C28" s="182" t="s">
        <v>61</v>
      </c>
      <c r="D28" s="126" t="s">
        <v>4</v>
      </c>
      <c r="E28" s="127"/>
      <c r="F28" s="182" t="s">
        <v>62</v>
      </c>
      <c r="G28" s="182" t="s">
        <v>63</v>
      </c>
      <c r="H28" s="182" t="s">
        <v>64</v>
      </c>
      <c r="I28" s="183"/>
    </row>
    <row r="29">
      <c r="A29" s="184" t="s">
        <v>77</v>
      </c>
      <c r="B29" s="124"/>
      <c r="C29" s="124"/>
      <c r="D29" s="70" t="s">
        <v>65</v>
      </c>
      <c r="E29" s="70" t="s">
        <v>66</v>
      </c>
      <c r="F29" s="124"/>
      <c r="G29" s="124"/>
      <c r="H29" s="124"/>
      <c r="I29" s="183"/>
    </row>
    <row r="30">
      <c r="A30" s="185" t="s">
        <v>78</v>
      </c>
      <c r="B30" s="186">
        <v>11.0</v>
      </c>
      <c r="C30" s="186">
        <v>3.0</v>
      </c>
      <c r="D30" s="186">
        <v>0.0</v>
      </c>
      <c r="E30" s="186">
        <v>0.0</v>
      </c>
      <c r="F30" s="186">
        <v>3.0</v>
      </c>
      <c r="G30" s="186">
        <v>5.0</v>
      </c>
      <c r="H30" s="186">
        <v>2.0</v>
      </c>
      <c r="I30" s="187">
        <v>29.0</v>
      </c>
    </row>
    <row r="31">
      <c r="A31" s="185" t="s">
        <v>15</v>
      </c>
      <c r="B31" s="186">
        <v>15.0</v>
      </c>
      <c r="C31" s="186">
        <v>2.0</v>
      </c>
      <c r="D31" s="186">
        <v>1.0</v>
      </c>
      <c r="E31" s="186">
        <v>0.0</v>
      </c>
      <c r="F31" s="186">
        <v>1.0</v>
      </c>
      <c r="G31" s="186">
        <v>6.0</v>
      </c>
      <c r="H31" s="186">
        <v>5.0</v>
      </c>
      <c r="I31" s="187">
        <v>29.0</v>
      </c>
    </row>
    <row r="32">
      <c r="A32" s="185" t="s">
        <v>20</v>
      </c>
      <c r="B32" s="186">
        <v>16.0</v>
      </c>
      <c r="C32" s="186">
        <v>3.0</v>
      </c>
      <c r="D32" s="186">
        <v>0.0</v>
      </c>
      <c r="E32" s="186">
        <v>1.0</v>
      </c>
      <c r="F32" s="186">
        <v>2.0</v>
      </c>
      <c r="G32" s="186">
        <v>16.0</v>
      </c>
      <c r="H32" s="186">
        <v>11.0</v>
      </c>
      <c r="I32" s="187">
        <v>29.0</v>
      </c>
    </row>
    <row r="33">
      <c r="A33" s="188" t="s">
        <v>79</v>
      </c>
      <c r="B33" s="186">
        <v>14.0</v>
      </c>
      <c r="C33" s="186">
        <v>9.0</v>
      </c>
      <c r="D33" s="186">
        <v>1.0</v>
      </c>
      <c r="E33" s="186">
        <v>1.0</v>
      </c>
      <c r="F33" s="186">
        <v>7.0</v>
      </c>
      <c r="G33" s="186">
        <v>8.0</v>
      </c>
      <c r="H33" s="186">
        <v>2.0</v>
      </c>
      <c r="I33" s="187">
        <v>29.0</v>
      </c>
    </row>
    <row r="34">
      <c r="A34" s="185" t="s">
        <v>80</v>
      </c>
      <c r="B34" s="186">
        <v>8.0</v>
      </c>
      <c r="C34" s="186">
        <v>1.0</v>
      </c>
      <c r="D34" s="186">
        <v>0.0</v>
      </c>
      <c r="E34" s="186">
        <v>0.0</v>
      </c>
      <c r="F34" s="186">
        <v>1.0</v>
      </c>
      <c r="G34" s="186">
        <v>1.0</v>
      </c>
      <c r="H34" s="186">
        <v>0.0</v>
      </c>
      <c r="I34" s="187">
        <v>29.0</v>
      </c>
    </row>
    <row r="35">
      <c r="A35" s="189" t="s">
        <v>31</v>
      </c>
      <c r="B35" s="186">
        <v>7.0</v>
      </c>
      <c r="C35" s="186">
        <v>1.0</v>
      </c>
      <c r="D35" s="186">
        <v>0.0</v>
      </c>
      <c r="E35" s="186">
        <v>0.0</v>
      </c>
      <c r="F35" s="186">
        <v>1.0</v>
      </c>
      <c r="G35" s="186">
        <v>0.0</v>
      </c>
      <c r="H35" s="186">
        <v>1.0</v>
      </c>
      <c r="I35" s="187">
        <v>29.0</v>
      </c>
    </row>
    <row r="36">
      <c r="A36" s="190" t="s">
        <v>33</v>
      </c>
      <c r="B36" s="191">
        <v>73.0</v>
      </c>
      <c r="C36" s="191">
        <v>19.0</v>
      </c>
      <c r="D36" s="191">
        <v>2.0</v>
      </c>
      <c r="E36" s="191">
        <v>2.0</v>
      </c>
      <c r="F36" s="191">
        <v>15.0</v>
      </c>
      <c r="G36" s="191">
        <v>36.0</v>
      </c>
      <c r="H36" s="191">
        <v>21.0</v>
      </c>
      <c r="I36" s="187">
        <v>29.0</v>
      </c>
    </row>
    <row r="37">
      <c r="A37" s="148" t="s">
        <v>34</v>
      </c>
      <c r="B37" s="192">
        <v>73.0</v>
      </c>
      <c r="C37" s="192">
        <v>20.0</v>
      </c>
      <c r="D37" s="192">
        <v>0.0</v>
      </c>
      <c r="E37" s="192">
        <v>0.0</v>
      </c>
      <c r="F37" s="192">
        <v>0.0</v>
      </c>
      <c r="G37" s="192">
        <v>50.0</v>
      </c>
      <c r="H37" s="192">
        <v>24.0</v>
      </c>
      <c r="I37" s="187">
        <v>29.0</v>
      </c>
    </row>
    <row r="38">
      <c r="A38" s="193" t="s">
        <v>81</v>
      </c>
      <c r="B38" s="194">
        <f>SUM(B37:C37)</f>
        <v>93</v>
      </c>
      <c r="C38" s="14"/>
      <c r="D38" s="35"/>
      <c r="E38" s="35"/>
      <c r="F38" s="31"/>
      <c r="G38" s="194">
        <f>SUM(G37:H37)</f>
        <v>74</v>
      </c>
      <c r="H38" s="14"/>
      <c r="I38" s="187">
        <v>29.0</v>
      </c>
    </row>
    <row r="39">
      <c r="A39" s="195"/>
      <c r="B39" s="196"/>
      <c r="C39" s="196"/>
      <c r="D39" s="196"/>
      <c r="E39" s="196"/>
      <c r="F39" s="196"/>
      <c r="G39" s="196"/>
      <c r="H39" s="196"/>
      <c r="I39" s="197"/>
    </row>
    <row r="40">
      <c r="A40" s="177">
        <v>44770.0</v>
      </c>
      <c r="B40" s="178" t="s">
        <v>0</v>
      </c>
      <c r="C40" s="4"/>
      <c r="D40" s="4"/>
      <c r="E40" s="5"/>
      <c r="F40" s="179"/>
      <c r="G40" s="178" t="s">
        <v>1</v>
      </c>
      <c r="H40" s="5"/>
      <c r="I40" s="180"/>
    </row>
    <row r="41">
      <c r="A41" s="181"/>
      <c r="B41" s="182" t="s">
        <v>76</v>
      </c>
      <c r="C41" s="182" t="s">
        <v>61</v>
      </c>
      <c r="D41" s="126" t="s">
        <v>4</v>
      </c>
      <c r="E41" s="127"/>
      <c r="F41" s="182" t="s">
        <v>62</v>
      </c>
      <c r="G41" s="182" t="s">
        <v>63</v>
      </c>
      <c r="H41" s="182" t="s">
        <v>64</v>
      </c>
      <c r="I41" s="183"/>
    </row>
    <row r="42">
      <c r="A42" s="184" t="s">
        <v>77</v>
      </c>
      <c r="B42" s="124"/>
      <c r="C42" s="124"/>
      <c r="D42" s="70" t="s">
        <v>65</v>
      </c>
      <c r="E42" s="70" t="s">
        <v>66</v>
      </c>
      <c r="F42" s="124"/>
      <c r="G42" s="124"/>
      <c r="H42" s="124"/>
      <c r="I42" s="183"/>
    </row>
    <row r="43">
      <c r="A43" s="185" t="s">
        <v>78</v>
      </c>
      <c r="B43" s="186">
        <v>6.0</v>
      </c>
      <c r="C43" s="186">
        <v>0.0</v>
      </c>
      <c r="D43" s="186">
        <v>0.0</v>
      </c>
      <c r="E43" s="186">
        <v>0.0</v>
      </c>
      <c r="F43" s="186">
        <v>0.0</v>
      </c>
      <c r="G43" s="186">
        <v>2.0</v>
      </c>
      <c r="H43" s="186">
        <v>1.0</v>
      </c>
      <c r="I43" s="187">
        <v>28.0</v>
      </c>
    </row>
    <row r="44">
      <c r="A44" s="185" t="s">
        <v>15</v>
      </c>
      <c r="B44" s="186">
        <v>16.0</v>
      </c>
      <c r="C44" s="186">
        <v>9.0</v>
      </c>
      <c r="D44" s="186">
        <v>0.0</v>
      </c>
      <c r="E44" s="186">
        <v>0.0</v>
      </c>
      <c r="F44" s="186">
        <v>9.0</v>
      </c>
      <c r="G44" s="186">
        <v>12.0</v>
      </c>
      <c r="H44" s="186">
        <v>1.0</v>
      </c>
      <c r="I44" s="187">
        <v>28.0</v>
      </c>
    </row>
    <row r="45">
      <c r="A45" s="185" t="s">
        <v>20</v>
      </c>
      <c r="B45" s="186">
        <v>13.0</v>
      </c>
      <c r="C45" s="186">
        <v>13.0</v>
      </c>
      <c r="D45" s="186">
        <v>1.0</v>
      </c>
      <c r="E45" s="186">
        <v>1.0</v>
      </c>
      <c r="F45" s="186">
        <v>11.0</v>
      </c>
      <c r="G45" s="186">
        <v>18.0</v>
      </c>
      <c r="H45" s="186">
        <v>7.0</v>
      </c>
      <c r="I45" s="187">
        <v>28.0</v>
      </c>
    </row>
    <row r="46">
      <c r="A46" s="188" t="s">
        <v>79</v>
      </c>
      <c r="B46" s="186">
        <v>27.0</v>
      </c>
      <c r="C46" s="186">
        <v>8.0</v>
      </c>
      <c r="D46" s="186">
        <v>0.0</v>
      </c>
      <c r="E46" s="186">
        <v>0.0</v>
      </c>
      <c r="F46" s="186">
        <v>8.0</v>
      </c>
      <c r="G46" s="186">
        <v>7.0</v>
      </c>
      <c r="H46" s="186">
        <v>1.0</v>
      </c>
      <c r="I46" s="187">
        <v>28.0</v>
      </c>
    </row>
    <row r="47">
      <c r="A47" s="185" t="s">
        <v>80</v>
      </c>
      <c r="B47" s="186">
        <v>4.0</v>
      </c>
      <c r="C47" s="186">
        <v>4.0</v>
      </c>
      <c r="D47" s="186">
        <v>1.0</v>
      </c>
      <c r="E47" s="186">
        <v>0.0</v>
      </c>
      <c r="F47" s="186">
        <v>3.0</v>
      </c>
      <c r="G47" s="186">
        <v>2.0</v>
      </c>
      <c r="H47" s="186">
        <v>0.0</v>
      </c>
      <c r="I47" s="187">
        <v>28.0</v>
      </c>
    </row>
    <row r="48">
      <c r="A48" s="189" t="s">
        <v>31</v>
      </c>
      <c r="B48" s="186">
        <v>3.0</v>
      </c>
      <c r="C48" s="186">
        <v>1.0</v>
      </c>
      <c r="D48" s="186">
        <v>1.0</v>
      </c>
      <c r="E48" s="186">
        <v>0.0</v>
      </c>
      <c r="F48" s="186">
        <v>0.0</v>
      </c>
      <c r="G48" s="186">
        <v>1.0</v>
      </c>
      <c r="H48" s="186">
        <v>0.0</v>
      </c>
      <c r="I48" s="187">
        <v>28.0</v>
      </c>
    </row>
    <row r="49">
      <c r="A49" s="190" t="s">
        <v>33</v>
      </c>
      <c r="B49" s="191">
        <v>70.0</v>
      </c>
      <c r="C49" s="191">
        <v>35.0</v>
      </c>
      <c r="D49" s="191">
        <v>3.0</v>
      </c>
      <c r="E49" s="191">
        <v>1.0</v>
      </c>
      <c r="F49" s="191">
        <v>31.0</v>
      </c>
      <c r="G49" s="191">
        <v>42.0</v>
      </c>
      <c r="H49" s="191">
        <v>10.0</v>
      </c>
      <c r="I49" s="187">
        <v>28.0</v>
      </c>
    </row>
    <row r="50">
      <c r="A50" s="148" t="s">
        <v>34</v>
      </c>
      <c r="B50" s="192">
        <v>74.0</v>
      </c>
      <c r="C50" s="192">
        <v>38.0</v>
      </c>
      <c r="D50" s="192">
        <v>0.0</v>
      </c>
      <c r="E50" s="192">
        <v>0.0</v>
      </c>
      <c r="F50" s="192">
        <v>0.0</v>
      </c>
      <c r="G50" s="192">
        <v>68.0</v>
      </c>
      <c r="H50" s="192">
        <v>18.0</v>
      </c>
      <c r="I50" s="187">
        <v>28.0</v>
      </c>
    </row>
    <row r="51">
      <c r="A51" s="193" t="s">
        <v>81</v>
      </c>
      <c r="B51" s="194">
        <f>SUM(B50:C50)</f>
        <v>112</v>
      </c>
      <c r="C51" s="14"/>
      <c r="D51" s="35"/>
      <c r="E51" s="35"/>
      <c r="F51" s="31"/>
      <c r="G51" s="194">
        <f>SUM(G50:H50)</f>
        <v>86</v>
      </c>
      <c r="H51" s="14"/>
      <c r="I51" s="187">
        <v>28.0</v>
      </c>
    </row>
    <row r="52">
      <c r="A52" s="195"/>
      <c r="B52" s="196"/>
      <c r="C52" s="196"/>
      <c r="D52" s="196"/>
      <c r="E52" s="196"/>
      <c r="F52" s="196"/>
      <c r="G52" s="196"/>
      <c r="H52" s="196"/>
      <c r="I52" s="197"/>
    </row>
    <row r="53">
      <c r="A53" s="177">
        <v>44769.0</v>
      </c>
      <c r="B53" s="178" t="s">
        <v>0</v>
      </c>
      <c r="C53" s="4"/>
      <c r="D53" s="4"/>
      <c r="E53" s="5"/>
      <c r="F53" s="179"/>
      <c r="G53" s="178" t="s">
        <v>1</v>
      </c>
      <c r="H53" s="5"/>
      <c r="I53" s="180"/>
    </row>
    <row r="54">
      <c r="A54" s="181"/>
      <c r="B54" s="182" t="s">
        <v>76</v>
      </c>
      <c r="C54" s="182" t="s">
        <v>61</v>
      </c>
      <c r="D54" s="126" t="s">
        <v>4</v>
      </c>
      <c r="E54" s="127"/>
      <c r="F54" s="182" t="s">
        <v>62</v>
      </c>
      <c r="G54" s="182" t="s">
        <v>63</v>
      </c>
      <c r="H54" s="182" t="s">
        <v>64</v>
      </c>
      <c r="I54" s="183"/>
    </row>
    <row r="55">
      <c r="A55" s="184" t="s">
        <v>77</v>
      </c>
      <c r="B55" s="124"/>
      <c r="C55" s="124"/>
      <c r="D55" s="70" t="s">
        <v>65</v>
      </c>
      <c r="E55" s="70" t="s">
        <v>66</v>
      </c>
      <c r="F55" s="124"/>
      <c r="G55" s="124"/>
      <c r="H55" s="124"/>
      <c r="I55" s="183"/>
    </row>
    <row r="56">
      <c r="A56" s="185" t="s">
        <v>78</v>
      </c>
      <c r="B56" s="90">
        <v>7.0</v>
      </c>
      <c r="C56" s="90">
        <v>2.0</v>
      </c>
      <c r="D56" s="90">
        <v>0.0</v>
      </c>
      <c r="E56" s="90">
        <v>0.0</v>
      </c>
      <c r="F56" s="90">
        <v>2.0</v>
      </c>
      <c r="G56" s="90">
        <v>2.0</v>
      </c>
      <c r="H56" s="90">
        <v>1.0</v>
      </c>
      <c r="I56" s="187">
        <v>27.0</v>
      </c>
    </row>
    <row r="57">
      <c r="A57" s="185" t="s">
        <v>15</v>
      </c>
      <c r="B57" s="90">
        <v>18.0</v>
      </c>
      <c r="C57" s="90">
        <v>6.0</v>
      </c>
      <c r="D57" s="90">
        <v>0.0</v>
      </c>
      <c r="E57" s="90">
        <v>0.0</v>
      </c>
      <c r="F57" s="90">
        <v>6.0</v>
      </c>
      <c r="G57" s="90">
        <v>6.0</v>
      </c>
      <c r="H57" s="90">
        <v>2.0</v>
      </c>
      <c r="I57" s="187">
        <v>27.0</v>
      </c>
    </row>
    <row r="58">
      <c r="A58" s="185" t="s">
        <v>20</v>
      </c>
      <c r="B58" s="90">
        <v>10.0</v>
      </c>
      <c r="C58" s="90">
        <v>17.0</v>
      </c>
      <c r="D58" s="90">
        <v>1.0</v>
      </c>
      <c r="E58" s="90">
        <v>0.0</v>
      </c>
      <c r="F58" s="90">
        <v>16.0</v>
      </c>
      <c r="G58" s="90">
        <v>17.0</v>
      </c>
      <c r="H58" s="90">
        <v>7.0</v>
      </c>
      <c r="I58" s="187">
        <v>27.0</v>
      </c>
    </row>
    <row r="59">
      <c r="A59" s="188" t="s">
        <v>79</v>
      </c>
      <c r="B59" s="90">
        <v>33.0</v>
      </c>
      <c r="C59" s="90">
        <v>10.0</v>
      </c>
      <c r="D59" s="90">
        <v>0.0</v>
      </c>
      <c r="E59" s="90">
        <v>0.0</v>
      </c>
      <c r="F59" s="90">
        <v>10.0</v>
      </c>
      <c r="G59" s="90">
        <v>10.0</v>
      </c>
      <c r="H59" s="90">
        <v>4.0</v>
      </c>
      <c r="I59" s="187">
        <v>27.0</v>
      </c>
    </row>
    <row r="60">
      <c r="A60" s="185" t="s">
        <v>80</v>
      </c>
      <c r="B60" s="90">
        <v>2.0</v>
      </c>
      <c r="C60" s="90">
        <v>0.0</v>
      </c>
      <c r="D60" s="90">
        <v>0.0</v>
      </c>
      <c r="E60" s="90">
        <v>0.0</v>
      </c>
      <c r="F60" s="90">
        <v>0.0</v>
      </c>
      <c r="G60" s="90">
        <v>0.0</v>
      </c>
      <c r="H60" s="90">
        <v>0.0</v>
      </c>
      <c r="I60" s="187">
        <v>27.0</v>
      </c>
    </row>
    <row r="61">
      <c r="A61" s="189" t="s">
        <v>31</v>
      </c>
      <c r="B61" s="90">
        <v>8.0</v>
      </c>
      <c r="C61" s="90">
        <v>2.0</v>
      </c>
      <c r="D61" s="90">
        <v>1.0</v>
      </c>
      <c r="E61" s="90">
        <v>0.0</v>
      </c>
      <c r="F61" s="90">
        <v>1.0</v>
      </c>
      <c r="G61" s="90">
        <v>2.0</v>
      </c>
      <c r="H61" s="90">
        <v>0.0</v>
      </c>
      <c r="I61" s="187">
        <v>27.0</v>
      </c>
    </row>
    <row r="62">
      <c r="A62" s="190" t="s">
        <v>33</v>
      </c>
      <c r="B62" s="198">
        <v>84.0</v>
      </c>
      <c r="C62" s="198">
        <v>37.0</v>
      </c>
      <c r="D62" s="198">
        <v>2.0</v>
      </c>
      <c r="E62" s="198">
        <v>0.0</v>
      </c>
      <c r="F62" s="198">
        <v>35.0</v>
      </c>
      <c r="G62" s="198">
        <v>37.0</v>
      </c>
      <c r="H62" s="198">
        <v>14.0</v>
      </c>
      <c r="I62" s="187">
        <v>27.0</v>
      </c>
    </row>
    <row r="63">
      <c r="A63" s="148" t="s">
        <v>34</v>
      </c>
      <c r="B63" s="150">
        <v>87.0</v>
      </c>
      <c r="C63" s="150">
        <v>45.0</v>
      </c>
      <c r="D63" s="150">
        <v>0.0</v>
      </c>
      <c r="E63" s="150">
        <v>0.0</v>
      </c>
      <c r="F63" s="150">
        <v>0.0</v>
      </c>
      <c r="G63" s="150">
        <v>123.0</v>
      </c>
      <c r="H63" s="150">
        <v>37.0</v>
      </c>
      <c r="I63" s="187">
        <v>27.0</v>
      </c>
    </row>
    <row r="64">
      <c r="A64" s="193" t="s">
        <v>81</v>
      </c>
      <c r="B64" s="194">
        <f>SUM(B63:C63)</f>
        <v>132</v>
      </c>
      <c r="C64" s="14"/>
      <c r="D64" s="35"/>
      <c r="E64" s="35"/>
      <c r="F64" s="31"/>
      <c r="G64" s="194">
        <f>SUM(G63:H63)</f>
        <v>160</v>
      </c>
      <c r="H64" s="14"/>
      <c r="I64" s="187">
        <v>27.0</v>
      </c>
    </row>
    <row r="65">
      <c r="A65" s="195"/>
      <c r="B65" s="196"/>
      <c r="C65" s="196"/>
      <c r="D65" s="196"/>
      <c r="E65" s="196"/>
      <c r="F65" s="196"/>
      <c r="G65" s="196"/>
      <c r="H65" s="196"/>
      <c r="I65" s="197"/>
    </row>
    <row r="66">
      <c r="A66" s="177">
        <v>44768.0</v>
      </c>
      <c r="B66" s="178" t="s">
        <v>0</v>
      </c>
      <c r="C66" s="4"/>
      <c r="D66" s="4"/>
      <c r="E66" s="5"/>
      <c r="F66" s="179"/>
      <c r="G66" s="178" t="s">
        <v>1</v>
      </c>
      <c r="H66" s="5"/>
      <c r="I66" s="180"/>
    </row>
    <row r="67">
      <c r="A67" s="181"/>
      <c r="B67" s="182" t="s">
        <v>76</v>
      </c>
      <c r="C67" s="182" t="s">
        <v>61</v>
      </c>
      <c r="D67" s="126" t="s">
        <v>4</v>
      </c>
      <c r="E67" s="127"/>
      <c r="F67" s="182" t="s">
        <v>62</v>
      </c>
      <c r="G67" s="182" t="s">
        <v>63</v>
      </c>
      <c r="H67" s="182" t="s">
        <v>64</v>
      </c>
      <c r="I67" s="183"/>
    </row>
    <row r="68">
      <c r="A68" s="184" t="s">
        <v>77</v>
      </c>
      <c r="B68" s="124"/>
      <c r="C68" s="124"/>
      <c r="D68" s="70" t="s">
        <v>65</v>
      </c>
      <c r="E68" s="70" t="s">
        <v>66</v>
      </c>
      <c r="F68" s="124"/>
      <c r="G68" s="124"/>
      <c r="H68" s="124"/>
      <c r="I68" s="183"/>
    </row>
    <row r="69">
      <c r="A69" s="185" t="s">
        <v>78</v>
      </c>
      <c r="B69" s="90">
        <v>7.0</v>
      </c>
      <c r="C69" s="90">
        <v>3.0</v>
      </c>
      <c r="D69" s="90">
        <v>0.0</v>
      </c>
      <c r="E69" s="90">
        <v>0.0</v>
      </c>
      <c r="F69" s="90">
        <v>3.0</v>
      </c>
      <c r="G69" s="90">
        <v>2.0</v>
      </c>
      <c r="H69" s="90">
        <v>1.0</v>
      </c>
      <c r="I69" s="187">
        <v>26.0</v>
      </c>
    </row>
    <row r="70">
      <c r="A70" s="185" t="s">
        <v>15</v>
      </c>
      <c r="B70" s="90">
        <v>18.0</v>
      </c>
      <c r="C70" s="90">
        <v>2.0</v>
      </c>
      <c r="D70" s="90">
        <v>0.0</v>
      </c>
      <c r="E70" s="90">
        <v>0.0</v>
      </c>
      <c r="F70" s="90">
        <v>2.0</v>
      </c>
      <c r="G70" s="90">
        <v>6.0</v>
      </c>
      <c r="H70" s="90">
        <v>2.0</v>
      </c>
      <c r="I70" s="187">
        <v>26.0</v>
      </c>
    </row>
    <row r="71">
      <c r="A71" s="185" t="s">
        <v>20</v>
      </c>
      <c r="B71" s="90">
        <v>16.0</v>
      </c>
      <c r="C71" s="90">
        <v>5.0</v>
      </c>
      <c r="D71" s="90">
        <v>0.0</v>
      </c>
      <c r="E71" s="90">
        <v>0.0</v>
      </c>
      <c r="F71" s="90">
        <v>5.0</v>
      </c>
      <c r="G71" s="90">
        <v>17.0</v>
      </c>
      <c r="H71" s="90">
        <v>7.0</v>
      </c>
      <c r="I71" s="187">
        <v>26.0</v>
      </c>
    </row>
    <row r="72">
      <c r="A72" s="188" t="s">
        <v>79</v>
      </c>
      <c r="B72" s="90">
        <v>33.0</v>
      </c>
      <c r="C72" s="90">
        <v>21.0</v>
      </c>
      <c r="D72" s="90">
        <v>1.0</v>
      </c>
      <c r="E72" s="90">
        <v>0.0</v>
      </c>
      <c r="F72" s="90">
        <v>20.0</v>
      </c>
      <c r="G72" s="90">
        <v>10.0</v>
      </c>
      <c r="H72" s="90">
        <v>4.0</v>
      </c>
      <c r="I72" s="187">
        <v>26.0</v>
      </c>
    </row>
    <row r="73">
      <c r="A73" s="185" t="s">
        <v>80</v>
      </c>
      <c r="B73" s="90">
        <v>2.0</v>
      </c>
      <c r="C73" s="90">
        <v>2.0</v>
      </c>
      <c r="D73" s="90">
        <v>1.0</v>
      </c>
      <c r="E73" s="90">
        <v>0.0</v>
      </c>
      <c r="F73" s="90">
        <v>1.0</v>
      </c>
      <c r="G73" s="90">
        <v>7.0</v>
      </c>
      <c r="H73" s="90">
        <v>0.0</v>
      </c>
      <c r="I73" s="187">
        <v>26.0</v>
      </c>
    </row>
    <row r="74">
      <c r="A74" s="189" t="s">
        <v>31</v>
      </c>
      <c r="B74" s="90">
        <v>8.0</v>
      </c>
      <c r="C74" s="90">
        <v>5.0</v>
      </c>
      <c r="D74" s="90">
        <v>0.0</v>
      </c>
      <c r="E74" s="90">
        <v>0.0</v>
      </c>
      <c r="F74" s="90">
        <v>5.0</v>
      </c>
      <c r="G74" s="90">
        <v>2.0</v>
      </c>
      <c r="H74" s="90">
        <v>0.0</v>
      </c>
      <c r="I74" s="187">
        <v>26.0</v>
      </c>
    </row>
    <row r="75">
      <c r="A75" s="190" t="s">
        <v>33</v>
      </c>
      <c r="B75" s="198">
        <v>84.0</v>
      </c>
      <c r="C75" s="198">
        <v>38.0</v>
      </c>
      <c r="D75" s="198">
        <v>2.0</v>
      </c>
      <c r="E75" s="198">
        <v>0.0</v>
      </c>
      <c r="F75" s="198">
        <v>36.0</v>
      </c>
      <c r="G75" s="198">
        <v>44.0</v>
      </c>
      <c r="H75" s="198">
        <v>14.0</v>
      </c>
      <c r="I75" s="187">
        <v>26.0</v>
      </c>
    </row>
    <row r="76">
      <c r="A76" s="148" t="s">
        <v>34</v>
      </c>
      <c r="B76" s="150">
        <v>87.0</v>
      </c>
      <c r="C76" s="150">
        <v>45.0</v>
      </c>
      <c r="D76" s="150">
        <v>0.0</v>
      </c>
      <c r="E76" s="150">
        <v>0.0</v>
      </c>
      <c r="F76" s="150">
        <v>0.0</v>
      </c>
      <c r="G76" s="150">
        <v>123.0</v>
      </c>
      <c r="H76" s="150">
        <v>37.0</v>
      </c>
      <c r="I76" s="187">
        <v>26.0</v>
      </c>
    </row>
    <row r="77">
      <c r="A77" s="193" t="s">
        <v>81</v>
      </c>
      <c r="B77" s="194">
        <f>SUM(B76:C76)</f>
        <v>132</v>
      </c>
      <c r="C77" s="14"/>
      <c r="D77" s="35"/>
      <c r="E77" s="35"/>
      <c r="F77" s="31"/>
      <c r="G77" s="194">
        <f>SUM(G76:H76)</f>
        <v>160</v>
      </c>
      <c r="H77" s="14"/>
      <c r="I77" s="187">
        <v>26.0</v>
      </c>
    </row>
    <row r="78">
      <c r="A78" s="195"/>
      <c r="B78" s="196"/>
      <c r="C78" s="196"/>
      <c r="D78" s="196"/>
      <c r="E78" s="196"/>
      <c r="F78" s="196"/>
      <c r="G78" s="196"/>
      <c r="H78" s="196"/>
      <c r="I78" s="197"/>
    </row>
    <row r="79">
      <c r="A79" s="177">
        <v>44767.0</v>
      </c>
      <c r="B79" s="178" t="s">
        <v>0</v>
      </c>
      <c r="C79" s="4"/>
      <c r="D79" s="4"/>
      <c r="E79" s="5"/>
      <c r="F79" s="179"/>
      <c r="G79" s="178" t="s">
        <v>1</v>
      </c>
      <c r="H79" s="5"/>
      <c r="I79" s="180"/>
    </row>
    <row r="80">
      <c r="A80" s="181"/>
      <c r="B80" s="182" t="s">
        <v>76</v>
      </c>
      <c r="C80" s="182" t="s">
        <v>61</v>
      </c>
      <c r="D80" s="126" t="s">
        <v>4</v>
      </c>
      <c r="E80" s="127"/>
      <c r="F80" s="182" t="s">
        <v>62</v>
      </c>
      <c r="G80" s="182" t="s">
        <v>63</v>
      </c>
      <c r="H80" s="182" t="s">
        <v>64</v>
      </c>
      <c r="I80" s="183"/>
    </row>
    <row r="81">
      <c r="A81" s="184" t="s">
        <v>77</v>
      </c>
      <c r="B81" s="124"/>
      <c r="C81" s="124"/>
      <c r="D81" s="70" t="s">
        <v>65</v>
      </c>
      <c r="E81" s="70" t="s">
        <v>66</v>
      </c>
      <c r="F81" s="124"/>
      <c r="G81" s="124"/>
      <c r="H81" s="124"/>
      <c r="I81" s="183"/>
    </row>
    <row r="82">
      <c r="A82" s="185" t="s">
        <v>78</v>
      </c>
      <c r="B82" s="90">
        <v>14.0</v>
      </c>
      <c r="C82" s="90">
        <v>1.0</v>
      </c>
      <c r="D82" s="90">
        <v>0.0</v>
      </c>
      <c r="E82" s="90">
        <v>0.0</v>
      </c>
      <c r="F82" s="90">
        <v>1.0</v>
      </c>
      <c r="G82" s="90">
        <v>5.0</v>
      </c>
      <c r="H82" s="90">
        <v>1.0</v>
      </c>
      <c r="I82" s="187">
        <v>25.0</v>
      </c>
    </row>
    <row r="83">
      <c r="A83" s="185" t="s">
        <v>15</v>
      </c>
      <c r="B83" s="90">
        <v>25.0</v>
      </c>
      <c r="C83" s="90">
        <v>15.0</v>
      </c>
      <c r="D83" s="90">
        <v>0.0</v>
      </c>
      <c r="E83" s="90">
        <v>0.0</v>
      </c>
      <c r="F83" s="90">
        <v>15.0</v>
      </c>
      <c r="G83" s="90">
        <v>10.0</v>
      </c>
      <c r="H83" s="90">
        <v>1.0</v>
      </c>
      <c r="I83" s="187">
        <v>25.0</v>
      </c>
    </row>
    <row r="84">
      <c r="A84" s="185" t="s">
        <v>20</v>
      </c>
      <c r="B84" s="90">
        <v>19.0</v>
      </c>
      <c r="C84" s="90">
        <v>7.0</v>
      </c>
      <c r="D84" s="90">
        <v>0.0</v>
      </c>
      <c r="E84" s="90">
        <v>0.0</v>
      </c>
      <c r="F84" s="90">
        <v>7.0</v>
      </c>
      <c r="G84" s="90">
        <v>23.0</v>
      </c>
      <c r="H84" s="90">
        <v>7.0</v>
      </c>
      <c r="I84" s="187">
        <v>25.0</v>
      </c>
    </row>
    <row r="85">
      <c r="A85" s="188" t="s">
        <v>79</v>
      </c>
      <c r="B85" s="90">
        <v>18.0</v>
      </c>
      <c r="C85" s="90">
        <v>15.0</v>
      </c>
      <c r="D85" s="90">
        <v>2.0</v>
      </c>
      <c r="E85" s="90">
        <v>1.0</v>
      </c>
      <c r="F85" s="90">
        <v>12.0</v>
      </c>
      <c r="G85" s="90">
        <v>3.0</v>
      </c>
      <c r="H85" s="90">
        <v>1.0</v>
      </c>
      <c r="I85" s="187">
        <v>25.0</v>
      </c>
    </row>
    <row r="86">
      <c r="A86" s="185" t="s">
        <v>80</v>
      </c>
      <c r="B86" s="90">
        <v>9.0</v>
      </c>
      <c r="C86" s="90">
        <v>4.0</v>
      </c>
      <c r="D86" s="90">
        <v>0.0</v>
      </c>
      <c r="E86" s="90">
        <v>0.0</v>
      </c>
      <c r="F86" s="90">
        <v>4.0</v>
      </c>
      <c r="G86" s="90">
        <v>2.0</v>
      </c>
      <c r="H86" s="90">
        <v>0.0</v>
      </c>
      <c r="I86" s="187">
        <v>25.0</v>
      </c>
    </row>
    <row r="87">
      <c r="A87" s="189" t="s">
        <v>31</v>
      </c>
      <c r="B87" s="90">
        <v>2.0</v>
      </c>
      <c r="C87" s="90">
        <v>3.0</v>
      </c>
      <c r="D87" s="90">
        <v>0.0</v>
      </c>
      <c r="E87" s="90">
        <v>0.0</v>
      </c>
      <c r="F87" s="90">
        <v>3.0</v>
      </c>
      <c r="G87" s="90">
        <v>1.0</v>
      </c>
      <c r="H87" s="90">
        <v>0.0</v>
      </c>
      <c r="I87" s="187">
        <v>25.0</v>
      </c>
    </row>
    <row r="88">
      <c r="A88" s="190" t="s">
        <v>33</v>
      </c>
      <c r="B88" s="198">
        <v>87.0</v>
      </c>
      <c r="C88" s="198">
        <v>45.0</v>
      </c>
      <c r="D88" s="198">
        <v>2.0</v>
      </c>
      <c r="E88" s="198">
        <v>1.0</v>
      </c>
      <c r="F88" s="198">
        <v>42.0</v>
      </c>
      <c r="G88" s="198">
        <v>44.0</v>
      </c>
      <c r="H88" s="198">
        <v>10.0</v>
      </c>
      <c r="I88" s="187">
        <v>25.0</v>
      </c>
    </row>
    <row r="89">
      <c r="A89" s="148" t="s">
        <v>34</v>
      </c>
      <c r="B89" s="150">
        <v>97.0</v>
      </c>
      <c r="C89" s="150">
        <v>54.0</v>
      </c>
      <c r="D89" s="150">
        <v>0.0</v>
      </c>
      <c r="E89" s="150">
        <v>0.0</v>
      </c>
      <c r="F89" s="150">
        <v>0.0</v>
      </c>
      <c r="G89" s="150">
        <v>193.0</v>
      </c>
      <c r="H89" s="150">
        <v>61.0</v>
      </c>
      <c r="I89" s="187">
        <v>25.0</v>
      </c>
    </row>
    <row r="90">
      <c r="A90" s="193" t="s">
        <v>81</v>
      </c>
      <c r="B90" s="194">
        <f>SUM(B89:C89)</f>
        <v>151</v>
      </c>
      <c r="C90" s="14"/>
      <c r="D90" s="35"/>
      <c r="E90" s="35"/>
      <c r="F90" s="31"/>
      <c r="G90" s="194">
        <f>SUM(G89:H89)</f>
        <v>254</v>
      </c>
      <c r="H90" s="14"/>
      <c r="I90" s="187">
        <v>25.0</v>
      </c>
    </row>
    <row r="91">
      <c r="A91" s="195"/>
      <c r="B91" s="196"/>
      <c r="C91" s="196"/>
      <c r="D91" s="196"/>
      <c r="E91" s="196"/>
      <c r="F91" s="196"/>
      <c r="G91" s="196"/>
      <c r="H91" s="196"/>
      <c r="I91" s="197"/>
    </row>
    <row r="92">
      <c r="A92" s="177">
        <v>44766.0</v>
      </c>
      <c r="B92" s="178" t="s">
        <v>0</v>
      </c>
      <c r="C92" s="4"/>
      <c r="D92" s="4"/>
      <c r="E92" s="5"/>
      <c r="F92" s="179"/>
      <c r="G92" s="178" t="s">
        <v>1</v>
      </c>
      <c r="H92" s="5"/>
      <c r="I92" s="180"/>
    </row>
    <row r="93">
      <c r="A93" s="181"/>
      <c r="B93" s="182" t="s">
        <v>76</v>
      </c>
      <c r="C93" s="182" t="s">
        <v>61</v>
      </c>
      <c r="D93" s="126" t="s">
        <v>4</v>
      </c>
      <c r="E93" s="127"/>
      <c r="F93" s="182" t="s">
        <v>62</v>
      </c>
      <c r="G93" s="182" t="s">
        <v>63</v>
      </c>
      <c r="H93" s="182" t="s">
        <v>64</v>
      </c>
      <c r="I93" s="183"/>
    </row>
    <row r="94">
      <c r="A94" s="184" t="s">
        <v>77</v>
      </c>
      <c r="B94" s="124"/>
      <c r="C94" s="124"/>
      <c r="D94" s="70" t="s">
        <v>65</v>
      </c>
      <c r="E94" s="70" t="s">
        <v>66</v>
      </c>
      <c r="F94" s="124"/>
      <c r="G94" s="124"/>
      <c r="H94" s="124"/>
      <c r="I94" s="183"/>
    </row>
    <row r="95">
      <c r="A95" s="185" t="s">
        <v>78</v>
      </c>
      <c r="B95" s="90">
        <v>0.0</v>
      </c>
      <c r="C95" s="90">
        <v>2.0</v>
      </c>
      <c r="D95" s="90">
        <v>0.0</v>
      </c>
      <c r="E95" s="90">
        <v>1.0</v>
      </c>
      <c r="F95" s="90">
        <v>1.0</v>
      </c>
      <c r="G95" s="90">
        <v>1.0</v>
      </c>
      <c r="H95" s="90">
        <v>0.0</v>
      </c>
      <c r="I95" s="187">
        <v>24.0</v>
      </c>
    </row>
    <row r="96">
      <c r="A96" s="185" t="s">
        <v>15</v>
      </c>
      <c r="B96" s="90">
        <v>8.0</v>
      </c>
      <c r="C96" s="90">
        <v>8.0</v>
      </c>
      <c r="D96" s="90">
        <v>2.0</v>
      </c>
      <c r="E96" s="90">
        <v>0.0</v>
      </c>
      <c r="F96" s="90">
        <v>6.0</v>
      </c>
      <c r="G96" s="90">
        <v>0.0</v>
      </c>
      <c r="H96" s="90">
        <v>0.0</v>
      </c>
      <c r="I96" s="187">
        <v>24.0</v>
      </c>
    </row>
    <row r="97">
      <c r="A97" s="185" t="s">
        <v>20</v>
      </c>
      <c r="B97" s="90">
        <v>1.0</v>
      </c>
      <c r="C97" s="90">
        <v>9.0</v>
      </c>
      <c r="D97" s="90">
        <v>0.0</v>
      </c>
      <c r="E97" s="90">
        <v>0.0</v>
      </c>
      <c r="F97" s="90">
        <v>9.0</v>
      </c>
      <c r="G97" s="90">
        <v>1.0</v>
      </c>
      <c r="H97" s="90">
        <v>1.0</v>
      </c>
      <c r="I97" s="187">
        <v>24.0</v>
      </c>
    </row>
    <row r="98">
      <c r="A98" s="188" t="s">
        <v>79</v>
      </c>
      <c r="B98" s="90">
        <v>11.0</v>
      </c>
      <c r="C98" s="90">
        <v>4.0</v>
      </c>
      <c r="D98" s="90">
        <v>0.0</v>
      </c>
      <c r="E98" s="90">
        <v>0.0</v>
      </c>
      <c r="F98" s="90">
        <v>4.0</v>
      </c>
      <c r="G98" s="90">
        <v>4.0</v>
      </c>
      <c r="H98" s="90">
        <v>0.0</v>
      </c>
      <c r="I98" s="187">
        <v>24.0</v>
      </c>
    </row>
    <row r="99">
      <c r="A99" s="185" t="s">
        <v>80</v>
      </c>
      <c r="B99" s="90">
        <v>2.0</v>
      </c>
      <c r="C99" s="90">
        <v>3.0</v>
      </c>
      <c r="D99" s="90">
        <v>1.0</v>
      </c>
      <c r="E99" s="90">
        <v>0.0</v>
      </c>
      <c r="F99" s="90">
        <v>2.0</v>
      </c>
      <c r="G99" s="90">
        <v>2.0</v>
      </c>
      <c r="H99" s="90">
        <v>0.0</v>
      </c>
      <c r="I99" s="187">
        <v>24.0</v>
      </c>
    </row>
    <row r="100">
      <c r="A100" s="189" t="s">
        <v>31</v>
      </c>
      <c r="B100" s="90">
        <v>0.0</v>
      </c>
      <c r="C100" s="90">
        <v>0.0</v>
      </c>
      <c r="D100" s="90">
        <v>0.0</v>
      </c>
      <c r="E100" s="90">
        <v>0.0</v>
      </c>
      <c r="F100" s="90">
        <v>0.0</v>
      </c>
      <c r="G100" s="90">
        <v>0.0</v>
      </c>
      <c r="H100" s="90">
        <v>0.0</v>
      </c>
      <c r="I100" s="187">
        <v>24.0</v>
      </c>
    </row>
    <row r="101">
      <c r="A101" s="190" t="s">
        <v>33</v>
      </c>
      <c r="B101" s="198">
        <v>22.0</v>
      </c>
      <c r="C101" s="198">
        <v>26.0</v>
      </c>
      <c r="D101" s="198">
        <v>3.0</v>
      </c>
      <c r="E101" s="198">
        <v>1.0</v>
      </c>
      <c r="F101" s="198">
        <v>22.0</v>
      </c>
      <c r="G101" s="198">
        <v>8.0</v>
      </c>
      <c r="H101" s="198">
        <v>1.0</v>
      </c>
      <c r="I101" s="187">
        <v>24.0</v>
      </c>
    </row>
    <row r="102">
      <c r="A102" s="148" t="s">
        <v>34</v>
      </c>
      <c r="B102" s="150">
        <v>20.0</v>
      </c>
      <c r="C102" s="150">
        <v>29.0</v>
      </c>
      <c r="D102" s="150">
        <v>0.0</v>
      </c>
      <c r="E102" s="150">
        <v>0.0</v>
      </c>
      <c r="F102" s="150">
        <v>0.0</v>
      </c>
      <c r="G102" s="150">
        <v>8.0</v>
      </c>
      <c r="H102" s="150">
        <v>1.0</v>
      </c>
      <c r="I102" s="187">
        <v>24.0</v>
      </c>
    </row>
    <row r="103">
      <c r="A103" s="193" t="s">
        <v>81</v>
      </c>
      <c r="B103" s="194">
        <f>SUM(B102:C102)</f>
        <v>49</v>
      </c>
      <c r="C103" s="14"/>
      <c r="D103" s="35"/>
      <c r="E103" s="35"/>
      <c r="F103" s="31"/>
      <c r="G103" s="194">
        <f>SUM(G102:H102)</f>
        <v>9</v>
      </c>
      <c r="H103" s="14"/>
      <c r="I103" s="187">
        <v>24.0</v>
      </c>
    </row>
    <row r="104">
      <c r="A104" s="195"/>
      <c r="B104" s="196"/>
      <c r="C104" s="196"/>
      <c r="D104" s="196"/>
      <c r="E104" s="196"/>
      <c r="F104" s="196"/>
      <c r="G104" s="196"/>
      <c r="H104" s="196"/>
      <c r="I104" s="197"/>
    </row>
    <row r="105">
      <c r="A105" s="177">
        <v>44765.0</v>
      </c>
      <c r="B105" s="178" t="s">
        <v>0</v>
      </c>
      <c r="C105" s="4"/>
      <c r="D105" s="4"/>
      <c r="E105" s="5"/>
      <c r="F105" s="179"/>
      <c r="G105" s="178" t="s">
        <v>1</v>
      </c>
      <c r="H105" s="5"/>
      <c r="I105" s="180"/>
    </row>
    <row r="106">
      <c r="A106" s="181"/>
      <c r="B106" s="182" t="s">
        <v>76</v>
      </c>
      <c r="C106" s="182" t="s">
        <v>61</v>
      </c>
      <c r="D106" s="126" t="s">
        <v>4</v>
      </c>
      <c r="E106" s="127"/>
      <c r="F106" s="182" t="s">
        <v>62</v>
      </c>
      <c r="G106" s="182" t="s">
        <v>63</v>
      </c>
      <c r="H106" s="182" t="s">
        <v>64</v>
      </c>
      <c r="I106" s="183"/>
    </row>
    <row r="107">
      <c r="A107" s="184" t="s">
        <v>77</v>
      </c>
      <c r="B107" s="124"/>
      <c r="C107" s="124"/>
      <c r="D107" s="70" t="s">
        <v>65</v>
      </c>
      <c r="E107" s="70" t="s">
        <v>66</v>
      </c>
      <c r="F107" s="124"/>
      <c r="G107" s="124"/>
      <c r="H107" s="124"/>
      <c r="I107" s="183"/>
    </row>
    <row r="108">
      <c r="A108" s="185" t="s">
        <v>78</v>
      </c>
      <c r="B108" s="90">
        <v>0.0</v>
      </c>
      <c r="C108" s="90">
        <v>6.0</v>
      </c>
      <c r="D108" s="90">
        <v>0.0</v>
      </c>
      <c r="E108" s="90">
        <v>1.0</v>
      </c>
      <c r="F108" s="90">
        <v>5.0</v>
      </c>
      <c r="G108" s="90">
        <v>0.0</v>
      </c>
      <c r="H108" s="90">
        <v>0.0</v>
      </c>
      <c r="I108" s="187">
        <v>23.0</v>
      </c>
    </row>
    <row r="109">
      <c r="A109" s="185" t="s">
        <v>15</v>
      </c>
      <c r="B109" s="90">
        <v>2.0</v>
      </c>
      <c r="C109" s="90">
        <v>4.0</v>
      </c>
      <c r="D109" s="90">
        <v>2.0</v>
      </c>
      <c r="E109" s="90">
        <v>0.0</v>
      </c>
      <c r="F109" s="90">
        <v>2.0</v>
      </c>
      <c r="G109" s="90">
        <v>0.0</v>
      </c>
      <c r="H109" s="90">
        <v>0.0</v>
      </c>
      <c r="I109" s="187">
        <v>23.0</v>
      </c>
    </row>
    <row r="110">
      <c r="A110" s="185" t="s">
        <v>20</v>
      </c>
      <c r="B110" s="90">
        <v>16.0</v>
      </c>
      <c r="C110" s="90">
        <v>6.0</v>
      </c>
      <c r="D110" s="90">
        <v>0.0</v>
      </c>
      <c r="E110" s="90">
        <v>0.0</v>
      </c>
      <c r="F110" s="90">
        <v>6.0</v>
      </c>
      <c r="G110" s="90">
        <v>11.0</v>
      </c>
      <c r="H110" s="90">
        <v>5.0</v>
      </c>
      <c r="I110" s="187">
        <v>23.0</v>
      </c>
    </row>
    <row r="111">
      <c r="A111" s="188" t="s">
        <v>79</v>
      </c>
      <c r="B111" s="90">
        <v>6.0</v>
      </c>
      <c r="C111" s="90">
        <v>6.0</v>
      </c>
      <c r="D111" s="90">
        <v>1.0</v>
      </c>
      <c r="E111" s="90">
        <v>2.0</v>
      </c>
      <c r="F111" s="90">
        <v>3.0</v>
      </c>
      <c r="G111" s="90">
        <v>0.0</v>
      </c>
      <c r="H111" s="90">
        <v>0.0</v>
      </c>
      <c r="I111" s="187">
        <v>23.0</v>
      </c>
    </row>
    <row r="112">
      <c r="A112" s="185" t="s">
        <v>80</v>
      </c>
      <c r="B112" s="90">
        <v>1.0</v>
      </c>
      <c r="C112" s="90">
        <v>2.0</v>
      </c>
      <c r="D112" s="90">
        <v>0.0</v>
      </c>
      <c r="E112" s="90">
        <v>0.0</v>
      </c>
      <c r="F112" s="90">
        <v>2.0</v>
      </c>
      <c r="G112" s="90">
        <v>0.0</v>
      </c>
      <c r="H112" s="90">
        <v>0.0</v>
      </c>
      <c r="I112" s="187">
        <v>23.0</v>
      </c>
    </row>
    <row r="113">
      <c r="A113" s="189" t="s">
        <v>31</v>
      </c>
      <c r="B113" s="90">
        <v>0.0</v>
      </c>
      <c r="C113" s="90">
        <v>2.0</v>
      </c>
      <c r="D113" s="90">
        <v>1.0</v>
      </c>
      <c r="E113" s="90">
        <v>1.0</v>
      </c>
      <c r="F113" s="90">
        <v>0.0</v>
      </c>
      <c r="G113" s="90">
        <v>0.0</v>
      </c>
      <c r="H113" s="90">
        <v>0.0</v>
      </c>
      <c r="I113" s="187">
        <v>23.0</v>
      </c>
    </row>
    <row r="114">
      <c r="A114" s="190" t="s">
        <v>33</v>
      </c>
      <c r="B114" s="198">
        <v>27.0</v>
      </c>
      <c r="C114" s="198">
        <v>26.0</v>
      </c>
      <c r="D114" s="198">
        <v>4.0</v>
      </c>
      <c r="E114" s="198">
        <v>4.0</v>
      </c>
      <c r="F114" s="198">
        <v>18.0</v>
      </c>
      <c r="G114" s="198">
        <v>11.0</v>
      </c>
      <c r="H114" s="198">
        <v>5.0</v>
      </c>
      <c r="I114" s="187">
        <v>23.0</v>
      </c>
    </row>
    <row r="115">
      <c r="A115" s="148" t="s">
        <v>34</v>
      </c>
      <c r="B115" s="150">
        <v>23.0</v>
      </c>
      <c r="C115" s="150">
        <v>29.0</v>
      </c>
      <c r="D115" s="150">
        <v>0.0</v>
      </c>
      <c r="E115" s="150">
        <v>0.0</v>
      </c>
      <c r="F115" s="150">
        <v>0.0</v>
      </c>
      <c r="G115" s="150">
        <v>11.0</v>
      </c>
      <c r="H115" s="150">
        <v>5.0</v>
      </c>
      <c r="I115" s="187">
        <v>23.0</v>
      </c>
    </row>
    <row r="116">
      <c r="A116" s="193" t="s">
        <v>81</v>
      </c>
      <c r="B116" s="194">
        <f>SUM(B115:C115)</f>
        <v>52</v>
      </c>
      <c r="C116" s="14"/>
      <c r="D116" s="35"/>
      <c r="E116" s="35"/>
      <c r="F116" s="31"/>
      <c r="G116" s="194">
        <f>SUM(G115:H115)</f>
        <v>16</v>
      </c>
      <c r="H116" s="14"/>
      <c r="I116" s="187">
        <v>23.0</v>
      </c>
    </row>
    <row r="117">
      <c r="A117" s="195"/>
      <c r="B117" s="196"/>
      <c r="C117" s="196"/>
      <c r="D117" s="196"/>
      <c r="E117" s="196"/>
      <c r="F117" s="196"/>
      <c r="G117" s="196"/>
      <c r="H117" s="196"/>
      <c r="I117" s="197"/>
    </row>
    <row r="118">
      <c r="A118" s="177">
        <v>44764.0</v>
      </c>
      <c r="B118" s="178" t="s">
        <v>0</v>
      </c>
      <c r="C118" s="4"/>
      <c r="D118" s="4"/>
      <c r="E118" s="5"/>
      <c r="F118" s="179"/>
      <c r="G118" s="178" t="s">
        <v>1</v>
      </c>
      <c r="H118" s="5"/>
      <c r="I118" s="180"/>
    </row>
    <row r="119">
      <c r="A119" s="181"/>
      <c r="B119" s="182" t="s">
        <v>76</v>
      </c>
      <c r="C119" s="182" t="s">
        <v>61</v>
      </c>
      <c r="D119" s="126" t="s">
        <v>4</v>
      </c>
      <c r="E119" s="127"/>
      <c r="F119" s="182" t="s">
        <v>62</v>
      </c>
      <c r="G119" s="182" t="s">
        <v>63</v>
      </c>
      <c r="H119" s="182" t="s">
        <v>64</v>
      </c>
      <c r="I119" s="183"/>
    </row>
    <row r="120">
      <c r="A120" s="184" t="s">
        <v>77</v>
      </c>
      <c r="B120" s="124"/>
      <c r="C120" s="124"/>
      <c r="D120" s="70" t="s">
        <v>65</v>
      </c>
      <c r="E120" s="70" t="s">
        <v>66</v>
      </c>
      <c r="F120" s="124"/>
      <c r="G120" s="124"/>
      <c r="H120" s="124"/>
      <c r="I120" s="183"/>
    </row>
    <row r="121">
      <c r="A121" s="185" t="s">
        <v>78</v>
      </c>
      <c r="B121" s="90">
        <v>4.0</v>
      </c>
      <c r="C121" s="90">
        <v>6.0</v>
      </c>
      <c r="D121" s="90">
        <v>0.0</v>
      </c>
      <c r="E121" s="90">
        <v>0.0</v>
      </c>
      <c r="F121" s="90">
        <v>6.0</v>
      </c>
      <c r="G121" s="90">
        <v>3.0</v>
      </c>
      <c r="H121" s="90">
        <v>1.0</v>
      </c>
      <c r="I121" s="187">
        <v>22.0</v>
      </c>
    </row>
    <row r="122">
      <c r="A122" s="185" t="s">
        <v>15</v>
      </c>
      <c r="B122" s="90">
        <v>19.0</v>
      </c>
      <c r="C122" s="90">
        <v>5.0</v>
      </c>
      <c r="D122" s="90">
        <v>0.0</v>
      </c>
      <c r="E122" s="90">
        <v>0.0</v>
      </c>
      <c r="F122" s="90">
        <v>5.0</v>
      </c>
      <c r="G122" s="90">
        <v>6.0</v>
      </c>
      <c r="H122" s="90">
        <v>2.0</v>
      </c>
      <c r="I122" s="187">
        <v>22.0</v>
      </c>
    </row>
    <row r="123">
      <c r="A123" s="185" t="s">
        <v>20</v>
      </c>
      <c r="B123" s="90">
        <v>18.0</v>
      </c>
      <c r="C123" s="90">
        <v>7.0</v>
      </c>
      <c r="D123" s="90">
        <v>1.0</v>
      </c>
      <c r="E123" s="90">
        <v>1.0</v>
      </c>
      <c r="F123" s="90">
        <v>5.0</v>
      </c>
      <c r="G123" s="90">
        <v>10.0</v>
      </c>
      <c r="H123" s="90">
        <v>4.0</v>
      </c>
      <c r="I123" s="187">
        <v>22.0</v>
      </c>
    </row>
    <row r="124">
      <c r="A124" s="188" t="s">
        <v>79</v>
      </c>
      <c r="B124" s="90">
        <v>20.0</v>
      </c>
      <c r="C124" s="90">
        <v>9.0</v>
      </c>
      <c r="D124" s="90">
        <v>1.0</v>
      </c>
      <c r="E124" s="90">
        <v>0.0</v>
      </c>
      <c r="F124" s="90">
        <v>8.0</v>
      </c>
      <c r="G124" s="90">
        <v>6.0</v>
      </c>
      <c r="H124" s="90">
        <v>3.0</v>
      </c>
      <c r="I124" s="187">
        <v>22.0</v>
      </c>
    </row>
    <row r="125">
      <c r="A125" s="185" t="s">
        <v>80</v>
      </c>
      <c r="B125" s="90">
        <v>4.0</v>
      </c>
      <c r="C125" s="90">
        <v>1.0</v>
      </c>
      <c r="D125" s="90">
        <v>0.0</v>
      </c>
      <c r="E125" s="90">
        <v>0.0</v>
      </c>
      <c r="F125" s="90">
        <v>1.0</v>
      </c>
      <c r="G125" s="90">
        <v>0.0</v>
      </c>
      <c r="H125" s="90">
        <v>0.0</v>
      </c>
      <c r="I125" s="187">
        <v>22.0</v>
      </c>
    </row>
    <row r="126">
      <c r="A126" s="189" t="s">
        <v>31</v>
      </c>
      <c r="B126" s="90">
        <v>5.0</v>
      </c>
      <c r="C126" s="90">
        <v>3.0</v>
      </c>
      <c r="D126" s="90">
        <v>0.0</v>
      </c>
      <c r="E126" s="90">
        <v>2.0</v>
      </c>
      <c r="F126" s="90">
        <v>1.0</v>
      </c>
      <c r="G126" s="90">
        <v>2.0</v>
      </c>
      <c r="H126" s="90">
        <v>0.0</v>
      </c>
      <c r="I126" s="187">
        <v>22.0</v>
      </c>
    </row>
    <row r="127">
      <c r="A127" s="190" t="s">
        <v>33</v>
      </c>
      <c r="B127" s="198">
        <v>72.0</v>
      </c>
      <c r="C127" s="198">
        <v>31.0</v>
      </c>
      <c r="D127" s="198">
        <v>2.0</v>
      </c>
      <c r="E127" s="198">
        <v>3.0</v>
      </c>
      <c r="F127" s="198">
        <v>26.0</v>
      </c>
      <c r="G127" s="198">
        <v>27.0</v>
      </c>
      <c r="H127" s="198">
        <v>10.0</v>
      </c>
      <c r="I127" s="187">
        <v>22.0</v>
      </c>
    </row>
    <row r="128">
      <c r="A128" s="148" t="s">
        <v>34</v>
      </c>
      <c r="B128" s="150">
        <v>72.0</v>
      </c>
      <c r="C128" s="150">
        <v>32.0</v>
      </c>
      <c r="D128" s="150">
        <v>0.0</v>
      </c>
      <c r="E128" s="150">
        <v>0.0</v>
      </c>
      <c r="F128" s="150">
        <v>0.0</v>
      </c>
      <c r="G128" s="150">
        <v>43.0</v>
      </c>
      <c r="H128" s="150">
        <v>13.0</v>
      </c>
      <c r="I128" s="187">
        <v>22.0</v>
      </c>
    </row>
    <row r="129">
      <c r="A129" s="193" t="s">
        <v>81</v>
      </c>
      <c r="B129" s="194">
        <f>SUM(B128:C128)</f>
        <v>104</v>
      </c>
      <c r="C129" s="14"/>
      <c r="D129" s="35"/>
      <c r="E129" s="35"/>
      <c r="F129" s="31"/>
      <c r="G129" s="194">
        <f>SUM(G128:H128)</f>
        <v>56</v>
      </c>
      <c r="H129" s="14"/>
      <c r="I129" s="187">
        <v>22.0</v>
      </c>
    </row>
    <row r="130">
      <c r="A130" s="195"/>
      <c r="B130" s="196"/>
      <c r="C130" s="196"/>
      <c r="D130" s="196"/>
      <c r="E130" s="196"/>
      <c r="F130" s="196"/>
      <c r="G130" s="196"/>
      <c r="H130" s="196"/>
      <c r="I130" s="197"/>
    </row>
    <row r="131">
      <c r="A131" s="177">
        <v>44763.0</v>
      </c>
      <c r="B131" s="178" t="s">
        <v>0</v>
      </c>
      <c r="C131" s="4"/>
      <c r="D131" s="4"/>
      <c r="E131" s="5"/>
      <c r="F131" s="179"/>
      <c r="G131" s="178" t="s">
        <v>1</v>
      </c>
      <c r="H131" s="5"/>
      <c r="I131" s="180"/>
    </row>
    <row r="132">
      <c r="A132" s="181"/>
      <c r="B132" s="182" t="s">
        <v>76</v>
      </c>
      <c r="C132" s="182" t="s">
        <v>61</v>
      </c>
      <c r="D132" s="126" t="s">
        <v>4</v>
      </c>
      <c r="E132" s="127"/>
      <c r="F132" s="182" t="s">
        <v>62</v>
      </c>
      <c r="G132" s="182" t="s">
        <v>63</v>
      </c>
      <c r="H132" s="182" t="s">
        <v>64</v>
      </c>
      <c r="I132" s="183"/>
    </row>
    <row r="133">
      <c r="A133" s="184" t="s">
        <v>77</v>
      </c>
      <c r="B133" s="124"/>
      <c r="C133" s="124"/>
      <c r="D133" s="70" t="s">
        <v>65</v>
      </c>
      <c r="E133" s="70" t="s">
        <v>66</v>
      </c>
      <c r="F133" s="124"/>
      <c r="G133" s="124"/>
      <c r="H133" s="124"/>
      <c r="I133" s="183"/>
    </row>
    <row r="134">
      <c r="A134" s="185" t="s">
        <v>78</v>
      </c>
      <c r="B134" s="90">
        <v>13.0</v>
      </c>
      <c r="C134" s="90">
        <v>5.0</v>
      </c>
      <c r="D134" s="90">
        <v>0.0</v>
      </c>
      <c r="E134" s="90">
        <v>0.0</v>
      </c>
      <c r="F134" s="90">
        <v>5.0</v>
      </c>
      <c r="G134" s="90">
        <v>5.0</v>
      </c>
      <c r="H134" s="90">
        <v>1.0</v>
      </c>
      <c r="I134" s="187">
        <v>21.0</v>
      </c>
    </row>
    <row r="135">
      <c r="A135" s="185" t="s">
        <v>15</v>
      </c>
      <c r="B135" s="90">
        <v>14.0</v>
      </c>
      <c r="C135" s="90">
        <v>4.0</v>
      </c>
      <c r="D135" s="90">
        <v>1.0</v>
      </c>
      <c r="E135" s="90">
        <v>0.0</v>
      </c>
      <c r="F135" s="90">
        <v>3.0</v>
      </c>
      <c r="G135" s="90">
        <v>5.0</v>
      </c>
      <c r="H135" s="90">
        <v>3.0</v>
      </c>
      <c r="I135" s="187">
        <v>21.0</v>
      </c>
    </row>
    <row r="136">
      <c r="A136" s="185" t="s">
        <v>20</v>
      </c>
      <c r="B136" s="90">
        <v>14.0</v>
      </c>
      <c r="C136" s="90">
        <v>4.0</v>
      </c>
      <c r="D136" s="90">
        <v>0.0</v>
      </c>
      <c r="E136" s="90">
        <v>1.0</v>
      </c>
      <c r="F136" s="90">
        <v>3.0</v>
      </c>
      <c r="G136" s="90">
        <v>21.0</v>
      </c>
      <c r="H136" s="90">
        <v>8.0</v>
      </c>
      <c r="I136" s="187">
        <v>21.0</v>
      </c>
    </row>
    <row r="137">
      <c r="A137" s="188" t="s">
        <v>79</v>
      </c>
      <c r="B137" s="90">
        <v>21.0</v>
      </c>
      <c r="C137" s="90">
        <v>6.0</v>
      </c>
      <c r="D137" s="90">
        <v>0.0</v>
      </c>
      <c r="E137" s="90">
        <v>0.0</v>
      </c>
      <c r="F137" s="90">
        <v>6.0</v>
      </c>
      <c r="G137" s="90">
        <v>5.0</v>
      </c>
      <c r="H137" s="90">
        <v>1.0</v>
      </c>
      <c r="I137" s="187">
        <v>21.0</v>
      </c>
    </row>
    <row r="138">
      <c r="A138" s="185" t="s">
        <v>80</v>
      </c>
      <c r="B138" s="90">
        <v>0.0</v>
      </c>
      <c r="C138" s="90">
        <v>2.0</v>
      </c>
      <c r="D138" s="90">
        <v>0.0</v>
      </c>
      <c r="E138" s="90">
        <v>0.0</v>
      </c>
      <c r="F138" s="90">
        <v>2.0</v>
      </c>
      <c r="G138" s="90">
        <v>0.0</v>
      </c>
      <c r="H138" s="90">
        <v>0.0</v>
      </c>
      <c r="I138" s="187">
        <v>21.0</v>
      </c>
    </row>
    <row r="139">
      <c r="A139" s="189" t="s">
        <v>31</v>
      </c>
      <c r="B139" s="90">
        <v>6.0</v>
      </c>
      <c r="C139" s="90">
        <v>4.0</v>
      </c>
      <c r="D139" s="90">
        <v>0.0</v>
      </c>
      <c r="E139" s="90">
        <v>0.0</v>
      </c>
      <c r="F139" s="90">
        <v>4.0</v>
      </c>
      <c r="G139" s="90">
        <v>1.0</v>
      </c>
      <c r="H139" s="90">
        <v>1.0</v>
      </c>
      <c r="I139" s="187">
        <v>21.0</v>
      </c>
    </row>
    <row r="140">
      <c r="A140" s="190" t="s">
        <v>33</v>
      </c>
      <c r="B140" s="198">
        <v>71.0</v>
      </c>
      <c r="C140" s="198">
        <v>25.0</v>
      </c>
      <c r="D140" s="198">
        <v>1.0</v>
      </c>
      <c r="E140" s="198">
        <v>1.0</v>
      </c>
      <c r="F140" s="198">
        <v>23.0</v>
      </c>
      <c r="G140" s="198">
        <v>37.0</v>
      </c>
      <c r="H140" s="198">
        <v>14.0</v>
      </c>
      <c r="I140" s="187">
        <v>21.0</v>
      </c>
    </row>
    <row r="141">
      <c r="A141" s="148" t="s">
        <v>34</v>
      </c>
      <c r="B141" s="150">
        <v>76.0</v>
      </c>
      <c r="C141" s="150">
        <v>29.0</v>
      </c>
      <c r="D141" s="150">
        <v>0.0</v>
      </c>
      <c r="E141" s="150">
        <v>0.0</v>
      </c>
      <c r="F141" s="150">
        <v>0.0</v>
      </c>
      <c r="G141" s="150">
        <v>103.0</v>
      </c>
      <c r="H141" s="150">
        <v>26.0</v>
      </c>
      <c r="I141" s="187">
        <v>21.0</v>
      </c>
    </row>
    <row r="142">
      <c r="A142" s="193" t="s">
        <v>81</v>
      </c>
      <c r="B142" s="194">
        <f>SUM(B141:C141)</f>
        <v>105</v>
      </c>
      <c r="C142" s="14"/>
      <c r="D142" s="35"/>
      <c r="E142" s="35"/>
      <c r="F142" s="31"/>
      <c r="G142" s="194">
        <f>SUM(G141:H141)</f>
        <v>129</v>
      </c>
      <c r="H142" s="14"/>
      <c r="I142" s="187">
        <v>21.0</v>
      </c>
    </row>
    <row r="143">
      <c r="A143" s="195"/>
      <c r="B143" s="196"/>
      <c r="C143" s="196"/>
      <c r="D143" s="196"/>
      <c r="E143" s="196"/>
      <c r="F143" s="196"/>
      <c r="G143" s="196"/>
      <c r="H143" s="196"/>
      <c r="I143" s="197"/>
    </row>
    <row r="144">
      <c r="A144" s="177">
        <v>44762.0</v>
      </c>
      <c r="B144" s="178" t="s">
        <v>0</v>
      </c>
      <c r="C144" s="4"/>
      <c r="D144" s="4"/>
      <c r="E144" s="5"/>
      <c r="F144" s="179"/>
      <c r="G144" s="178" t="s">
        <v>1</v>
      </c>
      <c r="H144" s="5"/>
      <c r="I144" s="180"/>
    </row>
    <row r="145">
      <c r="A145" s="181"/>
      <c r="B145" s="182" t="s">
        <v>76</v>
      </c>
      <c r="C145" s="182" t="s">
        <v>61</v>
      </c>
      <c r="D145" s="126" t="s">
        <v>4</v>
      </c>
      <c r="E145" s="127"/>
      <c r="F145" s="182" t="s">
        <v>62</v>
      </c>
      <c r="G145" s="182" t="s">
        <v>63</v>
      </c>
      <c r="H145" s="182" t="s">
        <v>64</v>
      </c>
      <c r="I145" s="183"/>
    </row>
    <row r="146">
      <c r="A146" s="184" t="s">
        <v>77</v>
      </c>
      <c r="B146" s="124"/>
      <c r="C146" s="124"/>
      <c r="D146" s="70" t="s">
        <v>65</v>
      </c>
      <c r="E146" s="70" t="s">
        <v>66</v>
      </c>
      <c r="F146" s="124"/>
      <c r="G146" s="124"/>
      <c r="H146" s="124"/>
      <c r="I146" s="183"/>
    </row>
    <row r="147">
      <c r="A147" s="185" t="s">
        <v>78</v>
      </c>
      <c r="B147" s="90">
        <v>7.0</v>
      </c>
      <c r="C147" s="90">
        <v>5.0</v>
      </c>
      <c r="D147" s="90">
        <v>1.0</v>
      </c>
      <c r="E147" s="90">
        <v>0.0</v>
      </c>
      <c r="F147" s="90">
        <v>4.0</v>
      </c>
      <c r="G147" s="90">
        <v>4.0</v>
      </c>
      <c r="H147" s="90">
        <v>1.0</v>
      </c>
      <c r="I147" s="187">
        <v>20.0</v>
      </c>
    </row>
    <row r="148">
      <c r="A148" s="185" t="s">
        <v>15</v>
      </c>
      <c r="B148" s="90">
        <v>24.0</v>
      </c>
      <c r="C148" s="90">
        <v>6.0</v>
      </c>
      <c r="D148" s="90">
        <v>0.0</v>
      </c>
      <c r="E148" s="90">
        <v>0.0</v>
      </c>
      <c r="F148" s="90">
        <v>6.0</v>
      </c>
      <c r="G148" s="90">
        <v>12.0</v>
      </c>
      <c r="H148" s="90">
        <v>8.0</v>
      </c>
      <c r="I148" s="187">
        <v>20.0</v>
      </c>
    </row>
    <row r="149">
      <c r="A149" s="185" t="s">
        <v>20</v>
      </c>
      <c r="B149" s="90">
        <v>13.0</v>
      </c>
      <c r="C149" s="90">
        <v>10.0</v>
      </c>
      <c r="D149" s="90">
        <v>0.0</v>
      </c>
      <c r="E149" s="90">
        <v>0.0</v>
      </c>
      <c r="F149" s="90">
        <v>10.0</v>
      </c>
      <c r="G149" s="90">
        <v>4.0</v>
      </c>
      <c r="H149" s="90">
        <v>2.0</v>
      </c>
      <c r="I149" s="187">
        <v>20.0</v>
      </c>
    </row>
    <row r="150">
      <c r="A150" s="188" t="s">
        <v>79</v>
      </c>
      <c r="B150" s="90">
        <v>26.0</v>
      </c>
      <c r="C150" s="90">
        <v>12.0</v>
      </c>
      <c r="D150" s="90">
        <v>1.0</v>
      </c>
      <c r="E150" s="90">
        <v>0.0</v>
      </c>
      <c r="F150" s="90">
        <v>11.0</v>
      </c>
      <c r="G150" s="90">
        <v>6.0</v>
      </c>
      <c r="H150" s="90">
        <v>2.0</v>
      </c>
      <c r="I150" s="187">
        <v>20.0</v>
      </c>
    </row>
    <row r="151">
      <c r="A151" s="185" t="s">
        <v>80</v>
      </c>
      <c r="B151" s="90">
        <v>5.0</v>
      </c>
      <c r="C151" s="90">
        <v>2.0</v>
      </c>
      <c r="D151" s="90">
        <v>1.0</v>
      </c>
      <c r="E151" s="90">
        <v>0.0</v>
      </c>
      <c r="F151" s="90">
        <v>1.0</v>
      </c>
      <c r="G151" s="90">
        <v>1.0</v>
      </c>
      <c r="H151" s="90">
        <v>0.0</v>
      </c>
      <c r="I151" s="187">
        <v>20.0</v>
      </c>
    </row>
    <row r="152">
      <c r="A152" s="189" t="s">
        <v>31</v>
      </c>
      <c r="B152" s="90">
        <v>9.0</v>
      </c>
      <c r="C152" s="90">
        <v>3.0</v>
      </c>
      <c r="D152" s="90">
        <v>0.0</v>
      </c>
      <c r="E152" s="90">
        <v>0.0</v>
      </c>
      <c r="F152" s="90">
        <v>3.0</v>
      </c>
      <c r="G152" s="90">
        <v>5.0</v>
      </c>
      <c r="H152" s="90">
        <v>3.0</v>
      </c>
      <c r="I152" s="187">
        <v>20.0</v>
      </c>
    </row>
    <row r="153">
      <c r="A153" s="190" t="s">
        <v>33</v>
      </c>
      <c r="B153" s="198">
        <v>84.0</v>
      </c>
      <c r="C153" s="198">
        <v>38.0</v>
      </c>
      <c r="D153" s="198">
        <v>3.0</v>
      </c>
      <c r="E153" s="198">
        <v>0.0</v>
      </c>
      <c r="F153" s="198">
        <v>35.0</v>
      </c>
      <c r="G153" s="198">
        <v>32.0</v>
      </c>
      <c r="H153" s="198">
        <v>16.0</v>
      </c>
      <c r="I153" s="187">
        <v>20.0</v>
      </c>
    </row>
    <row r="154">
      <c r="A154" s="148" t="s">
        <v>34</v>
      </c>
      <c r="B154" s="150">
        <v>90.0</v>
      </c>
      <c r="C154" s="150">
        <v>51.0</v>
      </c>
      <c r="D154" s="150">
        <v>3.0</v>
      </c>
      <c r="E154" s="150">
        <v>0.0</v>
      </c>
      <c r="F154" s="150"/>
      <c r="G154" s="150">
        <v>115.0</v>
      </c>
      <c r="H154" s="150">
        <v>60.0</v>
      </c>
      <c r="I154" s="187">
        <v>20.0</v>
      </c>
    </row>
    <row r="155">
      <c r="A155" s="193" t="s">
        <v>81</v>
      </c>
      <c r="B155" s="194">
        <f>SUM(B154:C154)</f>
        <v>141</v>
      </c>
      <c r="C155" s="14"/>
      <c r="D155" s="35"/>
      <c r="E155" s="35"/>
      <c r="F155" s="31"/>
      <c r="G155" s="194">
        <f>SUM(G154:H154)</f>
        <v>175</v>
      </c>
      <c r="H155" s="14"/>
      <c r="I155" s="187">
        <v>20.0</v>
      </c>
    </row>
    <row r="156">
      <c r="A156" s="195"/>
      <c r="B156" s="196"/>
      <c r="C156" s="196"/>
      <c r="D156" s="196"/>
      <c r="E156" s="196"/>
      <c r="F156" s="196"/>
      <c r="G156" s="196"/>
      <c r="H156" s="196"/>
      <c r="I156" s="197"/>
    </row>
    <row r="157">
      <c r="A157" s="177">
        <v>44761.0</v>
      </c>
      <c r="B157" s="178" t="s">
        <v>0</v>
      </c>
      <c r="C157" s="4"/>
      <c r="D157" s="4"/>
      <c r="E157" s="5"/>
      <c r="F157" s="179"/>
      <c r="G157" s="178" t="s">
        <v>1</v>
      </c>
      <c r="H157" s="5"/>
      <c r="I157" s="180"/>
    </row>
    <row r="158">
      <c r="A158" s="181"/>
      <c r="B158" s="182" t="s">
        <v>76</v>
      </c>
      <c r="C158" s="182" t="s">
        <v>61</v>
      </c>
      <c r="D158" s="126" t="s">
        <v>4</v>
      </c>
      <c r="E158" s="127"/>
      <c r="F158" s="182" t="s">
        <v>62</v>
      </c>
      <c r="G158" s="182" t="s">
        <v>63</v>
      </c>
      <c r="H158" s="182" t="s">
        <v>64</v>
      </c>
      <c r="I158" s="183"/>
    </row>
    <row r="159">
      <c r="A159" s="184" t="s">
        <v>77</v>
      </c>
      <c r="B159" s="124"/>
      <c r="C159" s="124"/>
      <c r="D159" s="70" t="s">
        <v>65</v>
      </c>
      <c r="E159" s="70" t="s">
        <v>66</v>
      </c>
      <c r="F159" s="124"/>
      <c r="G159" s="124"/>
      <c r="H159" s="124"/>
      <c r="I159" s="183"/>
    </row>
    <row r="160">
      <c r="A160" s="185" t="s">
        <v>78</v>
      </c>
      <c r="B160" s="90">
        <v>13.0</v>
      </c>
      <c r="C160" s="90">
        <v>3.0</v>
      </c>
      <c r="D160" s="90">
        <v>0.0</v>
      </c>
      <c r="E160" s="90">
        <v>0.0</v>
      </c>
      <c r="F160" s="90">
        <v>3.0</v>
      </c>
      <c r="G160" s="90">
        <v>7.0</v>
      </c>
      <c r="H160" s="90">
        <v>2.0</v>
      </c>
      <c r="I160" s="187">
        <v>19.0</v>
      </c>
    </row>
    <row r="161">
      <c r="A161" s="185" t="s">
        <v>15</v>
      </c>
      <c r="B161" s="90">
        <v>20.0</v>
      </c>
      <c r="C161" s="90">
        <v>11.0</v>
      </c>
      <c r="D161" s="90">
        <v>0.0</v>
      </c>
      <c r="E161" s="90">
        <v>0.0</v>
      </c>
      <c r="F161" s="90">
        <v>11.0</v>
      </c>
      <c r="G161" s="90">
        <v>14.0</v>
      </c>
      <c r="H161" s="90">
        <v>3.0</v>
      </c>
      <c r="I161" s="187">
        <v>19.0</v>
      </c>
    </row>
    <row r="162">
      <c r="A162" s="185" t="s">
        <v>20</v>
      </c>
      <c r="B162" s="90">
        <v>16.0</v>
      </c>
      <c r="C162" s="90">
        <v>13.0</v>
      </c>
      <c r="D162" s="90">
        <v>3.0</v>
      </c>
      <c r="E162" s="90">
        <v>0.0</v>
      </c>
      <c r="F162" s="90">
        <v>10.0</v>
      </c>
      <c r="G162" s="90">
        <v>8.0</v>
      </c>
      <c r="H162" s="90">
        <v>1.0</v>
      </c>
      <c r="I162" s="187">
        <v>19.0</v>
      </c>
    </row>
    <row r="163">
      <c r="A163" s="188" t="s">
        <v>79</v>
      </c>
      <c r="B163" s="90">
        <v>16.0</v>
      </c>
      <c r="C163" s="90">
        <v>21.0</v>
      </c>
      <c r="D163" s="90">
        <v>1.0</v>
      </c>
      <c r="E163" s="90">
        <v>0.0</v>
      </c>
      <c r="F163" s="90">
        <v>20.0</v>
      </c>
      <c r="G163" s="90">
        <v>14.0</v>
      </c>
      <c r="H163" s="90">
        <v>4.0</v>
      </c>
      <c r="I163" s="187">
        <v>19.0</v>
      </c>
    </row>
    <row r="164">
      <c r="A164" s="185" t="s">
        <v>80</v>
      </c>
      <c r="B164" s="90">
        <v>3.0</v>
      </c>
      <c r="C164" s="90">
        <v>2.0</v>
      </c>
      <c r="D164" s="90">
        <v>0.0</v>
      </c>
      <c r="E164" s="90">
        <v>0.0</v>
      </c>
      <c r="F164" s="90">
        <v>2.0</v>
      </c>
      <c r="G164" s="90">
        <v>0.0</v>
      </c>
      <c r="H164" s="90">
        <v>0.0</v>
      </c>
      <c r="I164" s="187">
        <v>19.0</v>
      </c>
    </row>
    <row r="165">
      <c r="A165" s="189" t="s">
        <v>31</v>
      </c>
      <c r="B165" s="90">
        <v>4.0</v>
      </c>
      <c r="C165" s="90">
        <v>1.0</v>
      </c>
      <c r="D165" s="90">
        <v>0.0</v>
      </c>
      <c r="E165" s="90">
        <v>0.0</v>
      </c>
      <c r="F165" s="90">
        <v>1.0</v>
      </c>
      <c r="G165" s="90">
        <v>5.0</v>
      </c>
      <c r="H165" s="90">
        <v>0.0</v>
      </c>
      <c r="I165" s="187">
        <v>19.0</v>
      </c>
    </row>
    <row r="166">
      <c r="A166" s="190" t="s">
        <v>33</v>
      </c>
      <c r="B166" s="198">
        <v>72.0</v>
      </c>
      <c r="C166" s="198">
        <v>51.0</v>
      </c>
      <c r="D166" s="198">
        <v>4.0</v>
      </c>
      <c r="E166" s="198">
        <v>0.0</v>
      </c>
      <c r="F166" s="198">
        <v>47.0</v>
      </c>
      <c r="G166" s="198">
        <v>48.0</v>
      </c>
      <c r="H166" s="198">
        <v>10.0</v>
      </c>
      <c r="I166" s="187">
        <v>19.0</v>
      </c>
    </row>
    <row r="167">
      <c r="A167" s="148" t="s">
        <v>34</v>
      </c>
      <c r="B167" s="150">
        <v>85.0</v>
      </c>
      <c r="C167" s="150">
        <v>56.0</v>
      </c>
      <c r="D167" s="150">
        <v>4.0</v>
      </c>
      <c r="E167" s="150">
        <v>0.0</v>
      </c>
      <c r="F167" s="150"/>
      <c r="G167" s="150">
        <v>154.0</v>
      </c>
      <c r="H167" s="150">
        <v>53.0</v>
      </c>
      <c r="I167" s="187">
        <v>19.0</v>
      </c>
    </row>
    <row r="168">
      <c r="A168" s="193" t="s">
        <v>81</v>
      </c>
      <c r="B168" s="194">
        <f>SUM(B167:C167)</f>
        <v>141</v>
      </c>
      <c r="C168" s="14"/>
      <c r="D168" s="35"/>
      <c r="E168" s="35"/>
      <c r="F168" s="31"/>
      <c r="G168" s="194">
        <f>SUM(G167:H167)</f>
        <v>207</v>
      </c>
      <c r="H168" s="14"/>
      <c r="I168" s="187">
        <v>19.0</v>
      </c>
    </row>
    <row r="169">
      <c r="A169" s="195"/>
      <c r="B169" s="196"/>
      <c r="C169" s="196"/>
      <c r="D169" s="196"/>
      <c r="E169" s="196"/>
      <c r="F169" s="196"/>
      <c r="G169" s="196"/>
      <c r="H169" s="196"/>
      <c r="I169" s="197"/>
    </row>
    <row r="170">
      <c r="A170" s="177">
        <v>44760.0</v>
      </c>
      <c r="B170" s="178" t="s">
        <v>0</v>
      </c>
      <c r="C170" s="4"/>
      <c r="D170" s="4"/>
      <c r="E170" s="5"/>
      <c r="F170" s="179"/>
      <c r="G170" s="178" t="s">
        <v>1</v>
      </c>
      <c r="H170" s="5"/>
      <c r="I170" s="180"/>
    </row>
    <row r="171">
      <c r="A171" s="181"/>
      <c r="B171" s="182" t="s">
        <v>76</v>
      </c>
      <c r="C171" s="182" t="s">
        <v>61</v>
      </c>
      <c r="D171" s="126" t="s">
        <v>4</v>
      </c>
      <c r="E171" s="127"/>
      <c r="F171" s="182" t="s">
        <v>62</v>
      </c>
      <c r="G171" s="182" t="s">
        <v>63</v>
      </c>
      <c r="H171" s="182" t="s">
        <v>64</v>
      </c>
      <c r="I171" s="183"/>
    </row>
    <row r="172">
      <c r="A172" s="184" t="s">
        <v>77</v>
      </c>
      <c r="B172" s="124"/>
      <c r="C172" s="124"/>
      <c r="D172" s="70" t="s">
        <v>65</v>
      </c>
      <c r="E172" s="70" t="s">
        <v>66</v>
      </c>
      <c r="F172" s="124"/>
      <c r="G172" s="124"/>
      <c r="H172" s="124"/>
      <c r="I172" s="183"/>
    </row>
    <row r="173">
      <c r="A173" s="185" t="s">
        <v>78</v>
      </c>
      <c r="B173" s="186">
        <v>15.0</v>
      </c>
      <c r="C173" s="186">
        <v>2.0</v>
      </c>
      <c r="D173" s="186">
        <v>0.0</v>
      </c>
      <c r="E173" s="186">
        <v>0.0</v>
      </c>
      <c r="F173" s="186">
        <v>2.0</v>
      </c>
      <c r="G173" s="186">
        <v>7.0</v>
      </c>
      <c r="H173" s="186">
        <v>3.0</v>
      </c>
      <c r="I173" s="187">
        <v>18.0</v>
      </c>
    </row>
    <row r="174">
      <c r="A174" s="185" t="s">
        <v>15</v>
      </c>
      <c r="B174" s="186">
        <v>26.0</v>
      </c>
      <c r="C174" s="186">
        <v>8.0</v>
      </c>
      <c r="D174" s="186">
        <v>1.0</v>
      </c>
      <c r="E174" s="186">
        <v>0.0</v>
      </c>
      <c r="F174" s="186">
        <v>7.0</v>
      </c>
      <c r="G174" s="186">
        <v>13.0</v>
      </c>
      <c r="H174" s="186">
        <v>11.0</v>
      </c>
      <c r="I174" s="187">
        <v>18.0</v>
      </c>
    </row>
    <row r="175">
      <c r="A175" s="185" t="s">
        <v>20</v>
      </c>
      <c r="B175" s="186">
        <v>17.0</v>
      </c>
      <c r="C175" s="186">
        <v>9.0</v>
      </c>
      <c r="D175" s="186">
        <v>4.0</v>
      </c>
      <c r="E175" s="186">
        <v>0.0</v>
      </c>
      <c r="F175" s="186">
        <v>5.0</v>
      </c>
      <c r="G175" s="186">
        <v>3.0</v>
      </c>
      <c r="H175" s="186">
        <v>1.0</v>
      </c>
      <c r="I175" s="187">
        <v>18.0</v>
      </c>
    </row>
    <row r="176">
      <c r="A176" s="188" t="s">
        <v>79</v>
      </c>
      <c r="B176" s="186">
        <v>27.0</v>
      </c>
      <c r="C176" s="186">
        <v>15.0</v>
      </c>
      <c r="D176" s="186">
        <v>1.0</v>
      </c>
      <c r="E176" s="186">
        <v>1.0</v>
      </c>
      <c r="F176" s="186">
        <v>13.0</v>
      </c>
      <c r="G176" s="186">
        <v>5.0</v>
      </c>
      <c r="H176" s="186">
        <v>2.0</v>
      </c>
      <c r="I176" s="187">
        <v>18.0</v>
      </c>
    </row>
    <row r="177">
      <c r="A177" s="185" t="s">
        <v>80</v>
      </c>
      <c r="B177" s="186">
        <v>4.0</v>
      </c>
      <c r="C177" s="186">
        <v>4.0</v>
      </c>
      <c r="D177" s="186">
        <v>1.0</v>
      </c>
      <c r="E177" s="186">
        <v>1.0</v>
      </c>
      <c r="F177" s="186">
        <v>2.0</v>
      </c>
      <c r="G177" s="186">
        <v>0.0</v>
      </c>
      <c r="H177" s="186">
        <v>0.0</v>
      </c>
      <c r="I177" s="187">
        <v>18.0</v>
      </c>
    </row>
    <row r="178">
      <c r="A178" s="189" t="s">
        <v>31</v>
      </c>
      <c r="B178" s="186">
        <v>0.0</v>
      </c>
      <c r="C178" s="186">
        <v>10.0</v>
      </c>
      <c r="D178" s="186">
        <v>4.0</v>
      </c>
      <c r="E178" s="186">
        <v>1.0</v>
      </c>
      <c r="F178" s="186">
        <v>5.0</v>
      </c>
      <c r="G178" s="186">
        <v>0.0</v>
      </c>
      <c r="H178" s="186">
        <v>0.0</v>
      </c>
      <c r="I178" s="187">
        <v>18.0</v>
      </c>
    </row>
    <row r="179">
      <c r="A179" s="190" t="s">
        <v>33</v>
      </c>
      <c r="B179" s="191">
        <v>89.0</v>
      </c>
      <c r="C179" s="191">
        <v>48.0</v>
      </c>
      <c r="D179" s="191">
        <v>11.0</v>
      </c>
      <c r="E179" s="191">
        <v>3.0</v>
      </c>
      <c r="F179" s="191">
        <v>34.0</v>
      </c>
      <c r="G179" s="191">
        <v>28.0</v>
      </c>
      <c r="H179" s="191">
        <v>17.0</v>
      </c>
      <c r="I179" s="187">
        <v>18.0</v>
      </c>
    </row>
    <row r="180">
      <c r="A180" s="148" t="s">
        <v>34</v>
      </c>
      <c r="B180" s="192">
        <v>98.0</v>
      </c>
      <c r="C180" s="192">
        <v>46.0</v>
      </c>
      <c r="D180" s="150">
        <v>11.0</v>
      </c>
      <c r="E180" s="150">
        <v>3.0</v>
      </c>
      <c r="F180" s="192"/>
      <c r="G180" s="192">
        <v>112.0</v>
      </c>
      <c r="H180" s="192">
        <v>59.0</v>
      </c>
      <c r="I180" s="187">
        <v>18.0</v>
      </c>
    </row>
    <row r="181">
      <c r="A181" s="193" t="s">
        <v>81</v>
      </c>
      <c r="B181" s="194">
        <f>SUM(B180:C180)</f>
        <v>144</v>
      </c>
      <c r="C181" s="14"/>
      <c r="D181" s="35"/>
      <c r="E181" s="35"/>
      <c r="F181" s="31"/>
      <c r="G181" s="194">
        <f>SUM(G180:H180)</f>
        <v>171</v>
      </c>
      <c r="H181" s="14"/>
      <c r="I181" s="187">
        <v>18.0</v>
      </c>
    </row>
    <row r="182">
      <c r="A182" s="195"/>
      <c r="B182" s="196"/>
      <c r="C182" s="196"/>
      <c r="D182" s="196"/>
      <c r="E182" s="196"/>
      <c r="F182" s="196"/>
      <c r="G182" s="196"/>
      <c r="H182" s="196"/>
      <c r="I182" s="197"/>
    </row>
    <row r="183">
      <c r="A183" s="177">
        <v>44759.0</v>
      </c>
      <c r="B183" s="178" t="s">
        <v>0</v>
      </c>
      <c r="C183" s="4"/>
      <c r="D183" s="4"/>
      <c r="E183" s="5"/>
      <c r="F183" s="179"/>
      <c r="G183" s="178" t="s">
        <v>1</v>
      </c>
      <c r="H183" s="5"/>
      <c r="I183" s="180"/>
    </row>
    <row r="184">
      <c r="A184" s="181"/>
      <c r="B184" s="182" t="s">
        <v>76</v>
      </c>
      <c r="C184" s="182" t="s">
        <v>61</v>
      </c>
      <c r="D184" s="126" t="s">
        <v>4</v>
      </c>
      <c r="E184" s="127"/>
      <c r="F184" s="182" t="s">
        <v>62</v>
      </c>
      <c r="G184" s="182" t="s">
        <v>63</v>
      </c>
      <c r="H184" s="182" t="s">
        <v>64</v>
      </c>
      <c r="I184" s="183"/>
    </row>
    <row r="185">
      <c r="A185" s="184" t="s">
        <v>77</v>
      </c>
      <c r="B185" s="124"/>
      <c r="C185" s="124"/>
      <c r="D185" s="70" t="s">
        <v>65</v>
      </c>
      <c r="E185" s="70" t="s">
        <v>66</v>
      </c>
      <c r="F185" s="124"/>
      <c r="G185" s="124"/>
      <c r="H185" s="124"/>
      <c r="I185" s="183"/>
    </row>
    <row r="186">
      <c r="A186" s="185" t="s">
        <v>78</v>
      </c>
      <c r="B186" s="90">
        <v>3.0</v>
      </c>
      <c r="C186" s="90">
        <v>1.0</v>
      </c>
      <c r="D186" s="90">
        <v>0.0</v>
      </c>
      <c r="E186" s="90">
        <v>0.0</v>
      </c>
      <c r="F186" s="90">
        <v>1.0</v>
      </c>
      <c r="G186" s="90">
        <v>3.0</v>
      </c>
      <c r="H186" s="90">
        <v>3.0</v>
      </c>
      <c r="I186" s="187">
        <v>17.0</v>
      </c>
    </row>
    <row r="187">
      <c r="A187" s="185" t="s">
        <v>15</v>
      </c>
      <c r="B187" s="90">
        <v>5.0</v>
      </c>
      <c r="C187" s="90">
        <v>3.0</v>
      </c>
      <c r="D187" s="90">
        <v>0.0</v>
      </c>
      <c r="E187" s="90">
        <v>1.0</v>
      </c>
      <c r="F187" s="90">
        <v>2.0</v>
      </c>
      <c r="G187" s="90">
        <v>1.0</v>
      </c>
      <c r="H187" s="90">
        <v>0.0</v>
      </c>
      <c r="I187" s="187">
        <v>17.0</v>
      </c>
    </row>
    <row r="188">
      <c r="A188" s="185" t="s">
        <v>20</v>
      </c>
      <c r="B188" s="90">
        <v>3.0</v>
      </c>
      <c r="C188" s="90">
        <v>1.0</v>
      </c>
      <c r="D188" s="90">
        <v>1.0</v>
      </c>
      <c r="E188" s="90">
        <v>0.0</v>
      </c>
      <c r="F188" s="90">
        <v>0.0</v>
      </c>
      <c r="G188" s="90">
        <v>0.0</v>
      </c>
      <c r="H188" s="90">
        <v>0.0</v>
      </c>
      <c r="I188" s="187">
        <v>17.0</v>
      </c>
    </row>
    <row r="189">
      <c r="A189" s="188" t="s">
        <v>79</v>
      </c>
      <c r="B189" s="90">
        <v>1.0</v>
      </c>
      <c r="C189" s="90">
        <v>9.0</v>
      </c>
      <c r="D189" s="90">
        <v>1.0</v>
      </c>
      <c r="E189" s="90">
        <v>1.0</v>
      </c>
      <c r="F189" s="90">
        <v>7.0</v>
      </c>
      <c r="G189" s="90">
        <v>0.0</v>
      </c>
      <c r="H189" s="90">
        <v>1.0</v>
      </c>
      <c r="I189" s="187">
        <v>17.0</v>
      </c>
    </row>
    <row r="190">
      <c r="A190" s="185" t="s">
        <v>80</v>
      </c>
      <c r="B190" s="90">
        <v>0.0</v>
      </c>
      <c r="C190" s="90">
        <v>1.0</v>
      </c>
      <c r="D190" s="90">
        <v>0.0</v>
      </c>
      <c r="E190" s="90">
        <v>0.0</v>
      </c>
      <c r="F190" s="90">
        <v>1.0</v>
      </c>
      <c r="G190" s="90">
        <v>0.0</v>
      </c>
      <c r="H190" s="90">
        <v>0.0</v>
      </c>
      <c r="I190" s="187">
        <v>17.0</v>
      </c>
    </row>
    <row r="191">
      <c r="A191" s="189" t="s">
        <v>31</v>
      </c>
      <c r="B191" s="90">
        <v>0.0</v>
      </c>
      <c r="C191" s="90">
        <v>4.0</v>
      </c>
      <c r="D191" s="90">
        <v>2.0</v>
      </c>
      <c r="E191" s="90">
        <v>0.0</v>
      </c>
      <c r="F191" s="90">
        <v>2.0</v>
      </c>
      <c r="G191" s="90">
        <v>0.0</v>
      </c>
      <c r="H191" s="90">
        <v>0.0</v>
      </c>
      <c r="I191" s="187">
        <v>17.0</v>
      </c>
    </row>
    <row r="192">
      <c r="A192" s="190" t="s">
        <v>33</v>
      </c>
      <c r="B192" s="198">
        <v>12.0</v>
      </c>
      <c r="C192" s="198">
        <v>19.0</v>
      </c>
      <c r="D192" s="198">
        <v>4.0</v>
      </c>
      <c r="E192" s="198">
        <v>2.0</v>
      </c>
      <c r="F192" s="198">
        <v>13.0</v>
      </c>
      <c r="G192" s="198">
        <v>4.0</v>
      </c>
      <c r="H192" s="198">
        <v>4.0</v>
      </c>
      <c r="I192" s="187">
        <v>17.0</v>
      </c>
    </row>
    <row r="193">
      <c r="A193" s="148" t="s">
        <v>34</v>
      </c>
      <c r="B193" s="150">
        <v>10.0</v>
      </c>
      <c r="C193" s="150">
        <v>19.0</v>
      </c>
      <c r="D193" s="150">
        <v>4.0</v>
      </c>
      <c r="E193" s="150">
        <v>2.0</v>
      </c>
      <c r="F193" s="150"/>
      <c r="G193" s="150">
        <v>4.0</v>
      </c>
      <c r="H193" s="150">
        <v>4.0</v>
      </c>
      <c r="I193" s="187">
        <v>17.0</v>
      </c>
    </row>
    <row r="194">
      <c r="A194" s="193" t="s">
        <v>81</v>
      </c>
      <c r="B194" s="194">
        <f>SUM(B193:C193)</f>
        <v>29</v>
      </c>
      <c r="C194" s="14"/>
      <c r="D194" s="35"/>
      <c r="E194" s="35"/>
      <c r="F194" s="31"/>
      <c r="G194" s="194">
        <f>SUM(G193:H193)</f>
        <v>8</v>
      </c>
      <c r="H194" s="14"/>
      <c r="I194" s="187">
        <v>17.0</v>
      </c>
    </row>
    <row r="195">
      <c r="A195" s="195"/>
      <c r="B195" s="196"/>
      <c r="C195" s="196"/>
      <c r="D195" s="196"/>
      <c r="E195" s="196"/>
      <c r="F195" s="196"/>
      <c r="G195" s="196"/>
      <c r="H195" s="196"/>
      <c r="I195" s="197"/>
    </row>
    <row r="196">
      <c r="A196" s="177">
        <v>44758.0</v>
      </c>
      <c r="B196" s="178" t="s">
        <v>0</v>
      </c>
      <c r="C196" s="4"/>
      <c r="D196" s="4"/>
      <c r="E196" s="5"/>
      <c r="F196" s="179"/>
      <c r="G196" s="178" t="s">
        <v>1</v>
      </c>
      <c r="H196" s="5"/>
      <c r="I196" s="180"/>
    </row>
    <row r="197">
      <c r="A197" s="181"/>
      <c r="B197" s="182" t="s">
        <v>76</v>
      </c>
      <c r="C197" s="182" t="s">
        <v>61</v>
      </c>
      <c r="D197" s="126" t="s">
        <v>4</v>
      </c>
      <c r="E197" s="127"/>
      <c r="F197" s="182" t="s">
        <v>62</v>
      </c>
      <c r="G197" s="182" t="s">
        <v>63</v>
      </c>
      <c r="H197" s="182" t="s">
        <v>64</v>
      </c>
      <c r="I197" s="183"/>
    </row>
    <row r="198">
      <c r="A198" s="184" t="s">
        <v>77</v>
      </c>
      <c r="B198" s="124"/>
      <c r="C198" s="124"/>
      <c r="D198" s="70" t="s">
        <v>65</v>
      </c>
      <c r="E198" s="70" t="s">
        <v>66</v>
      </c>
      <c r="F198" s="124"/>
      <c r="G198" s="124"/>
      <c r="H198" s="124"/>
      <c r="I198" s="183"/>
    </row>
    <row r="199">
      <c r="A199" s="185" t="s">
        <v>78</v>
      </c>
      <c r="B199" s="90">
        <v>7.0</v>
      </c>
      <c r="C199" s="90">
        <v>3.0</v>
      </c>
      <c r="D199" s="90">
        <v>0.0</v>
      </c>
      <c r="E199" s="90">
        <v>0.0</v>
      </c>
      <c r="F199" s="90">
        <v>3.0</v>
      </c>
      <c r="G199" s="90">
        <v>4.0</v>
      </c>
      <c r="H199" s="90">
        <v>2.0</v>
      </c>
      <c r="I199" s="187">
        <v>16.0</v>
      </c>
    </row>
    <row r="200">
      <c r="A200" s="185" t="s">
        <v>15</v>
      </c>
      <c r="B200" s="90">
        <v>14.0</v>
      </c>
      <c r="C200" s="90">
        <v>3.0</v>
      </c>
      <c r="D200" s="90">
        <v>0.0</v>
      </c>
      <c r="E200" s="90">
        <v>0.0</v>
      </c>
      <c r="F200" s="90">
        <v>3.0</v>
      </c>
      <c r="G200" s="90">
        <v>7.0</v>
      </c>
      <c r="H200" s="90">
        <v>2.0</v>
      </c>
      <c r="I200" s="187">
        <v>16.0</v>
      </c>
    </row>
    <row r="201">
      <c r="A201" s="185" t="s">
        <v>20</v>
      </c>
      <c r="B201" s="90">
        <v>15.0</v>
      </c>
      <c r="C201" s="90">
        <v>9.0</v>
      </c>
      <c r="D201" s="90">
        <v>3.0</v>
      </c>
      <c r="E201" s="90">
        <v>0.0</v>
      </c>
      <c r="F201" s="90">
        <v>6.0</v>
      </c>
      <c r="G201" s="90">
        <v>4.0</v>
      </c>
      <c r="H201" s="90">
        <v>2.0</v>
      </c>
      <c r="I201" s="187">
        <v>16.0</v>
      </c>
    </row>
    <row r="202">
      <c r="A202" s="188" t="s">
        <v>79</v>
      </c>
      <c r="B202" s="90">
        <v>3.0</v>
      </c>
      <c r="C202" s="90">
        <v>10.0</v>
      </c>
      <c r="D202" s="90">
        <v>1.0</v>
      </c>
      <c r="E202" s="90">
        <v>1.0</v>
      </c>
      <c r="F202" s="90">
        <v>8.0</v>
      </c>
      <c r="G202" s="90">
        <v>0.0</v>
      </c>
      <c r="H202" s="90">
        <v>1.0</v>
      </c>
      <c r="I202" s="187">
        <v>16.0</v>
      </c>
    </row>
    <row r="203">
      <c r="A203" s="185" t="s">
        <v>80</v>
      </c>
      <c r="B203" s="90">
        <v>0.0</v>
      </c>
      <c r="C203" s="90">
        <v>2.0</v>
      </c>
      <c r="D203" s="90">
        <v>0.0</v>
      </c>
      <c r="E203" s="90">
        <v>0.0</v>
      </c>
      <c r="F203" s="90">
        <v>2.0</v>
      </c>
      <c r="G203" s="90">
        <v>0.0</v>
      </c>
      <c r="H203" s="90">
        <v>0.0</v>
      </c>
      <c r="I203" s="187">
        <v>16.0</v>
      </c>
    </row>
    <row r="204">
      <c r="A204" s="189" t="s">
        <v>31</v>
      </c>
      <c r="B204" s="90">
        <v>0.0</v>
      </c>
      <c r="C204" s="90">
        <v>6.0</v>
      </c>
      <c r="D204" s="90">
        <v>1.0</v>
      </c>
      <c r="E204" s="90">
        <v>0.0</v>
      </c>
      <c r="F204" s="90">
        <v>5.0</v>
      </c>
      <c r="G204" s="90">
        <v>0.0</v>
      </c>
      <c r="H204" s="90">
        <v>0.0</v>
      </c>
      <c r="I204" s="187">
        <v>16.0</v>
      </c>
    </row>
    <row r="205">
      <c r="A205" s="190" t="s">
        <v>33</v>
      </c>
      <c r="B205" s="198">
        <v>39.0</v>
      </c>
      <c r="C205" s="198">
        <v>33.0</v>
      </c>
      <c r="D205" s="198">
        <v>5.0</v>
      </c>
      <c r="E205" s="198">
        <v>1.0</v>
      </c>
      <c r="F205" s="198">
        <v>27.0</v>
      </c>
      <c r="G205" s="198">
        <v>15.0</v>
      </c>
      <c r="H205" s="198">
        <v>7.0</v>
      </c>
      <c r="I205" s="187">
        <v>16.0</v>
      </c>
    </row>
    <row r="206">
      <c r="A206" s="148" t="s">
        <v>34</v>
      </c>
      <c r="B206" s="150">
        <v>36.0</v>
      </c>
      <c r="C206" s="150">
        <v>33.0</v>
      </c>
      <c r="D206" s="150">
        <v>5.0</v>
      </c>
      <c r="E206" s="150">
        <v>1.0</v>
      </c>
      <c r="F206" s="150"/>
      <c r="G206" s="150">
        <v>14.0</v>
      </c>
      <c r="H206" s="150">
        <v>6.0</v>
      </c>
      <c r="I206" s="187">
        <v>16.0</v>
      </c>
    </row>
    <row r="207">
      <c r="A207" s="193" t="s">
        <v>81</v>
      </c>
      <c r="B207" s="194">
        <f>SUM(B206:C206)</f>
        <v>69</v>
      </c>
      <c r="C207" s="14"/>
      <c r="D207" s="35"/>
      <c r="E207" s="35"/>
      <c r="F207" s="31"/>
      <c r="G207" s="194">
        <f>SUM(G206:H206)</f>
        <v>20</v>
      </c>
      <c r="H207" s="14"/>
      <c r="I207" s="187">
        <v>16.0</v>
      </c>
    </row>
    <row r="208">
      <c r="A208" s="195"/>
      <c r="B208" s="196"/>
      <c r="C208" s="196"/>
      <c r="D208" s="196"/>
      <c r="E208" s="196"/>
      <c r="F208" s="196"/>
      <c r="G208" s="196"/>
      <c r="H208" s="196"/>
      <c r="I208" s="197"/>
    </row>
    <row r="209">
      <c r="A209" s="177">
        <v>44757.0</v>
      </c>
      <c r="B209" s="178" t="s">
        <v>0</v>
      </c>
      <c r="C209" s="4"/>
      <c r="D209" s="4"/>
      <c r="E209" s="5"/>
      <c r="F209" s="179"/>
      <c r="G209" s="178" t="s">
        <v>1</v>
      </c>
      <c r="H209" s="5"/>
      <c r="I209" s="180"/>
    </row>
    <row r="210">
      <c r="A210" s="181"/>
      <c r="B210" s="182" t="s">
        <v>76</v>
      </c>
      <c r="C210" s="182" t="s">
        <v>61</v>
      </c>
      <c r="D210" s="126" t="s">
        <v>4</v>
      </c>
      <c r="E210" s="127"/>
      <c r="F210" s="182" t="s">
        <v>62</v>
      </c>
      <c r="G210" s="182" t="s">
        <v>63</v>
      </c>
      <c r="H210" s="182" t="s">
        <v>64</v>
      </c>
      <c r="I210" s="183"/>
    </row>
    <row r="211">
      <c r="A211" s="184" t="s">
        <v>77</v>
      </c>
      <c r="B211" s="124"/>
      <c r="C211" s="124"/>
      <c r="D211" s="70" t="s">
        <v>65</v>
      </c>
      <c r="E211" s="70" t="s">
        <v>66</v>
      </c>
      <c r="F211" s="124"/>
      <c r="G211" s="124"/>
      <c r="H211" s="124"/>
      <c r="I211" s="183"/>
    </row>
    <row r="212">
      <c r="A212" s="185" t="s">
        <v>78</v>
      </c>
      <c r="B212" s="90">
        <v>10.0</v>
      </c>
      <c r="C212" s="90">
        <v>6.0</v>
      </c>
      <c r="D212" s="90">
        <v>0.0</v>
      </c>
      <c r="E212" s="90">
        <v>0.0</v>
      </c>
      <c r="F212" s="90">
        <v>6.0</v>
      </c>
      <c r="G212" s="90">
        <v>8.0</v>
      </c>
      <c r="H212" s="90">
        <v>1.0</v>
      </c>
      <c r="I212" s="187">
        <v>15.0</v>
      </c>
    </row>
    <row r="213">
      <c r="A213" s="185" t="s">
        <v>15</v>
      </c>
      <c r="B213" s="90">
        <v>19.0</v>
      </c>
      <c r="C213" s="90">
        <v>5.0</v>
      </c>
      <c r="D213" s="90">
        <v>0.0</v>
      </c>
      <c r="E213" s="90">
        <v>0.0</v>
      </c>
      <c r="F213" s="90">
        <v>5.0</v>
      </c>
      <c r="G213" s="90">
        <v>10.0</v>
      </c>
      <c r="H213" s="90">
        <v>6.0</v>
      </c>
      <c r="I213" s="187">
        <v>15.0</v>
      </c>
    </row>
    <row r="214">
      <c r="A214" s="185" t="s">
        <v>20</v>
      </c>
      <c r="B214" s="90">
        <v>18.0</v>
      </c>
      <c r="C214" s="90">
        <v>14.0</v>
      </c>
      <c r="D214" s="90">
        <v>0.0</v>
      </c>
      <c r="E214" s="90">
        <v>1.0</v>
      </c>
      <c r="F214" s="90">
        <v>13.0</v>
      </c>
      <c r="G214" s="90">
        <v>8.0</v>
      </c>
      <c r="H214" s="90">
        <v>7.0</v>
      </c>
      <c r="I214" s="187">
        <v>15.0</v>
      </c>
    </row>
    <row r="215">
      <c r="A215" s="188" t="s">
        <v>79</v>
      </c>
      <c r="B215" s="90">
        <v>18.0</v>
      </c>
      <c r="C215" s="90">
        <v>6.0</v>
      </c>
      <c r="D215" s="90">
        <v>0.0</v>
      </c>
      <c r="E215" s="90">
        <v>0.0</v>
      </c>
      <c r="F215" s="90">
        <v>6.0</v>
      </c>
      <c r="G215" s="90">
        <v>3.0</v>
      </c>
      <c r="H215" s="90">
        <v>0.0</v>
      </c>
      <c r="I215" s="187">
        <v>15.0</v>
      </c>
    </row>
    <row r="216">
      <c r="A216" s="185" t="s">
        <v>80</v>
      </c>
      <c r="B216" s="90">
        <v>6.0</v>
      </c>
      <c r="C216" s="90">
        <v>4.0</v>
      </c>
      <c r="D216" s="90">
        <v>1.0</v>
      </c>
      <c r="E216" s="90">
        <v>0.0</v>
      </c>
      <c r="F216" s="90">
        <v>3.0</v>
      </c>
      <c r="G216" s="90">
        <v>3.0</v>
      </c>
      <c r="H216" s="90">
        <v>0.0</v>
      </c>
      <c r="I216" s="187">
        <v>15.0</v>
      </c>
    </row>
    <row r="217">
      <c r="A217" s="189" t="s">
        <v>31</v>
      </c>
      <c r="B217" s="90">
        <v>11.0</v>
      </c>
      <c r="C217" s="90">
        <v>4.0</v>
      </c>
      <c r="D217" s="90">
        <v>1.0</v>
      </c>
      <c r="E217" s="90">
        <v>0.0</v>
      </c>
      <c r="F217" s="90">
        <v>3.0</v>
      </c>
      <c r="G217" s="90">
        <v>2.0</v>
      </c>
      <c r="H217" s="90">
        <v>2.0</v>
      </c>
      <c r="I217" s="187">
        <v>15.0</v>
      </c>
    </row>
    <row r="218">
      <c r="A218" s="190" t="s">
        <v>33</v>
      </c>
      <c r="B218" s="198">
        <v>82.0</v>
      </c>
      <c r="C218" s="198">
        <v>39.0</v>
      </c>
      <c r="D218" s="198">
        <v>2.0</v>
      </c>
      <c r="E218" s="198">
        <v>1.0</v>
      </c>
      <c r="F218" s="198">
        <v>36.0</v>
      </c>
      <c r="G218" s="198">
        <v>34.0</v>
      </c>
      <c r="H218" s="198">
        <v>16.0</v>
      </c>
      <c r="I218" s="187">
        <v>15.0</v>
      </c>
    </row>
    <row r="219">
      <c r="A219" s="148" t="s">
        <v>34</v>
      </c>
      <c r="B219" s="150">
        <v>82.0</v>
      </c>
      <c r="C219" s="150">
        <v>43.0</v>
      </c>
      <c r="D219" s="150">
        <v>2.0</v>
      </c>
      <c r="E219" s="150">
        <v>1.0</v>
      </c>
      <c r="F219" s="150"/>
      <c r="G219" s="150">
        <v>111.0</v>
      </c>
      <c r="H219" s="150">
        <v>38.0</v>
      </c>
      <c r="I219" s="187">
        <v>15.0</v>
      </c>
    </row>
    <row r="220">
      <c r="A220" s="193" t="s">
        <v>81</v>
      </c>
      <c r="B220" s="194">
        <f>SUM(B219:C219)</f>
        <v>125</v>
      </c>
      <c r="C220" s="14"/>
      <c r="D220" s="35"/>
      <c r="E220" s="35"/>
      <c r="F220" s="31"/>
      <c r="G220" s="194">
        <f>SUM(G219:H219)</f>
        <v>149</v>
      </c>
      <c r="H220" s="14"/>
      <c r="I220" s="187">
        <v>15.0</v>
      </c>
    </row>
    <row r="221">
      <c r="A221" s="195"/>
      <c r="B221" s="196"/>
      <c r="C221" s="196"/>
      <c r="D221" s="196"/>
      <c r="E221" s="196"/>
      <c r="F221" s="196"/>
      <c r="G221" s="196"/>
      <c r="H221" s="196"/>
      <c r="I221" s="197"/>
    </row>
    <row r="222">
      <c r="A222" s="177">
        <v>44756.0</v>
      </c>
      <c r="B222" s="178" t="s">
        <v>0</v>
      </c>
      <c r="C222" s="4"/>
      <c r="D222" s="4"/>
      <c r="E222" s="5"/>
      <c r="F222" s="179"/>
      <c r="G222" s="178" t="s">
        <v>1</v>
      </c>
      <c r="H222" s="5"/>
      <c r="I222" s="180"/>
    </row>
    <row r="223">
      <c r="A223" s="181"/>
      <c r="B223" s="182" t="s">
        <v>76</v>
      </c>
      <c r="C223" s="182" t="s">
        <v>61</v>
      </c>
      <c r="D223" s="126" t="s">
        <v>4</v>
      </c>
      <c r="E223" s="127"/>
      <c r="F223" s="182" t="s">
        <v>62</v>
      </c>
      <c r="G223" s="182" t="s">
        <v>63</v>
      </c>
      <c r="H223" s="182" t="s">
        <v>64</v>
      </c>
      <c r="I223" s="183"/>
    </row>
    <row r="224">
      <c r="A224" s="184" t="s">
        <v>77</v>
      </c>
      <c r="B224" s="124"/>
      <c r="C224" s="124"/>
      <c r="D224" s="70" t="s">
        <v>65</v>
      </c>
      <c r="E224" s="70" t="s">
        <v>66</v>
      </c>
      <c r="F224" s="124"/>
      <c r="G224" s="124"/>
      <c r="H224" s="124"/>
      <c r="I224" s="183"/>
    </row>
    <row r="225">
      <c r="A225" s="185" t="s">
        <v>78</v>
      </c>
      <c r="B225" s="69">
        <f>SUM('Июль Магазины'!C327)</f>
        <v>17</v>
      </c>
      <c r="C225" s="70">
        <f>SUM('Июль Магазины'!D327)</f>
        <v>1</v>
      </c>
      <c r="D225" s="70">
        <f>SUM('Июль Магазины'!E327)</f>
        <v>0</v>
      </c>
      <c r="E225" s="70">
        <f>SUM('Июль Магазины'!F327)</f>
        <v>0</v>
      </c>
      <c r="F225" s="70">
        <f>SUM('Июль Магазины'!G327)</f>
        <v>1</v>
      </c>
      <c r="G225" s="70">
        <f>SUM('Июль Магазины'!H327)</f>
        <v>2</v>
      </c>
      <c r="H225" s="71">
        <f>SUM('Июль Магазины'!I327)</f>
        <v>0</v>
      </c>
      <c r="I225" s="187">
        <v>14.0</v>
      </c>
    </row>
    <row r="226">
      <c r="A226" s="185" t="s">
        <v>15</v>
      </c>
      <c r="B226" s="69">
        <f>SUM('Июль Магазины'!C328:C330)</f>
        <v>28</v>
      </c>
      <c r="C226" s="70">
        <f>SUM('Июль Магазины'!D328:D330)</f>
        <v>5</v>
      </c>
      <c r="D226" s="70">
        <f>SUM('Июль Магазины'!E328:E330)</f>
        <v>1</v>
      </c>
      <c r="E226" s="70">
        <f>SUM('Июль Магазины'!F328:F330)</f>
        <v>0</v>
      </c>
      <c r="F226" s="70">
        <f>SUM('Июль Магазины'!G328:G330)</f>
        <v>4</v>
      </c>
      <c r="G226" s="70">
        <f>SUM('Июль Магазины'!H328:H330)</f>
        <v>13</v>
      </c>
      <c r="H226" s="71">
        <f>SUM('Июль Магазины'!I328:I330)</f>
        <v>4</v>
      </c>
      <c r="I226" s="187">
        <v>14.0</v>
      </c>
    </row>
    <row r="227">
      <c r="A227" s="185" t="s">
        <v>20</v>
      </c>
      <c r="B227" s="69">
        <f>SUM('Июль Магазины'!C331:C335)</f>
        <v>15</v>
      </c>
      <c r="C227" s="70">
        <f>SUM('Июль Магазины'!D331:D335)</f>
        <v>11</v>
      </c>
      <c r="D227" s="70">
        <f>SUM('Июль Магазины'!E331:E335)</f>
        <v>0</v>
      </c>
      <c r="E227" s="70">
        <f>SUM('Июль Магазины'!F331:F335)</f>
        <v>1</v>
      </c>
      <c r="F227" s="70">
        <f>SUM('Июль Магазины'!G331:G335)</f>
        <v>10</v>
      </c>
      <c r="G227" s="70">
        <f>SUM('Июль Магазины'!H331:H335)</f>
        <v>5</v>
      </c>
      <c r="H227" s="71">
        <f>SUM('Июль Магазины'!I331:I335)</f>
        <v>2</v>
      </c>
      <c r="I227" s="187">
        <v>14.0</v>
      </c>
    </row>
    <row r="228">
      <c r="A228" s="188" t="s">
        <v>79</v>
      </c>
      <c r="B228" s="69">
        <f>SUM('Июль Магазины'!C336:C337)</f>
        <v>26</v>
      </c>
      <c r="C228" s="70">
        <f>SUM('Июль Магазины'!D336:D337)</f>
        <v>13</v>
      </c>
      <c r="D228" s="70">
        <f>SUM('Июль Магазины'!E336:E337)</f>
        <v>0</v>
      </c>
      <c r="E228" s="70">
        <f>SUM('Июль Магазины'!F336:F337)</f>
        <v>1</v>
      </c>
      <c r="F228" s="70">
        <f>SUM('Июль Магазины'!G336:G337)</f>
        <v>12</v>
      </c>
      <c r="G228" s="70">
        <f>SUM('Июль Магазины'!H336:H337)</f>
        <v>8</v>
      </c>
      <c r="H228" s="71">
        <f>SUM('Июль Магазины'!I336:I337)</f>
        <v>2</v>
      </c>
      <c r="I228" s="187">
        <v>14.0</v>
      </c>
    </row>
    <row r="229">
      <c r="A229" s="185" t="s">
        <v>80</v>
      </c>
      <c r="B229" s="69">
        <f>SUM('Июль Магазины'!C338)</f>
        <v>4</v>
      </c>
      <c r="C229" s="70">
        <f>SUM('Июль Магазины'!D338)</f>
        <v>8</v>
      </c>
      <c r="D229" s="70">
        <f>SUM('Июль Магазины'!E338)</f>
        <v>1</v>
      </c>
      <c r="E229" s="70">
        <f>SUM('Июль Магазины'!F338)</f>
        <v>1</v>
      </c>
      <c r="F229" s="70">
        <f>SUM('Июль Магазины'!G338)</f>
        <v>6</v>
      </c>
      <c r="G229" s="70">
        <f>SUM('Июль Магазины'!H338)</f>
        <v>4</v>
      </c>
      <c r="H229" s="71">
        <f>SUM('Июль Магазины'!I338)</f>
        <v>0</v>
      </c>
      <c r="I229" s="187">
        <v>14.0</v>
      </c>
    </row>
    <row r="230">
      <c r="A230" s="189" t="s">
        <v>31</v>
      </c>
      <c r="B230" s="69">
        <f>SUM('Июль Магазины'!C339)</f>
        <v>9</v>
      </c>
      <c r="C230" s="70">
        <f>SUM('Июль Магазины'!D339)</f>
        <v>5</v>
      </c>
      <c r="D230" s="70">
        <f>SUM('Июль Магазины'!E339)</f>
        <v>1</v>
      </c>
      <c r="E230" s="70">
        <f>SUM('Июль Магазины'!F339)</f>
        <v>0</v>
      </c>
      <c r="F230" s="70">
        <f>SUM('Июль Магазины'!G339)</f>
        <v>4</v>
      </c>
      <c r="G230" s="70">
        <f>SUM('Июль Магазины'!H339)</f>
        <v>11</v>
      </c>
      <c r="H230" s="71">
        <f>SUM('Июль Магазины'!I339)</f>
        <v>2</v>
      </c>
      <c r="I230" s="187">
        <v>14.0</v>
      </c>
    </row>
    <row r="231">
      <c r="A231" s="190" t="s">
        <v>33</v>
      </c>
      <c r="B231" s="75">
        <f>SUM('Июль Магазины'!C340)</f>
        <v>99</v>
      </c>
      <c r="C231" s="76">
        <f>SUM('Июль Магазины'!D340)</f>
        <v>43</v>
      </c>
      <c r="D231" s="76">
        <f>SUM('Июль Магазины'!E340)</f>
        <v>3</v>
      </c>
      <c r="E231" s="76">
        <f>SUM('Июль Магазины'!F340)</f>
        <v>3</v>
      </c>
      <c r="F231" s="76">
        <f>SUM('Июль Магазины'!G340)</f>
        <v>37</v>
      </c>
      <c r="G231" s="76">
        <f>SUM('Июль Магазины'!H340)</f>
        <v>43</v>
      </c>
      <c r="H231" s="77">
        <f>SUM('Июль Магазины'!I340)</f>
        <v>10</v>
      </c>
      <c r="I231" s="187">
        <v>14.0</v>
      </c>
    </row>
    <row r="232">
      <c r="A232" s="148" t="s">
        <v>34</v>
      </c>
      <c r="B232" s="41">
        <f>SUM('Июль Магазины'!C341)</f>
        <v>101</v>
      </c>
      <c r="C232" s="42">
        <f>SUM('Июль Магазины'!D341)</f>
        <v>44</v>
      </c>
      <c r="D232" s="42">
        <f>SUM('Июль Магазины'!E341)</f>
        <v>3</v>
      </c>
      <c r="E232" s="42">
        <f>SUM('Июль Магазины'!F341)</f>
        <v>3</v>
      </c>
      <c r="F232" s="42"/>
      <c r="G232" s="42">
        <f>SUM('Июль Магазины'!H341)</f>
        <v>113</v>
      </c>
      <c r="H232" s="43">
        <f>SUM('Июль Магазины'!I341)</f>
        <v>34</v>
      </c>
      <c r="I232" s="187">
        <v>14.0</v>
      </c>
    </row>
    <row r="233">
      <c r="A233" s="193" t="s">
        <v>81</v>
      </c>
      <c r="B233" s="194">
        <f>SUM(B232:C232)</f>
        <v>145</v>
      </c>
      <c r="C233" s="14"/>
      <c r="D233" s="35"/>
      <c r="E233" s="35"/>
      <c r="F233" s="31"/>
      <c r="G233" s="194">
        <f>SUM(G232:H232)</f>
        <v>147</v>
      </c>
      <c r="H233" s="14"/>
      <c r="I233" s="187">
        <v>14.0</v>
      </c>
    </row>
    <row r="234">
      <c r="A234" s="195"/>
      <c r="B234" s="196"/>
      <c r="C234" s="196"/>
      <c r="D234" s="196"/>
      <c r="E234" s="196"/>
      <c r="F234" s="196"/>
      <c r="G234" s="196"/>
      <c r="H234" s="196"/>
      <c r="I234" s="197"/>
    </row>
    <row r="235">
      <c r="A235" s="177">
        <v>44755.0</v>
      </c>
      <c r="B235" s="178" t="s">
        <v>0</v>
      </c>
      <c r="C235" s="4"/>
      <c r="D235" s="4"/>
      <c r="E235" s="5"/>
      <c r="F235" s="179"/>
      <c r="G235" s="178" t="s">
        <v>1</v>
      </c>
      <c r="H235" s="5"/>
      <c r="I235" s="180"/>
    </row>
    <row r="236">
      <c r="A236" s="181"/>
      <c r="B236" s="182" t="s">
        <v>76</v>
      </c>
      <c r="C236" s="182" t="s">
        <v>61</v>
      </c>
      <c r="D236" s="126" t="s">
        <v>4</v>
      </c>
      <c r="E236" s="127"/>
      <c r="F236" s="182" t="s">
        <v>62</v>
      </c>
      <c r="G236" s="182" t="s">
        <v>63</v>
      </c>
      <c r="H236" s="182" t="s">
        <v>64</v>
      </c>
      <c r="I236" s="183"/>
    </row>
    <row r="237">
      <c r="A237" s="184" t="s">
        <v>77</v>
      </c>
      <c r="B237" s="124"/>
      <c r="C237" s="124"/>
      <c r="D237" s="70" t="s">
        <v>65</v>
      </c>
      <c r="E237" s="70" t="s">
        <v>66</v>
      </c>
      <c r="F237" s="124"/>
      <c r="G237" s="124"/>
      <c r="H237" s="124"/>
      <c r="I237" s="183"/>
    </row>
    <row r="238">
      <c r="A238" s="185" t="s">
        <v>78</v>
      </c>
      <c r="B238" s="90">
        <v>12.0</v>
      </c>
      <c r="C238" s="90">
        <v>6.0</v>
      </c>
      <c r="D238" s="90">
        <v>0.0</v>
      </c>
      <c r="E238" s="90">
        <v>0.0</v>
      </c>
      <c r="F238" s="90">
        <v>6.0</v>
      </c>
      <c r="G238" s="90">
        <v>6.0</v>
      </c>
      <c r="H238" s="90">
        <v>3.0</v>
      </c>
      <c r="I238" s="187">
        <v>13.0</v>
      </c>
    </row>
    <row r="239">
      <c r="A239" s="185" t="s">
        <v>15</v>
      </c>
      <c r="B239" s="90">
        <v>27.0</v>
      </c>
      <c r="C239" s="90">
        <v>6.0</v>
      </c>
      <c r="D239" s="90">
        <v>1.0</v>
      </c>
      <c r="E239" s="90">
        <v>0.0</v>
      </c>
      <c r="F239" s="90">
        <v>5.0</v>
      </c>
      <c r="G239" s="90">
        <v>11.0</v>
      </c>
      <c r="H239" s="90">
        <v>1.0</v>
      </c>
      <c r="I239" s="187">
        <v>13.0</v>
      </c>
    </row>
    <row r="240">
      <c r="A240" s="185" t="s">
        <v>20</v>
      </c>
      <c r="B240" s="90">
        <v>17.0</v>
      </c>
      <c r="C240" s="90">
        <v>3.0</v>
      </c>
      <c r="D240" s="90">
        <v>0.0</v>
      </c>
      <c r="E240" s="90">
        <v>0.0</v>
      </c>
      <c r="F240" s="90">
        <v>3.0</v>
      </c>
      <c r="G240" s="90">
        <v>13.0</v>
      </c>
      <c r="H240" s="90">
        <v>6.0</v>
      </c>
      <c r="I240" s="187">
        <v>13.0</v>
      </c>
    </row>
    <row r="241">
      <c r="A241" s="185" t="s">
        <v>80</v>
      </c>
      <c r="B241" s="90">
        <v>11.0</v>
      </c>
      <c r="C241" s="90">
        <v>13.0</v>
      </c>
      <c r="D241" s="90">
        <v>2.0</v>
      </c>
      <c r="E241" s="90">
        <v>3.0</v>
      </c>
      <c r="F241" s="90">
        <v>8.0</v>
      </c>
      <c r="G241" s="90">
        <v>2.0</v>
      </c>
      <c r="H241" s="90">
        <v>2.0</v>
      </c>
      <c r="I241" s="187">
        <v>13.0</v>
      </c>
    </row>
    <row r="242">
      <c r="A242" s="188" t="s">
        <v>79</v>
      </c>
      <c r="B242" s="90">
        <v>15.0</v>
      </c>
      <c r="C242" s="90">
        <v>10.0</v>
      </c>
      <c r="D242" s="90">
        <v>0.0</v>
      </c>
      <c r="E242" s="90">
        <v>0.0</v>
      </c>
      <c r="F242" s="90">
        <v>10.0</v>
      </c>
      <c r="G242" s="90">
        <v>7.0</v>
      </c>
      <c r="H242" s="90">
        <v>1.0</v>
      </c>
      <c r="I242" s="187">
        <v>13.0</v>
      </c>
    </row>
    <row r="243">
      <c r="A243" s="189" t="s">
        <v>31</v>
      </c>
      <c r="B243" s="90">
        <v>11.0</v>
      </c>
      <c r="C243" s="90">
        <v>5.0</v>
      </c>
      <c r="D243" s="90">
        <v>1.0</v>
      </c>
      <c r="E243" s="90">
        <v>0.0</v>
      </c>
      <c r="F243" s="90">
        <v>4.0</v>
      </c>
      <c r="G243" s="90">
        <v>17.0</v>
      </c>
      <c r="H243" s="90">
        <v>4.0</v>
      </c>
      <c r="I243" s="187">
        <v>13.0</v>
      </c>
    </row>
    <row r="244">
      <c r="A244" s="190" t="s">
        <v>33</v>
      </c>
      <c r="B244" s="198">
        <v>93.0</v>
      </c>
      <c r="C244" s="198">
        <v>43.0</v>
      </c>
      <c r="D244" s="198">
        <v>4.0</v>
      </c>
      <c r="E244" s="198">
        <v>3.0</v>
      </c>
      <c r="F244" s="198">
        <v>36.0</v>
      </c>
      <c r="G244" s="198">
        <v>56.0</v>
      </c>
      <c r="H244" s="198">
        <v>17.0</v>
      </c>
      <c r="I244" s="187">
        <v>13.0</v>
      </c>
    </row>
    <row r="245">
      <c r="A245" s="148" t="s">
        <v>34</v>
      </c>
      <c r="B245" s="150">
        <v>104.0</v>
      </c>
      <c r="C245" s="150">
        <v>51.0</v>
      </c>
      <c r="D245" s="150">
        <v>4.0</v>
      </c>
      <c r="E245" s="150">
        <v>3.0</v>
      </c>
      <c r="F245" s="150"/>
      <c r="G245" s="150">
        <v>164.0</v>
      </c>
      <c r="H245" s="150">
        <v>58.0</v>
      </c>
      <c r="I245" s="187">
        <v>13.0</v>
      </c>
    </row>
    <row r="246">
      <c r="A246" s="193" t="s">
        <v>81</v>
      </c>
      <c r="B246" s="194">
        <f>SUM(B245:C245)</f>
        <v>155</v>
      </c>
      <c r="C246" s="14"/>
      <c r="D246" s="35"/>
      <c r="E246" s="35"/>
      <c r="F246" s="31"/>
      <c r="G246" s="194">
        <f>SUM(G245:H245)</f>
        <v>222</v>
      </c>
      <c r="H246" s="14"/>
      <c r="I246" s="187">
        <v>13.0</v>
      </c>
    </row>
    <row r="247">
      <c r="A247" s="195"/>
      <c r="B247" s="196"/>
      <c r="C247" s="196"/>
      <c r="D247" s="196"/>
      <c r="E247" s="196"/>
      <c r="F247" s="196"/>
      <c r="G247" s="196"/>
      <c r="H247" s="196"/>
      <c r="I247" s="197"/>
    </row>
    <row r="248">
      <c r="A248" s="177">
        <v>44754.0</v>
      </c>
      <c r="B248" s="178" t="s">
        <v>0</v>
      </c>
      <c r="C248" s="4"/>
      <c r="D248" s="4"/>
      <c r="E248" s="5"/>
      <c r="F248" s="179"/>
      <c r="G248" s="178" t="s">
        <v>1</v>
      </c>
      <c r="H248" s="5"/>
      <c r="I248" s="180"/>
    </row>
    <row r="249">
      <c r="A249" s="181"/>
      <c r="B249" s="182" t="s">
        <v>76</v>
      </c>
      <c r="C249" s="182" t="s">
        <v>61</v>
      </c>
      <c r="D249" s="126" t="s">
        <v>4</v>
      </c>
      <c r="E249" s="127"/>
      <c r="F249" s="182" t="s">
        <v>62</v>
      </c>
      <c r="G249" s="182" t="s">
        <v>63</v>
      </c>
      <c r="H249" s="182" t="s">
        <v>64</v>
      </c>
      <c r="I249" s="183"/>
    </row>
    <row r="250">
      <c r="A250" s="184" t="s">
        <v>77</v>
      </c>
      <c r="B250" s="124"/>
      <c r="C250" s="124"/>
      <c r="D250" s="70" t="s">
        <v>65</v>
      </c>
      <c r="E250" s="70" t="s">
        <v>66</v>
      </c>
      <c r="F250" s="124"/>
      <c r="G250" s="124"/>
      <c r="H250" s="124"/>
      <c r="I250" s="183"/>
    </row>
    <row r="251">
      <c r="A251" s="185" t="s">
        <v>78</v>
      </c>
      <c r="B251" s="90">
        <v>15.0</v>
      </c>
      <c r="C251" s="90">
        <v>2.0</v>
      </c>
      <c r="D251" s="90">
        <v>1.0</v>
      </c>
      <c r="E251" s="90">
        <v>0.0</v>
      </c>
      <c r="F251" s="90">
        <v>1.0</v>
      </c>
      <c r="G251" s="90">
        <v>4.0</v>
      </c>
      <c r="H251" s="90">
        <v>2.0</v>
      </c>
      <c r="I251" s="187">
        <v>12.0</v>
      </c>
    </row>
    <row r="252">
      <c r="A252" s="185" t="s">
        <v>15</v>
      </c>
      <c r="B252" s="90">
        <v>14.0</v>
      </c>
      <c r="C252" s="90">
        <v>4.0</v>
      </c>
      <c r="D252" s="90">
        <v>0.0</v>
      </c>
      <c r="E252" s="90">
        <v>0.0</v>
      </c>
      <c r="F252" s="90">
        <v>4.0</v>
      </c>
      <c r="G252" s="90">
        <v>16.0</v>
      </c>
      <c r="H252" s="90">
        <v>2.0</v>
      </c>
      <c r="I252" s="187">
        <v>12.0</v>
      </c>
    </row>
    <row r="253">
      <c r="A253" s="185" t="s">
        <v>20</v>
      </c>
      <c r="B253" s="90">
        <v>14.0</v>
      </c>
      <c r="C253" s="90">
        <v>16.0</v>
      </c>
      <c r="D253" s="90">
        <v>0.0</v>
      </c>
      <c r="E253" s="90">
        <v>0.0</v>
      </c>
      <c r="F253" s="90">
        <v>16.0</v>
      </c>
      <c r="G253" s="90">
        <v>19.0</v>
      </c>
      <c r="H253" s="90">
        <v>3.0</v>
      </c>
      <c r="I253" s="187">
        <v>12.0</v>
      </c>
    </row>
    <row r="254">
      <c r="A254" s="185" t="s">
        <v>80</v>
      </c>
      <c r="B254" s="90">
        <v>15.0</v>
      </c>
      <c r="C254" s="90">
        <v>8.0</v>
      </c>
      <c r="D254" s="90">
        <v>1.0</v>
      </c>
      <c r="E254" s="90">
        <v>0.0</v>
      </c>
      <c r="F254" s="90">
        <v>7.0</v>
      </c>
      <c r="G254" s="90">
        <v>3.0</v>
      </c>
      <c r="H254" s="90">
        <v>1.0</v>
      </c>
      <c r="I254" s="187">
        <v>12.0</v>
      </c>
    </row>
    <row r="255">
      <c r="A255" s="188" t="s">
        <v>79</v>
      </c>
      <c r="B255" s="90">
        <v>19.0</v>
      </c>
      <c r="C255" s="90">
        <v>11.0</v>
      </c>
      <c r="D255" s="90">
        <v>0.0</v>
      </c>
      <c r="E255" s="90">
        <v>0.0</v>
      </c>
      <c r="F255" s="90">
        <v>11.0</v>
      </c>
      <c r="G255" s="90">
        <v>9.0</v>
      </c>
      <c r="H255" s="90">
        <v>1.0</v>
      </c>
      <c r="I255" s="187">
        <v>12.0</v>
      </c>
    </row>
    <row r="256">
      <c r="A256" s="189" t="s">
        <v>31</v>
      </c>
      <c r="B256" s="90">
        <v>6.0</v>
      </c>
      <c r="C256" s="90">
        <v>0.0</v>
      </c>
      <c r="D256" s="90">
        <v>0.0</v>
      </c>
      <c r="E256" s="90">
        <v>0.0</v>
      </c>
      <c r="F256" s="90">
        <v>0.0</v>
      </c>
      <c r="G256" s="90">
        <v>3.0</v>
      </c>
      <c r="H256" s="90">
        <v>3.0</v>
      </c>
      <c r="I256" s="187">
        <v>12.0</v>
      </c>
    </row>
    <row r="257">
      <c r="A257" s="190" t="s">
        <v>33</v>
      </c>
      <c r="B257" s="198">
        <v>83.0</v>
      </c>
      <c r="C257" s="198">
        <v>41.0</v>
      </c>
      <c r="D257" s="198">
        <v>2.0</v>
      </c>
      <c r="E257" s="198">
        <v>0.0</v>
      </c>
      <c r="F257" s="198">
        <v>39.0</v>
      </c>
      <c r="G257" s="198">
        <v>54.0</v>
      </c>
      <c r="H257" s="198">
        <v>12.0</v>
      </c>
      <c r="I257" s="187">
        <v>12.0</v>
      </c>
    </row>
    <row r="258">
      <c r="A258" s="148" t="s">
        <v>34</v>
      </c>
      <c r="B258" s="150">
        <v>94.0</v>
      </c>
      <c r="C258" s="150">
        <v>51.0</v>
      </c>
      <c r="D258" s="150">
        <v>2.0</v>
      </c>
      <c r="E258" s="150">
        <v>0.0</v>
      </c>
      <c r="F258" s="150"/>
      <c r="G258" s="150">
        <v>156.0</v>
      </c>
      <c r="H258" s="150">
        <v>104.0</v>
      </c>
      <c r="I258" s="187">
        <v>12.0</v>
      </c>
    </row>
    <row r="259">
      <c r="A259" s="193" t="s">
        <v>81</v>
      </c>
      <c r="B259" s="194">
        <f>SUM(B258:C258)</f>
        <v>145</v>
      </c>
      <c r="C259" s="14"/>
      <c r="D259" s="35"/>
      <c r="E259" s="35"/>
      <c r="F259" s="31"/>
      <c r="G259" s="194">
        <f>SUM(G258:H258)</f>
        <v>260</v>
      </c>
      <c r="H259" s="14"/>
      <c r="I259" s="187">
        <v>12.0</v>
      </c>
    </row>
    <row r="260">
      <c r="A260" s="195"/>
      <c r="B260" s="196"/>
      <c r="C260" s="196"/>
      <c r="D260" s="196"/>
      <c r="E260" s="196"/>
      <c r="F260" s="196"/>
      <c r="G260" s="196"/>
      <c r="H260" s="196"/>
      <c r="I260" s="197"/>
    </row>
    <row r="261">
      <c r="A261" s="177">
        <v>44753.0</v>
      </c>
      <c r="B261" s="178" t="s">
        <v>0</v>
      </c>
      <c r="C261" s="4"/>
      <c r="D261" s="4"/>
      <c r="E261" s="5"/>
      <c r="F261" s="179"/>
      <c r="G261" s="178" t="s">
        <v>1</v>
      </c>
      <c r="H261" s="5"/>
      <c r="I261" s="180"/>
    </row>
    <row r="262">
      <c r="A262" s="181"/>
      <c r="B262" s="182" t="s">
        <v>76</v>
      </c>
      <c r="C262" s="182" t="s">
        <v>61</v>
      </c>
      <c r="D262" s="126" t="s">
        <v>4</v>
      </c>
      <c r="E262" s="127"/>
      <c r="F262" s="182" t="s">
        <v>62</v>
      </c>
      <c r="G262" s="182" t="s">
        <v>63</v>
      </c>
      <c r="H262" s="182" t="s">
        <v>64</v>
      </c>
      <c r="I262" s="183"/>
    </row>
    <row r="263">
      <c r="A263" s="184" t="s">
        <v>77</v>
      </c>
      <c r="B263" s="124"/>
      <c r="C263" s="124"/>
      <c r="D263" s="70" t="s">
        <v>65</v>
      </c>
      <c r="E263" s="70" t="s">
        <v>66</v>
      </c>
      <c r="F263" s="124"/>
      <c r="G263" s="124"/>
      <c r="H263" s="124"/>
      <c r="I263" s="183"/>
    </row>
    <row r="264">
      <c r="A264" s="185" t="s">
        <v>78</v>
      </c>
      <c r="B264" s="186">
        <v>16.0</v>
      </c>
      <c r="C264" s="186">
        <v>7.0</v>
      </c>
      <c r="D264" s="186">
        <v>0.0</v>
      </c>
      <c r="E264" s="186">
        <v>0.0</v>
      </c>
      <c r="F264" s="70">
        <v>7.0</v>
      </c>
      <c r="G264" s="186">
        <v>8.0</v>
      </c>
      <c r="H264" s="186">
        <v>3.0</v>
      </c>
      <c r="I264" s="187">
        <v>11.0</v>
      </c>
    </row>
    <row r="265">
      <c r="A265" s="185" t="s">
        <v>15</v>
      </c>
      <c r="B265" s="186">
        <v>21.0</v>
      </c>
      <c r="C265" s="186">
        <v>11.0</v>
      </c>
      <c r="D265" s="186">
        <v>0.0</v>
      </c>
      <c r="E265" s="186">
        <v>1.0</v>
      </c>
      <c r="F265" s="70">
        <v>10.0</v>
      </c>
      <c r="G265" s="186">
        <v>16.0</v>
      </c>
      <c r="H265" s="186">
        <v>5.0</v>
      </c>
      <c r="I265" s="187">
        <v>11.0</v>
      </c>
    </row>
    <row r="266">
      <c r="A266" s="185" t="s">
        <v>20</v>
      </c>
      <c r="B266" s="186">
        <v>12.0</v>
      </c>
      <c r="C266" s="70">
        <v>14.0</v>
      </c>
      <c r="D266" s="186">
        <v>2.0</v>
      </c>
      <c r="E266" s="186">
        <v>1.0</v>
      </c>
      <c r="F266" s="70">
        <v>11.0</v>
      </c>
      <c r="G266" s="186">
        <v>20.0</v>
      </c>
      <c r="H266" s="186">
        <v>9.0</v>
      </c>
      <c r="I266" s="187">
        <v>11.0</v>
      </c>
    </row>
    <row r="267">
      <c r="A267" s="185" t="s">
        <v>80</v>
      </c>
      <c r="B267" s="186">
        <v>13.0</v>
      </c>
      <c r="C267" s="186">
        <v>5.0</v>
      </c>
      <c r="D267" s="186">
        <v>0.0</v>
      </c>
      <c r="E267" s="186">
        <v>1.0</v>
      </c>
      <c r="F267" s="70">
        <v>4.0</v>
      </c>
      <c r="G267" s="186">
        <v>3.0</v>
      </c>
      <c r="H267" s="186">
        <v>2.0</v>
      </c>
      <c r="I267" s="187">
        <v>11.0</v>
      </c>
    </row>
    <row r="268">
      <c r="A268" s="188" t="s">
        <v>79</v>
      </c>
      <c r="B268" s="186">
        <v>18.0</v>
      </c>
      <c r="C268" s="186">
        <v>8.0</v>
      </c>
      <c r="D268" s="186">
        <v>3.0</v>
      </c>
      <c r="E268" s="186">
        <v>0.0</v>
      </c>
      <c r="F268" s="70">
        <v>5.0</v>
      </c>
      <c r="G268" s="186">
        <v>5.0</v>
      </c>
      <c r="H268" s="186">
        <v>2.0</v>
      </c>
      <c r="I268" s="187">
        <v>11.0</v>
      </c>
    </row>
    <row r="269">
      <c r="A269" s="185" t="s">
        <v>82</v>
      </c>
      <c r="B269" s="186">
        <v>10.0</v>
      </c>
      <c r="C269" s="186">
        <v>1.0</v>
      </c>
      <c r="D269" s="186">
        <v>0.0</v>
      </c>
      <c r="E269" s="186">
        <v>1.0</v>
      </c>
      <c r="F269" s="70">
        <v>0.0</v>
      </c>
      <c r="G269" s="186">
        <v>1.0</v>
      </c>
      <c r="H269" s="186">
        <v>1.0</v>
      </c>
      <c r="I269" s="187">
        <v>11.0</v>
      </c>
    </row>
    <row r="270">
      <c r="A270" s="190" t="s">
        <v>33</v>
      </c>
      <c r="B270" s="191">
        <v>90.0</v>
      </c>
      <c r="C270" s="76">
        <v>46.0</v>
      </c>
      <c r="D270" s="76">
        <v>5.0</v>
      </c>
      <c r="E270" s="191">
        <v>4.0</v>
      </c>
      <c r="F270" s="76">
        <v>37.0</v>
      </c>
      <c r="G270" s="76">
        <v>53.0</v>
      </c>
      <c r="H270" s="76">
        <v>22.0</v>
      </c>
      <c r="I270" s="187">
        <v>11.0</v>
      </c>
    </row>
    <row r="271">
      <c r="A271" s="148" t="s">
        <v>34</v>
      </c>
      <c r="B271" s="192">
        <v>98.0</v>
      </c>
      <c r="C271" s="192">
        <v>53.0</v>
      </c>
      <c r="D271" s="192">
        <v>5.0</v>
      </c>
      <c r="E271" s="150">
        <v>4.0</v>
      </c>
      <c r="F271" s="199"/>
      <c r="G271" s="192">
        <v>129.0</v>
      </c>
      <c r="H271" s="192">
        <v>74.0</v>
      </c>
      <c r="I271" s="187">
        <v>11.0</v>
      </c>
    </row>
    <row r="272">
      <c r="A272" s="193" t="s">
        <v>81</v>
      </c>
      <c r="B272" s="194">
        <f>SUM(B271:C271)</f>
        <v>151</v>
      </c>
      <c r="C272" s="14"/>
      <c r="D272" s="31"/>
      <c r="E272" s="31"/>
      <c r="F272" s="31"/>
      <c r="G272" s="194">
        <f>SUM(G271:H271)</f>
        <v>203</v>
      </c>
      <c r="H272" s="14"/>
      <c r="I272" s="187">
        <v>11.0</v>
      </c>
    </row>
    <row r="273">
      <c r="A273" s="195"/>
      <c r="B273" s="196"/>
      <c r="C273" s="196"/>
      <c r="D273" s="196"/>
      <c r="E273" s="196"/>
      <c r="F273" s="196"/>
      <c r="G273" s="196"/>
      <c r="H273" s="196"/>
      <c r="I273" s="197"/>
    </row>
    <row r="274">
      <c r="A274" s="177">
        <v>44752.0</v>
      </c>
      <c r="B274" s="178" t="s">
        <v>0</v>
      </c>
      <c r="C274" s="4"/>
      <c r="D274" s="4"/>
      <c r="E274" s="5"/>
      <c r="F274" s="179"/>
      <c r="G274" s="178" t="s">
        <v>1</v>
      </c>
      <c r="H274" s="5"/>
      <c r="I274" s="180"/>
    </row>
    <row r="275">
      <c r="A275" s="181"/>
      <c r="B275" s="182" t="s">
        <v>76</v>
      </c>
      <c r="C275" s="182" t="s">
        <v>61</v>
      </c>
      <c r="D275" s="126" t="s">
        <v>4</v>
      </c>
      <c r="E275" s="127"/>
      <c r="F275" s="182" t="s">
        <v>62</v>
      </c>
      <c r="G275" s="182" t="s">
        <v>63</v>
      </c>
      <c r="H275" s="182" t="s">
        <v>64</v>
      </c>
      <c r="I275" s="183"/>
    </row>
    <row r="276">
      <c r="A276" s="184" t="s">
        <v>77</v>
      </c>
      <c r="B276" s="124"/>
      <c r="C276" s="124"/>
      <c r="D276" s="70" t="s">
        <v>65</v>
      </c>
      <c r="E276" s="70" t="s">
        <v>66</v>
      </c>
      <c r="F276" s="124"/>
      <c r="G276" s="124"/>
      <c r="H276" s="124"/>
      <c r="I276" s="183"/>
    </row>
    <row r="277">
      <c r="A277" s="185" t="s">
        <v>78</v>
      </c>
      <c r="B277" s="90">
        <v>2.0</v>
      </c>
      <c r="C277" s="90">
        <v>1.0</v>
      </c>
      <c r="D277" s="90">
        <v>0.0</v>
      </c>
      <c r="E277" s="90">
        <v>0.0</v>
      </c>
      <c r="F277" s="70">
        <f t="shared" ref="F277:F283" si="1">C277-(D277+E277)</f>
        <v>1</v>
      </c>
      <c r="G277" s="90">
        <v>1.0</v>
      </c>
      <c r="H277" s="90">
        <v>0.0</v>
      </c>
      <c r="I277" s="187">
        <v>10.0</v>
      </c>
    </row>
    <row r="278">
      <c r="A278" s="185" t="s">
        <v>15</v>
      </c>
      <c r="B278" s="90">
        <v>4.0</v>
      </c>
      <c r="C278" s="90">
        <v>5.0</v>
      </c>
      <c r="D278" s="90">
        <v>0.0</v>
      </c>
      <c r="E278" s="90">
        <v>0.0</v>
      </c>
      <c r="F278" s="70">
        <f t="shared" si="1"/>
        <v>5</v>
      </c>
      <c r="G278" s="90">
        <v>3.0</v>
      </c>
      <c r="H278" s="90">
        <v>3.0</v>
      </c>
      <c r="I278" s="187">
        <v>10.0</v>
      </c>
    </row>
    <row r="279">
      <c r="A279" s="185" t="s">
        <v>20</v>
      </c>
      <c r="B279" s="90">
        <v>0.0</v>
      </c>
      <c r="C279" s="70">
        <f>SUM(1+3+3+5)</f>
        <v>12</v>
      </c>
      <c r="D279" s="90">
        <v>1.0</v>
      </c>
      <c r="E279" s="90">
        <v>2.0</v>
      </c>
      <c r="F279" s="70">
        <f t="shared" si="1"/>
        <v>9</v>
      </c>
      <c r="G279" s="90">
        <v>0.0</v>
      </c>
      <c r="H279" s="90">
        <v>0.0</v>
      </c>
      <c r="I279" s="187">
        <v>10.0</v>
      </c>
    </row>
    <row r="280">
      <c r="A280" s="185" t="s">
        <v>80</v>
      </c>
      <c r="B280" s="90">
        <v>2.0</v>
      </c>
      <c r="C280" s="90">
        <v>1.0</v>
      </c>
      <c r="D280" s="90">
        <v>1.0</v>
      </c>
      <c r="E280" s="90">
        <v>0.0</v>
      </c>
      <c r="F280" s="70">
        <f t="shared" si="1"/>
        <v>0</v>
      </c>
      <c r="G280" s="90">
        <v>0.0</v>
      </c>
      <c r="H280" s="90">
        <v>0.0</v>
      </c>
      <c r="I280" s="187">
        <v>10.0</v>
      </c>
    </row>
    <row r="281">
      <c r="A281" s="188" t="s">
        <v>79</v>
      </c>
      <c r="B281" s="90">
        <v>6.0</v>
      </c>
      <c r="C281" s="90">
        <v>2.0</v>
      </c>
      <c r="D281" s="90">
        <v>0.0</v>
      </c>
      <c r="E281" s="90">
        <v>0.0</v>
      </c>
      <c r="F281" s="70">
        <f t="shared" si="1"/>
        <v>2</v>
      </c>
      <c r="G281" s="90">
        <v>2.0</v>
      </c>
      <c r="H281" s="90">
        <v>1.0</v>
      </c>
      <c r="I281" s="187">
        <v>10.0</v>
      </c>
    </row>
    <row r="282">
      <c r="A282" s="185" t="s">
        <v>82</v>
      </c>
      <c r="B282" s="90">
        <v>0.0</v>
      </c>
      <c r="C282" s="90">
        <v>0.0</v>
      </c>
      <c r="D282" s="90">
        <v>0.0</v>
      </c>
      <c r="E282" s="90">
        <v>0.0</v>
      </c>
      <c r="F282" s="70">
        <f t="shared" si="1"/>
        <v>0</v>
      </c>
      <c r="G282" s="90">
        <v>0.0</v>
      </c>
      <c r="H282" s="90">
        <v>0.0</v>
      </c>
      <c r="I282" s="187">
        <v>10.0</v>
      </c>
    </row>
    <row r="283">
      <c r="A283" s="190" t="s">
        <v>33</v>
      </c>
      <c r="B283" s="198">
        <v>14.0</v>
      </c>
      <c r="C283" s="76">
        <f t="shared" ref="C283:D283" si="2">SUM(C277:C282)</f>
        <v>21</v>
      </c>
      <c r="D283" s="76">
        <f t="shared" si="2"/>
        <v>2</v>
      </c>
      <c r="E283" s="198">
        <v>2.0</v>
      </c>
      <c r="F283" s="76">
        <f t="shared" si="1"/>
        <v>17</v>
      </c>
      <c r="G283" s="76">
        <f t="shared" ref="G283:H283" si="3">SUM(G277:G282)</f>
        <v>6</v>
      </c>
      <c r="H283" s="76">
        <f t="shared" si="3"/>
        <v>4</v>
      </c>
      <c r="I283" s="187">
        <v>10.0</v>
      </c>
    </row>
    <row r="284">
      <c r="A284" s="148" t="s">
        <v>34</v>
      </c>
      <c r="B284" s="150">
        <v>12.0</v>
      </c>
      <c r="C284" s="150">
        <v>19.0</v>
      </c>
      <c r="D284" s="150">
        <v>2.0</v>
      </c>
      <c r="E284" s="150">
        <v>2.0</v>
      </c>
      <c r="F284" s="199"/>
      <c r="G284" s="150">
        <v>6.0</v>
      </c>
      <c r="H284" s="150">
        <v>4.0</v>
      </c>
      <c r="I284" s="187">
        <v>10.0</v>
      </c>
    </row>
    <row r="285">
      <c r="A285" s="193" t="s">
        <v>81</v>
      </c>
      <c r="B285" s="194">
        <f>SUM(B284:C284)</f>
        <v>31</v>
      </c>
      <c r="C285" s="14"/>
      <c r="D285" s="31"/>
      <c r="E285" s="31"/>
      <c r="F285" s="31"/>
      <c r="G285" s="194">
        <f>SUM(G284:H284)</f>
        <v>10</v>
      </c>
      <c r="H285" s="14"/>
      <c r="I285" s="187">
        <v>10.0</v>
      </c>
    </row>
    <row r="286">
      <c r="A286" s="195"/>
      <c r="B286" s="196"/>
      <c r="C286" s="196"/>
      <c r="D286" s="196"/>
      <c r="E286" s="196"/>
      <c r="F286" s="196"/>
      <c r="G286" s="196"/>
      <c r="H286" s="196"/>
      <c r="I286" s="197"/>
    </row>
    <row r="287">
      <c r="A287" s="177">
        <v>44751.0</v>
      </c>
      <c r="B287" s="178" t="s">
        <v>0</v>
      </c>
      <c r="C287" s="4"/>
      <c r="D287" s="4"/>
      <c r="E287" s="5"/>
      <c r="F287" s="179"/>
      <c r="G287" s="178" t="s">
        <v>1</v>
      </c>
      <c r="H287" s="5"/>
      <c r="I287" s="180"/>
    </row>
    <row r="288">
      <c r="A288" s="181"/>
      <c r="B288" s="182" t="s">
        <v>76</v>
      </c>
      <c r="C288" s="182" t="s">
        <v>61</v>
      </c>
      <c r="D288" s="126" t="s">
        <v>4</v>
      </c>
      <c r="E288" s="127"/>
      <c r="F288" s="182" t="s">
        <v>62</v>
      </c>
      <c r="G288" s="182" t="s">
        <v>63</v>
      </c>
      <c r="H288" s="182" t="s">
        <v>64</v>
      </c>
      <c r="I288" s="183"/>
    </row>
    <row r="289">
      <c r="A289" s="184" t="s">
        <v>77</v>
      </c>
      <c r="B289" s="124"/>
      <c r="C289" s="124"/>
      <c r="D289" s="70" t="s">
        <v>65</v>
      </c>
      <c r="E289" s="70" t="s">
        <v>66</v>
      </c>
      <c r="F289" s="124"/>
      <c r="G289" s="124"/>
      <c r="H289" s="124"/>
      <c r="I289" s="183"/>
    </row>
    <row r="290">
      <c r="A290" s="185" t="s">
        <v>78</v>
      </c>
      <c r="B290" s="90">
        <v>1.0</v>
      </c>
      <c r="C290" s="90">
        <v>2.0</v>
      </c>
      <c r="D290" s="90">
        <v>0.0</v>
      </c>
      <c r="E290" s="90">
        <v>0.0</v>
      </c>
      <c r="F290" s="70">
        <f t="shared" ref="F290:F296" si="4">C290-(D290+E290)</f>
        <v>2</v>
      </c>
      <c r="G290" s="90">
        <v>1.0</v>
      </c>
      <c r="H290" s="90">
        <v>2.0</v>
      </c>
      <c r="I290" s="187">
        <v>9.0</v>
      </c>
    </row>
    <row r="291">
      <c r="A291" s="185" t="s">
        <v>15</v>
      </c>
      <c r="B291" s="70">
        <f>SUM(6+1)</f>
        <v>7</v>
      </c>
      <c r="C291" s="70">
        <f>SUM(3+1)</f>
        <v>4</v>
      </c>
      <c r="D291" s="90">
        <v>0.0</v>
      </c>
      <c r="E291" s="90">
        <v>1.0</v>
      </c>
      <c r="F291" s="70">
        <f t="shared" si="4"/>
        <v>3</v>
      </c>
      <c r="G291" s="90">
        <v>1.0</v>
      </c>
      <c r="H291" s="90">
        <v>0.0</v>
      </c>
      <c r="I291" s="187">
        <v>9.0</v>
      </c>
    </row>
    <row r="292">
      <c r="A292" s="185" t="s">
        <v>20</v>
      </c>
      <c r="B292" s="70">
        <f>SUM(3+2+2)</f>
        <v>7</v>
      </c>
      <c r="C292" s="70">
        <f>SUM(1+1+2)</f>
        <v>4</v>
      </c>
      <c r="D292" s="90">
        <v>1.0</v>
      </c>
      <c r="E292" s="90">
        <v>0.0</v>
      </c>
      <c r="F292" s="70">
        <f t="shared" si="4"/>
        <v>3</v>
      </c>
      <c r="G292" s="70">
        <f>SUM(2+1+1)</f>
        <v>4</v>
      </c>
      <c r="H292" s="70">
        <f>SUM(1+1)</f>
        <v>2</v>
      </c>
      <c r="I292" s="187">
        <v>9.0</v>
      </c>
    </row>
    <row r="293">
      <c r="A293" s="185" t="s">
        <v>80</v>
      </c>
      <c r="B293" s="90">
        <v>1.0</v>
      </c>
      <c r="C293" s="90">
        <v>3.0</v>
      </c>
      <c r="D293" s="90">
        <v>0.0</v>
      </c>
      <c r="E293" s="90">
        <v>1.0</v>
      </c>
      <c r="F293" s="70">
        <f t="shared" si="4"/>
        <v>2</v>
      </c>
      <c r="G293" s="90">
        <f>SUM(1+1)</f>
        <v>2</v>
      </c>
      <c r="H293" s="90">
        <v>0.0</v>
      </c>
      <c r="I293" s="187">
        <v>9.0</v>
      </c>
    </row>
    <row r="294">
      <c r="A294" s="188" t="s">
        <v>79</v>
      </c>
      <c r="B294" s="90">
        <v>4.0</v>
      </c>
      <c r="C294" s="90">
        <v>4.0</v>
      </c>
      <c r="D294" s="90">
        <v>1.0</v>
      </c>
      <c r="E294" s="90">
        <v>0.0</v>
      </c>
      <c r="F294" s="70">
        <f t="shared" si="4"/>
        <v>3</v>
      </c>
      <c r="G294" s="90">
        <v>1.0</v>
      </c>
      <c r="H294" s="90">
        <v>0.0</v>
      </c>
      <c r="I294" s="187">
        <v>9.0</v>
      </c>
    </row>
    <row r="295">
      <c r="A295" s="185" t="s">
        <v>82</v>
      </c>
      <c r="B295" s="90">
        <v>4.0</v>
      </c>
      <c r="C295" s="90">
        <v>5.0</v>
      </c>
      <c r="D295" s="90">
        <v>2.0</v>
      </c>
      <c r="E295" s="90">
        <v>1.0</v>
      </c>
      <c r="F295" s="70">
        <f t="shared" si="4"/>
        <v>2</v>
      </c>
      <c r="G295" s="90">
        <v>2.0</v>
      </c>
      <c r="H295" s="90">
        <v>0.0</v>
      </c>
      <c r="I295" s="187">
        <v>9.0</v>
      </c>
    </row>
    <row r="296">
      <c r="A296" s="190" t="s">
        <v>33</v>
      </c>
      <c r="B296" s="76">
        <f t="shared" ref="B296:E296" si="5">SUM(B290:B295)</f>
        <v>24</v>
      </c>
      <c r="C296" s="76">
        <f t="shared" si="5"/>
        <v>22</v>
      </c>
      <c r="D296" s="76">
        <f t="shared" si="5"/>
        <v>4</v>
      </c>
      <c r="E296" s="198">
        <f t="shared" si="5"/>
        <v>3</v>
      </c>
      <c r="F296" s="76">
        <f t="shared" si="4"/>
        <v>15</v>
      </c>
      <c r="G296" s="76">
        <f t="shared" ref="G296:H296" si="6">SUM(G290:G295)</f>
        <v>11</v>
      </c>
      <c r="H296" s="76">
        <f t="shared" si="6"/>
        <v>4</v>
      </c>
      <c r="I296" s="187">
        <v>9.0</v>
      </c>
    </row>
    <row r="297">
      <c r="A297" s="148" t="s">
        <v>34</v>
      </c>
      <c r="B297" s="150">
        <v>23.0</v>
      </c>
      <c r="C297" s="150">
        <v>22.0</v>
      </c>
      <c r="D297" s="150">
        <v>4.0</v>
      </c>
      <c r="E297" s="150">
        <v>3.0</v>
      </c>
      <c r="F297" s="199"/>
      <c r="G297" s="150">
        <v>10.0</v>
      </c>
      <c r="H297" s="150">
        <v>4.0</v>
      </c>
      <c r="I297" s="187">
        <v>9.0</v>
      </c>
    </row>
    <row r="298">
      <c r="A298" s="193" t="s">
        <v>81</v>
      </c>
      <c r="B298" s="194">
        <f>SUM(B297:C297)</f>
        <v>45</v>
      </c>
      <c r="C298" s="14"/>
      <c r="D298" s="31"/>
      <c r="E298" s="31"/>
      <c r="F298" s="31"/>
      <c r="G298" s="194">
        <f>SUM(G297:H297)</f>
        <v>14</v>
      </c>
      <c r="H298" s="14"/>
      <c r="I298" s="187">
        <v>9.0</v>
      </c>
    </row>
    <row r="299">
      <c r="A299" s="195"/>
      <c r="B299" s="196"/>
      <c r="C299" s="196"/>
      <c r="D299" s="196"/>
      <c r="E299" s="196"/>
      <c r="F299" s="196"/>
      <c r="G299" s="196"/>
      <c r="H299" s="196"/>
      <c r="I299" s="197"/>
    </row>
    <row r="300">
      <c r="A300" s="177">
        <v>44750.0</v>
      </c>
      <c r="B300" s="178" t="s">
        <v>0</v>
      </c>
      <c r="C300" s="4"/>
      <c r="D300" s="4"/>
      <c r="E300" s="5"/>
      <c r="F300" s="179"/>
      <c r="G300" s="178" t="s">
        <v>1</v>
      </c>
      <c r="H300" s="5"/>
      <c r="I300" s="180"/>
    </row>
    <row r="301">
      <c r="A301" s="181"/>
      <c r="B301" s="182" t="s">
        <v>76</v>
      </c>
      <c r="C301" s="182" t="s">
        <v>61</v>
      </c>
      <c r="D301" s="126" t="s">
        <v>4</v>
      </c>
      <c r="E301" s="127"/>
      <c r="F301" s="182" t="s">
        <v>62</v>
      </c>
      <c r="G301" s="182" t="s">
        <v>63</v>
      </c>
      <c r="H301" s="182" t="s">
        <v>64</v>
      </c>
      <c r="I301" s="183"/>
    </row>
    <row r="302">
      <c r="A302" s="184" t="s">
        <v>77</v>
      </c>
      <c r="B302" s="124"/>
      <c r="C302" s="124"/>
      <c r="D302" s="70" t="s">
        <v>65</v>
      </c>
      <c r="E302" s="70" t="s">
        <v>66</v>
      </c>
      <c r="F302" s="124"/>
      <c r="G302" s="124"/>
      <c r="H302" s="124"/>
      <c r="I302" s="183"/>
    </row>
    <row r="303">
      <c r="A303" s="185" t="s">
        <v>78</v>
      </c>
      <c r="B303" s="90">
        <v>16.0</v>
      </c>
      <c r="C303" s="90">
        <v>3.0</v>
      </c>
      <c r="D303" s="90">
        <v>0.0</v>
      </c>
      <c r="E303" s="90">
        <v>0.0</v>
      </c>
      <c r="F303" s="70">
        <f t="shared" ref="F303:F309" si="7">C303-(D303+E303)</f>
        <v>3</v>
      </c>
      <c r="G303" s="90">
        <v>5.0</v>
      </c>
      <c r="H303" s="90">
        <v>0.0</v>
      </c>
      <c r="I303" s="187">
        <v>8.0</v>
      </c>
    </row>
    <row r="304">
      <c r="A304" s="185" t="s">
        <v>15</v>
      </c>
      <c r="B304" s="70">
        <f>SUM(15+2)</f>
        <v>17</v>
      </c>
      <c r="C304" s="90">
        <v>0.0</v>
      </c>
      <c r="D304" s="90">
        <v>0.0</v>
      </c>
      <c r="E304" s="90">
        <v>0.0</v>
      </c>
      <c r="F304" s="70">
        <f t="shared" si="7"/>
        <v>0</v>
      </c>
      <c r="G304" s="70">
        <f>SUM(4+0+0)</f>
        <v>4</v>
      </c>
      <c r="H304" s="90">
        <v>1.0</v>
      </c>
      <c r="I304" s="187">
        <v>8.0</v>
      </c>
    </row>
    <row r="305">
      <c r="A305" s="185" t="s">
        <v>20</v>
      </c>
      <c r="B305" s="70">
        <f>SUM(3+2+3+1+4)</f>
        <v>13</v>
      </c>
      <c r="C305" s="70">
        <f>SUM(1+1+1+6)</f>
        <v>9</v>
      </c>
      <c r="D305" s="90">
        <v>0.0</v>
      </c>
      <c r="E305" s="90">
        <v>2.0</v>
      </c>
      <c r="F305" s="70">
        <f t="shared" si="7"/>
        <v>7</v>
      </c>
      <c r="G305" s="70">
        <f>SUM(1+2+2+5+4)</f>
        <v>14</v>
      </c>
      <c r="H305" s="70">
        <f>SUM(1+1+1)</f>
        <v>3</v>
      </c>
      <c r="I305" s="187">
        <v>8.0</v>
      </c>
    </row>
    <row r="306">
      <c r="A306" s="185" t="s">
        <v>80</v>
      </c>
      <c r="B306" s="90">
        <f>SUM(0+6)</f>
        <v>6</v>
      </c>
      <c r="C306" s="90">
        <v>3.0</v>
      </c>
      <c r="D306" s="90">
        <v>2.0</v>
      </c>
      <c r="E306" s="90">
        <v>0.0</v>
      </c>
      <c r="F306" s="70">
        <f t="shared" si="7"/>
        <v>1</v>
      </c>
      <c r="G306" s="90">
        <v>0.0</v>
      </c>
      <c r="H306" s="90">
        <v>1.0</v>
      </c>
      <c r="I306" s="187">
        <v>8.0</v>
      </c>
    </row>
    <row r="307">
      <c r="A307" s="188" t="s">
        <v>79</v>
      </c>
      <c r="B307" s="90">
        <v>16.0</v>
      </c>
      <c r="C307" s="90">
        <v>10.0</v>
      </c>
      <c r="D307" s="90">
        <v>1.0</v>
      </c>
      <c r="E307" s="90">
        <v>0.0</v>
      </c>
      <c r="F307" s="70">
        <f t="shared" si="7"/>
        <v>9</v>
      </c>
      <c r="G307" s="90">
        <v>7.0</v>
      </c>
      <c r="H307" s="90">
        <v>0.0</v>
      </c>
      <c r="I307" s="187">
        <v>8.0</v>
      </c>
    </row>
    <row r="308">
      <c r="A308" s="185" t="s">
        <v>82</v>
      </c>
      <c r="B308" s="90">
        <v>1.0</v>
      </c>
      <c r="C308" s="90">
        <v>0.0</v>
      </c>
      <c r="D308" s="90">
        <v>0.0</v>
      </c>
      <c r="E308" s="90">
        <v>0.0</v>
      </c>
      <c r="F308" s="70">
        <f t="shared" si="7"/>
        <v>0</v>
      </c>
      <c r="G308" s="90">
        <v>2.0</v>
      </c>
      <c r="H308" s="90">
        <v>0.0</v>
      </c>
      <c r="I308" s="187">
        <v>8.0</v>
      </c>
    </row>
    <row r="309">
      <c r="A309" s="190" t="s">
        <v>33</v>
      </c>
      <c r="B309" s="76">
        <f t="shared" ref="B309:D309" si="8">SUM(B303:B308)</f>
        <v>69</v>
      </c>
      <c r="C309" s="76">
        <f t="shared" si="8"/>
        <v>25</v>
      </c>
      <c r="D309" s="76">
        <f t="shared" si="8"/>
        <v>3</v>
      </c>
      <c r="E309" s="198">
        <v>2.0</v>
      </c>
      <c r="F309" s="76">
        <f t="shared" si="7"/>
        <v>20</v>
      </c>
      <c r="G309" s="76">
        <f t="shared" ref="G309:H309" si="9">SUM(G303:G308)</f>
        <v>32</v>
      </c>
      <c r="H309" s="76">
        <f t="shared" si="9"/>
        <v>5</v>
      </c>
      <c r="I309" s="187">
        <v>8.0</v>
      </c>
    </row>
    <row r="310">
      <c r="A310" s="148" t="s">
        <v>34</v>
      </c>
      <c r="B310" s="150">
        <v>76.0</v>
      </c>
      <c r="C310" s="150">
        <v>31.0</v>
      </c>
      <c r="D310" s="150">
        <v>3.0</v>
      </c>
      <c r="E310" s="150">
        <v>2.0</v>
      </c>
      <c r="F310" s="199"/>
      <c r="G310" s="150">
        <v>69.0</v>
      </c>
      <c r="H310" s="150">
        <v>27.0</v>
      </c>
      <c r="I310" s="187">
        <v>8.0</v>
      </c>
    </row>
    <row r="311">
      <c r="A311" s="193" t="s">
        <v>81</v>
      </c>
      <c r="B311" s="194">
        <f>SUM(B310:C310)</f>
        <v>107</v>
      </c>
      <c r="C311" s="14"/>
      <c r="D311" s="31"/>
      <c r="E311" s="31"/>
      <c r="F311" s="31"/>
      <c r="G311" s="194">
        <f>SUM(G310:H310)</f>
        <v>96</v>
      </c>
      <c r="H311" s="14"/>
      <c r="I311" s="187">
        <v>8.0</v>
      </c>
    </row>
    <row r="312">
      <c r="A312" s="195"/>
      <c r="B312" s="196"/>
      <c r="C312" s="196"/>
      <c r="D312" s="196"/>
      <c r="E312" s="196"/>
      <c r="F312" s="196"/>
      <c r="G312" s="196"/>
      <c r="H312" s="196"/>
      <c r="I312" s="197"/>
    </row>
    <row r="313">
      <c r="A313" s="177">
        <v>44749.0</v>
      </c>
      <c r="B313" s="178" t="s">
        <v>0</v>
      </c>
      <c r="C313" s="4"/>
      <c r="D313" s="4"/>
      <c r="E313" s="5"/>
      <c r="F313" s="179"/>
      <c r="G313" s="178" t="s">
        <v>1</v>
      </c>
      <c r="H313" s="5"/>
      <c r="I313" s="180"/>
    </row>
    <row r="314">
      <c r="A314" s="181"/>
      <c r="B314" s="182" t="s">
        <v>76</v>
      </c>
      <c r="C314" s="182" t="s">
        <v>61</v>
      </c>
      <c r="D314" s="126" t="s">
        <v>4</v>
      </c>
      <c r="E314" s="127"/>
      <c r="F314" s="182" t="s">
        <v>62</v>
      </c>
      <c r="G314" s="182" t="s">
        <v>63</v>
      </c>
      <c r="H314" s="182" t="s">
        <v>64</v>
      </c>
      <c r="I314" s="183"/>
    </row>
    <row r="315">
      <c r="A315" s="184" t="s">
        <v>77</v>
      </c>
      <c r="B315" s="124"/>
      <c r="C315" s="124"/>
      <c r="D315" s="70" t="s">
        <v>65</v>
      </c>
      <c r="E315" s="70" t="s">
        <v>66</v>
      </c>
      <c r="F315" s="124"/>
      <c r="G315" s="124"/>
      <c r="H315" s="124"/>
      <c r="I315" s="183"/>
    </row>
    <row r="316">
      <c r="A316" s="185" t="s">
        <v>78</v>
      </c>
      <c r="B316" s="90">
        <v>14.0</v>
      </c>
      <c r="C316" s="90">
        <v>5.0</v>
      </c>
      <c r="D316" s="90">
        <v>0.0</v>
      </c>
      <c r="E316" s="90">
        <v>0.0</v>
      </c>
      <c r="F316" s="70">
        <f t="shared" ref="F316:F322" si="10">C316-(D316+E316)</f>
        <v>5</v>
      </c>
      <c r="G316" s="90">
        <v>9.0</v>
      </c>
      <c r="H316" s="90">
        <v>4.0</v>
      </c>
      <c r="I316" s="187">
        <v>7.0</v>
      </c>
    </row>
    <row r="317">
      <c r="A317" s="185" t="s">
        <v>15</v>
      </c>
      <c r="B317" s="70">
        <f>SUM(10+5+5)</f>
        <v>20</v>
      </c>
      <c r="C317" s="70">
        <f>SUM(9+3)</f>
        <v>12</v>
      </c>
      <c r="D317" s="90">
        <v>1.0</v>
      </c>
      <c r="E317" s="90">
        <v>0.0</v>
      </c>
      <c r="F317" s="70">
        <f t="shared" si="10"/>
        <v>11</v>
      </c>
      <c r="G317" s="70">
        <f>SUM(11+3+2)</f>
        <v>16</v>
      </c>
      <c r="H317" s="90">
        <f>SUM(2+2)</f>
        <v>4</v>
      </c>
      <c r="I317" s="187">
        <v>7.0</v>
      </c>
    </row>
    <row r="318">
      <c r="A318" s="185" t="s">
        <v>20</v>
      </c>
      <c r="B318" s="70">
        <f>SUM(2+4+5+3+6)</f>
        <v>20</v>
      </c>
      <c r="C318" s="70">
        <f>SUM(2+2+8+5+3)</f>
        <v>20</v>
      </c>
      <c r="D318" s="90">
        <f>SUM(1+1+1+1+1)</f>
        <v>5</v>
      </c>
      <c r="E318" s="90">
        <f>SUM(1+1)</f>
        <v>2</v>
      </c>
      <c r="F318" s="70">
        <f t="shared" si="10"/>
        <v>13</v>
      </c>
      <c r="G318" s="70">
        <f>SUM(1+0+2+5+5)</f>
        <v>13</v>
      </c>
      <c r="H318" s="70">
        <f>SUM(1+1+3+1)</f>
        <v>6</v>
      </c>
      <c r="I318" s="187">
        <v>7.0</v>
      </c>
    </row>
    <row r="319">
      <c r="A319" s="185" t="s">
        <v>80</v>
      </c>
      <c r="B319" s="90">
        <f>SUM(4+7)</f>
        <v>11</v>
      </c>
      <c r="C319" s="70">
        <f>SUM(4+2)</f>
        <v>6</v>
      </c>
      <c r="D319" s="90">
        <v>2.0</v>
      </c>
      <c r="E319" s="90">
        <v>1.0</v>
      </c>
      <c r="F319" s="70">
        <f t="shared" si="10"/>
        <v>3</v>
      </c>
      <c r="G319" s="90">
        <v>1.0</v>
      </c>
      <c r="H319" s="90">
        <f>SUM(1+2)</f>
        <v>3</v>
      </c>
      <c r="I319" s="187">
        <v>7.0</v>
      </c>
    </row>
    <row r="320">
      <c r="A320" s="188" t="s">
        <v>79</v>
      </c>
      <c r="B320" s="90">
        <v>10.0</v>
      </c>
      <c r="C320" s="90">
        <v>1.0</v>
      </c>
      <c r="D320" s="90">
        <v>1.0</v>
      </c>
      <c r="E320" s="90">
        <v>0.0</v>
      </c>
      <c r="F320" s="70">
        <f t="shared" si="10"/>
        <v>0</v>
      </c>
      <c r="G320" s="90">
        <v>1.0</v>
      </c>
      <c r="H320" s="90">
        <v>0.0</v>
      </c>
      <c r="I320" s="187">
        <v>7.0</v>
      </c>
    </row>
    <row r="321">
      <c r="A321" s="185" t="s">
        <v>82</v>
      </c>
      <c r="B321" s="90">
        <v>10.0</v>
      </c>
      <c r="C321" s="90">
        <v>0.0</v>
      </c>
      <c r="D321" s="90">
        <v>0.0</v>
      </c>
      <c r="E321" s="90">
        <v>0.0</v>
      </c>
      <c r="F321" s="70">
        <f t="shared" si="10"/>
        <v>0</v>
      </c>
      <c r="G321" s="90">
        <v>2.0</v>
      </c>
      <c r="H321" s="90">
        <v>0.0</v>
      </c>
      <c r="I321" s="187">
        <v>7.0</v>
      </c>
    </row>
    <row r="322">
      <c r="A322" s="190" t="s">
        <v>33</v>
      </c>
      <c r="B322" s="76">
        <f t="shared" ref="B322:D322" si="11">SUM(B316:B321)</f>
        <v>85</v>
      </c>
      <c r="C322" s="76">
        <f t="shared" si="11"/>
        <v>44</v>
      </c>
      <c r="D322" s="76">
        <f t="shared" si="11"/>
        <v>9</v>
      </c>
      <c r="E322" s="198">
        <v>0.0</v>
      </c>
      <c r="F322" s="76">
        <f t="shared" si="10"/>
        <v>35</v>
      </c>
      <c r="G322" s="76">
        <f t="shared" ref="G322:H322" si="12">SUM(G316:G321)</f>
        <v>42</v>
      </c>
      <c r="H322" s="76">
        <f t="shared" si="12"/>
        <v>17</v>
      </c>
      <c r="I322" s="187">
        <v>7.0</v>
      </c>
    </row>
    <row r="323">
      <c r="A323" s="148" t="s">
        <v>34</v>
      </c>
      <c r="B323" s="150">
        <v>99.0</v>
      </c>
      <c r="C323" s="150">
        <v>58.0</v>
      </c>
      <c r="D323" s="150">
        <v>9.0</v>
      </c>
      <c r="E323" s="150">
        <v>3.0</v>
      </c>
      <c r="F323" s="199"/>
      <c r="G323" s="150">
        <v>192.0</v>
      </c>
      <c r="H323" s="150">
        <v>84.0</v>
      </c>
      <c r="I323" s="187">
        <v>7.0</v>
      </c>
    </row>
    <row r="324">
      <c r="A324" s="193" t="s">
        <v>81</v>
      </c>
      <c r="B324" s="194">
        <f>SUM(B323:C323)</f>
        <v>157</v>
      </c>
      <c r="C324" s="14"/>
      <c r="D324" s="31"/>
      <c r="E324" s="31"/>
      <c r="F324" s="31"/>
      <c r="G324" s="194">
        <f>SUM(G323:H323)</f>
        <v>276</v>
      </c>
      <c r="H324" s="14"/>
      <c r="I324" s="187">
        <v>7.0</v>
      </c>
    </row>
    <row r="325">
      <c r="A325" s="195"/>
      <c r="B325" s="196"/>
      <c r="C325" s="196"/>
      <c r="D325" s="196"/>
      <c r="E325" s="196"/>
      <c r="F325" s="196"/>
      <c r="G325" s="196"/>
      <c r="H325" s="196"/>
      <c r="I325" s="197"/>
    </row>
    <row r="326">
      <c r="A326" s="177">
        <v>44748.0</v>
      </c>
      <c r="B326" s="178" t="s">
        <v>0</v>
      </c>
      <c r="C326" s="4"/>
      <c r="D326" s="4"/>
      <c r="E326" s="5"/>
      <c r="F326" s="179"/>
      <c r="G326" s="178" t="s">
        <v>1</v>
      </c>
      <c r="H326" s="5"/>
      <c r="I326" s="180"/>
    </row>
    <row r="327">
      <c r="A327" s="181"/>
      <c r="B327" s="182" t="s">
        <v>76</v>
      </c>
      <c r="C327" s="182" t="s">
        <v>61</v>
      </c>
      <c r="D327" s="126" t="s">
        <v>4</v>
      </c>
      <c r="E327" s="127"/>
      <c r="F327" s="182" t="s">
        <v>62</v>
      </c>
      <c r="G327" s="182" t="s">
        <v>63</v>
      </c>
      <c r="H327" s="182" t="s">
        <v>64</v>
      </c>
      <c r="I327" s="183"/>
    </row>
    <row r="328">
      <c r="A328" s="184" t="s">
        <v>77</v>
      </c>
      <c r="B328" s="124"/>
      <c r="C328" s="124"/>
      <c r="D328" s="70" t="s">
        <v>65</v>
      </c>
      <c r="E328" s="70" t="s">
        <v>66</v>
      </c>
      <c r="F328" s="124"/>
      <c r="G328" s="124"/>
      <c r="H328" s="124"/>
      <c r="I328" s="183"/>
    </row>
    <row r="329">
      <c r="A329" s="185" t="s">
        <v>78</v>
      </c>
      <c r="B329" s="90">
        <v>12.0</v>
      </c>
      <c r="C329" s="90">
        <v>3.0</v>
      </c>
      <c r="D329" s="90">
        <v>0.0</v>
      </c>
      <c r="E329" s="90">
        <v>0.0</v>
      </c>
      <c r="F329" s="70">
        <f t="shared" ref="F329:F335" si="13">C329-(D329+E329)</f>
        <v>3</v>
      </c>
      <c r="G329" s="90">
        <v>5.0</v>
      </c>
      <c r="H329" s="90">
        <v>3.0</v>
      </c>
      <c r="I329" s="187">
        <v>6.0</v>
      </c>
    </row>
    <row r="330">
      <c r="A330" s="185" t="s">
        <v>15</v>
      </c>
      <c r="B330" s="70">
        <f>SUM(15+7+4)</f>
        <v>26</v>
      </c>
      <c r="C330" s="70">
        <f>SUM(2+2+2)</f>
        <v>6</v>
      </c>
      <c r="D330" s="90">
        <v>0.0</v>
      </c>
      <c r="E330" s="90">
        <v>0.0</v>
      </c>
      <c r="F330" s="70">
        <f t="shared" si="13"/>
        <v>6</v>
      </c>
      <c r="G330" s="70">
        <f>SUM(8+3+1)</f>
        <v>12</v>
      </c>
      <c r="H330" s="90">
        <v>1.0</v>
      </c>
      <c r="I330" s="187">
        <v>6.0</v>
      </c>
    </row>
    <row r="331">
      <c r="A331" s="185" t="s">
        <v>20</v>
      </c>
      <c r="B331" s="70">
        <f>SUM(3+3+6+2+6)</f>
        <v>20</v>
      </c>
      <c r="C331" s="70">
        <f>SUM(6+2+9+2+3)</f>
        <v>22</v>
      </c>
      <c r="D331" s="90">
        <v>0.0</v>
      </c>
      <c r="E331" s="90">
        <v>0.0</v>
      </c>
      <c r="F331" s="70">
        <f t="shared" si="13"/>
        <v>22</v>
      </c>
      <c r="G331" s="70">
        <f>SUM(8+2+10+7+1)</f>
        <v>28</v>
      </c>
      <c r="H331" s="70">
        <f>SUM(1+1+5+3)</f>
        <v>10</v>
      </c>
      <c r="I331" s="187">
        <v>6.0</v>
      </c>
    </row>
    <row r="332">
      <c r="A332" s="185" t="s">
        <v>80</v>
      </c>
      <c r="B332" s="90">
        <f>SUM(9+6)</f>
        <v>15</v>
      </c>
      <c r="C332" s="70">
        <f>SUM(6+5)</f>
        <v>11</v>
      </c>
      <c r="D332" s="90">
        <v>1.0</v>
      </c>
      <c r="E332" s="90">
        <v>2.0</v>
      </c>
      <c r="F332" s="70">
        <f t="shared" si="13"/>
        <v>8</v>
      </c>
      <c r="G332" s="90">
        <f>SUM(2+3)</f>
        <v>5</v>
      </c>
      <c r="H332" s="90">
        <v>0.0</v>
      </c>
      <c r="I332" s="187">
        <v>6.0</v>
      </c>
    </row>
    <row r="333">
      <c r="A333" s="188" t="s">
        <v>79</v>
      </c>
      <c r="B333" s="90">
        <v>9.0</v>
      </c>
      <c r="C333" s="90">
        <v>6.0</v>
      </c>
      <c r="D333" s="90">
        <v>0.0</v>
      </c>
      <c r="E333" s="90">
        <v>1.0</v>
      </c>
      <c r="F333" s="70">
        <f t="shared" si="13"/>
        <v>5</v>
      </c>
      <c r="G333" s="90">
        <v>3.0</v>
      </c>
      <c r="H333" s="90">
        <v>2.0</v>
      </c>
      <c r="I333" s="187">
        <v>6.0</v>
      </c>
    </row>
    <row r="334">
      <c r="A334" s="185" t="s">
        <v>82</v>
      </c>
      <c r="B334" s="90">
        <v>11.0</v>
      </c>
      <c r="C334" s="90">
        <v>3.0</v>
      </c>
      <c r="D334" s="90">
        <v>0.0</v>
      </c>
      <c r="E334" s="90">
        <v>0.0</v>
      </c>
      <c r="F334" s="70">
        <f t="shared" si="13"/>
        <v>3</v>
      </c>
      <c r="G334" s="90">
        <v>8.0</v>
      </c>
      <c r="H334" s="90">
        <v>4.0</v>
      </c>
      <c r="I334" s="187">
        <v>6.0</v>
      </c>
    </row>
    <row r="335">
      <c r="A335" s="190" t="s">
        <v>33</v>
      </c>
      <c r="B335" s="76">
        <f t="shared" ref="B335:D335" si="14">SUM(B329:B334)</f>
        <v>93</v>
      </c>
      <c r="C335" s="76">
        <f t="shared" si="14"/>
        <v>51</v>
      </c>
      <c r="D335" s="76">
        <f t="shared" si="14"/>
        <v>1</v>
      </c>
      <c r="E335" s="198">
        <v>0.0</v>
      </c>
      <c r="F335" s="76">
        <f t="shared" si="13"/>
        <v>50</v>
      </c>
      <c r="G335" s="76">
        <f t="shared" ref="G335:H335" si="15">SUM(G329:G334)</f>
        <v>61</v>
      </c>
      <c r="H335" s="76">
        <f t="shared" si="15"/>
        <v>20</v>
      </c>
      <c r="I335" s="187">
        <v>6.0</v>
      </c>
    </row>
    <row r="336">
      <c r="A336" s="148" t="s">
        <v>34</v>
      </c>
      <c r="B336" s="150">
        <v>104.0</v>
      </c>
      <c r="C336" s="150">
        <v>57.0</v>
      </c>
      <c r="D336" s="150">
        <v>1.0</v>
      </c>
      <c r="E336" s="150">
        <v>3.0</v>
      </c>
      <c r="F336" s="199"/>
      <c r="G336" s="150">
        <v>141.0</v>
      </c>
      <c r="H336" s="150">
        <v>45.0</v>
      </c>
      <c r="I336" s="187">
        <v>6.0</v>
      </c>
    </row>
    <row r="337">
      <c r="A337" s="193" t="s">
        <v>81</v>
      </c>
      <c r="B337" s="194">
        <f>SUM(B336:C336)</f>
        <v>161</v>
      </c>
      <c r="C337" s="14"/>
      <c r="D337" s="31"/>
      <c r="E337" s="31"/>
      <c r="F337" s="31"/>
      <c r="G337" s="194">
        <f>SUM(G336:H336)</f>
        <v>186</v>
      </c>
      <c r="H337" s="14"/>
      <c r="I337" s="187">
        <v>6.0</v>
      </c>
    </row>
    <row r="338">
      <c r="A338" s="195"/>
      <c r="B338" s="196"/>
      <c r="C338" s="196"/>
      <c r="D338" s="196"/>
      <c r="E338" s="196"/>
      <c r="F338" s="196"/>
      <c r="G338" s="196"/>
      <c r="H338" s="196"/>
      <c r="I338" s="197"/>
    </row>
    <row r="339">
      <c r="A339" s="177">
        <v>44747.0</v>
      </c>
      <c r="B339" s="178" t="s">
        <v>0</v>
      </c>
      <c r="C339" s="4"/>
      <c r="D339" s="4"/>
      <c r="E339" s="5"/>
      <c r="F339" s="179"/>
      <c r="G339" s="178" t="s">
        <v>1</v>
      </c>
      <c r="H339" s="5"/>
      <c r="I339" s="180"/>
    </row>
    <row r="340">
      <c r="A340" s="181"/>
      <c r="B340" s="182" t="s">
        <v>76</v>
      </c>
      <c r="C340" s="182" t="s">
        <v>61</v>
      </c>
      <c r="D340" s="126" t="s">
        <v>4</v>
      </c>
      <c r="E340" s="127"/>
      <c r="F340" s="182" t="s">
        <v>62</v>
      </c>
      <c r="G340" s="182" t="s">
        <v>63</v>
      </c>
      <c r="H340" s="182" t="s">
        <v>64</v>
      </c>
      <c r="I340" s="183"/>
    </row>
    <row r="341">
      <c r="A341" s="184" t="s">
        <v>77</v>
      </c>
      <c r="B341" s="124"/>
      <c r="C341" s="124"/>
      <c r="D341" s="70" t="s">
        <v>65</v>
      </c>
      <c r="E341" s="70" t="s">
        <v>66</v>
      </c>
      <c r="F341" s="124"/>
      <c r="G341" s="124"/>
      <c r="H341" s="124"/>
      <c r="I341" s="183"/>
    </row>
    <row r="342">
      <c r="A342" s="185" t="s">
        <v>78</v>
      </c>
      <c r="B342" s="90">
        <v>14.0</v>
      </c>
      <c r="C342" s="90">
        <v>9.0</v>
      </c>
      <c r="D342" s="90">
        <v>0.0</v>
      </c>
      <c r="E342" s="90">
        <v>0.0</v>
      </c>
      <c r="F342" s="70">
        <f t="shared" ref="F342:F348" si="16">C342-(D342+E342)</f>
        <v>9</v>
      </c>
      <c r="G342" s="90">
        <v>11.0</v>
      </c>
      <c r="H342" s="90">
        <v>5.0</v>
      </c>
      <c r="I342" s="187">
        <v>5.0</v>
      </c>
    </row>
    <row r="343">
      <c r="A343" s="185" t="s">
        <v>15</v>
      </c>
      <c r="B343" s="70">
        <f>SUM(12+6+3)</f>
        <v>21</v>
      </c>
      <c r="C343" s="70">
        <f>SUM(4+2)</f>
        <v>6</v>
      </c>
      <c r="D343" s="90">
        <v>0.0</v>
      </c>
      <c r="E343" s="90">
        <v>0.0</v>
      </c>
      <c r="F343" s="70">
        <f t="shared" si="16"/>
        <v>6</v>
      </c>
      <c r="G343" s="90">
        <f>SUM(12+3)</f>
        <v>15</v>
      </c>
      <c r="H343" s="90">
        <f>SUM(5+1)</f>
        <v>6</v>
      </c>
      <c r="I343" s="187">
        <v>5.0</v>
      </c>
    </row>
    <row r="344">
      <c r="A344" s="185" t="s">
        <v>20</v>
      </c>
      <c r="B344" s="70">
        <f>SUM(6+6+3+3+3)</f>
        <v>21</v>
      </c>
      <c r="C344" s="70">
        <f>SUM(1+1+3)</f>
        <v>5</v>
      </c>
      <c r="D344" s="90">
        <v>0.0</v>
      </c>
      <c r="E344" s="90">
        <v>0.0</v>
      </c>
      <c r="F344" s="70">
        <f t="shared" si="16"/>
        <v>5</v>
      </c>
      <c r="G344" s="90">
        <f>SUM(3+5+2+12+1)</f>
        <v>23</v>
      </c>
      <c r="H344" s="70">
        <f>SUM(3+1+1+5+1)</f>
        <v>11</v>
      </c>
      <c r="I344" s="187">
        <v>5.0</v>
      </c>
    </row>
    <row r="345">
      <c r="A345" s="185" t="s">
        <v>80</v>
      </c>
      <c r="B345" s="90">
        <f>SUM(5+4)</f>
        <v>9</v>
      </c>
      <c r="C345" s="70">
        <f>SUM(3+9)</f>
        <v>12</v>
      </c>
      <c r="D345" s="90">
        <v>1.0</v>
      </c>
      <c r="E345" s="90">
        <v>0.0</v>
      </c>
      <c r="F345" s="70">
        <f t="shared" si="16"/>
        <v>11</v>
      </c>
      <c r="G345" s="90">
        <f>SUM(1+6)</f>
        <v>7</v>
      </c>
      <c r="H345" s="90">
        <v>0.0</v>
      </c>
      <c r="I345" s="187">
        <v>5.0</v>
      </c>
    </row>
    <row r="346">
      <c r="A346" s="188" t="s">
        <v>79</v>
      </c>
      <c r="B346" s="90">
        <v>11.0</v>
      </c>
      <c r="C346" s="90">
        <v>7.0</v>
      </c>
      <c r="D346" s="90">
        <v>0.0</v>
      </c>
      <c r="E346" s="90">
        <v>0.0</v>
      </c>
      <c r="F346" s="70">
        <f t="shared" si="16"/>
        <v>7</v>
      </c>
      <c r="G346" s="90">
        <v>6.0</v>
      </c>
      <c r="H346" s="90">
        <v>4.0</v>
      </c>
      <c r="I346" s="187">
        <v>5.0</v>
      </c>
    </row>
    <row r="347">
      <c r="A347" s="185" t="s">
        <v>82</v>
      </c>
      <c r="B347" s="90">
        <v>10.0</v>
      </c>
      <c r="C347" s="90">
        <v>2.0</v>
      </c>
      <c r="D347" s="90">
        <v>0.0</v>
      </c>
      <c r="E347" s="90">
        <v>0.0</v>
      </c>
      <c r="F347" s="70">
        <f t="shared" si="16"/>
        <v>2</v>
      </c>
      <c r="G347" s="90">
        <v>7.0</v>
      </c>
      <c r="H347" s="90">
        <v>2.0</v>
      </c>
      <c r="I347" s="187">
        <v>5.0</v>
      </c>
    </row>
    <row r="348">
      <c r="A348" s="190" t="s">
        <v>33</v>
      </c>
      <c r="B348" s="76">
        <f t="shared" ref="B348:D348" si="17">SUM(B342:B347)</f>
        <v>86</v>
      </c>
      <c r="C348" s="76">
        <f t="shared" si="17"/>
        <v>41</v>
      </c>
      <c r="D348" s="76">
        <f t="shared" si="17"/>
        <v>1</v>
      </c>
      <c r="E348" s="198">
        <v>0.0</v>
      </c>
      <c r="F348" s="76">
        <f t="shared" si="16"/>
        <v>40</v>
      </c>
      <c r="G348" s="76">
        <f t="shared" ref="G348:H348" si="18">SUM(G342:G347)</f>
        <v>69</v>
      </c>
      <c r="H348" s="76">
        <f t="shared" si="18"/>
        <v>28</v>
      </c>
      <c r="I348" s="187">
        <v>5.0</v>
      </c>
    </row>
    <row r="349">
      <c r="A349" s="148" t="s">
        <v>34</v>
      </c>
      <c r="B349" s="150">
        <v>97.0</v>
      </c>
      <c r="C349" s="150">
        <v>45.0</v>
      </c>
      <c r="D349" s="150">
        <v>1.0</v>
      </c>
      <c r="E349" s="150">
        <v>0.0</v>
      </c>
      <c r="F349" s="199"/>
      <c r="G349" s="150">
        <v>155.0</v>
      </c>
      <c r="H349" s="150">
        <v>60.0</v>
      </c>
      <c r="I349" s="187">
        <v>5.0</v>
      </c>
    </row>
    <row r="350">
      <c r="A350" s="193" t="s">
        <v>81</v>
      </c>
      <c r="B350" s="194">
        <f>SUM(B349:C349)</f>
        <v>142</v>
      </c>
      <c r="C350" s="14"/>
      <c r="D350" s="31"/>
      <c r="E350" s="31"/>
      <c r="F350" s="31"/>
      <c r="G350" s="194">
        <f>SUM(G349:H349)</f>
        <v>215</v>
      </c>
      <c r="H350" s="14"/>
      <c r="I350" s="187">
        <v>5.0</v>
      </c>
    </row>
    <row r="351">
      <c r="A351" s="195"/>
      <c r="B351" s="196"/>
      <c r="C351" s="196"/>
      <c r="D351" s="196"/>
      <c r="E351" s="196"/>
      <c r="F351" s="196"/>
      <c r="G351" s="196"/>
      <c r="H351" s="196"/>
      <c r="I351" s="197"/>
    </row>
    <row r="352">
      <c r="A352" s="177">
        <v>44746.0</v>
      </c>
      <c r="B352" s="178" t="s">
        <v>0</v>
      </c>
      <c r="C352" s="4"/>
      <c r="D352" s="4"/>
      <c r="E352" s="5"/>
      <c r="F352" s="179"/>
      <c r="G352" s="178" t="s">
        <v>1</v>
      </c>
      <c r="H352" s="5"/>
      <c r="I352" s="180"/>
    </row>
    <row r="353">
      <c r="A353" s="181"/>
      <c r="B353" s="182" t="s">
        <v>76</v>
      </c>
      <c r="C353" s="182" t="s">
        <v>61</v>
      </c>
      <c r="D353" s="126" t="s">
        <v>4</v>
      </c>
      <c r="E353" s="127"/>
      <c r="F353" s="182" t="s">
        <v>62</v>
      </c>
      <c r="G353" s="182" t="s">
        <v>63</v>
      </c>
      <c r="H353" s="182" t="s">
        <v>64</v>
      </c>
      <c r="I353" s="183"/>
    </row>
    <row r="354">
      <c r="A354" s="184" t="s">
        <v>77</v>
      </c>
      <c r="B354" s="124"/>
      <c r="C354" s="124"/>
      <c r="D354" s="70" t="s">
        <v>65</v>
      </c>
      <c r="E354" s="70" t="s">
        <v>66</v>
      </c>
      <c r="F354" s="124"/>
      <c r="G354" s="124"/>
      <c r="H354" s="124"/>
      <c r="I354" s="183"/>
    </row>
    <row r="355">
      <c r="A355" s="185" t="s">
        <v>78</v>
      </c>
      <c r="B355" s="90">
        <v>14.0</v>
      </c>
      <c r="C355" s="90">
        <v>4.0</v>
      </c>
      <c r="D355" s="90">
        <v>0.0</v>
      </c>
      <c r="E355" s="90">
        <v>0.0</v>
      </c>
      <c r="F355" s="70">
        <f t="shared" ref="F355:F361" si="19">C355-(D355+E355)</f>
        <v>4</v>
      </c>
      <c r="G355" s="90">
        <v>10.0</v>
      </c>
      <c r="H355" s="90">
        <v>5.0</v>
      </c>
      <c r="I355" s="187">
        <v>4.0</v>
      </c>
    </row>
    <row r="356">
      <c r="A356" s="185" t="s">
        <v>15</v>
      </c>
      <c r="B356" s="70">
        <f>SUM(11+3+3)</f>
        <v>17</v>
      </c>
      <c r="C356" s="70">
        <f>SUM(2+0+1)</f>
        <v>3</v>
      </c>
      <c r="D356" s="90">
        <v>0.0</v>
      </c>
      <c r="E356" s="90">
        <v>0.0</v>
      </c>
      <c r="F356" s="70">
        <f t="shared" si="19"/>
        <v>3</v>
      </c>
      <c r="G356" s="70">
        <f>SUM(4+0+0)</f>
        <v>4</v>
      </c>
      <c r="H356" s="90">
        <v>0.0</v>
      </c>
      <c r="I356" s="187">
        <v>4.0</v>
      </c>
    </row>
    <row r="357">
      <c r="A357" s="185" t="s">
        <v>20</v>
      </c>
      <c r="B357" s="70">
        <f>SUM(5+4+5+3+5)</f>
        <v>22</v>
      </c>
      <c r="C357" s="70">
        <f>SUM(0+3+2+0+2)</f>
        <v>7</v>
      </c>
      <c r="D357" s="90">
        <v>0.0</v>
      </c>
      <c r="E357" s="90">
        <v>0.0</v>
      </c>
      <c r="F357" s="70">
        <f t="shared" si="19"/>
        <v>7</v>
      </c>
      <c r="G357" s="70">
        <f>SUM(2+2+3+5+2)</f>
        <v>14</v>
      </c>
      <c r="H357" s="70">
        <f>SUM(1+1+1+3+0)</f>
        <v>6</v>
      </c>
      <c r="I357" s="187">
        <v>4.0</v>
      </c>
    </row>
    <row r="358">
      <c r="A358" s="185" t="s">
        <v>80</v>
      </c>
      <c r="B358" s="90">
        <f>SUM(6+10)</f>
        <v>16</v>
      </c>
      <c r="C358" s="70">
        <f>SUM(6+3)</f>
        <v>9</v>
      </c>
      <c r="D358" s="90">
        <v>1.0</v>
      </c>
      <c r="E358" s="90">
        <v>0.0</v>
      </c>
      <c r="F358" s="70">
        <f t="shared" si="19"/>
        <v>8</v>
      </c>
      <c r="G358" s="90">
        <f>SUM(1+4)</f>
        <v>5</v>
      </c>
      <c r="H358" s="90">
        <f>SUM(1+1)</f>
        <v>2</v>
      </c>
      <c r="I358" s="187">
        <v>4.0</v>
      </c>
    </row>
    <row r="359">
      <c r="A359" s="188" t="s">
        <v>79</v>
      </c>
      <c r="B359" s="90">
        <v>10.0</v>
      </c>
      <c r="C359" s="90">
        <v>9.0</v>
      </c>
      <c r="D359" s="90">
        <v>0.0</v>
      </c>
      <c r="E359" s="90">
        <v>0.0</v>
      </c>
      <c r="F359" s="70">
        <f t="shared" si="19"/>
        <v>9</v>
      </c>
      <c r="G359" s="90">
        <v>9.0</v>
      </c>
      <c r="H359" s="90">
        <v>4.0</v>
      </c>
      <c r="I359" s="187">
        <v>4.0</v>
      </c>
    </row>
    <row r="360">
      <c r="A360" s="185" t="s">
        <v>82</v>
      </c>
      <c r="B360" s="90">
        <v>9.0</v>
      </c>
      <c r="C360" s="90">
        <v>1.0</v>
      </c>
      <c r="D360" s="90">
        <v>1.0</v>
      </c>
      <c r="E360" s="90">
        <v>0.0</v>
      </c>
      <c r="F360" s="70">
        <f t="shared" si="19"/>
        <v>0</v>
      </c>
      <c r="G360" s="90">
        <v>3.0</v>
      </c>
      <c r="H360" s="90">
        <v>0.0</v>
      </c>
      <c r="I360" s="187">
        <v>4.0</v>
      </c>
    </row>
    <row r="361">
      <c r="A361" s="190" t="s">
        <v>33</v>
      </c>
      <c r="B361" s="76">
        <f t="shared" ref="B361:D361" si="20">SUM(B355:B360)</f>
        <v>88</v>
      </c>
      <c r="C361" s="76">
        <f t="shared" si="20"/>
        <v>33</v>
      </c>
      <c r="D361" s="76">
        <f t="shared" si="20"/>
        <v>2</v>
      </c>
      <c r="E361" s="198">
        <v>0.0</v>
      </c>
      <c r="F361" s="76">
        <f t="shared" si="19"/>
        <v>31</v>
      </c>
      <c r="G361" s="76">
        <f t="shared" ref="G361:H361" si="21">SUM(G355:G360)</f>
        <v>45</v>
      </c>
      <c r="H361" s="76">
        <f t="shared" si="21"/>
        <v>17</v>
      </c>
      <c r="I361" s="187">
        <v>4.0</v>
      </c>
    </row>
    <row r="362">
      <c r="A362" s="148" t="s">
        <v>34</v>
      </c>
      <c r="B362" s="150">
        <v>94.0</v>
      </c>
      <c r="C362" s="150">
        <v>38.0</v>
      </c>
      <c r="D362" s="150">
        <v>2.0</v>
      </c>
      <c r="E362" s="150">
        <v>0.0</v>
      </c>
      <c r="F362" s="199"/>
      <c r="G362" s="150">
        <v>142.0</v>
      </c>
      <c r="H362" s="150">
        <v>52.0</v>
      </c>
      <c r="I362" s="187">
        <v>4.0</v>
      </c>
    </row>
    <row r="363">
      <c r="A363" s="193" t="s">
        <v>81</v>
      </c>
      <c r="B363" s="194">
        <f>SUM(B362:C362)</f>
        <v>132</v>
      </c>
      <c r="C363" s="14"/>
      <c r="D363" s="31"/>
      <c r="E363" s="31"/>
      <c r="F363" s="31"/>
      <c r="G363" s="194">
        <f>SUM(G362:H362)</f>
        <v>194</v>
      </c>
      <c r="H363" s="14"/>
      <c r="I363" s="187">
        <v>4.0</v>
      </c>
    </row>
    <row r="364">
      <c r="A364" s="195"/>
      <c r="B364" s="196"/>
      <c r="C364" s="196"/>
      <c r="D364" s="196"/>
      <c r="E364" s="196"/>
      <c r="F364" s="196"/>
      <c r="G364" s="196"/>
      <c r="H364" s="196"/>
      <c r="I364" s="197"/>
    </row>
    <row r="365">
      <c r="A365" s="200">
        <v>44745.0</v>
      </c>
      <c r="B365" s="126" t="s">
        <v>0</v>
      </c>
      <c r="C365" s="155"/>
      <c r="D365" s="155"/>
      <c r="E365" s="127"/>
      <c r="F365" s="70"/>
      <c r="G365" s="126" t="s">
        <v>1</v>
      </c>
      <c r="H365" s="127"/>
      <c r="I365" s="201"/>
    </row>
    <row r="366">
      <c r="A366" s="202"/>
      <c r="B366" s="182" t="s">
        <v>76</v>
      </c>
      <c r="C366" s="182" t="s">
        <v>61</v>
      </c>
      <c r="D366" s="126" t="s">
        <v>4</v>
      </c>
      <c r="E366" s="127"/>
      <c r="F366" s="182" t="s">
        <v>62</v>
      </c>
      <c r="G366" s="182" t="s">
        <v>63</v>
      </c>
      <c r="H366" s="182" t="s">
        <v>64</v>
      </c>
      <c r="I366" s="201"/>
    </row>
    <row r="367">
      <c r="A367" s="184" t="s">
        <v>77</v>
      </c>
      <c r="B367" s="124"/>
      <c r="C367" s="124"/>
      <c r="D367" s="70" t="s">
        <v>65</v>
      </c>
      <c r="E367" s="70" t="s">
        <v>66</v>
      </c>
      <c r="F367" s="124"/>
      <c r="G367" s="124"/>
      <c r="H367" s="124"/>
      <c r="I367" s="203"/>
    </row>
    <row r="368">
      <c r="A368" s="185" t="s">
        <v>78</v>
      </c>
      <c r="B368" s="90">
        <v>2.0</v>
      </c>
      <c r="C368" s="90">
        <v>3.0</v>
      </c>
      <c r="D368" s="90">
        <v>0.0</v>
      </c>
      <c r="E368" s="90">
        <v>0.0</v>
      </c>
      <c r="F368" s="70">
        <f t="shared" ref="F368:F374" si="22">C368-(D368+E368)</f>
        <v>3</v>
      </c>
      <c r="G368" s="90">
        <v>3.0</v>
      </c>
      <c r="H368" s="90">
        <v>0.0</v>
      </c>
      <c r="I368" s="187">
        <v>3.0</v>
      </c>
    </row>
    <row r="369">
      <c r="A369" s="185" t="s">
        <v>15</v>
      </c>
      <c r="B369" s="70">
        <f>SUM(10+2+1)</f>
        <v>13</v>
      </c>
      <c r="C369" s="70">
        <f>SUM(3+1)</f>
        <v>4</v>
      </c>
      <c r="D369" s="90">
        <v>0.0</v>
      </c>
      <c r="E369" s="90">
        <v>0.0</v>
      </c>
      <c r="F369" s="70">
        <f t="shared" si="22"/>
        <v>4</v>
      </c>
      <c r="G369" s="70">
        <f>SUM(7+2+0)</f>
        <v>9</v>
      </c>
      <c r="H369" s="70">
        <f>SUM(4+1+0)</f>
        <v>5</v>
      </c>
      <c r="I369" s="187">
        <v>3.0</v>
      </c>
    </row>
    <row r="370">
      <c r="A370" s="185" t="s">
        <v>20</v>
      </c>
      <c r="B370" s="70">
        <f>SUM(1+0+1+4+2)</f>
        <v>8</v>
      </c>
      <c r="C370" s="70">
        <f>SUM(2+0+1+0+0)</f>
        <v>3</v>
      </c>
      <c r="D370" s="90">
        <v>0.0</v>
      </c>
      <c r="E370" s="90">
        <v>0.0</v>
      </c>
      <c r="F370" s="70">
        <f t="shared" si="22"/>
        <v>3</v>
      </c>
      <c r="G370" s="70">
        <f>SUM(3+1+5+6+0)</f>
        <v>15</v>
      </c>
      <c r="H370" s="70">
        <f>SUM(1+0+0+3+0)</f>
        <v>4</v>
      </c>
      <c r="I370" s="187">
        <v>3.0</v>
      </c>
    </row>
    <row r="371">
      <c r="A371" s="185" t="s">
        <v>80</v>
      </c>
      <c r="B371" s="90">
        <v>0.0</v>
      </c>
      <c r="C371" s="70">
        <f>SUM(2+5)</f>
        <v>7</v>
      </c>
      <c r="D371" s="70">
        <f>SUM(1+2)</f>
        <v>3</v>
      </c>
      <c r="E371" s="90">
        <v>0.0</v>
      </c>
      <c r="F371" s="70">
        <f t="shared" si="22"/>
        <v>4</v>
      </c>
      <c r="G371" s="90">
        <v>0.0</v>
      </c>
      <c r="H371" s="90">
        <v>0.0</v>
      </c>
      <c r="I371" s="187">
        <v>3.0</v>
      </c>
    </row>
    <row r="372">
      <c r="A372" s="188" t="s">
        <v>79</v>
      </c>
      <c r="B372" s="90">
        <v>6.0</v>
      </c>
      <c r="C372" s="90">
        <v>4.0</v>
      </c>
      <c r="D372" s="90">
        <v>2.0</v>
      </c>
      <c r="E372" s="90">
        <v>0.0</v>
      </c>
      <c r="F372" s="70">
        <f t="shared" si="22"/>
        <v>2</v>
      </c>
      <c r="G372" s="90">
        <v>0.0</v>
      </c>
      <c r="H372" s="90">
        <v>1.0</v>
      </c>
      <c r="I372" s="187">
        <v>3.0</v>
      </c>
    </row>
    <row r="373">
      <c r="A373" s="185" t="s">
        <v>82</v>
      </c>
      <c r="B373" s="90">
        <v>1.0</v>
      </c>
      <c r="C373" s="90">
        <v>3.0</v>
      </c>
      <c r="D373" s="90">
        <v>1.0</v>
      </c>
      <c r="E373" s="90">
        <v>0.0</v>
      </c>
      <c r="F373" s="70">
        <f t="shared" si="22"/>
        <v>2</v>
      </c>
      <c r="G373" s="90">
        <v>0.0</v>
      </c>
      <c r="H373" s="90">
        <v>0.0</v>
      </c>
      <c r="I373" s="187">
        <v>3.0</v>
      </c>
    </row>
    <row r="374">
      <c r="A374" s="190" t="s">
        <v>33</v>
      </c>
      <c r="B374" s="76">
        <f t="shared" ref="B374:E374" si="23">SUM(B368:B373)</f>
        <v>30</v>
      </c>
      <c r="C374" s="76">
        <f t="shared" si="23"/>
        <v>24</v>
      </c>
      <c r="D374" s="76">
        <f t="shared" si="23"/>
        <v>6</v>
      </c>
      <c r="E374" s="76">
        <f t="shared" si="23"/>
        <v>0</v>
      </c>
      <c r="F374" s="76">
        <f t="shared" si="22"/>
        <v>18</v>
      </c>
      <c r="G374" s="76">
        <f t="shared" ref="G374:H374" si="24">SUM(G368:G373)</f>
        <v>27</v>
      </c>
      <c r="H374" s="76">
        <f t="shared" si="24"/>
        <v>10</v>
      </c>
      <c r="I374" s="187">
        <v>3.0</v>
      </c>
    </row>
    <row r="375">
      <c r="A375" s="148" t="s">
        <v>34</v>
      </c>
      <c r="B375" s="150">
        <v>29.0</v>
      </c>
      <c r="C375" s="150">
        <v>26.0</v>
      </c>
      <c r="D375" s="150">
        <v>6.0</v>
      </c>
      <c r="E375" s="150">
        <v>0.0</v>
      </c>
      <c r="F375" s="199"/>
      <c r="G375" s="150">
        <v>25.0</v>
      </c>
      <c r="H375" s="150">
        <v>11.0</v>
      </c>
      <c r="I375" s="187">
        <v>3.0</v>
      </c>
    </row>
    <row r="376">
      <c r="A376" s="193" t="s">
        <v>81</v>
      </c>
      <c r="B376" s="194">
        <f>SUM(B375:C375)</f>
        <v>55</v>
      </c>
      <c r="C376" s="14"/>
      <c r="D376" s="31"/>
      <c r="E376" s="31"/>
      <c r="F376" s="31"/>
      <c r="G376" s="194">
        <f>SUM(G375:H375)</f>
        <v>36</v>
      </c>
      <c r="H376" s="14"/>
      <c r="I376" s="187">
        <v>3.0</v>
      </c>
    </row>
    <row r="377">
      <c r="A377" s="204"/>
      <c r="B377" s="205"/>
      <c r="C377" s="205"/>
      <c r="D377" s="205"/>
      <c r="E377" s="205"/>
      <c r="F377" s="205"/>
      <c r="G377" s="205"/>
      <c r="H377" s="205"/>
      <c r="I377" s="206"/>
    </row>
    <row r="378">
      <c r="A378" s="207">
        <v>44744.0</v>
      </c>
      <c r="B378" s="126" t="s">
        <v>0</v>
      </c>
      <c r="C378" s="155"/>
      <c r="D378" s="155"/>
      <c r="E378" s="127"/>
      <c r="F378" s="70"/>
      <c r="G378" s="126" t="s">
        <v>1</v>
      </c>
      <c r="H378" s="127"/>
      <c r="I378" s="183"/>
    </row>
    <row r="379">
      <c r="A379" s="181"/>
      <c r="B379" s="182" t="s">
        <v>76</v>
      </c>
      <c r="C379" s="182" t="s">
        <v>61</v>
      </c>
      <c r="D379" s="126" t="s">
        <v>4</v>
      </c>
      <c r="E379" s="127"/>
      <c r="F379" s="182" t="s">
        <v>62</v>
      </c>
      <c r="G379" s="182" t="s">
        <v>63</v>
      </c>
      <c r="H379" s="182" t="s">
        <v>64</v>
      </c>
      <c r="I379" s="183"/>
    </row>
    <row r="380">
      <c r="A380" s="184" t="s">
        <v>77</v>
      </c>
      <c r="B380" s="124"/>
      <c r="C380" s="124"/>
      <c r="D380" s="70" t="s">
        <v>65</v>
      </c>
      <c r="E380" s="70" t="s">
        <v>66</v>
      </c>
      <c r="F380" s="124"/>
      <c r="G380" s="124"/>
      <c r="H380" s="124"/>
      <c r="I380" s="183"/>
    </row>
    <row r="381">
      <c r="A381" s="185" t="s">
        <v>78</v>
      </c>
      <c r="B381" s="90">
        <v>3.0</v>
      </c>
      <c r="C381" s="90">
        <v>4.0</v>
      </c>
      <c r="D381" s="90">
        <v>0.0</v>
      </c>
      <c r="E381" s="90">
        <v>0.0</v>
      </c>
      <c r="F381" s="70">
        <f t="shared" ref="F381:F387" si="25">C381-(D381+E381)</f>
        <v>4</v>
      </c>
      <c r="G381" s="90">
        <v>4.0</v>
      </c>
      <c r="H381" s="90">
        <v>0.0</v>
      </c>
      <c r="I381" s="187">
        <v>2.0</v>
      </c>
    </row>
    <row r="382">
      <c r="A382" s="185" t="s">
        <v>15</v>
      </c>
      <c r="B382" s="70">
        <f>SUM(7+3+4)</f>
        <v>14</v>
      </c>
      <c r="C382" s="90">
        <v>1.0</v>
      </c>
      <c r="D382" s="90">
        <v>0.0</v>
      </c>
      <c r="E382" s="90">
        <v>0.0</v>
      </c>
      <c r="F382" s="70">
        <f t="shared" si="25"/>
        <v>1</v>
      </c>
      <c r="G382" s="90">
        <v>0.0</v>
      </c>
      <c r="H382" s="90">
        <v>1.0</v>
      </c>
      <c r="I382" s="187">
        <v>2.0</v>
      </c>
    </row>
    <row r="383">
      <c r="A383" s="185" t="s">
        <v>20</v>
      </c>
      <c r="B383" s="70">
        <f>SUM(0+0+5+0+0)</f>
        <v>5</v>
      </c>
      <c r="C383" s="70">
        <f>SUM(2+3+1+0+2)</f>
        <v>8</v>
      </c>
      <c r="D383" s="90">
        <v>1.0</v>
      </c>
      <c r="E383" s="90">
        <v>0.0</v>
      </c>
      <c r="F383" s="70">
        <f t="shared" si="25"/>
        <v>7</v>
      </c>
      <c r="G383" s="70">
        <f>SUM(1+2+3+1+0)</f>
        <v>7</v>
      </c>
      <c r="H383" s="90">
        <v>1.0</v>
      </c>
      <c r="I383" s="187">
        <v>2.0</v>
      </c>
    </row>
    <row r="384">
      <c r="A384" s="185" t="s">
        <v>80</v>
      </c>
      <c r="B384" s="70">
        <f>SUM(2+1)</f>
        <v>3</v>
      </c>
      <c r="C384" s="70">
        <f>SUM(3+3)</f>
        <v>6</v>
      </c>
      <c r="D384" s="90">
        <v>0.0</v>
      </c>
      <c r="E384" s="90">
        <v>1.0</v>
      </c>
      <c r="F384" s="70">
        <f t="shared" si="25"/>
        <v>5</v>
      </c>
      <c r="G384" s="90">
        <v>0.0</v>
      </c>
      <c r="H384" s="90">
        <v>0.0</v>
      </c>
      <c r="I384" s="187">
        <v>2.0</v>
      </c>
    </row>
    <row r="385">
      <c r="A385" s="188" t="s">
        <v>79</v>
      </c>
      <c r="B385" s="90">
        <v>16.0</v>
      </c>
      <c r="C385" s="90">
        <v>0.0</v>
      </c>
      <c r="D385" s="90">
        <v>0.0</v>
      </c>
      <c r="E385" s="90">
        <v>0.0</v>
      </c>
      <c r="F385" s="70">
        <f t="shared" si="25"/>
        <v>0</v>
      </c>
      <c r="G385" s="90">
        <v>3.0</v>
      </c>
      <c r="H385" s="90">
        <v>0.0</v>
      </c>
      <c r="I385" s="187">
        <v>2.0</v>
      </c>
    </row>
    <row r="386">
      <c r="A386" s="185" t="s">
        <v>82</v>
      </c>
      <c r="B386" s="90">
        <v>4.0</v>
      </c>
      <c r="C386" s="90">
        <v>3.0</v>
      </c>
      <c r="D386" s="90">
        <v>0.0</v>
      </c>
      <c r="E386" s="90">
        <v>0.0</v>
      </c>
      <c r="F386" s="70">
        <f t="shared" si="25"/>
        <v>3</v>
      </c>
      <c r="G386" s="90">
        <v>1.0</v>
      </c>
      <c r="H386" s="90">
        <v>1.0</v>
      </c>
      <c r="I386" s="187">
        <v>2.0</v>
      </c>
    </row>
    <row r="387">
      <c r="A387" s="190" t="s">
        <v>33</v>
      </c>
      <c r="B387" s="76">
        <f t="shared" ref="B387:E387" si="26">SUM(B381:B386)</f>
        <v>45</v>
      </c>
      <c r="C387" s="76">
        <f t="shared" si="26"/>
        <v>22</v>
      </c>
      <c r="D387" s="76">
        <f t="shared" si="26"/>
        <v>1</v>
      </c>
      <c r="E387" s="76">
        <f t="shared" si="26"/>
        <v>1</v>
      </c>
      <c r="F387" s="76">
        <f t="shared" si="25"/>
        <v>20</v>
      </c>
      <c r="G387" s="76">
        <f t="shared" ref="G387:H387" si="27">SUM(G381:G386)</f>
        <v>15</v>
      </c>
      <c r="H387" s="76">
        <f t="shared" si="27"/>
        <v>3</v>
      </c>
      <c r="I387" s="187">
        <v>2.0</v>
      </c>
    </row>
    <row r="388">
      <c r="A388" s="148" t="s">
        <v>34</v>
      </c>
      <c r="B388" s="150">
        <v>37.0</v>
      </c>
      <c r="C388" s="150">
        <v>22.0</v>
      </c>
      <c r="D388" s="150">
        <v>1.0</v>
      </c>
      <c r="E388" s="150">
        <v>1.0</v>
      </c>
      <c r="F388" s="199"/>
      <c r="G388" s="150">
        <v>16.0</v>
      </c>
      <c r="H388" s="150">
        <v>3.0</v>
      </c>
      <c r="I388" s="187">
        <v>2.0</v>
      </c>
    </row>
    <row r="389">
      <c r="A389" s="193" t="s">
        <v>81</v>
      </c>
      <c r="B389" s="194">
        <f>SUM(B388:C388)</f>
        <v>59</v>
      </c>
      <c r="C389" s="14"/>
      <c r="D389" s="31"/>
      <c r="E389" s="31"/>
      <c r="F389" s="31"/>
      <c r="G389" s="194">
        <f>SUM(G388:H388)</f>
        <v>19</v>
      </c>
      <c r="H389" s="14"/>
      <c r="I389" s="187">
        <v>2.0</v>
      </c>
    </row>
    <row r="390">
      <c r="A390" s="204"/>
      <c r="B390" s="205"/>
      <c r="C390" s="205"/>
      <c r="D390" s="205"/>
      <c r="E390" s="205"/>
      <c r="F390" s="205"/>
      <c r="G390" s="205"/>
      <c r="H390" s="205"/>
      <c r="I390" s="206"/>
    </row>
    <row r="391">
      <c r="A391" s="208">
        <v>44743.0</v>
      </c>
      <c r="B391" s="209" t="s">
        <v>0</v>
      </c>
      <c r="C391" s="155"/>
      <c r="D391" s="155"/>
      <c r="E391" s="127"/>
      <c r="F391" s="210"/>
      <c r="G391" s="209" t="s">
        <v>1</v>
      </c>
      <c r="H391" s="127"/>
      <c r="I391" s="183"/>
    </row>
    <row r="392">
      <c r="A392" s="123"/>
      <c r="B392" s="18" t="s">
        <v>76</v>
      </c>
      <c r="C392" s="18" t="s">
        <v>61</v>
      </c>
      <c r="D392" s="13" t="s">
        <v>4</v>
      </c>
      <c r="E392" s="14"/>
      <c r="F392" s="18" t="s">
        <v>62</v>
      </c>
      <c r="G392" s="18" t="s">
        <v>63</v>
      </c>
      <c r="H392" s="18" t="s">
        <v>64</v>
      </c>
      <c r="I392" s="183"/>
    </row>
    <row r="393">
      <c r="A393" s="211" t="s">
        <v>77</v>
      </c>
      <c r="B393" s="14"/>
      <c r="C393" s="14"/>
      <c r="D393" s="31" t="s">
        <v>65</v>
      </c>
      <c r="E393" s="31" t="s">
        <v>66</v>
      </c>
      <c r="F393" s="14"/>
      <c r="G393" s="14"/>
      <c r="H393" s="14"/>
      <c r="I393" s="183"/>
    </row>
    <row r="394">
      <c r="A394" s="212" t="s">
        <v>78</v>
      </c>
      <c r="B394" s="35">
        <v>9.0</v>
      </c>
      <c r="C394" s="35">
        <v>1.0</v>
      </c>
      <c r="D394" s="35">
        <v>0.0</v>
      </c>
      <c r="E394" s="35">
        <v>0.0</v>
      </c>
      <c r="F394" s="31">
        <f t="shared" ref="F394:F400" si="28">C394-(D394+E394)</f>
        <v>1</v>
      </c>
      <c r="G394" s="35">
        <v>6.0</v>
      </c>
      <c r="H394" s="35">
        <v>4.0</v>
      </c>
      <c r="I394" s="213">
        <v>1.0</v>
      </c>
    </row>
    <row r="395">
      <c r="A395" s="212" t="s">
        <v>15</v>
      </c>
      <c r="B395" s="31">
        <f>SUM(13+5+5)</f>
        <v>23</v>
      </c>
      <c r="C395" s="31">
        <f>SUM(0+0+2)</f>
        <v>2</v>
      </c>
      <c r="D395" s="35">
        <v>0.0</v>
      </c>
      <c r="E395" s="35">
        <v>0.0</v>
      </c>
      <c r="F395" s="31">
        <f t="shared" si="28"/>
        <v>2</v>
      </c>
      <c r="G395" s="31">
        <f>SUM(12+1+0)</f>
        <v>13</v>
      </c>
      <c r="H395" s="35">
        <v>1.0</v>
      </c>
      <c r="I395" s="213">
        <v>1.0</v>
      </c>
    </row>
    <row r="396">
      <c r="A396" s="214" t="s">
        <v>20</v>
      </c>
      <c r="B396" s="31">
        <f>SUM(4+3+5+2+4)</f>
        <v>18</v>
      </c>
      <c r="C396" s="35">
        <v>2.0</v>
      </c>
      <c r="D396" s="35">
        <v>0.0</v>
      </c>
      <c r="E396" s="35">
        <v>0.0</v>
      </c>
      <c r="F396" s="31">
        <f t="shared" si="28"/>
        <v>2</v>
      </c>
      <c r="G396" s="31">
        <f>SUM(1+0+2+4+0)</f>
        <v>7</v>
      </c>
      <c r="H396" s="31">
        <f>SUM(1+1)</f>
        <v>2</v>
      </c>
      <c r="I396" s="213">
        <v>1.0</v>
      </c>
    </row>
    <row r="397">
      <c r="A397" s="212" t="s">
        <v>80</v>
      </c>
      <c r="B397" s="31">
        <f>SUM(10+7)</f>
        <v>17</v>
      </c>
      <c r="C397" s="31">
        <f>SUM(5+4)</f>
        <v>9</v>
      </c>
      <c r="D397" s="35">
        <v>1.0</v>
      </c>
      <c r="E397" s="35">
        <v>1.0</v>
      </c>
      <c r="F397" s="31">
        <f t="shared" si="28"/>
        <v>7</v>
      </c>
      <c r="G397" s="31">
        <f>SUM(2+3)</f>
        <v>5</v>
      </c>
      <c r="H397" s="35">
        <v>0.0</v>
      </c>
      <c r="I397" s="213">
        <v>1.0</v>
      </c>
    </row>
    <row r="398">
      <c r="A398" s="214" t="s">
        <v>79</v>
      </c>
      <c r="B398" s="35">
        <v>27.0</v>
      </c>
      <c r="C398" s="35">
        <v>9.0</v>
      </c>
      <c r="D398" s="35">
        <v>1.0</v>
      </c>
      <c r="E398" s="35">
        <v>0.0</v>
      </c>
      <c r="F398" s="31">
        <f t="shared" si="28"/>
        <v>8</v>
      </c>
      <c r="G398" s="35">
        <v>8.0</v>
      </c>
      <c r="H398" s="35">
        <v>0.0</v>
      </c>
      <c r="I398" s="213">
        <v>1.0</v>
      </c>
    </row>
    <row r="399">
      <c r="A399" s="212" t="s">
        <v>82</v>
      </c>
      <c r="B399" s="35">
        <v>11.0</v>
      </c>
      <c r="C399" s="35">
        <v>2.0</v>
      </c>
      <c r="D399" s="35">
        <v>0.0</v>
      </c>
      <c r="E399" s="35">
        <v>1.0</v>
      </c>
      <c r="F399" s="31">
        <f t="shared" si="28"/>
        <v>1</v>
      </c>
      <c r="G399" s="35">
        <v>9.0</v>
      </c>
      <c r="H399" s="35">
        <v>0.0</v>
      </c>
      <c r="I399" s="213">
        <v>1.0</v>
      </c>
    </row>
    <row r="400">
      <c r="A400" s="45" t="s">
        <v>33</v>
      </c>
      <c r="B400" s="39">
        <f t="shared" ref="B400:E400" si="29">SUM(B394:B399)</f>
        <v>105</v>
      </c>
      <c r="C400" s="39">
        <f t="shared" si="29"/>
        <v>25</v>
      </c>
      <c r="D400" s="39">
        <f t="shared" si="29"/>
        <v>2</v>
      </c>
      <c r="E400" s="39">
        <f t="shared" si="29"/>
        <v>2</v>
      </c>
      <c r="F400" s="39">
        <f t="shared" si="28"/>
        <v>21</v>
      </c>
      <c r="G400" s="39">
        <f t="shared" ref="G400:H400" si="30">SUM(G394:G399)</f>
        <v>48</v>
      </c>
      <c r="H400" s="39">
        <f t="shared" si="30"/>
        <v>7</v>
      </c>
      <c r="I400" s="213">
        <v>1.0</v>
      </c>
    </row>
    <row r="401">
      <c r="A401" s="144" t="s">
        <v>34</v>
      </c>
      <c r="B401" s="47">
        <v>100.0</v>
      </c>
      <c r="C401" s="47">
        <v>26.0</v>
      </c>
      <c r="D401" s="47">
        <v>2.0</v>
      </c>
      <c r="E401" s="47">
        <v>2.0</v>
      </c>
      <c r="F401" s="215"/>
      <c r="G401" s="47">
        <v>79.0</v>
      </c>
      <c r="H401" s="47">
        <v>24.0</v>
      </c>
      <c r="I401" s="213">
        <v>1.0</v>
      </c>
    </row>
    <row r="402">
      <c r="A402" s="193" t="s">
        <v>81</v>
      </c>
      <c r="B402" s="194">
        <f>SUM(B401:C401)</f>
        <v>126</v>
      </c>
      <c r="C402" s="14"/>
      <c r="D402" s="31"/>
      <c r="E402" s="31"/>
      <c r="F402" s="31"/>
      <c r="G402" s="194">
        <f>SUM(G401:H401)</f>
        <v>103</v>
      </c>
      <c r="H402" s="14"/>
      <c r="I402" s="213">
        <v>1.0</v>
      </c>
    </row>
    <row r="403">
      <c r="A403" s="216"/>
      <c r="B403" s="217"/>
      <c r="C403" s="217"/>
      <c r="D403" s="217"/>
      <c r="E403" s="217"/>
      <c r="F403" s="217"/>
      <c r="G403" s="217"/>
      <c r="H403" s="217"/>
      <c r="I403" s="53"/>
    </row>
  </sheetData>
  <mergeCells count="341">
    <mergeCell ref="D15:E15"/>
    <mergeCell ref="F15:F16"/>
    <mergeCell ref="B25:C25"/>
    <mergeCell ref="A27:A28"/>
    <mergeCell ref="B27:E27"/>
    <mergeCell ref="B28:B29"/>
    <mergeCell ref="C28:C29"/>
    <mergeCell ref="B38:C38"/>
    <mergeCell ref="A40:A41"/>
    <mergeCell ref="B40:E40"/>
    <mergeCell ref="B41:B42"/>
    <mergeCell ref="C41:C42"/>
    <mergeCell ref="D41:E41"/>
    <mergeCell ref="F41:F42"/>
    <mergeCell ref="G15:G16"/>
    <mergeCell ref="H15:H16"/>
    <mergeCell ref="G25:H25"/>
    <mergeCell ref="G27:H27"/>
    <mergeCell ref="G38:H38"/>
    <mergeCell ref="G40:H40"/>
    <mergeCell ref="G41:G42"/>
    <mergeCell ref="H41:H42"/>
    <mergeCell ref="G51:H51"/>
    <mergeCell ref="G53:H53"/>
    <mergeCell ref="G54:G55"/>
    <mergeCell ref="H54:H55"/>
    <mergeCell ref="G64:H64"/>
    <mergeCell ref="G66:H66"/>
    <mergeCell ref="B64:C64"/>
    <mergeCell ref="A66:A67"/>
    <mergeCell ref="B66:E66"/>
    <mergeCell ref="B67:B68"/>
    <mergeCell ref="C67:C68"/>
    <mergeCell ref="D67:E67"/>
    <mergeCell ref="F67:F68"/>
    <mergeCell ref="B77:C77"/>
    <mergeCell ref="A79:A80"/>
    <mergeCell ref="B79:E79"/>
    <mergeCell ref="B80:B81"/>
    <mergeCell ref="C80:C81"/>
    <mergeCell ref="D80:E80"/>
    <mergeCell ref="F80:F81"/>
    <mergeCell ref="G92:H92"/>
    <mergeCell ref="G93:G94"/>
    <mergeCell ref="H93:H94"/>
    <mergeCell ref="G103:H103"/>
    <mergeCell ref="B90:C90"/>
    <mergeCell ref="A92:A93"/>
    <mergeCell ref="B92:E92"/>
    <mergeCell ref="B93:B94"/>
    <mergeCell ref="C93:C94"/>
    <mergeCell ref="D93:E93"/>
    <mergeCell ref="F93:F94"/>
    <mergeCell ref="B103:C103"/>
    <mergeCell ref="A105:A106"/>
    <mergeCell ref="B105:E105"/>
    <mergeCell ref="G105:H105"/>
    <mergeCell ref="B106:B107"/>
    <mergeCell ref="C106:C107"/>
    <mergeCell ref="D106:E106"/>
    <mergeCell ref="H106:H107"/>
    <mergeCell ref="F106:F107"/>
    <mergeCell ref="G106:G107"/>
    <mergeCell ref="B116:C116"/>
    <mergeCell ref="G116:H116"/>
    <mergeCell ref="A118:A119"/>
    <mergeCell ref="B118:E118"/>
    <mergeCell ref="G118:H118"/>
    <mergeCell ref="D119:E119"/>
    <mergeCell ref="G2:G3"/>
    <mergeCell ref="H2:H3"/>
    <mergeCell ref="A1:A2"/>
    <mergeCell ref="B1:E1"/>
    <mergeCell ref="G1:H1"/>
    <mergeCell ref="B2:B3"/>
    <mergeCell ref="C2:C3"/>
    <mergeCell ref="D2:E2"/>
    <mergeCell ref="F2:F3"/>
    <mergeCell ref="B12:C12"/>
    <mergeCell ref="G12:H12"/>
    <mergeCell ref="A14:A15"/>
    <mergeCell ref="B14:E14"/>
    <mergeCell ref="G14:H14"/>
    <mergeCell ref="B15:B16"/>
    <mergeCell ref="C15:C16"/>
    <mergeCell ref="D28:E28"/>
    <mergeCell ref="F28:F29"/>
    <mergeCell ref="G28:G29"/>
    <mergeCell ref="H28:H29"/>
    <mergeCell ref="B51:C51"/>
    <mergeCell ref="A53:A54"/>
    <mergeCell ref="B53:E53"/>
    <mergeCell ref="B54:B55"/>
    <mergeCell ref="C54:C55"/>
    <mergeCell ref="D54:E54"/>
    <mergeCell ref="F54:F55"/>
    <mergeCell ref="G67:G68"/>
    <mergeCell ref="H67:H68"/>
    <mergeCell ref="G77:H77"/>
    <mergeCell ref="G79:H79"/>
    <mergeCell ref="G80:G81"/>
    <mergeCell ref="H80:H81"/>
    <mergeCell ref="G90:H90"/>
    <mergeCell ref="B119:B120"/>
    <mergeCell ref="C119:C120"/>
    <mergeCell ref="F119:F120"/>
    <mergeCell ref="G119:G120"/>
    <mergeCell ref="H119:H120"/>
    <mergeCell ref="B129:C129"/>
    <mergeCell ref="G129:H129"/>
    <mergeCell ref="G145:G146"/>
    <mergeCell ref="H145:H146"/>
    <mergeCell ref="G155:H155"/>
    <mergeCell ref="G157:H157"/>
    <mergeCell ref="G168:H168"/>
    <mergeCell ref="G170:H170"/>
    <mergeCell ref="G171:G172"/>
    <mergeCell ref="H171:H172"/>
    <mergeCell ref="G181:H181"/>
    <mergeCell ref="G183:H183"/>
    <mergeCell ref="G184:G185"/>
    <mergeCell ref="H184:H185"/>
    <mergeCell ref="G194:H194"/>
    <mergeCell ref="G196:H196"/>
    <mergeCell ref="D275:E275"/>
    <mergeCell ref="F275:F276"/>
    <mergeCell ref="B285:C285"/>
    <mergeCell ref="A287:A288"/>
    <mergeCell ref="B287:E287"/>
    <mergeCell ref="B288:B289"/>
    <mergeCell ref="C288:C289"/>
    <mergeCell ref="B298:C298"/>
    <mergeCell ref="A300:A301"/>
    <mergeCell ref="B300:E300"/>
    <mergeCell ref="B301:B302"/>
    <mergeCell ref="C301:C302"/>
    <mergeCell ref="D301:E301"/>
    <mergeCell ref="F301:F302"/>
    <mergeCell ref="G352:H352"/>
    <mergeCell ref="G353:G354"/>
    <mergeCell ref="H353:H354"/>
    <mergeCell ref="G363:H363"/>
    <mergeCell ref="B350:C350"/>
    <mergeCell ref="A352:A353"/>
    <mergeCell ref="B352:E352"/>
    <mergeCell ref="B353:B354"/>
    <mergeCell ref="C353:C354"/>
    <mergeCell ref="D353:E353"/>
    <mergeCell ref="F353:F354"/>
    <mergeCell ref="B363:C363"/>
    <mergeCell ref="A365:A366"/>
    <mergeCell ref="B365:E365"/>
    <mergeCell ref="G365:H365"/>
    <mergeCell ref="B366:B367"/>
    <mergeCell ref="C366:C367"/>
    <mergeCell ref="D366:E366"/>
    <mergeCell ref="H366:H367"/>
    <mergeCell ref="F366:F367"/>
    <mergeCell ref="G366:G367"/>
    <mergeCell ref="B376:C376"/>
    <mergeCell ref="G376:H376"/>
    <mergeCell ref="A378:A379"/>
    <mergeCell ref="B378:E378"/>
    <mergeCell ref="G378:H378"/>
    <mergeCell ref="D379:E379"/>
    <mergeCell ref="G392:G393"/>
    <mergeCell ref="H392:H393"/>
    <mergeCell ref="B402:C402"/>
    <mergeCell ref="G402:H402"/>
    <mergeCell ref="A391:A392"/>
    <mergeCell ref="B391:E391"/>
    <mergeCell ref="G391:H391"/>
    <mergeCell ref="B392:B393"/>
    <mergeCell ref="C392:C393"/>
    <mergeCell ref="D392:E392"/>
    <mergeCell ref="F392:F393"/>
    <mergeCell ref="G262:G263"/>
    <mergeCell ref="H262:H263"/>
    <mergeCell ref="A261:A262"/>
    <mergeCell ref="B261:E261"/>
    <mergeCell ref="G261:H261"/>
    <mergeCell ref="B262:B263"/>
    <mergeCell ref="C262:C263"/>
    <mergeCell ref="D262:E262"/>
    <mergeCell ref="F262:F263"/>
    <mergeCell ref="B272:C272"/>
    <mergeCell ref="G272:H272"/>
    <mergeCell ref="A274:A275"/>
    <mergeCell ref="B274:E274"/>
    <mergeCell ref="G274:H274"/>
    <mergeCell ref="B275:B276"/>
    <mergeCell ref="C275:C276"/>
    <mergeCell ref="D288:E288"/>
    <mergeCell ref="F288:F289"/>
    <mergeCell ref="G288:G289"/>
    <mergeCell ref="H288:H289"/>
    <mergeCell ref="B311:C311"/>
    <mergeCell ref="A313:A314"/>
    <mergeCell ref="B313:E313"/>
    <mergeCell ref="B314:B315"/>
    <mergeCell ref="C314:C315"/>
    <mergeCell ref="D314:E314"/>
    <mergeCell ref="F314:F315"/>
    <mergeCell ref="G327:G328"/>
    <mergeCell ref="H327:H328"/>
    <mergeCell ref="G337:H337"/>
    <mergeCell ref="G339:H339"/>
    <mergeCell ref="G340:G341"/>
    <mergeCell ref="H340:H341"/>
    <mergeCell ref="G350:H350"/>
    <mergeCell ref="B379:B380"/>
    <mergeCell ref="C379:C380"/>
    <mergeCell ref="F379:F380"/>
    <mergeCell ref="G379:G380"/>
    <mergeCell ref="H379:H380"/>
    <mergeCell ref="B389:C389"/>
    <mergeCell ref="G389:H389"/>
    <mergeCell ref="D145:E145"/>
    <mergeCell ref="F145:F146"/>
    <mergeCell ref="B155:C155"/>
    <mergeCell ref="A157:A158"/>
    <mergeCell ref="B157:E157"/>
    <mergeCell ref="B158:B159"/>
    <mergeCell ref="C158:C159"/>
    <mergeCell ref="B168:C168"/>
    <mergeCell ref="A170:A171"/>
    <mergeCell ref="B170:E170"/>
    <mergeCell ref="B171:B172"/>
    <mergeCell ref="C171:C172"/>
    <mergeCell ref="D171:E171"/>
    <mergeCell ref="F171:F172"/>
    <mergeCell ref="B194:C194"/>
    <mergeCell ref="A196:A197"/>
    <mergeCell ref="B196:E196"/>
    <mergeCell ref="B197:B198"/>
    <mergeCell ref="C197:C198"/>
    <mergeCell ref="D197:E197"/>
    <mergeCell ref="F197:F198"/>
    <mergeCell ref="B207:C207"/>
    <mergeCell ref="A209:A210"/>
    <mergeCell ref="B209:E209"/>
    <mergeCell ref="B210:B211"/>
    <mergeCell ref="C210:C211"/>
    <mergeCell ref="D210:E210"/>
    <mergeCell ref="F210:F211"/>
    <mergeCell ref="G222:H222"/>
    <mergeCell ref="G223:G224"/>
    <mergeCell ref="H223:H224"/>
    <mergeCell ref="G233:H233"/>
    <mergeCell ref="B220:C220"/>
    <mergeCell ref="A222:A223"/>
    <mergeCell ref="B222:E222"/>
    <mergeCell ref="B223:B224"/>
    <mergeCell ref="C223:C224"/>
    <mergeCell ref="D223:E223"/>
    <mergeCell ref="F223:F224"/>
    <mergeCell ref="B233:C233"/>
    <mergeCell ref="A235:A236"/>
    <mergeCell ref="B235:E235"/>
    <mergeCell ref="G235:H235"/>
    <mergeCell ref="B236:B237"/>
    <mergeCell ref="C236:C237"/>
    <mergeCell ref="D236:E236"/>
    <mergeCell ref="H236:H237"/>
    <mergeCell ref="F236:F237"/>
    <mergeCell ref="G236:G237"/>
    <mergeCell ref="B246:C246"/>
    <mergeCell ref="G246:H246"/>
    <mergeCell ref="A248:A249"/>
    <mergeCell ref="B248:E248"/>
    <mergeCell ref="G248:H248"/>
    <mergeCell ref="D249:E249"/>
    <mergeCell ref="G132:G133"/>
    <mergeCell ref="H132:H133"/>
    <mergeCell ref="A131:A132"/>
    <mergeCell ref="B131:E131"/>
    <mergeCell ref="G131:H131"/>
    <mergeCell ref="B132:B133"/>
    <mergeCell ref="C132:C133"/>
    <mergeCell ref="D132:E132"/>
    <mergeCell ref="F132:F133"/>
    <mergeCell ref="B142:C142"/>
    <mergeCell ref="G142:H142"/>
    <mergeCell ref="A144:A145"/>
    <mergeCell ref="B144:E144"/>
    <mergeCell ref="G144:H144"/>
    <mergeCell ref="B145:B146"/>
    <mergeCell ref="C145:C146"/>
    <mergeCell ref="D158:E158"/>
    <mergeCell ref="F158:F159"/>
    <mergeCell ref="G158:G159"/>
    <mergeCell ref="H158:H159"/>
    <mergeCell ref="B181:C181"/>
    <mergeCell ref="A183:A184"/>
    <mergeCell ref="B183:E183"/>
    <mergeCell ref="B184:B185"/>
    <mergeCell ref="C184:C185"/>
    <mergeCell ref="D184:E184"/>
    <mergeCell ref="F184:F185"/>
    <mergeCell ref="G197:G198"/>
    <mergeCell ref="H197:H198"/>
    <mergeCell ref="G207:H207"/>
    <mergeCell ref="G209:H209"/>
    <mergeCell ref="G210:G211"/>
    <mergeCell ref="H210:H211"/>
    <mergeCell ref="G220:H220"/>
    <mergeCell ref="B249:B250"/>
    <mergeCell ref="C249:C250"/>
    <mergeCell ref="F249:F250"/>
    <mergeCell ref="G249:G250"/>
    <mergeCell ref="H249:H250"/>
    <mergeCell ref="B259:C259"/>
    <mergeCell ref="G259:H259"/>
    <mergeCell ref="G275:G276"/>
    <mergeCell ref="H275:H276"/>
    <mergeCell ref="G285:H285"/>
    <mergeCell ref="G287:H287"/>
    <mergeCell ref="G298:H298"/>
    <mergeCell ref="G300:H300"/>
    <mergeCell ref="G301:G302"/>
    <mergeCell ref="H301:H302"/>
    <mergeCell ref="G311:H311"/>
    <mergeCell ref="G313:H313"/>
    <mergeCell ref="G314:G315"/>
    <mergeCell ref="H314:H315"/>
    <mergeCell ref="G324:H324"/>
    <mergeCell ref="G326:H326"/>
    <mergeCell ref="B324:C324"/>
    <mergeCell ref="A326:A327"/>
    <mergeCell ref="B326:E326"/>
    <mergeCell ref="B327:B328"/>
    <mergeCell ref="C327:C328"/>
    <mergeCell ref="D327:E327"/>
    <mergeCell ref="F327:F328"/>
    <mergeCell ref="B337:C337"/>
    <mergeCell ref="A339:A340"/>
    <mergeCell ref="B339:E339"/>
    <mergeCell ref="B340:B341"/>
    <mergeCell ref="C340:C341"/>
    <mergeCell ref="D340:E340"/>
    <mergeCell ref="F340:F3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2.5"/>
    <col customWidth="1" min="3" max="3" width="14.13"/>
    <col customWidth="1" min="4" max="4" width="11.13"/>
    <col customWidth="1" min="5" max="9" width="10.5"/>
    <col customWidth="1" min="10" max="10" width="9.75"/>
    <col customWidth="1" min="11" max="11" width="4.88"/>
    <col customWidth="1" min="12" max="12" width="5.88"/>
    <col customWidth="1" min="13" max="13" width="13.38"/>
    <col customWidth="1" min="14" max="14" width="9.38"/>
    <col customWidth="1" min="15" max="15" width="10.13"/>
    <col customWidth="1" min="16" max="16" width="9.25"/>
    <col customWidth="1" min="17" max="17" width="9.13"/>
    <col customWidth="1" min="18" max="18" width="7.88"/>
    <col customWidth="1" min="19" max="20" width="10.25"/>
    <col customWidth="1" min="21" max="21" width="9.13"/>
    <col customWidth="1" min="22" max="23" width="4.25"/>
    <col customWidth="1" min="24" max="24" width="13.75"/>
    <col customWidth="1" min="25" max="25" width="13.25"/>
    <col customWidth="1" min="26" max="26" width="9.88"/>
    <col customWidth="1" min="27" max="27" width="9.13"/>
    <col customWidth="1" min="28" max="28" width="8.75"/>
    <col customWidth="1" min="29" max="29" width="7.75"/>
    <col customWidth="1" min="30" max="30" width="8.75"/>
    <col customWidth="1" min="31" max="31" width="9.88"/>
    <col customWidth="1" min="32" max="32" width="9.25"/>
    <col customWidth="1" min="33" max="34" width="4.75"/>
    <col customWidth="1" min="35" max="35" width="13.88"/>
    <col customWidth="1" min="36" max="36" width="10.38"/>
    <col customWidth="1" min="37" max="37" width="11.63"/>
    <col customWidth="1" min="38" max="38" width="9.38"/>
    <col customWidth="1" min="39" max="39" width="8.75"/>
    <col customWidth="1" min="40" max="40" width="8.88"/>
    <col customWidth="1" min="41" max="41" width="10.13"/>
    <col customWidth="1" min="42" max="42" width="10.25"/>
    <col customWidth="1" min="43" max="43" width="9.88"/>
    <col customWidth="1" min="44" max="45" width="4.88"/>
    <col customWidth="1" min="46" max="46" width="10.5"/>
    <col customWidth="1" min="47" max="47" width="19.13"/>
    <col customWidth="1" min="48" max="55" width="10.5"/>
    <col customWidth="1" min="56" max="56" width="7.5"/>
    <col customWidth="1" min="57" max="66" width="10.5"/>
    <col customWidth="1" min="67" max="67" width="4.88"/>
    <col customWidth="1" min="68" max="68" width="12.75"/>
    <col customWidth="1" min="69" max="69" width="17.5"/>
    <col customWidth="1" min="70" max="70" width="8.63"/>
    <col customWidth="1" min="71" max="71" width="8.25"/>
    <col customWidth="1" min="72" max="72" width="9.25"/>
    <col customWidth="1" min="73" max="73" width="8.75"/>
    <col customWidth="1" min="74" max="75" width="10.25"/>
    <col customWidth="1" min="76" max="76" width="9.13"/>
    <col customWidth="1" min="77" max="78" width="4.75"/>
    <col customWidth="1" min="79" max="79" width="11.5"/>
    <col customWidth="1" min="80" max="80" width="11.75"/>
    <col customWidth="1" min="81" max="81" width="9.88"/>
    <col customWidth="1" min="82" max="82" width="8.75"/>
    <col customWidth="1" min="83" max="83" width="8.63"/>
    <col customWidth="1" min="84" max="84" width="8.0"/>
    <col customWidth="1" min="85" max="86" width="9.88"/>
    <col customWidth="1" min="87" max="87" width="9.5"/>
    <col customWidth="1" min="88" max="89" width="4.75"/>
    <col customWidth="1" min="90" max="90" width="12.88"/>
    <col customWidth="1" min="91" max="91" width="14.25"/>
    <col customWidth="1" min="92" max="92" width="10.63"/>
    <col customWidth="1" min="93" max="93" width="9.13"/>
    <col customWidth="1" min="94" max="94" width="8.88"/>
    <col customWidth="1" min="95" max="95" width="7.75"/>
    <col customWidth="1" min="96" max="96" width="10.63"/>
    <col customWidth="1" min="97" max="98" width="9.75"/>
    <col customWidth="1" min="99" max="99" width="4.38"/>
    <col customWidth="1" min="100" max="100" width="13.0"/>
    <col customWidth="1" min="101" max="101" width="17.13"/>
    <col customWidth="1" min="102" max="102" width="22.13"/>
    <col customWidth="1" min="103" max="104" width="8.88"/>
    <col customWidth="1" min="105" max="105" width="8.25"/>
    <col customWidth="1" min="106" max="107" width="10.63"/>
    <col customWidth="1" min="108" max="108" width="9.5"/>
    <col customWidth="1" min="109" max="109" width="4.88"/>
    <col customWidth="1" min="110" max="110" width="8.25"/>
    <col customWidth="1" min="111" max="111" width="7.25"/>
    <col customWidth="1" min="112" max="121" width="10.63"/>
    <col customWidth="1" min="122" max="122" width="6.63"/>
    <col customWidth="1" min="123" max="123" width="10.63"/>
    <col customWidth="1" min="124" max="124" width="20.0"/>
    <col customWidth="1" min="125" max="132" width="10.63"/>
    <col customWidth="1" min="133" max="133" width="4.75"/>
    <col customWidth="1" min="134" max="134" width="14.88"/>
    <col customWidth="1" min="135" max="135" width="18.38"/>
    <col customWidth="1" min="136" max="136" width="10.88"/>
    <col customWidth="1" min="137" max="137" width="8.25"/>
    <col customWidth="1" min="138" max="138" width="8.13"/>
    <col customWidth="1" min="139" max="139" width="8.75"/>
    <col customWidth="1" min="140" max="141" width="9.63"/>
    <col customWidth="1" min="142" max="142" width="6.63"/>
    <col customWidth="1" min="143" max="143" width="4.75"/>
    <col customWidth="1" min="144" max="144" width="15.25"/>
    <col customWidth="1" min="145" max="145" width="13.25"/>
    <col customWidth="1" min="146" max="146" width="10.38"/>
    <col customWidth="1" min="147" max="147" width="9.38"/>
    <col customWidth="1" min="148" max="148" width="8.38"/>
    <col customWidth="1" min="149" max="149" width="8.13"/>
    <col customWidth="1" min="150" max="151" width="10.25"/>
    <col customWidth="1" min="152" max="152" width="6.63"/>
    <col customWidth="1" min="153" max="153" width="5.0"/>
    <col customWidth="1" min="155" max="155" width="14.5"/>
    <col customWidth="1" min="163" max="163" width="4.88"/>
  </cols>
  <sheetData>
    <row r="1">
      <c r="A1" s="218"/>
      <c r="B1" s="219" t="s">
        <v>9</v>
      </c>
      <c r="C1" s="220" t="s">
        <v>10</v>
      </c>
      <c r="D1" s="220" t="s">
        <v>60</v>
      </c>
      <c r="E1" s="220" t="s">
        <v>61</v>
      </c>
      <c r="F1" s="221" t="s">
        <v>83</v>
      </c>
      <c r="G1" s="222" t="s">
        <v>84</v>
      </c>
      <c r="H1" s="220" t="s">
        <v>85</v>
      </c>
      <c r="I1" s="220" t="s">
        <v>63</v>
      </c>
      <c r="J1" s="223" t="s">
        <v>64</v>
      </c>
      <c r="K1" s="224" t="s">
        <v>86</v>
      </c>
      <c r="L1" s="218"/>
      <c r="M1" s="219" t="s">
        <v>9</v>
      </c>
      <c r="N1" s="220" t="s">
        <v>10</v>
      </c>
      <c r="O1" s="220" t="s">
        <v>60</v>
      </c>
      <c r="P1" s="220" t="s">
        <v>61</v>
      </c>
      <c r="Q1" s="221" t="s">
        <v>83</v>
      </c>
      <c r="R1" s="221" t="s">
        <v>84</v>
      </c>
      <c r="S1" s="220" t="s">
        <v>85</v>
      </c>
      <c r="T1" s="220" t="s">
        <v>63</v>
      </c>
      <c r="U1" s="220" t="s">
        <v>64</v>
      </c>
      <c r="V1" s="224" t="s">
        <v>86</v>
      </c>
      <c r="W1" s="218"/>
      <c r="X1" s="219" t="s">
        <v>9</v>
      </c>
      <c r="Y1" s="220" t="s">
        <v>10</v>
      </c>
      <c r="Z1" s="220" t="s">
        <v>60</v>
      </c>
      <c r="AA1" s="220" t="s">
        <v>61</v>
      </c>
      <c r="AB1" s="221" t="s">
        <v>83</v>
      </c>
      <c r="AC1" s="221" t="s">
        <v>84</v>
      </c>
      <c r="AD1" s="220" t="s">
        <v>85</v>
      </c>
      <c r="AE1" s="220" t="s">
        <v>63</v>
      </c>
      <c r="AF1" s="220" t="s">
        <v>64</v>
      </c>
      <c r="AG1" s="224" t="s">
        <v>86</v>
      </c>
      <c r="AH1" s="218"/>
      <c r="AI1" s="219" t="s">
        <v>9</v>
      </c>
      <c r="AJ1" s="220" t="s">
        <v>10</v>
      </c>
      <c r="AK1" s="220" t="s">
        <v>60</v>
      </c>
      <c r="AL1" s="220" t="s">
        <v>61</v>
      </c>
      <c r="AM1" s="221" t="s">
        <v>83</v>
      </c>
      <c r="AN1" s="221" t="s">
        <v>84</v>
      </c>
      <c r="AO1" s="220" t="s">
        <v>85</v>
      </c>
      <c r="AP1" s="220" t="s">
        <v>63</v>
      </c>
      <c r="AQ1" s="220" t="s">
        <v>64</v>
      </c>
      <c r="AR1" s="224" t="s">
        <v>86</v>
      </c>
      <c r="AS1" s="218"/>
      <c r="AT1" s="219" t="s">
        <v>9</v>
      </c>
      <c r="AU1" s="220" t="s">
        <v>10</v>
      </c>
      <c r="AV1" s="220" t="s">
        <v>60</v>
      </c>
      <c r="AW1" s="220" t="s">
        <v>61</v>
      </c>
      <c r="AX1" s="221" t="s">
        <v>83</v>
      </c>
      <c r="AY1" s="221" t="s">
        <v>84</v>
      </c>
      <c r="AZ1" s="220" t="s">
        <v>85</v>
      </c>
      <c r="BA1" s="220" t="s">
        <v>63</v>
      </c>
      <c r="BB1" s="220" t="s">
        <v>64</v>
      </c>
      <c r="BC1" s="224" t="s">
        <v>86</v>
      </c>
      <c r="BD1" s="218"/>
      <c r="BE1" s="219" t="s">
        <v>9</v>
      </c>
      <c r="BF1" s="220" t="s">
        <v>10</v>
      </c>
      <c r="BG1" s="220" t="s">
        <v>60</v>
      </c>
      <c r="BH1" s="220" t="s">
        <v>61</v>
      </c>
      <c r="BI1" s="221" t="s">
        <v>83</v>
      </c>
      <c r="BJ1" s="221" t="s">
        <v>84</v>
      </c>
      <c r="BK1" s="220" t="s">
        <v>85</v>
      </c>
      <c r="BL1" s="220" t="s">
        <v>63</v>
      </c>
      <c r="BM1" s="220" t="s">
        <v>64</v>
      </c>
      <c r="BN1" s="224" t="s">
        <v>86</v>
      </c>
      <c r="BO1" s="218"/>
      <c r="BP1" s="219" t="s">
        <v>9</v>
      </c>
      <c r="BQ1" s="220" t="s">
        <v>10</v>
      </c>
      <c r="BR1" s="220" t="s">
        <v>60</v>
      </c>
      <c r="BS1" s="220" t="s">
        <v>61</v>
      </c>
      <c r="BT1" s="221" t="s">
        <v>83</v>
      </c>
      <c r="BU1" s="221" t="s">
        <v>84</v>
      </c>
      <c r="BV1" s="220" t="s">
        <v>85</v>
      </c>
      <c r="BW1" s="220" t="s">
        <v>63</v>
      </c>
      <c r="BX1" s="220" t="s">
        <v>64</v>
      </c>
      <c r="BY1" s="224" t="s">
        <v>86</v>
      </c>
      <c r="BZ1" s="218"/>
      <c r="CA1" s="219" t="s">
        <v>9</v>
      </c>
      <c r="CB1" s="220" t="s">
        <v>10</v>
      </c>
      <c r="CC1" s="220" t="s">
        <v>60</v>
      </c>
      <c r="CD1" s="220" t="s">
        <v>61</v>
      </c>
      <c r="CE1" s="221" t="s">
        <v>83</v>
      </c>
      <c r="CF1" s="221" t="s">
        <v>84</v>
      </c>
      <c r="CG1" s="220" t="s">
        <v>85</v>
      </c>
      <c r="CH1" s="220" t="s">
        <v>63</v>
      </c>
      <c r="CI1" s="220" t="s">
        <v>64</v>
      </c>
      <c r="CJ1" s="224" t="s">
        <v>86</v>
      </c>
      <c r="CK1" s="218"/>
      <c r="CL1" s="219" t="s">
        <v>9</v>
      </c>
      <c r="CM1" s="220" t="s">
        <v>10</v>
      </c>
      <c r="CN1" s="220" t="s">
        <v>60</v>
      </c>
      <c r="CO1" s="220" t="s">
        <v>61</v>
      </c>
      <c r="CP1" s="221" t="s">
        <v>83</v>
      </c>
      <c r="CQ1" s="221" t="s">
        <v>84</v>
      </c>
      <c r="CR1" s="220" t="s">
        <v>85</v>
      </c>
      <c r="CS1" s="220" t="s">
        <v>63</v>
      </c>
      <c r="CT1" s="220" t="s">
        <v>64</v>
      </c>
      <c r="CU1" s="224" t="s">
        <v>86</v>
      </c>
      <c r="CV1" s="218"/>
      <c r="CW1" s="219" t="s">
        <v>9</v>
      </c>
      <c r="CX1" s="220" t="s">
        <v>10</v>
      </c>
      <c r="CY1" s="220" t="s">
        <v>60</v>
      </c>
      <c r="CZ1" s="220" t="s">
        <v>61</v>
      </c>
      <c r="DA1" s="221" t="s">
        <v>83</v>
      </c>
      <c r="DB1" s="221" t="s">
        <v>84</v>
      </c>
      <c r="DC1" s="220" t="s">
        <v>85</v>
      </c>
      <c r="DD1" s="220" t="s">
        <v>63</v>
      </c>
      <c r="DE1" s="220" t="s">
        <v>64</v>
      </c>
      <c r="DF1" s="224" t="s">
        <v>86</v>
      </c>
      <c r="DG1" s="218"/>
      <c r="DH1" s="225" t="s">
        <v>9</v>
      </c>
      <c r="DI1" s="220" t="s">
        <v>10</v>
      </c>
      <c r="DJ1" s="220" t="s">
        <v>60</v>
      </c>
      <c r="DK1" s="220" t="s">
        <v>61</v>
      </c>
      <c r="DL1" s="221" t="s">
        <v>83</v>
      </c>
      <c r="DM1" s="221" t="s">
        <v>84</v>
      </c>
      <c r="DN1" s="220" t="s">
        <v>85</v>
      </c>
      <c r="DO1" s="220" t="s">
        <v>63</v>
      </c>
      <c r="DP1" s="220" t="s">
        <v>64</v>
      </c>
      <c r="DQ1" s="224" t="s">
        <v>86</v>
      </c>
      <c r="DR1" s="218"/>
      <c r="DS1" s="225" t="s">
        <v>9</v>
      </c>
      <c r="DT1" s="226" t="s">
        <v>10</v>
      </c>
      <c r="DU1" s="220" t="s">
        <v>60</v>
      </c>
      <c r="DV1" s="220" t="s">
        <v>61</v>
      </c>
      <c r="DW1" s="221" t="s">
        <v>83</v>
      </c>
      <c r="DX1" s="221" t="s">
        <v>84</v>
      </c>
      <c r="DY1" s="220" t="s">
        <v>85</v>
      </c>
      <c r="DZ1" s="220" t="s">
        <v>63</v>
      </c>
      <c r="EA1" s="220" t="s">
        <v>64</v>
      </c>
      <c r="EB1" s="224" t="s">
        <v>86</v>
      </c>
      <c r="ED1" s="219" t="s">
        <v>9</v>
      </c>
      <c r="EE1" s="220" t="s">
        <v>10</v>
      </c>
      <c r="EF1" s="220" t="s">
        <v>60</v>
      </c>
      <c r="EG1" s="220" t="s">
        <v>61</v>
      </c>
      <c r="EH1" s="221" t="s">
        <v>83</v>
      </c>
      <c r="EI1" s="221" t="s">
        <v>84</v>
      </c>
      <c r="EJ1" s="220" t="s">
        <v>85</v>
      </c>
      <c r="EK1" s="220" t="s">
        <v>63</v>
      </c>
      <c r="EL1" s="220" t="s">
        <v>64</v>
      </c>
      <c r="EM1" s="224" t="s">
        <v>86</v>
      </c>
    </row>
    <row r="2">
      <c r="A2" s="227"/>
      <c r="B2" s="228" t="s">
        <v>13</v>
      </c>
      <c r="C2" s="229" t="s">
        <v>87</v>
      </c>
      <c r="D2" s="186">
        <v>9.0</v>
      </c>
      <c r="E2" s="186">
        <v>1.0</v>
      </c>
      <c r="F2" s="186">
        <v>0.0</v>
      </c>
      <c r="G2" s="186">
        <v>0.0</v>
      </c>
      <c r="H2" s="186">
        <f t="shared" ref="H2:H32" si="1">SUM(E2-(F2+G2))</f>
        <v>1</v>
      </c>
      <c r="I2" s="186">
        <v>6.0</v>
      </c>
      <c r="J2" s="186">
        <v>4.0</v>
      </c>
      <c r="K2" s="230">
        <v>1.0</v>
      </c>
      <c r="L2" s="227"/>
      <c r="M2" s="228" t="s">
        <v>15</v>
      </c>
      <c r="N2" s="231" t="s">
        <v>88</v>
      </c>
      <c r="O2" s="13">
        <v>5.0</v>
      </c>
      <c r="P2" s="70">
        <v>0.0</v>
      </c>
      <c r="Q2" s="70">
        <v>0.0</v>
      </c>
      <c r="R2" s="70">
        <v>0.0</v>
      </c>
      <c r="S2" s="70">
        <f t="shared" ref="S2:S32" si="2">SUM(P2-(Q2+R2))</f>
        <v>0</v>
      </c>
      <c r="T2" s="70">
        <v>1.0</v>
      </c>
      <c r="U2" s="70">
        <v>0.0</v>
      </c>
      <c r="V2" s="230">
        <v>1.0</v>
      </c>
      <c r="W2" s="227"/>
      <c r="X2" s="228" t="s">
        <v>15</v>
      </c>
      <c r="Y2" s="232" t="s">
        <v>89</v>
      </c>
      <c r="Z2" s="70">
        <v>13.0</v>
      </c>
      <c r="AA2" s="70">
        <v>0.0</v>
      </c>
      <c r="AB2" s="70">
        <v>0.0</v>
      </c>
      <c r="AC2" s="70">
        <v>0.0</v>
      </c>
      <c r="AD2" s="70">
        <f t="shared" ref="AD2:AD12" si="3">SUM(AA2-(AB2+AC2))</f>
        <v>0</v>
      </c>
      <c r="AE2" s="70">
        <v>12.0</v>
      </c>
      <c r="AF2" s="70">
        <v>1.0</v>
      </c>
      <c r="AG2" s="233">
        <v>1.0</v>
      </c>
      <c r="AH2" s="234"/>
      <c r="AI2" s="228" t="s">
        <v>15</v>
      </c>
      <c r="AJ2" s="231" t="s">
        <v>90</v>
      </c>
      <c r="AK2" s="70">
        <v>1.0</v>
      </c>
      <c r="AL2" s="70">
        <v>0.0</v>
      </c>
      <c r="AM2" s="70">
        <v>0.0</v>
      </c>
      <c r="AN2" s="70">
        <v>0.0</v>
      </c>
      <c r="AO2" s="70">
        <f t="shared" ref="AO2:AO32" si="4">SUM(AL2-(AM2+AN2))</f>
        <v>0</v>
      </c>
      <c r="AP2" s="70">
        <v>0.0</v>
      </c>
      <c r="AQ2" s="70">
        <v>0.0</v>
      </c>
      <c r="AR2" s="233">
        <v>1.0</v>
      </c>
      <c r="AS2" s="234"/>
      <c r="AT2" s="235" t="s">
        <v>20</v>
      </c>
      <c r="AU2" s="236" t="s">
        <v>21</v>
      </c>
      <c r="AV2" s="13">
        <v>2.0</v>
      </c>
      <c r="AW2" s="70">
        <v>0.0</v>
      </c>
      <c r="AX2" s="70">
        <v>0.0</v>
      </c>
      <c r="AY2" s="70">
        <v>0.0</v>
      </c>
      <c r="AZ2" s="70">
        <f t="shared" ref="AZ2:AZ32" si="5">SUM(AW2-(AX2+AY2))</f>
        <v>0</v>
      </c>
      <c r="BA2" s="70">
        <v>4.0</v>
      </c>
      <c r="BB2" s="70">
        <v>1.0</v>
      </c>
      <c r="BC2" s="233">
        <v>1.0</v>
      </c>
      <c r="BD2" s="237"/>
      <c r="BE2" s="238" t="s">
        <v>20</v>
      </c>
      <c r="BF2" s="239" t="s">
        <v>22</v>
      </c>
      <c r="BG2" s="70">
        <v>4.0</v>
      </c>
      <c r="BH2" s="70">
        <v>0.0</v>
      </c>
      <c r="BI2" s="70">
        <v>0.0</v>
      </c>
      <c r="BJ2" s="70">
        <v>0.0</v>
      </c>
      <c r="BK2" s="70">
        <f t="shared" ref="BK2:BK32" si="6">SUM(BH2-(BI2+BJ2))</f>
        <v>0</v>
      </c>
      <c r="BL2" s="70">
        <v>0.0</v>
      </c>
      <c r="BM2" s="70">
        <v>1.0</v>
      </c>
      <c r="BN2" s="233">
        <v>1.0</v>
      </c>
      <c r="BO2" s="234"/>
      <c r="BP2" s="240" t="s">
        <v>20</v>
      </c>
      <c r="BQ2" s="241" t="s">
        <v>23</v>
      </c>
      <c r="BR2" s="70">
        <v>4.0</v>
      </c>
      <c r="BS2" s="70">
        <v>0.0</v>
      </c>
      <c r="BT2" s="70">
        <v>0.0</v>
      </c>
      <c r="BU2" s="70">
        <v>0.0</v>
      </c>
      <c r="BV2" s="70">
        <f t="shared" ref="BV2:BV32" si="7">SUM(BS2-(BT2+BU2))</f>
        <v>0</v>
      </c>
      <c r="BW2" s="70">
        <v>1.0</v>
      </c>
      <c r="BX2" s="70">
        <v>0.0</v>
      </c>
      <c r="BY2" s="233">
        <v>1.0</v>
      </c>
      <c r="BZ2" s="234"/>
      <c r="CA2" s="242" t="s">
        <v>20</v>
      </c>
      <c r="CB2" s="243" t="s">
        <v>24</v>
      </c>
      <c r="CC2" s="13">
        <v>3.0</v>
      </c>
      <c r="CD2" s="70">
        <v>0.0</v>
      </c>
      <c r="CE2" s="70">
        <v>0.0</v>
      </c>
      <c r="CF2" s="70">
        <v>0.0</v>
      </c>
      <c r="CG2" s="70">
        <f t="shared" ref="CG2:CG32" si="8">SUM(CD2-(CE2+CF2))</f>
        <v>0</v>
      </c>
      <c r="CH2" s="70">
        <v>0.0</v>
      </c>
      <c r="CI2" s="70">
        <v>0.0</v>
      </c>
      <c r="CJ2" s="233">
        <v>1.0</v>
      </c>
      <c r="CK2" s="244"/>
      <c r="CL2" s="245" t="s">
        <v>20</v>
      </c>
      <c r="CM2" s="236" t="s">
        <v>91</v>
      </c>
      <c r="CN2" s="13">
        <v>5.0</v>
      </c>
      <c r="CO2" s="70">
        <v>2.0</v>
      </c>
      <c r="CP2" s="70">
        <v>0.0</v>
      </c>
      <c r="CQ2" s="70">
        <v>0.0</v>
      </c>
      <c r="CR2" s="70">
        <f t="shared" ref="CR2:CR32" si="9">SUM(CO2-(CP2+CQ2))</f>
        <v>2</v>
      </c>
      <c r="CS2" s="70">
        <v>2.0</v>
      </c>
      <c r="CT2" s="70">
        <v>0.0</v>
      </c>
      <c r="CU2" s="233">
        <v>1.0</v>
      </c>
      <c r="CV2" s="246"/>
      <c r="CW2" s="247" t="s">
        <v>26</v>
      </c>
      <c r="CX2" s="248" t="s">
        <v>27</v>
      </c>
      <c r="CY2" s="70">
        <v>27.0</v>
      </c>
      <c r="CZ2" s="70">
        <v>9.0</v>
      </c>
      <c r="DA2" s="70">
        <v>1.0</v>
      </c>
      <c r="DB2" s="70">
        <v>0.0</v>
      </c>
      <c r="DC2" s="70">
        <f t="shared" ref="DC2:DC32" si="10">SUM(CZ2-(DA2+DB2))</f>
        <v>8</v>
      </c>
      <c r="DD2" s="70">
        <v>8.0</v>
      </c>
      <c r="DE2" s="70">
        <v>0.0</v>
      </c>
      <c r="DF2" s="233">
        <v>1.0</v>
      </c>
      <c r="DG2" s="249"/>
      <c r="DH2" s="247" t="s">
        <v>28</v>
      </c>
      <c r="DI2" s="250" t="s">
        <v>92</v>
      </c>
      <c r="DJ2" s="70">
        <v>10.0</v>
      </c>
      <c r="DK2" s="70">
        <v>5.0</v>
      </c>
      <c r="DL2" s="70">
        <v>0.0</v>
      </c>
      <c r="DM2" s="70">
        <v>0.0</v>
      </c>
      <c r="DN2" s="70">
        <f t="shared" ref="DN2:DN32" si="11">SUM(DK2-(DL2+DM2))</f>
        <v>5</v>
      </c>
      <c r="DO2" s="70">
        <v>2.0</v>
      </c>
      <c r="DP2" s="70">
        <v>0.0</v>
      </c>
      <c r="DQ2" s="233">
        <v>1.0</v>
      </c>
      <c r="DR2" s="234"/>
      <c r="DS2" s="251" t="s">
        <v>28</v>
      </c>
      <c r="DT2" s="252" t="s">
        <v>93</v>
      </c>
      <c r="DU2" s="70">
        <v>7.0</v>
      </c>
      <c r="DV2" s="70">
        <v>4.0</v>
      </c>
      <c r="DW2" s="253">
        <v>1.0</v>
      </c>
      <c r="DX2" s="253">
        <v>1.0</v>
      </c>
      <c r="DY2" s="70">
        <f t="shared" ref="DY2:DY32" si="12">SUM(DV2-(DW2+DX2))</f>
        <v>2</v>
      </c>
      <c r="DZ2" s="70">
        <v>3.0</v>
      </c>
      <c r="EA2" s="70">
        <v>0.0</v>
      </c>
      <c r="EB2" s="233">
        <v>1.0</v>
      </c>
      <c r="ED2" s="254" t="s">
        <v>94</v>
      </c>
      <c r="EE2" s="255" t="s">
        <v>95</v>
      </c>
      <c r="EF2" s="70">
        <v>11.0</v>
      </c>
      <c r="EG2" s="70">
        <v>2.0</v>
      </c>
      <c r="EH2" s="70">
        <v>0.0</v>
      </c>
      <c r="EI2" s="70">
        <v>1.0</v>
      </c>
      <c r="EJ2" s="70">
        <f t="shared" ref="EJ2:EJ32" si="13">SUM(EG2-(EH2+EI2))</f>
        <v>1</v>
      </c>
      <c r="EK2" s="70">
        <v>9.0</v>
      </c>
      <c r="EL2" s="70">
        <v>0.0</v>
      </c>
      <c r="EM2" s="233">
        <v>1.0</v>
      </c>
    </row>
    <row r="3">
      <c r="A3" s="227"/>
      <c r="B3" s="228" t="s">
        <v>13</v>
      </c>
      <c r="C3" s="229" t="s">
        <v>87</v>
      </c>
      <c r="D3" s="186">
        <v>3.0</v>
      </c>
      <c r="E3" s="186">
        <v>4.0</v>
      </c>
      <c r="F3" s="186">
        <v>0.0</v>
      </c>
      <c r="G3" s="186">
        <v>0.0</v>
      </c>
      <c r="H3" s="186">
        <f t="shared" si="1"/>
        <v>4</v>
      </c>
      <c r="I3" s="186">
        <v>4.0</v>
      </c>
      <c r="J3" s="70">
        <v>0.0</v>
      </c>
      <c r="K3" s="256">
        <v>2.0</v>
      </c>
      <c r="L3" s="227"/>
      <c r="M3" s="228" t="s">
        <v>15</v>
      </c>
      <c r="N3" s="231" t="s">
        <v>88</v>
      </c>
      <c r="O3" s="257">
        <v>3.0</v>
      </c>
      <c r="P3" s="186">
        <v>0.0</v>
      </c>
      <c r="Q3" s="186">
        <v>0.0</v>
      </c>
      <c r="R3" s="186">
        <v>0.0</v>
      </c>
      <c r="S3" s="186">
        <f t="shared" si="2"/>
        <v>0</v>
      </c>
      <c r="T3" s="186">
        <v>0.0</v>
      </c>
      <c r="U3" s="70">
        <v>0.0</v>
      </c>
      <c r="V3" s="256">
        <v>2.0</v>
      </c>
      <c r="W3" s="227"/>
      <c r="X3" s="228" t="s">
        <v>15</v>
      </c>
      <c r="Y3" s="232" t="s">
        <v>89</v>
      </c>
      <c r="Z3" s="70">
        <v>7.0</v>
      </c>
      <c r="AA3" s="70">
        <v>1.0</v>
      </c>
      <c r="AB3" s="70">
        <v>0.0</v>
      </c>
      <c r="AC3" s="70">
        <v>0.0</v>
      </c>
      <c r="AD3" s="70">
        <f t="shared" si="3"/>
        <v>1</v>
      </c>
      <c r="AE3" s="70">
        <v>0.0</v>
      </c>
      <c r="AF3" s="70">
        <v>1.0</v>
      </c>
      <c r="AG3" s="258">
        <v>2.0</v>
      </c>
      <c r="AH3" s="234"/>
      <c r="AI3" s="228" t="s">
        <v>15</v>
      </c>
      <c r="AJ3" s="231" t="s">
        <v>90</v>
      </c>
      <c r="AK3" s="186">
        <v>4.0</v>
      </c>
      <c r="AL3" s="186">
        <v>0.0</v>
      </c>
      <c r="AM3" s="186">
        <v>0.0</v>
      </c>
      <c r="AN3" s="70">
        <v>0.0</v>
      </c>
      <c r="AO3" s="186">
        <f t="shared" si="4"/>
        <v>0</v>
      </c>
      <c r="AP3" s="186">
        <v>0.0</v>
      </c>
      <c r="AQ3" s="70">
        <v>0.0</v>
      </c>
      <c r="AR3" s="258">
        <v>2.0</v>
      </c>
      <c r="AS3" s="234"/>
      <c r="AT3" s="235" t="s">
        <v>20</v>
      </c>
      <c r="AU3" s="236" t="s">
        <v>21</v>
      </c>
      <c r="AV3" s="257">
        <v>0.0</v>
      </c>
      <c r="AW3" s="186">
        <v>0.0</v>
      </c>
      <c r="AX3" s="186">
        <v>0.0</v>
      </c>
      <c r="AY3" s="70">
        <v>0.0</v>
      </c>
      <c r="AZ3" s="186">
        <f t="shared" si="5"/>
        <v>0</v>
      </c>
      <c r="BA3" s="186">
        <v>1.0</v>
      </c>
      <c r="BB3" s="70">
        <v>0.0</v>
      </c>
      <c r="BC3" s="258">
        <v>2.0</v>
      </c>
      <c r="BD3" s="237"/>
      <c r="BE3" s="238" t="s">
        <v>20</v>
      </c>
      <c r="BF3" s="239" t="s">
        <v>22</v>
      </c>
      <c r="BG3" s="186">
        <v>0.0</v>
      </c>
      <c r="BH3" s="186">
        <v>2.0</v>
      </c>
      <c r="BI3" s="186">
        <v>1.0</v>
      </c>
      <c r="BJ3" s="70">
        <v>0.0</v>
      </c>
      <c r="BK3" s="186">
        <f t="shared" si="6"/>
        <v>1</v>
      </c>
      <c r="BL3" s="186">
        <v>0.0</v>
      </c>
      <c r="BM3" s="70">
        <v>0.0</v>
      </c>
      <c r="BN3" s="258">
        <v>2.0</v>
      </c>
      <c r="BO3" s="234"/>
      <c r="BP3" s="240" t="s">
        <v>20</v>
      </c>
      <c r="BQ3" s="241" t="s">
        <v>23</v>
      </c>
      <c r="BR3" s="186">
        <v>0.0</v>
      </c>
      <c r="BS3" s="186">
        <v>2.0</v>
      </c>
      <c r="BT3" s="186">
        <v>0.0</v>
      </c>
      <c r="BU3" s="70">
        <v>0.0</v>
      </c>
      <c r="BV3" s="186">
        <f t="shared" si="7"/>
        <v>2</v>
      </c>
      <c r="BW3" s="186">
        <v>1.0</v>
      </c>
      <c r="BX3" s="70">
        <v>0.0</v>
      </c>
      <c r="BY3" s="258">
        <v>2.0</v>
      </c>
      <c r="BZ3" s="234"/>
      <c r="CA3" s="242" t="s">
        <v>20</v>
      </c>
      <c r="CB3" s="243" t="s">
        <v>24</v>
      </c>
      <c r="CC3" s="259">
        <v>0.0</v>
      </c>
      <c r="CD3" s="186">
        <v>3.0</v>
      </c>
      <c r="CE3" s="186">
        <v>0.0</v>
      </c>
      <c r="CF3" s="70">
        <v>0.0</v>
      </c>
      <c r="CG3" s="186">
        <f t="shared" si="8"/>
        <v>3</v>
      </c>
      <c r="CH3" s="186">
        <v>2.0</v>
      </c>
      <c r="CI3" s="70">
        <v>1.0</v>
      </c>
      <c r="CJ3" s="258">
        <v>2.0</v>
      </c>
      <c r="CK3" s="244"/>
      <c r="CL3" s="245" t="s">
        <v>20</v>
      </c>
      <c r="CM3" s="236" t="s">
        <v>91</v>
      </c>
      <c r="CN3" s="257">
        <v>5.0</v>
      </c>
      <c r="CO3" s="186">
        <v>1.0</v>
      </c>
      <c r="CP3" s="186">
        <v>0.0</v>
      </c>
      <c r="CQ3" s="70">
        <v>0.0</v>
      </c>
      <c r="CR3" s="186">
        <f t="shared" si="9"/>
        <v>1</v>
      </c>
      <c r="CS3" s="186">
        <v>3.0</v>
      </c>
      <c r="CT3" s="70">
        <v>0.0</v>
      </c>
      <c r="CU3" s="258">
        <v>2.0</v>
      </c>
      <c r="CV3" s="246"/>
      <c r="CW3" s="247" t="s">
        <v>26</v>
      </c>
      <c r="CX3" s="248" t="s">
        <v>27</v>
      </c>
      <c r="CY3" s="186">
        <v>16.0</v>
      </c>
      <c r="CZ3" s="186">
        <v>0.0</v>
      </c>
      <c r="DA3" s="186">
        <v>0.0</v>
      </c>
      <c r="DB3" s="70">
        <v>0.0</v>
      </c>
      <c r="DC3" s="186">
        <f t="shared" si="10"/>
        <v>0</v>
      </c>
      <c r="DD3" s="186">
        <v>3.0</v>
      </c>
      <c r="DE3" s="70">
        <v>0.0</v>
      </c>
      <c r="DF3" s="258">
        <v>2.0</v>
      </c>
      <c r="DG3" s="249"/>
      <c r="DH3" s="247" t="s">
        <v>28</v>
      </c>
      <c r="DI3" s="250" t="s">
        <v>92</v>
      </c>
      <c r="DJ3" s="186">
        <v>2.0</v>
      </c>
      <c r="DK3" s="186">
        <v>3.0</v>
      </c>
      <c r="DL3" s="186">
        <v>0.0</v>
      </c>
      <c r="DM3" s="70">
        <v>1.0</v>
      </c>
      <c r="DN3" s="186">
        <f t="shared" si="11"/>
        <v>2</v>
      </c>
      <c r="DO3" s="186">
        <v>0.0</v>
      </c>
      <c r="DP3" s="70">
        <v>0.0</v>
      </c>
      <c r="DQ3" s="258">
        <v>2.0</v>
      </c>
      <c r="DR3" s="234"/>
      <c r="DS3" s="260" t="s">
        <v>28</v>
      </c>
      <c r="DT3" s="261" t="s">
        <v>93</v>
      </c>
      <c r="DU3" s="186">
        <v>1.0</v>
      </c>
      <c r="DV3" s="186">
        <v>3.0</v>
      </c>
      <c r="DW3" s="262">
        <v>0.0</v>
      </c>
      <c r="DX3" s="253">
        <v>0.0</v>
      </c>
      <c r="DY3" s="186">
        <f t="shared" si="12"/>
        <v>3</v>
      </c>
      <c r="DZ3" s="186">
        <v>0.0</v>
      </c>
      <c r="EA3" s="70">
        <v>0.0</v>
      </c>
      <c r="EB3" s="263">
        <v>2.0</v>
      </c>
      <c r="ED3" s="254" t="s">
        <v>94</v>
      </c>
      <c r="EE3" s="255" t="s">
        <v>95</v>
      </c>
      <c r="EF3" s="186">
        <v>4.0</v>
      </c>
      <c r="EG3" s="186">
        <v>3.0</v>
      </c>
      <c r="EH3" s="186">
        <v>0.0</v>
      </c>
      <c r="EI3" s="70">
        <v>0.0</v>
      </c>
      <c r="EJ3" s="186">
        <f t="shared" si="13"/>
        <v>3</v>
      </c>
      <c r="EK3" s="186">
        <v>1.0</v>
      </c>
      <c r="EL3" s="70">
        <v>1.0</v>
      </c>
      <c r="EM3" s="258">
        <v>2.0</v>
      </c>
    </row>
    <row r="4">
      <c r="A4" s="227"/>
      <c r="B4" s="228" t="s">
        <v>13</v>
      </c>
      <c r="C4" s="229" t="s">
        <v>87</v>
      </c>
      <c r="D4" s="70">
        <v>2.0</v>
      </c>
      <c r="E4" s="70">
        <v>3.0</v>
      </c>
      <c r="F4" s="70">
        <v>0.0</v>
      </c>
      <c r="G4" s="70">
        <v>0.0</v>
      </c>
      <c r="H4" s="70">
        <f t="shared" si="1"/>
        <v>3</v>
      </c>
      <c r="I4" s="70">
        <v>3.0</v>
      </c>
      <c r="J4" s="70">
        <v>0.0</v>
      </c>
      <c r="K4" s="256">
        <v>3.0</v>
      </c>
      <c r="L4" s="227"/>
      <c r="M4" s="228" t="s">
        <v>15</v>
      </c>
      <c r="N4" s="231" t="s">
        <v>88</v>
      </c>
      <c r="O4" s="209">
        <v>2.0</v>
      </c>
      <c r="P4" s="70">
        <v>1.0</v>
      </c>
      <c r="Q4" s="70">
        <v>0.0</v>
      </c>
      <c r="R4" s="70">
        <v>0.0</v>
      </c>
      <c r="S4" s="70">
        <f t="shared" si="2"/>
        <v>1</v>
      </c>
      <c r="T4" s="70">
        <v>2.0</v>
      </c>
      <c r="U4" s="70">
        <v>1.0</v>
      </c>
      <c r="V4" s="256">
        <v>3.0</v>
      </c>
      <c r="W4" s="227"/>
      <c r="X4" s="228" t="s">
        <v>15</v>
      </c>
      <c r="Y4" s="232" t="s">
        <v>89</v>
      </c>
      <c r="Z4" s="70">
        <v>10.0</v>
      </c>
      <c r="AA4" s="70">
        <v>3.0</v>
      </c>
      <c r="AB4" s="70">
        <v>0.0</v>
      </c>
      <c r="AC4" s="70">
        <v>0.0</v>
      </c>
      <c r="AD4" s="70">
        <f t="shared" si="3"/>
        <v>3</v>
      </c>
      <c r="AE4" s="70">
        <v>7.0</v>
      </c>
      <c r="AF4" s="70">
        <v>4.0</v>
      </c>
      <c r="AG4" s="258">
        <v>3.0</v>
      </c>
      <c r="AH4" s="234"/>
      <c r="AI4" s="228" t="s">
        <v>15</v>
      </c>
      <c r="AJ4" s="231" t="s">
        <v>90</v>
      </c>
      <c r="AK4" s="186">
        <v>5.0</v>
      </c>
      <c r="AL4" s="186">
        <v>2.0</v>
      </c>
      <c r="AM4" s="186">
        <v>0.0</v>
      </c>
      <c r="AN4" s="70">
        <v>0.0</v>
      </c>
      <c r="AO4" s="186">
        <f t="shared" si="4"/>
        <v>2</v>
      </c>
      <c r="AP4" s="186">
        <v>0.0</v>
      </c>
      <c r="AQ4" s="70">
        <v>0.0</v>
      </c>
      <c r="AR4" s="258">
        <v>3.0</v>
      </c>
      <c r="AS4" s="234"/>
      <c r="AT4" s="235" t="s">
        <v>20</v>
      </c>
      <c r="AU4" s="236" t="s">
        <v>21</v>
      </c>
      <c r="AV4" s="257">
        <v>4.0</v>
      </c>
      <c r="AW4" s="186">
        <v>0.0</v>
      </c>
      <c r="AX4" s="186">
        <v>0.0</v>
      </c>
      <c r="AY4" s="70">
        <v>0.0</v>
      </c>
      <c r="AZ4" s="186">
        <f t="shared" si="5"/>
        <v>0</v>
      </c>
      <c r="BA4" s="186">
        <v>6.0</v>
      </c>
      <c r="BB4" s="70">
        <v>3.0</v>
      </c>
      <c r="BC4" s="258">
        <v>3.0</v>
      </c>
      <c r="BD4" s="237"/>
      <c r="BE4" s="238" t="s">
        <v>20</v>
      </c>
      <c r="BF4" s="239" t="s">
        <v>22</v>
      </c>
      <c r="BG4" s="186">
        <v>2.0</v>
      </c>
      <c r="BH4" s="186">
        <v>0.0</v>
      </c>
      <c r="BI4" s="186">
        <v>0.0</v>
      </c>
      <c r="BJ4" s="70">
        <v>0.0</v>
      </c>
      <c r="BK4" s="186">
        <f t="shared" si="6"/>
        <v>0</v>
      </c>
      <c r="BL4" s="186">
        <v>0.0</v>
      </c>
      <c r="BM4" s="70">
        <v>0.0</v>
      </c>
      <c r="BN4" s="258">
        <v>3.0</v>
      </c>
      <c r="BO4" s="234"/>
      <c r="BP4" s="240" t="s">
        <v>20</v>
      </c>
      <c r="BQ4" s="241" t="s">
        <v>23</v>
      </c>
      <c r="BR4" s="186">
        <v>1.0</v>
      </c>
      <c r="BS4" s="186">
        <v>2.0</v>
      </c>
      <c r="BT4" s="186">
        <v>0.0</v>
      </c>
      <c r="BU4" s="70">
        <v>0.0</v>
      </c>
      <c r="BV4" s="186">
        <f t="shared" si="7"/>
        <v>2</v>
      </c>
      <c r="BW4" s="186">
        <v>3.0</v>
      </c>
      <c r="BX4" s="70">
        <v>1.0</v>
      </c>
      <c r="BY4" s="258">
        <v>3.0</v>
      </c>
      <c r="BZ4" s="234"/>
      <c r="CA4" s="242" t="s">
        <v>20</v>
      </c>
      <c r="CB4" s="243" t="s">
        <v>24</v>
      </c>
      <c r="CC4" s="259">
        <v>0.0</v>
      </c>
      <c r="CD4" s="186">
        <v>0.0</v>
      </c>
      <c r="CE4" s="186">
        <v>0.0</v>
      </c>
      <c r="CF4" s="70">
        <v>0.0</v>
      </c>
      <c r="CG4" s="186">
        <f t="shared" si="8"/>
        <v>0</v>
      </c>
      <c r="CH4" s="186">
        <v>1.0</v>
      </c>
      <c r="CI4" s="70">
        <v>0.0</v>
      </c>
      <c r="CJ4" s="258">
        <v>3.0</v>
      </c>
      <c r="CK4" s="244"/>
      <c r="CL4" s="245" t="s">
        <v>20</v>
      </c>
      <c r="CM4" s="236" t="s">
        <v>91</v>
      </c>
      <c r="CN4" s="259">
        <v>1.0</v>
      </c>
      <c r="CO4" s="186">
        <v>1.0</v>
      </c>
      <c r="CP4" s="186">
        <v>0.0</v>
      </c>
      <c r="CQ4" s="70">
        <v>0.0</v>
      </c>
      <c r="CR4" s="186">
        <f t="shared" si="9"/>
        <v>1</v>
      </c>
      <c r="CS4" s="186">
        <v>5.0</v>
      </c>
      <c r="CT4" s="70">
        <v>0.0</v>
      </c>
      <c r="CU4" s="258">
        <v>3.0</v>
      </c>
      <c r="CV4" s="246"/>
      <c r="CW4" s="247" t="s">
        <v>26</v>
      </c>
      <c r="CX4" s="248" t="s">
        <v>27</v>
      </c>
      <c r="CY4" s="186">
        <v>6.0</v>
      </c>
      <c r="CZ4" s="186">
        <v>4.0</v>
      </c>
      <c r="DA4" s="186">
        <v>2.0</v>
      </c>
      <c r="DB4" s="70">
        <v>0.0</v>
      </c>
      <c r="DC4" s="186">
        <f t="shared" si="10"/>
        <v>2</v>
      </c>
      <c r="DD4" s="186">
        <v>0.0</v>
      </c>
      <c r="DE4" s="70">
        <v>1.0</v>
      </c>
      <c r="DF4" s="258">
        <v>3.0</v>
      </c>
      <c r="DG4" s="249"/>
      <c r="DH4" s="247" t="s">
        <v>28</v>
      </c>
      <c r="DI4" s="250" t="s">
        <v>92</v>
      </c>
      <c r="DJ4" s="186">
        <v>0.0</v>
      </c>
      <c r="DK4" s="186">
        <v>2.0</v>
      </c>
      <c r="DL4" s="186">
        <v>1.0</v>
      </c>
      <c r="DM4" s="70">
        <v>0.0</v>
      </c>
      <c r="DN4" s="186">
        <f t="shared" si="11"/>
        <v>1</v>
      </c>
      <c r="DO4" s="186">
        <v>0.0</v>
      </c>
      <c r="DP4" s="70">
        <v>0.0</v>
      </c>
      <c r="DQ4" s="258">
        <v>3.0</v>
      </c>
      <c r="DR4" s="234"/>
      <c r="DS4" s="260" t="s">
        <v>28</v>
      </c>
      <c r="DT4" s="261" t="s">
        <v>93</v>
      </c>
      <c r="DU4" s="186">
        <v>0.0</v>
      </c>
      <c r="DV4" s="186">
        <v>5.0</v>
      </c>
      <c r="DW4" s="262">
        <v>2.0</v>
      </c>
      <c r="DX4" s="70">
        <v>0.0</v>
      </c>
      <c r="DY4" s="186">
        <f t="shared" si="12"/>
        <v>3</v>
      </c>
      <c r="DZ4" s="186">
        <v>0.0</v>
      </c>
      <c r="EA4" s="70">
        <v>0.0</v>
      </c>
      <c r="EB4" s="263">
        <v>3.0</v>
      </c>
      <c r="ED4" s="254" t="s">
        <v>94</v>
      </c>
      <c r="EE4" s="255" t="s">
        <v>95</v>
      </c>
      <c r="EF4" s="186">
        <v>1.0</v>
      </c>
      <c r="EG4" s="186">
        <v>3.0</v>
      </c>
      <c r="EH4" s="186">
        <v>1.0</v>
      </c>
      <c r="EI4" s="70">
        <v>0.0</v>
      </c>
      <c r="EJ4" s="186">
        <f t="shared" si="13"/>
        <v>2</v>
      </c>
      <c r="EK4" s="186">
        <v>0.0</v>
      </c>
      <c r="EL4" s="70">
        <v>0.0</v>
      </c>
      <c r="EM4" s="258">
        <v>3.0</v>
      </c>
    </row>
    <row r="5">
      <c r="A5" s="227"/>
      <c r="B5" s="228" t="s">
        <v>13</v>
      </c>
      <c r="C5" s="229" t="s">
        <v>87</v>
      </c>
      <c r="D5" s="70">
        <v>14.0</v>
      </c>
      <c r="E5" s="70">
        <v>4.0</v>
      </c>
      <c r="F5" s="70">
        <v>0.0</v>
      </c>
      <c r="G5" s="70">
        <v>0.0</v>
      </c>
      <c r="H5" s="70">
        <f t="shared" si="1"/>
        <v>4</v>
      </c>
      <c r="I5" s="70">
        <v>10.0</v>
      </c>
      <c r="J5" s="70">
        <v>5.0</v>
      </c>
      <c r="K5" s="230">
        <v>4.0</v>
      </c>
      <c r="L5" s="227"/>
      <c r="M5" s="228" t="s">
        <v>15</v>
      </c>
      <c r="N5" s="231" t="s">
        <v>88</v>
      </c>
      <c r="O5" s="209">
        <v>3.0</v>
      </c>
      <c r="P5" s="70">
        <v>0.0</v>
      </c>
      <c r="Q5" s="70">
        <v>0.0</v>
      </c>
      <c r="R5" s="70">
        <v>0.0</v>
      </c>
      <c r="S5" s="70">
        <f t="shared" si="2"/>
        <v>0</v>
      </c>
      <c r="T5" s="70">
        <v>0.0</v>
      </c>
      <c r="U5" s="70">
        <v>0.0</v>
      </c>
      <c r="V5" s="230">
        <v>4.0</v>
      </c>
      <c r="W5" s="227"/>
      <c r="X5" s="228" t="s">
        <v>15</v>
      </c>
      <c r="Y5" s="232" t="s">
        <v>89</v>
      </c>
      <c r="Z5" s="70">
        <v>11.0</v>
      </c>
      <c r="AA5" s="70">
        <v>2.0</v>
      </c>
      <c r="AB5" s="70">
        <v>0.0</v>
      </c>
      <c r="AC5" s="70">
        <v>0.0</v>
      </c>
      <c r="AD5" s="70">
        <f t="shared" si="3"/>
        <v>2</v>
      </c>
      <c r="AE5" s="70">
        <v>4.0</v>
      </c>
      <c r="AF5" s="70">
        <v>0.0</v>
      </c>
      <c r="AG5" s="264">
        <v>4.0</v>
      </c>
      <c r="AH5" s="234"/>
      <c r="AI5" s="228" t="s">
        <v>15</v>
      </c>
      <c r="AJ5" s="231" t="s">
        <v>90</v>
      </c>
      <c r="AK5" s="70">
        <v>3.0</v>
      </c>
      <c r="AL5" s="70">
        <v>1.0</v>
      </c>
      <c r="AM5" s="70">
        <v>0.0</v>
      </c>
      <c r="AN5" s="70">
        <v>0.0</v>
      </c>
      <c r="AO5" s="70">
        <f t="shared" si="4"/>
        <v>1</v>
      </c>
      <c r="AP5" s="70">
        <v>0.0</v>
      </c>
      <c r="AQ5" s="70">
        <v>0.0</v>
      </c>
      <c r="AR5" s="264">
        <v>4.0</v>
      </c>
      <c r="AS5" s="234"/>
      <c r="AT5" s="235" t="s">
        <v>20</v>
      </c>
      <c r="AU5" s="236" t="s">
        <v>21</v>
      </c>
      <c r="AV5" s="209">
        <v>3.0</v>
      </c>
      <c r="AW5" s="70">
        <v>0.0</v>
      </c>
      <c r="AX5" s="70">
        <v>0.0</v>
      </c>
      <c r="AY5" s="70">
        <v>0.0</v>
      </c>
      <c r="AZ5" s="70">
        <f t="shared" si="5"/>
        <v>0</v>
      </c>
      <c r="BA5" s="70">
        <v>5.0</v>
      </c>
      <c r="BB5" s="70">
        <v>3.0</v>
      </c>
      <c r="BC5" s="264">
        <v>4.0</v>
      </c>
      <c r="BD5" s="237"/>
      <c r="BE5" s="238" t="s">
        <v>20</v>
      </c>
      <c r="BF5" s="239" t="s">
        <v>22</v>
      </c>
      <c r="BG5" s="70">
        <v>5.0</v>
      </c>
      <c r="BH5" s="70">
        <v>2.0</v>
      </c>
      <c r="BI5" s="70">
        <v>0.0</v>
      </c>
      <c r="BJ5" s="70">
        <v>0.0</v>
      </c>
      <c r="BK5" s="70">
        <f t="shared" si="6"/>
        <v>2</v>
      </c>
      <c r="BL5" s="70">
        <v>2.0</v>
      </c>
      <c r="BM5" s="70">
        <v>0.0</v>
      </c>
      <c r="BN5" s="264">
        <v>4.0</v>
      </c>
      <c r="BO5" s="234"/>
      <c r="BP5" s="240" t="s">
        <v>20</v>
      </c>
      <c r="BQ5" s="241" t="s">
        <v>23</v>
      </c>
      <c r="BR5" s="70">
        <v>5.0</v>
      </c>
      <c r="BS5" s="70">
        <v>0.0</v>
      </c>
      <c r="BT5" s="70">
        <v>0.0</v>
      </c>
      <c r="BU5" s="70">
        <v>0.0</v>
      </c>
      <c r="BV5" s="70">
        <f t="shared" si="7"/>
        <v>0</v>
      </c>
      <c r="BW5" s="70">
        <v>2.0</v>
      </c>
      <c r="BX5" s="70">
        <v>1.0</v>
      </c>
      <c r="BY5" s="264">
        <v>4.0</v>
      </c>
      <c r="BZ5" s="234"/>
      <c r="CA5" s="242" t="s">
        <v>20</v>
      </c>
      <c r="CB5" s="243" t="s">
        <v>24</v>
      </c>
      <c r="CC5" s="210">
        <v>4.0</v>
      </c>
      <c r="CD5" s="70">
        <v>3.0</v>
      </c>
      <c r="CE5" s="70">
        <v>0.0</v>
      </c>
      <c r="CF5" s="70">
        <v>0.0</v>
      </c>
      <c r="CG5" s="70">
        <f t="shared" si="8"/>
        <v>3</v>
      </c>
      <c r="CH5" s="70">
        <v>2.0</v>
      </c>
      <c r="CI5" s="70">
        <v>1.0</v>
      </c>
      <c r="CJ5" s="264">
        <v>4.0</v>
      </c>
      <c r="CK5" s="244"/>
      <c r="CL5" s="245" t="s">
        <v>20</v>
      </c>
      <c r="CM5" s="236" t="s">
        <v>91</v>
      </c>
      <c r="CN5" s="210">
        <v>5.0</v>
      </c>
      <c r="CO5" s="70">
        <v>2.0</v>
      </c>
      <c r="CP5" s="70">
        <v>0.0</v>
      </c>
      <c r="CQ5" s="70">
        <v>0.0</v>
      </c>
      <c r="CR5" s="70">
        <f t="shared" si="9"/>
        <v>2</v>
      </c>
      <c r="CS5" s="70">
        <v>3.0</v>
      </c>
      <c r="CT5" s="70">
        <v>1.0</v>
      </c>
      <c r="CU5" s="264">
        <v>4.0</v>
      </c>
      <c r="CV5" s="246"/>
      <c r="CW5" s="247" t="s">
        <v>26</v>
      </c>
      <c r="CX5" s="248" t="s">
        <v>27</v>
      </c>
      <c r="CY5" s="70">
        <v>10.0</v>
      </c>
      <c r="CZ5" s="70">
        <v>9.0</v>
      </c>
      <c r="DA5" s="70">
        <v>0.0</v>
      </c>
      <c r="DB5" s="70">
        <v>0.0</v>
      </c>
      <c r="DC5" s="70">
        <f t="shared" si="10"/>
        <v>9</v>
      </c>
      <c r="DD5" s="70">
        <v>9.0</v>
      </c>
      <c r="DE5" s="70">
        <v>4.0</v>
      </c>
      <c r="DF5" s="264">
        <v>4.0</v>
      </c>
      <c r="DG5" s="249"/>
      <c r="DH5" s="247" t="s">
        <v>28</v>
      </c>
      <c r="DI5" s="250" t="s">
        <v>92</v>
      </c>
      <c r="DJ5" s="186">
        <v>6.0</v>
      </c>
      <c r="DK5" s="186">
        <v>6.0</v>
      </c>
      <c r="DL5" s="186">
        <v>1.0</v>
      </c>
      <c r="DM5" s="186">
        <v>0.0</v>
      </c>
      <c r="DN5" s="186">
        <f t="shared" si="11"/>
        <v>5</v>
      </c>
      <c r="DO5" s="186">
        <v>1.0</v>
      </c>
      <c r="DP5" s="70">
        <v>1.0</v>
      </c>
      <c r="DQ5" s="264">
        <v>4.0</v>
      </c>
      <c r="DR5" s="234"/>
      <c r="DS5" s="260" t="s">
        <v>28</v>
      </c>
      <c r="DT5" s="261" t="s">
        <v>93</v>
      </c>
      <c r="DU5" s="186">
        <v>10.0</v>
      </c>
      <c r="DV5" s="186">
        <v>3.0</v>
      </c>
      <c r="DW5" s="262">
        <v>0.0</v>
      </c>
      <c r="DX5" s="70">
        <v>0.0</v>
      </c>
      <c r="DY5" s="186">
        <f t="shared" si="12"/>
        <v>3</v>
      </c>
      <c r="DZ5" s="186">
        <v>4.0</v>
      </c>
      <c r="EA5" s="70">
        <v>1.0</v>
      </c>
      <c r="EB5" s="264">
        <v>4.0</v>
      </c>
      <c r="ED5" s="254" t="s">
        <v>94</v>
      </c>
      <c r="EE5" s="255" t="s">
        <v>95</v>
      </c>
      <c r="EF5" s="70">
        <v>9.0</v>
      </c>
      <c r="EG5" s="70">
        <v>1.0</v>
      </c>
      <c r="EH5" s="70">
        <v>1.0</v>
      </c>
      <c r="EI5" s="70">
        <v>0.0</v>
      </c>
      <c r="EJ5" s="70">
        <f t="shared" si="13"/>
        <v>0</v>
      </c>
      <c r="EK5" s="70">
        <v>3.0</v>
      </c>
      <c r="EL5" s="70">
        <v>0.0</v>
      </c>
      <c r="EM5" s="264">
        <v>4.0</v>
      </c>
    </row>
    <row r="6">
      <c r="A6" s="227"/>
      <c r="B6" s="228" t="s">
        <v>13</v>
      </c>
      <c r="C6" s="229" t="s">
        <v>87</v>
      </c>
      <c r="D6" s="70">
        <v>14.0</v>
      </c>
      <c r="E6" s="70">
        <v>9.0</v>
      </c>
      <c r="F6" s="70">
        <v>0.0</v>
      </c>
      <c r="G6" s="70">
        <v>0.0</v>
      </c>
      <c r="H6" s="70">
        <f t="shared" si="1"/>
        <v>9</v>
      </c>
      <c r="I6" s="70">
        <v>11.0</v>
      </c>
      <c r="J6" s="70">
        <v>5.0</v>
      </c>
      <c r="K6" s="230">
        <v>5.0</v>
      </c>
      <c r="L6" s="227"/>
      <c r="M6" s="228" t="s">
        <v>15</v>
      </c>
      <c r="N6" s="231" t="s">
        <v>88</v>
      </c>
      <c r="O6" s="209">
        <v>6.0</v>
      </c>
      <c r="P6" s="70">
        <v>2.0</v>
      </c>
      <c r="Q6" s="70">
        <v>0.0</v>
      </c>
      <c r="R6" s="70">
        <v>0.0</v>
      </c>
      <c r="S6" s="70">
        <f t="shared" si="2"/>
        <v>2</v>
      </c>
      <c r="T6" s="70">
        <v>3.0</v>
      </c>
      <c r="U6" s="70">
        <v>1.0</v>
      </c>
      <c r="V6" s="230">
        <v>5.0</v>
      </c>
      <c r="W6" s="227"/>
      <c r="X6" s="228" t="s">
        <v>15</v>
      </c>
      <c r="Y6" s="232" t="s">
        <v>89</v>
      </c>
      <c r="Z6" s="70">
        <v>12.0</v>
      </c>
      <c r="AA6" s="70">
        <v>4.0</v>
      </c>
      <c r="AB6" s="70">
        <v>0.0</v>
      </c>
      <c r="AC6" s="70">
        <v>0.0</v>
      </c>
      <c r="AD6" s="70">
        <f t="shared" si="3"/>
        <v>4</v>
      </c>
      <c r="AE6" s="70">
        <v>12.0</v>
      </c>
      <c r="AF6" s="70">
        <v>5.0</v>
      </c>
      <c r="AG6" s="264">
        <v>5.0</v>
      </c>
      <c r="AH6" s="234"/>
      <c r="AI6" s="228" t="s">
        <v>15</v>
      </c>
      <c r="AJ6" s="231" t="s">
        <v>90</v>
      </c>
      <c r="AK6" s="70">
        <v>3.0</v>
      </c>
      <c r="AL6" s="70">
        <v>0.0</v>
      </c>
      <c r="AM6" s="70">
        <v>0.0</v>
      </c>
      <c r="AN6" s="70">
        <v>0.0</v>
      </c>
      <c r="AO6" s="70">
        <f t="shared" si="4"/>
        <v>0</v>
      </c>
      <c r="AP6" s="70">
        <v>0.0</v>
      </c>
      <c r="AQ6" s="70">
        <v>0.0</v>
      </c>
      <c r="AR6" s="264">
        <v>5.0</v>
      </c>
      <c r="AS6" s="234"/>
      <c r="AT6" s="235" t="s">
        <v>20</v>
      </c>
      <c r="AU6" s="236" t="s">
        <v>21</v>
      </c>
      <c r="AV6" s="209">
        <v>3.0</v>
      </c>
      <c r="AW6" s="70">
        <v>0.0</v>
      </c>
      <c r="AX6" s="70">
        <v>0.0</v>
      </c>
      <c r="AY6" s="70">
        <v>0.0</v>
      </c>
      <c r="AZ6" s="70">
        <f t="shared" si="5"/>
        <v>0</v>
      </c>
      <c r="BA6" s="70">
        <v>12.0</v>
      </c>
      <c r="BB6" s="70">
        <v>5.0</v>
      </c>
      <c r="BC6" s="264">
        <v>5.0</v>
      </c>
      <c r="BD6" s="237"/>
      <c r="BE6" s="238" t="s">
        <v>20</v>
      </c>
      <c r="BF6" s="239" t="s">
        <v>22</v>
      </c>
      <c r="BG6" s="70">
        <v>3.0</v>
      </c>
      <c r="BH6" s="70">
        <v>3.0</v>
      </c>
      <c r="BI6" s="70">
        <v>0.0</v>
      </c>
      <c r="BJ6" s="70">
        <v>0.0</v>
      </c>
      <c r="BK6" s="70">
        <f t="shared" si="6"/>
        <v>3</v>
      </c>
      <c r="BL6" s="70">
        <v>1.0</v>
      </c>
      <c r="BM6" s="70">
        <v>1.0</v>
      </c>
      <c r="BN6" s="264">
        <v>5.0</v>
      </c>
      <c r="BO6" s="234"/>
      <c r="BP6" s="240" t="s">
        <v>20</v>
      </c>
      <c r="BQ6" s="241" t="s">
        <v>23</v>
      </c>
      <c r="BR6" s="70">
        <v>6.0</v>
      </c>
      <c r="BS6" s="70">
        <v>1.0</v>
      </c>
      <c r="BT6" s="70">
        <v>0.0</v>
      </c>
      <c r="BU6" s="70">
        <v>0.0</v>
      </c>
      <c r="BV6" s="70">
        <f t="shared" si="7"/>
        <v>1</v>
      </c>
      <c r="BW6" s="70">
        <v>3.0</v>
      </c>
      <c r="BX6" s="70">
        <v>3.0</v>
      </c>
      <c r="BY6" s="264">
        <v>5.0</v>
      </c>
      <c r="BZ6" s="234"/>
      <c r="CA6" s="242" t="s">
        <v>20</v>
      </c>
      <c r="CB6" s="243" t="s">
        <v>24</v>
      </c>
      <c r="CC6" s="210">
        <v>6.0</v>
      </c>
      <c r="CD6" s="70">
        <v>1.0</v>
      </c>
      <c r="CE6" s="70">
        <v>0.0</v>
      </c>
      <c r="CF6" s="70">
        <v>0.0</v>
      </c>
      <c r="CG6" s="70">
        <f t="shared" si="8"/>
        <v>1</v>
      </c>
      <c r="CH6" s="70">
        <v>5.0</v>
      </c>
      <c r="CI6" s="70">
        <v>1.0</v>
      </c>
      <c r="CJ6" s="264">
        <v>5.0</v>
      </c>
      <c r="CK6" s="244"/>
      <c r="CL6" s="245" t="s">
        <v>20</v>
      </c>
      <c r="CM6" s="236" t="s">
        <v>91</v>
      </c>
      <c r="CN6" s="210">
        <v>3.0</v>
      </c>
      <c r="CO6" s="70">
        <v>0.0</v>
      </c>
      <c r="CP6" s="70">
        <v>0.0</v>
      </c>
      <c r="CQ6" s="70">
        <v>0.0</v>
      </c>
      <c r="CR6" s="70">
        <f t="shared" si="9"/>
        <v>0</v>
      </c>
      <c r="CS6" s="70">
        <v>2.0</v>
      </c>
      <c r="CT6" s="70">
        <v>1.0</v>
      </c>
      <c r="CU6" s="264">
        <v>5.0</v>
      </c>
      <c r="CV6" s="246"/>
      <c r="CW6" s="247" t="s">
        <v>26</v>
      </c>
      <c r="CX6" s="248" t="s">
        <v>27</v>
      </c>
      <c r="CY6" s="70">
        <v>11.0</v>
      </c>
      <c r="CZ6" s="70">
        <v>7.0</v>
      </c>
      <c r="DA6" s="186">
        <v>0.0</v>
      </c>
      <c r="DB6" s="70">
        <v>0.0</v>
      </c>
      <c r="DC6" s="70">
        <f t="shared" si="10"/>
        <v>7</v>
      </c>
      <c r="DD6" s="70">
        <v>6.0</v>
      </c>
      <c r="DE6" s="70">
        <v>4.0</v>
      </c>
      <c r="DF6" s="264">
        <v>5.0</v>
      </c>
      <c r="DG6" s="249"/>
      <c r="DH6" s="247" t="s">
        <v>28</v>
      </c>
      <c r="DI6" s="250" t="s">
        <v>92</v>
      </c>
      <c r="DJ6" s="70">
        <v>5.0</v>
      </c>
      <c r="DK6" s="70">
        <v>3.0</v>
      </c>
      <c r="DL6" s="70">
        <v>1.0</v>
      </c>
      <c r="DM6" s="70">
        <v>0.0</v>
      </c>
      <c r="DN6" s="70">
        <f t="shared" si="11"/>
        <v>2</v>
      </c>
      <c r="DO6" s="70">
        <v>1.0</v>
      </c>
      <c r="DP6" s="70">
        <v>0.0</v>
      </c>
      <c r="DQ6" s="264">
        <v>5.0</v>
      </c>
      <c r="DR6" s="234"/>
      <c r="DS6" s="260" t="s">
        <v>28</v>
      </c>
      <c r="DT6" s="261" t="s">
        <v>93</v>
      </c>
      <c r="DU6" s="70">
        <v>4.0</v>
      </c>
      <c r="DV6" s="70">
        <v>9.0</v>
      </c>
      <c r="DW6" s="253">
        <v>0.0</v>
      </c>
      <c r="DX6" s="70">
        <v>0.0</v>
      </c>
      <c r="DY6" s="70">
        <f t="shared" si="12"/>
        <v>9</v>
      </c>
      <c r="DZ6" s="70">
        <v>6.0</v>
      </c>
      <c r="EA6" s="70">
        <v>0.0</v>
      </c>
      <c r="EB6" s="264">
        <v>5.0</v>
      </c>
      <c r="ED6" s="254" t="s">
        <v>94</v>
      </c>
      <c r="EE6" s="255" t="s">
        <v>95</v>
      </c>
      <c r="EF6" s="70">
        <v>10.0</v>
      </c>
      <c r="EG6" s="70">
        <v>2.0</v>
      </c>
      <c r="EH6" s="70">
        <v>0.0</v>
      </c>
      <c r="EI6" s="70">
        <v>0.0</v>
      </c>
      <c r="EJ6" s="70">
        <f t="shared" si="13"/>
        <v>2</v>
      </c>
      <c r="EK6" s="70">
        <v>7.0</v>
      </c>
      <c r="EL6" s="70">
        <v>2.0</v>
      </c>
      <c r="EM6" s="264">
        <v>5.0</v>
      </c>
    </row>
    <row r="7">
      <c r="A7" s="227"/>
      <c r="B7" s="228" t="s">
        <v>13</v>
      </c>
      <c r="C7" s="229" t="s">
        <v>87</v>
      </c>
      <c r="D7" s="70">
        <v>12.0</v>
      </c>
      <c r="E7" s="70">
        <v>3.0</v>
      </c>
      <c r="F7" s="70">
        <v>0.0</v>
      </c>
      <c r="G7" s="70">
        <v>0.0</v>
      </c>
      <c r="H7" s="70">
        <f t="shared" si="1"/>
        <v>3</v>
      </c>
      <c r="I7" s="70">
        <v>5.0</v>
      </c>
      <c r="J7" s="70">
        <v>3.0</v>
      </c>
      <c r="K7" s="230">
        <v>6.0</v>
      </c>
      <c r="L7" s="227"/>
      <c r="M7" s="228" t="s">
        <v>15</v>
      </c>
      <c r="N7" s="231" t="s">
        <v>88</v>
      </c>
      <c r="O7" s="209">
        <v>7.0</v>
      </c>
      <c r="P7" s="70">
        <v>2.0</v>
      </c>
      <c r="Q7" s="70">
        <v>0.0</v>
      </c>
      <c r="R7" s="70">
        <v>0.0</v>
      </c>
      <c r="S7" s="70">
        <f t="shared" si="2"/>
        <v>2</v>
      </c>
      <c r="T7" s="70">
        <v>3.0</v>
      </c>
      <c r="U7" s="70">
        <v>0.0</v>
      </c>
      <c r="V7" s="230">
        <v>6.0</v>
      </c>
      <c r="W7" s="227"/>
      <c r="X7" s="228" t="s">
        <v>15</v>
      </c>
      <c r="Y7" s="232" t="s">
        <v>89</v>
      </c>
      <c r="Z7" s="70">
        <v>15.0</v>
      </c>
      <c r="AA7" s="70">
        <v>2.0</v>
      </c>
      <c r="AB7" s="70">
        <v>0.0</v>
      </c>
      <c r="AC7" s="70">
        <v>0.0</v>
      </c>
      <c r="AD7" s="70">
        <f t="shared" si="3"/>
        <v>2</v>
      </c>
      <c r="AE7" s="70">
        <v>8.0</v>
      </c>
      <c r="AF7" s="70">
        <v>1.0</v>
      </c>
      <c r="AG7" s="264">
        <v>6.0</v>
      </c>
      <c r="AH7" s="234"/>
      <c r="AI7" s="228" t="s">
        <v>15</v>
      </c>
      <c r="AJ7" s="231" t="s">
        <v>90</v>
      </c>
      <c r="AK7" s="70">
        <v>4.0</v>
      </c>
      <c r="AL7" s="70">
        <v>2.0</v>
      </c>
      <c r="AM7" s="70">
        <v>0.0</v>
      </c>
      <c r="AN7" s="70">
        <v>0.0</v>
      </c>
      <c r="AO7" s="70">
        <f t="shared" si="4"/>
        <v>2</v>
      </c>
      <c r="AP7" s="70">
        <v>1.0</v>
      </c>
      <c r="AQ7" s="70">
        <v>0.0</v>
      </c>
      <c r="AR7" s="264">
        <v>6.0</v>
      </c>
      <c r="AS7" s="234"/>
      <c r="AT7" s="235" t="s">
        <v>20</v>
      </c>
      <c r="AU7" s="236" t="s">
        <v>21</v>
      </c>
      <c r="AV7" s="209">
        <v>2.0</v>
      </c>
      <c r="AW7" s="70">
        <v>2.0</v>
      </c>
      <c r="AX7" s="70">
        <v>0.0</v>
      </c>
      <c r="AY7" s="70">
        <v>0.0</v>
      </c>
      <c r="AZ7" s="70">
        <f t="shared" si="5"/>
        <v>2</v>
      </c>
      <c r="BA7" s="70">
        <v>7.0</v>
      </c>
      <c r="BB7" s="70">
        <v>3.0</v>
      </c>
      <c r="BC7" s="264">
        <v>6.0</v>
      </c>
      <c r="BD7" s="237"/>
      <c r="BE7" s="238" t="s">
        <v>20</v>
      </c>
      <c r="BF7" s="239" t="s">
        <v>22</v>
      </c>
      <c r="BG7" s="70">
        <v>6.0</v>
      </c>
      <c r="BH7" s="70">
        <v>3.0</v>
      </c>
      <c r="BI7" s="70">
        <v>0.0</v>
      </c>
      <c r="BJ7" s="70">
        <v>0.0</v>
      </c>
      <c r="BK7" s="70">
        <f t="shared" si="6"/>
        <v>3</v>
      </c>
      <c r="BL7" s="70">
        <v>1.0</v>
      </c>
      <c r="BM7" s="70">
        <v>0.0</v>
      </c>
      <c r="BN7" s="264">
        <v>6.0</v>
      </c>
      <c r="BO7" s="234"/>
      <c r="BP7" s="240" t="s">
        <v>20</v>
      </c>
      <c r="BQ7" s="241" t="s">
        <v>23</v>
      </c>
      <c r="BR7" s="70">
        <v>3.0</v>
      </c>
      <c r="BS7" s="70">
        <v>6.0</v>
      </c>
      <c r="BT7" s="70">
        <v>0.0</v>
      </c>
      <c r="BU7" s="70">
        <v>0.0</v>
      </c>
      <c r="BV7" s="70">
        <f t="shared" si="7"/>
        <v>6</v>
      </c>
      <c r="BW7" s="70">
        <v>8.0</v>
      </c>
      <c r="BX7" s="70">
        <v>1.0</v>
      </c>
      <c r="BY7" s="264">
        <v>6.0</v>
      </c>
      <c r="BZ7" s="234"/>
      <c r="CA7" s="242" t="s">
        <v>20</v>
      </c>
      <c r="CB7" s="243" t="s">
        <v>24</v>
      </c>
      <c r="CC7" s="210">
        <v>3.0</v>
      </c>
      <c r="CD7" s="70">
        <v>2.0</v>
      </c>
      <c r="CE7" s="70">
        <v>0.0</v>
      </c>
      <c r="CF7" s="70">
        <v>0.0</v>
      </c>
      <c r="CG7" s="70">
        <f t="shared" si="8"/>
        <v>2</v>
      </c>
      <c r="CH7" s="70">
        <v>2.0</v>
      </c>
      <c r="CI7" s="70">
        <v>1.0</v>
      </c>
      <c r="CJ7" s="264">
        <v>6.0</v>
      </c>
      <c r="CK7" s="244"/>
      <c r="CL7" s="245" t="s">
        <v>20</v>
      </c>
      <c r="CM7" s="236" t="s">
        <v>91</v>
      </c>
      <c r="CN7" s="210">
        <v>6.0</v>
      </c>
      <c r="CO7" s="70">
        <v>9.0</v>
      </c>
      <c r="CP7" s="70">
        <v>0.0</v>
      </c>
      <c r="CQ7" s="70">
        <v>0.0</v>
      </c>
      <c r="CR7" s="70">
        <f t="shared" si="9"/>
        <v>9</v>
      </c>
      <c r="CS7" s="70">
        <v>10.0</v>
      </c>
      <c r="CT7" s="70">
        <v>5.0</v>
      </c>
      <c r="CU7" s="264">
        <v>6.0</v>
      </c>
      <c r="CV7" s="246"/>
      <c r="CW7" s="247" t="s">
        <v>26</v>
      </c>
      <c r="CX7" s="248" t="s">
        <v>27</v>
      </c>
      <c r="CY7" s="70">
        <v>9.0</v>
      </c>
      <c r="CZ7" s="70">
        <v>6.0</v>
      </c>
      <c r="DA7" s="70">
        <v>0.0</v>
      </c>
      <c r="DB7" s="70">
        <v>1.0</v>
      </c>
      <c r="DC7" s="70">
        <f t="shared" si="10"/>
        <v>5</v>
      </c>
      <c r="DD7" s="70">
        <v>3.0</v>
      </c>
      <c r="DE7" s="70">
        <v>2.0</v>
      </c>
      <c r="DF7" s="264">
        <v>6.0</v>
      </c>
      <c r="DG7" s="249"/>
      <c r="DH7" s="247" t="s">
        <v>28</v>
      </c>
      <c r="DI7" s="250" t="s">
        <v>92</v>
      </c>
      <c r="DJ7" s="70">
        <v>9.0</v>
      </c>
      <c r="DK7" s="70">
        <v>6.0</v>
      </c>
      <c r="DL7" s="70">
        <v>1.0</v>
      </c>
      <c r="DM7" s="70">
        <v>1.0</v>
      </c>
      <c r="DN7" s="70">
        <f t="shared" si="11"/>
        <v>4</v>
      </c>
      <c r="DO7" s="70">
        <v>2.0</v>
      </c>
      <c r="DP7" s="70">
        <v>0.0</v>
      </c>
      <c r="DQ7" s="264">
        <v>6.0</v>
      </c>
      <c r="DR7" s="234"/>
      <c r="DS7" s="260" t="s">
        <v>28</v>
      </c>
      <c r="DT7" s="261" t="s">
        <v>93</v>
      </c>
      <c r="DU7" s="70">
        <v>6.0</v>
      </c>
      <c r="DV7" s="70">
        <v>5.0</v>
      </c>
      <c r="DW7" s="253">
        <v>0.0</v>
      </c>
      <c r="DX7" s="70">
        <v>1.0</v>
      </c>
      <c r="DY7" s="70">
        <f t="shared" si="12"/>
        <v>4</v>
      </c>
      <c r="DZ7" s="70">
        <v>3.0</v>
      </c>
      <c r="EA7" s="70">
        <v>0.0</v>
      </c>
      <c r="EB7" s="264">
        <v>6.0</v>
      </c>
      <c r="ED7" s="254" t="s">
        <v>94</v>
      </c>
      <c r="EE7" s="255" t="s">
        <v>95</v>
      </c>
      <c r="EF7" s="70">
        <v>11.0</v>
      </c>
      <c r="EG7" s="70">
        <v>3.0</v>
      </c>
      <c r="EH7" s="186">
        <v>0.0</v>
      </c>
      <c r="EI7" s="70">
        <v>0.0</v>
      </c>
      <c r="EJ7" s="70">
        <f t="shared" si="13"/>
        <v>3</v>
      </c>
      <c r="EK7" s="70">
        <v>8.0</v>
      </c>
      <c r="EL7" s="70">
        <v>4.0</v>
      </c>
      <c r="EM7" s="264">
        <v>6.0</v>
      </c>
    </row>
    <row r="8">
      <c r="A8" s="227"/>
      <c r="B8" s="228" t="s">
        <v>13</v>
      </c>
      <c r="C8" s="229" t="s">
        <v>87</v>
      </c>
      <c r="D8" s="70">
        <v>14.0</v>
      </c>
      <c r="E8" s="70">
        <v>5.0</v>
      </c>
      <c r="F8" s="70">
        <v>0.0</v>
      </c>
      <c r="G8" s="70">
        <v>0.0</v>
      </c>
      <c r="H8" s="70">
        <f t="shared" si="1"/>
        <v>5</v>
      </c>
      <c r="I8" s="70">
        <v>9.0</v>
      </c>
      <c r="J8" s="70">
        <v>4.0</v>
      </c>
      <c r="K8" s="230">
        <v>7.0</v>
      </c>
      <c r="L8" s="227"/>
      <c r="M8" s="228" t="s">
        <v>15</v>
      </c>
      <c r="N8" s="231" t="s">
        <v>88</v>
      </c>
      <c r="O8" s="209">
        <v>5.0</v>
      </c>
      <c r="P8" s="70">
        <v>0.0</v>
      </c>
      <c r="Q8" s="70">
        <v>0.0</v>
      </c>
      <c r="R8" s="70">
        <v>0.0</v>
      </c>
      <c r="S8" s="70">
        <f t="shared" si="2"/>
        <v>0</v>
      </c>
      <c r="T8" s="70">
        <v>3.0</v>
      </c>
      <c r="U8" s="70">
        <v>0.0</v>
      </c>
      <c r="V8" s="230">
        <v>7.0</v>
      </c>
      <c r="W8" s="227"/>
      <c r="X8" s="228" t="s">
        <v>15</v>
      </c>
      <c r="Y8" s="232" t="s">
        <v>89</v>
      </c>
      <c r="Z8" s="70">
        <v>10.0</v>
      </c>
      <c r="AA8" s="70">
        <v>9.0</v>
      </c>
      <c r="AB8" s="70">
        <v>0.0</v>
      </c>
      <c r="AC8" s="70">
        <v>0.0</v>
      </c>
      <c r="AD8" s="70">
        <f t="shared" si="3"/>
        <v>9</v>
      </c>
      <c r="AE8" s="70">
        <v>11.0</v>
      </c>
      <c r="AF8" s="70">
        <v>2.0</v>
      </c>
      <c r="AG8" s="264">
        <v>7.0</v>
      </c>
      <c r="AH8" s="234"/>
      <c r="AI8" s="228" t="s">
        <v>15</v>
      </c>
      <c r="AJ8" s="231" t="s">
        <v>90</v>
      </c>
      <c r="AK8" s="70">
        <v>5.0</v>
      </c>
      <c r="AL8" s="70">
        <v>3.0</v>
      </c>
      <c r="AM8" s="70">
        <v>1.0</v>
      </c>
      <c r="AN8" s="70">
        <v>0.0</v>
      </c>
      <c r="AO8" s="70">
        <f t="shared" si="4"/>
        <v>2</v>
      </c>
      <c r="AP8" s="70">
        <v>2.0</v>
      </c>
      <c r="AQ8" s="70">
        <v>2.0</v>
      </c>
      <c r="AR8" s="264">
        <v>7.0</v>
      </c>
      <c r="AS8" s="234"/>
      <c r="AT8" s="235" t="s">
        <v>20</v>
      </c>
      <c r="AU8" s="236" t="s">
        <v>21</v>
      </c>
      <c r="AV8" s="209">
        <v>3.0</v>
      </c>
      <c r="AW8" s="70">
        <v>5.0</v>
      </c>
      <c r="AX8" s="70">
        <v>1.0</v>
      </c>
      <c r="AY8" s="70">
        <v>0.0</v>
      </c>
      <c r="AZ8" s="70">
        <f t="shared" si="5"/>
        <v>4</v>
      </c>
      <c r="BA8" s="70">
        <v>5.0</v>
      </c>
      <c r="BB8" s="70">
        <v>3.0</v>
      </c>
      <c r="BC8" s="264">
        <v>7.0</v>
      </c>
      <c r="BD8" s="237"/>
      <c r="BE8" s="238" t="s">
        <v>20</v>
      </c>
      <c r="BF8" s="239" t="s">
        <v>22</v>
      </c>
      <c r="BG8" s="70">
        <v>6.0</v>
      </c>
      <c r="BH8" s="70">
        <v>3.0</v>
      </c>
      <c r="BI8" s="70">
        <v>1.0</v>
      </c>
      <c r="BJ8" s="70">
        <v>1.0</v>
      </c>
      <c r="BK8" s="70">
        <f t="shared" si="6"/>
        <v>1</v>
      </c>
      <c r="BL8" s="70">
        <v>5.0</v>
      </c>
      <c r="BM8" s="70">
        <v>1.0</v>
      </c>
      <c r="BN8" s="264">
        <v>7.0</v>
      </c>
      <c r="BO8" s="234"/>
      <c r="BP8" s="240" t="s">
        <v>20</v>
      </c>
      <c r="BQ8" s="241" t="s">
        <v>23</v>
      </c>
      <c r="BR8" s="70">
        <v>2.0</v>
      </c>
      <c r="BS8" s="70">
        <v>2.0</v>
      </c>
      <c r="BT8" s="70">
        <v>1.0</v>
      </c>
      <c r="BU8" s="70">
        <v>0.0</v>
      </c>
      <c r="BV8" s="70">
        <f t="shared" si="7"/>
        <v>1</v>
      </c>
      <c r="BW8" s="70">
        <v>1.0</v>
      </c>
      <c r="BX8" s="70">
        <v>0.0</v>
      </c>
      <c r="BY8" s="264">
        <v>7.0</v>
      </c>
      <c r="BZ8" s="234"/>
      <c r="CA8" s="242" t="s">
        <v>20</v>
      </c>
      <c r="CB8" s="243" t="s">
        <v>24</v>
      </c>
      <c r="CC8" s="13">
        <v>4.0</v>
      </c>
      <c r="CD8" s="70">
        <v>2.0</v>
      </c>
      <c r="CE8" s="70">
        <v>1.0</v>
      </c>
      <c r="CF8" s="70">
        <v>0.0</v>
      </c>
      <c r="CG8" s="70">
        <f t="shared" si="8"/>
        <v>1</v>
      </c>
      <c r="CH8" s="70">
        <v>0.0</v>
      </c>
      <c r="CI8" s="70">
        <v>1.0</v>
      </c>
      <c r="CJ8" s="264">
        <v>7.0</v>
      </c>
      <c r="CK8" s="244"/>
      <c r="CL8" s="245" t="s">
        <v>20</v>
      </c>
      <c r="CM8" s="236" t="s">
        <v>91</v>
      </c>
      <c r="CN8" s="13">
        <v>5.0</v>
      </c>
      <c r="CO8" s="70">
        <v>8.0</v>
      </c>
      <c r="CP8" s="70">
        <v>1.0</v>
      </c>
      <c r="CQ8" s="70">
        <v>1.0</v>
      </c>
      <c r="CR8" s="70">
        <f t="shared" si="9"/>
        <v>6</v>
      </c>
      <c r="CS8" s="70">
        <v>2.0</v>
      </c>
      <c r="CT8" s="70">
        <v>1.0</v>
      </c>
      <c r="CU8" s="264">
        <v>7.0</v>
      </c>
      <c r="CV8" s="246"/>
      <c r="CW8" s="247" t="s">
        <v>26</v>
      </c>
      <c r="CX8" s="248" t="s">
        <v>27</v>
      </c>
      <c r="CY8" s="70">
        <v>10.0</v>
      </c>
      <c r="CZ8" s="70">
        <v>1.0</v>
      </c>
      <c r="DA8" s="70">
        <v>1.0</v>
      </c>
      <c r="DB8" s="70">
        <v>0.0</v>
      </c>
      <c r="DC8" s="70">
        <f t="shared" si="10"/>
        <v>0</v>
      </c>
      <c r="DD8" s="70">
        <v>1.0</v>
      </c>
      <c r="DE8" s="70">
        <v>0.0</v>
      </c>
      <c r="DF8" s="264">
        <v>7.0</v>
      </c>
      <c r="DG8" s="249"/>
      <c r="DH8" s="247" t="s">
        <v>28</v>
      </c>
      <c r="DI8" s="250" t="s">
        <v>92</v>
      </c>
      <c r="DJ8" s="70">
        <v>4.0</v>
      </c>
      <c r="DK8" s="70">
        <v>4.0</v>
      </c>
      <c r="DL8" s="70">
        <v>2.0</v>
      </c>
      <c r="DM8" s="70">
        <v>0.0</v>
      </c>
      <c r="DN8" s="70">
        <f t="shared" si="11"/>
        <v>2</v>
      </c>
      <c r="DO8" s="70">
        <v>0.0</v>
      </c>
      <c r="DP8" s="70">
        <v>1.0</v>
      </c>
      <c r="DQ8" s="264">
        <v>7.0</v>
      </c>
      <c r="DR8" s="234"/>
      <c r="DS8" s="260" t="s">
        <v>28</v>
      </c>
      <c r="DT8" s="261" t="s">
        <v>93</v>
      </c>
      <c r="DU8" s="70">
        <v>7.0</v>
      </c>
      <c r="DV8" s="70">
        <v>2.0</v>
      </c>
      <c r="DW8" s="253">
        <v>0.0</v>
      </c>
      <c r="DX8" s="70">
        <v>1.0</v>
      </c>
      <c r="DY8" s="70">
        <f t="shared" si="12"/>
        <v>1</v>
      </c>
      <c r="DZ8" s="70">
        <v>1.0</v>
      </c>
      <c r="EA8" s="70">
        <v>2.0</v>
      </c>
      <c r="EB8" s="264">
        <v>7.0</v>
      </c>
      <c r="ED8" s="254" t="s">
        <v>94</v>
      </c>
      <c r="EE8" s="255" t="s">
        <v>95</v>
      </c>
      <c r="EF8" s="70">
        <v>10.0</v>
      </c>
      <c r="EG8" s="70">
        <v>0.0</v>
      </c>
      <c r="EH8" s="70">
        <v>0.0</v>
      </c>
      <c r="EI8" s="70">
        <v>0.0</v>
      </c>
      <c r="EJ8" s="70">
        <f t="shared" si="13"/>
        <v>0</v>
      </c>
      <c r="EK8" s="70">
        <v>2.0</v>
      </c>
      <c r="EL8" s="70">
        <v>0.0</v>
      </c>
      <c r="EM8" s="264">
        <v>7.0</v>
      </c>
    </row>
    <row r="9">
      <c r="A9" s="227"/>
      <c r="B9" s="228" t="s">
        <v>13</v>
      </c>
      <c r="C9" s="229" t="s">
        <v>87</v>
      </c>
      <c r="D9" s="70">
        <v>16.0</v>
      </c>
      <c r="E9" s="70">
        <v>3.0</v>
      </c>
      <c r="F9" s="70">
        <v>0.0</v>
      </c>
      <c r="G9" s="70">
        <v>0.0</v>
      </c>
      <c r="H9" s="70">
        <f t="shared" si="1"/>
        <v>3</v>
      </c>
      <c r="I9" s="70">
        <v>5.0</v>
      </c>
      <c r="J9" s="70">
        <v>0.0</v>
      </c>
      <c r="K9" s="230">
        <v>8.0</v>
      </c>
      <c r="L9" s="227"/>
      <c r="M9" s="228" t="s">
        <v>15</v>
      </c>
      <c r="N9" s="231" t="s">
        <v>88</v>
      </c>
      <c r="O9" s="209">
        <v>0.0</v>
      </c>
      <c r="P9" s="70">
        <v>0.0</v>
      </c>
      <c r="Q9" s="70">
        <v>0.0</v>
      </c>
      <c r="R9" s="70">
        <v>0.0</v>
      </c>
      <c r="S9" s="70">
        <f t="shared" si="2"/>
        <v>0</v>
      </c>
      <c r="T9" s="70">
        <v>0.0</v>
      </c>
      <c r="U9" s="70">
        <v>0.0</v>
      </c>
      <c r="V9" s="230">
        <v>8.0</v>
      </c>
      <c r="W9" s="227"/>
      <c r="X9" s="228" t="s">
        <v>15</v>
      </c>
      <c r="Y9" s="232" t="s">
        <v>89</v>
      </c>
      <c r="Z9" s="70">
        <v>15.0</v>
      </c>
      <c r="AA9" s="70">
        <v>0.0</v>
      </c>
      <c r="AB9" s="70">
        <v>0.0</v>
      </c>
      <c r="AC9" s="70">
        <v>0.0</v>
      </c>
      <c r="AD9" s="70">
        <f t="shared" si="3"/>
        <v>0</v>
      </c>
      <c r="AE9" s="70">
        <v>4.0</v>
      </c>
      <c r="AF9" s="70">
        <v>1.0</v>
      </c>
      <c r="AG9" s="264">
        <v>8.0</v>
      </c>
      <c r="AH9" s="234"/>
      <c r="AI9" s="228" t="s">
        <v>15</v>
      </c>
      <c r="AJ9" s="231" t="s">
        <v>90</v>
      </c>
      <c r="AK9" s="70">
        <v>2.0</v>
      </c>
      <c r="AL9" s="70">
        <v>0.0</v>
      </c>
      <c r="AM9" s="70">
        <v>0.0</v>
      </c>
      <c r="AN9" s="70">
        <v>0.0</v>
      </c>
      <c r="AO9" s="70">
        <f t="shared" si="4"/>
        <v>0</v>
      </c>
      <c r="AP9" s="70">
        <v>0.0</v>
      </c>
      <c r="AQ9" s="70">
        <v>0.0</v>
      </c>
      <c r="AR9" s="264">
        <v>8.0</v>
      </c>
      <c r="AS9" s="234"/>
      <c r="AT9" s="235" t="s">
        <v>20</v>
      </c>
      <c r="AU9" s="236" t="s">
        <v>21</v>
      </c>
      <c r="AV9" s="209">
        <v>1.0</v>
      </c>
      <c r="AW9" s="70">
        <v>0.0</v>
      </c>
      <c r="AX9" s="70">
        <v>0.0</v>
      </c>
      <c r="AY9" s="70">
        <v>0.0</v>
      </c>
      <c r="AZ9" s="70">
        <f t="shared" si="5"/>
        <v>0</v>
      </c>
      <c r="BA9" s="70">
        <v>5.0</v>
      </c>
      <c r="BB9" s="70">
        <v>1.0</v>
      </c>
      <c r="BC9" s="264">
        <v>8.0</v>
      </c>
      <c r="BD9" s="237"/>
      <c r="BE9" s="238" t="s">
        <v>20</v>
      </c>
      <c r="BF9" s="239" t="s">
        <v>22</v>
      </c>
      <c r="BG9" s="70">
        <v>4.0</v>
      </c>
      <c r="BH9" s="70">
        <v>6.0</v>
      </c>
      <c r="BI9" s="70">
        <v>0.0</v>
      </c>
      <c r="BJ9" s="70">
        <v>2.0</v>
      </c>
      <c r="BK9" s="70">
        <f t="shared" si="6"/>
        <v>4</v>
      </c>
      <c r="BL9" s="70">
        <v>4.0</v>
      </c>
      <c r="BM9" s="70">
        <v>0.0</v>
      </c>
      <c r="BN9" s="264">
        <v>8.0</v>
      </c>
      <c r="BO9" s="234"/>
      <c r="BP9" s="240" t="s">
        <v>20</v>
      </c>
      <c r="BQ9" s="241" t="s">
        <v>23</v>
      </c>
      <c r="BR9" s="70">
        <v>3.0</v>
      </c>
      <c r="BS9" s="70">
        <v>1.0</v>
      </c>
      <c r="BT9" s="70">
        <v>0.0</v>
      </c>
      <c r="BU9" s="70">
        <v>0.0</v>
      </c>
      <c r="BV9" s="70">
        <f t="shared" si="7"/>
        <v>1</v>
      </c>
      <c r="BW9" s="70">
        <v>1.0</v>
      </c>
      <c r="BX9" s="70">
        <v>0.0</v>
      </c>
      <c r="BY9" s="264">
        <v>8.0</v>
      </c>
      <c r="BZ9" s="234"/>
      <c r="CA9" s="242" t="s">
        <v>20</v>
      </c>
      <c r="CB9" s="243" t="s">
        <v>24</v>
      </c>
      <c r="CC9" s="209">
        <v>2.0</v>
      </c>
      <c r="CD9" s="70">
        <v>1.0</v>
      </c>
      <c r="CE9" s="70">
        <v>0.0</v>
      </c>
      <c r="CF9" s="70">
        <v>0.0</v>
      </c>
      <c r="CG9" s="70">
        <f t="shared" si="8"/>
        <v>1</v>
      </c>
      <c r="CH9" s="70">
        <v>2.0</v>
      </c>
      <c r="CI9" s="70">
        <v>1.0</v>
      </c>
      <c r="CJ9" s="264">
        <v>8.0</v>
      </c>
      <c r="CK9" s="244"/>
      <c r="CL9" s="245" t="s">
        <v>20</v>
      </c>
      <c r="CM9" s="236" t="s">
        <v>91</v>
      </c>
      <c r="CN9" s="209">
        <v>3.0</v>
      </c>
      <c r="CO9" s="70">
        <v>1.0</v>
      </c>
      <c r="CP9" s="70">
        <v>0.0</v>
      </c>
      <c r="CQ9" s="70">
        <v>0.0</v>
      </c>
      <c r="CR9" s="70">
        <f t="shared" si="9"/>
        <v>1</v>
      </c>
      <c r="CS9" s="70">
        <v>2.0</v>
      </c>
      <c r="CT9" s="70">
        <v>1.0</v>
      </c>
      <c r="CU9" s="264">
        <v>8.0</v>
      </c>
      <c r="CV9" s="246"/>
      <c r="CW9" s="247" t="s">
        <v>26</v>
      </c>
      <c r="CX9" s="248" t="s">
        <v>27</v>
      </c>
      <c r="CY9" s="70">
        <v>16.0</v>
      </c>
      <c r="CZ9" s="70">
        <v>10.0</v>
      </c>
      <c r="DA9" s="70">
        <v>1.0</v>
      </c>
      <c r="DB9" s="70">
        <v>0.0</v>
      </c>
      <c r="DC9" s="70">
        <f t="shared" si="10"/>
        <v>9</v>
      </c>
      <c r="DD9" s="70">
        <v>7.0</v>
      </c>
      <c r="DE9" s="70">
        <v>0.0</v>
      </c>
      <c r="DF9" s="264">
        <v>8.0</v>
      </c>
      <c r="DG9" s="249"/>
      <c r="DH9" s="247" t="s">
        <v>28</v>
      </c>
      <c r="DI9" s="250" t="s">
        <v>92</v>
      </c>
      <c r="DJ9" s="70">
        <v>0.0</v>
      </c>
      <c r="DK9" s="70">
        <v>0.0</v>
      </c>
      <c r="DL9" s="70">
        <v>0.0</v>
      </c>
      <c r="DM9" s="70">
        <v>0.0</v>
      </c>
      <c r="DN9" s="70">
        <f t="shared" si="11"/>
        <v>0</v>
      </c>
      <c r="DO9" s="70">
        <v>0.0</v>
      </c>
      <c r="DP9" s="70">
        <v>0.0</v>
      </c>
      <c r="DQ9" s="264">
        <v>8.0</v>
      </c>
      <c r="DR9" s="234"/>
      <c r="DS9" s="260" t="s">
        <v>28</v>
      </c>
      <c r="DT9" s="261" t="s">
        <v>93</v>
      </c>
      <c r="DU9" s="70">
        <v>6.0</v>
      </c>
      <c r="DV9" s="70">
        <v>3.0</v>
      </c>
      <c r="DW9" s="253">
        <v>2.0</v>
      </c>
      <c r="DX9" s="70">
        <v>0.0</v>
      </c>
      <c r="DY9" s="70">
        <f t="shared" si="12"/>
        <v>1</v>
      </c>
      <c r="DZ9" s="70">
        <v>0.0</v>
      </c>
      <c r="EA9" s="70">
        <v>1.0</v>
      </c>
      <c r="EB9" s="264">
        <v>8.0</v>
      </c>
      <c r="ED9" s="254" t="s">
        <v>94</v>
      </c>
      <c r="EE9" s="255" t="s">
        <v>95</v>
      </c>
      <c r="EF9" s="70">
        <v>1.0</v>
      </c>
      <c r="EG9" s="70">
        <v>0.0</v>
      </c>
      <c r="EH9" s="186">
        <v>0.0</v>
      </c>
      <c r="EI9" s="70">
        <v>0.0</v>
      </c>
      <c r="EJ9" s="70">
        <f t="shared" si="13"/>
        <v>0</v>
      </c>
      <c r="EK9" s="70">
        <v>2.0</v>
      </c>
      <c r="EL9" s="70">
        <v>0.0</v>
      </c>
      <c r="EM9" s="264">
        <v>8.0</v>
      </c>
    </row>
    <row r="10">
      <c r="A10" s="227"/>
      <c r="B10" s="228" t="s">
        <v>13</v>
      </c>
      <c r="C10" s="229" t="s">
        <v>87</v>
      </c>
      <c r="D10" s="70">
        <v>1.0</v>
      </c>
      <c r="E10" s="70">
        <v>2.0</v>
      </c>
      <c r="F10" s="70">
        <v>0.0</v>
      </c>
      <c r="G10" s="70">
        <v>0.0</v>
      </c>
      <c r="H10" s="70">
        <f t="shared" si="1"/>
        <v>2</v>
      </c>
      <c r="I10" s="70">
        <v>1.0</v>
      </c>
      <c r="J10" s="70">
        <v>2.0</v>
      </c>
      <c r="K10" s="256">
        <v>9.0</v>
      </c>
      <c r="L10" s="227"/>
      <c r="M10" s="228" t="s">
        <v>15</v>
      </c>
      <c r="N10" s="231" t="s">
        <v>88</v>
      </c>
      <c r="O10" s="209">
        <v>0.0</v>
      </c>
      <c r="P10" s="70">
        <v>1.0</v>
      </c>
      <c r="Q10" s="70">
        <v>0.0</v>
      </c>
      <c r="R10" s="70">
        <v>0.0</v>
      </c>
      <c r="S10" s="70">
        <f t="shared" si="2"/>
        <v>1</v>
      </c>
      <c r="T10" s="70">
        <v>0.0</v>
      </c>
      <c r="U10" s="70">
        <v>0.0</v>
      </c>
      <c r="V10" s="256">
        <v>9.0</v>
      </c>
      <c r="W10" s="227"/>
      <c r="X10" s="228" t="s">
        <v>15</v>
      </c>
      <c r="Y10" s="232" t="s">
        <v>89</v>
      </c>
      <c r="Z10" s="70">
        <v>6.0</v>
      </c>
      <c r="AA10" s="70">
        <v>3.0</v>
      </c>
      <c r="AB10" s="70">
        <v>0.0</v>
      </c>
      <c r="AC10" s="70">
        <v>1.0</v>
      </c>
      <c r="AD10" s="70">
        <f t="shared" si="3"/>
        <v>2</v>
      </c>
      <c r="AE10" s="70">
        <v>1.0</v>
      </c>
      <c r="AF10" s="70">
        <v>0.0</v>
      </c>
      <c r="AG10" s="258">
        <v>9.0</v>
      </c>
      <c r="AH10" s="234"/>
      <c r="AI10" s="228" t="s">
        <v>15</v>
      </c>
      <c r="AJ10" s="231" t="s">
        <v>90</v>
      </c>
      <c r="AK10" s="70">
        <v>1.0</v>
      </c>
      <c r="AL10" s="70">
        <v>0.0</v>
      </c>
      <c r="AM10" s="70">
        <v>0.0</v>
      </c>
      <c r="AN10" s="70">
        <v>0.0</v>
      </c>
      <c r="AO10" s="70">
        <f t="shared" si="4"/>
        <v>0</v>
      </c>
      <c r="AP10" s="70">
        <v>0.0</v>
      </c>
      <c r="AQ10" s="70">
        <v>0.0</v>
      </c>
      <c r="AR10" s="258">
        <v>9.0</v>
      </c>
      <c r="AS10" s="234"/>
      <c r="AT10" s="235" t="s">
        <v>20</v>
      </c>
      <c r="AU10" s="236" t="s">
        <v>21</v>
      </c>
      <c r="AV10" s="209">
        <v>0.0</v>
      </c>
      <c r="AW10" s="70">
        <v>0.0</v>
      </c>
      <c r="AX10" s="70">
        <v>0.0</v>
      </c>
      <c r="AY10" s="70">
        <v>0.0</v>
      </c>
      <c r="AZ10" s="70">
        <f t="shared" si="5"/>
        <v>0</v>
      </c>
      <c r="BA10" s="70">
        <v>0.0</v>
      </c>
      <c r="BB10" s="70">
        <v>0.0</v>
      </c>
      <c r="BC10" s="258">
        <v>9.0</v>
      </c>
      <c r="BD10" s="237"/>
      <c r="BE10" s="238" t="s">
        <v>20</v>
      </c>
      <c r="BF10" s="239" t="s">
        <v>22</v>
      </c>
      <c r="BG10" s="70">
        <v>0.0</v>
      </c>
      <c r="BH10" s="70">
        <v>2.0</v>
      </c>
      <c r="BI10" s="70">
        <v>1.0</v>
      </c>
      <c r="BJ10" s="70">
        <v>0.0</v>
      </c>
      <c r="BK10" s="70">
        <f t="shared" si="6"/>
        <v>1</v>
      </c>
      <c r="BL10" s="70">
        <v>1.0</v>
      </c>
      <c r="BM10" s="70">
        <v>1.0</v>
      </c>
      <c r="BN10" s="258">
        <v>9.0</v>
      </c>
      <c r="BO10" s="234"/>
      <c r="BP10" s="240" t="s">
        <v>20</v>
      </c>
      <c r="BQ10" s="241" t="s">
        <v>23</v>
      </c>
      <c r="BR10" s="70">
        <v>3.0</v>
      </c>
      <c r="BS10" s="70">
        <v>0.0</v>
      </c>
      <c r="BT10" s="70">
        <v>0.0</v>
      </c>
      <c r="BU10" s="70">
        <v>0.0</v>
      </c>
      <c r="BV10" s="70">
        <f t="shared" si="7"/>
        <v>0</v>
      </c>
      <c r="BW10" s="70">
        <v>0.0</v>
      </c>
      <c r="BX10" s="70">
        <v>0.0</v>
      </c>
      <c r="BY10" s="258">
        <v>9.0</v>
      </c>
      <c r="BZ10" s="234"/>
      <c r="CA10" s="242" t="s">
        <v>20</v>
      </c>
      <c r="CB10" s="243" t="s">
        <v>24</v>
      </c>
      <c r="CC10" s="209">
        <v>2.0</v>
      </c>
      <c r="CD10" s="70">
        <v>1.0</v>
      </c>
      <c r="CE10" s="70">
        <v>0.0</v>
      </c>
      <c r="CF10" s="70">
        <v>0.0</v>
      </c>
      <c r="CG10" s="70">
        <f t="shared" si="8"/>
        <v>1</v>
      </c>
      <c r="CH10" s="70">
        <v>2.0</v>
      </c>
      <c r="CI10" s="70">
        <v>1.0</v>
      </c>
      <c r="CJ10" s="258">
        <v>9.0</v>
      </c>
      <c r="CK10" s="244"/>
      <c r="CL10" s="245" t="s">
        <v>20</v>
      </c>
      <c r="CM10" s="236" t="s">
        <v>91</v>
      </c>
      <c r="CN10" s="209">
        <v>2.0</v>
      </c>
      <c r="CO10" s="70">
        <v>1.0</v>
      </c>
      <c r="CP10" s="70">
        <v>0.0</v>
      </c>
      <c r="CQ10" s="70">
        <v>0.0</v>
      </c>
      <c r="CR10" s="70">
        <f t="shared" si="9"/>
        <v>1</v>
      </c>
      <c r="CS10" s="70">
        <v>1.0</v>
      </c>
      <c r="CT10" s="70">
        <v>0.0</v>
      </c>
      <c r="CU10" s="258">
        <v>9.0</v>
      </c>
      <c r="CV10" s="246"/>
      <c r="CW10" s="247" t="s">
        <v>26</v>
      </c>
      <c r="CX10" s="248" t="s">
        <v>27</v>
      </c>
      <c r="CY10" s="70">
        <v>4.0</v>
      </c>
      <c r="CZ10" s="70">
        <v>4.0</v>
      </c>
      <c r="DA10" s="70">
        <v>1.0</v>
      </c>
      <c r="DB10" s="70">
        <v>0.0</v>
      </c>
      <c r="DC10" s="70">
        <f t="shared" si="10"/>
        <v>3</v>
      </c>
      <c r="DD10" s="70">
        <v>1.0</v>
      </c>
      <c r="DE10" s="70">
        <v>0.0</v>
      </c>
      <c r="DF10" s="258">
        <v>9.0</v>
      </c>
      <c r="DG10" s="249"/>
      <c r="DH10" s="247" t="s">
        <v>28</v>
      </c>
      <c r="DI10" s="250" t="s">
        <v>92</v>
      </c>
      <c r="DJ10" s="70">
        <v>1.0</v>
      </c>
      <c r="DK10" s="70">
        <v>3.0</v>
      </c>
      <c r="DL10" s="70">
        <v>0.0</v>
      </c>
      <c r="DM10" s="70">
        <v>1.0</v>
      </c>
      <c r="DN10" s="70">
        <f t="shared" si="11"/>
        <v>2</v>
      </c>
      <c r="DO10" s="70">
        <v>1.0</v>
      </c>
      <c r="DP10" s="70">
        <v>0.0</v>
      </c>
      <c r="DQ10" s="258">
        <v>9.0</v>
      </c>
      <c r="DR10" s="234"/>
      <c r="DS10" s="260" t="s">
        <v>28</v>
      </c>
      <c r="DT10" s="261" t="s">
        <v>93</v>
      </c>
      <c r="DU10" s="186">
        <v>0.0</v>
      </c>
      <c r="DV10" s="186">
        <v>0.0</v>
      </c>
      <c r="DW10" s="262">
        <v>0.0</v>
      </c>
      <c r="DX10" s="70">
        <v>0.0</v>
      </c>
      <c r="DY10" s="186">
        <f t="shared" si="12"/>
        <v>0</v>
      </c>
      <c r="DZ10" s="186">
        <v>1.0</v>
      </c>
      <c r="EA10" s="70">
        <v>0.0</v>
      </c>
      <c r="EB10" s="258">
        <v>9.0</v>
      </c>
      <c r="ED10" s="254" t="s">
        <v>94</v>
      </c>
      <c r="EE10" s="255" t="s">
        <v>95</v>
      </c>
      <c r="EF10" s="70">
        <v>4.0</v>
      </c>
      <c r="EG10" s="70">
        <v>5.0</v>
      </c>
      <c r="EH10" s="70">
        <v>2.0</v>
      </c>
      <c r="EI10" s="70">
        <v>1.0</v>
      </c>
      <c r="EJ10" s="70">
        <f t="shared" si="13"/>
        <v>2</v>
      </c>
      <c r="EK10" s="70">
        <v>2.0</v>
      </c>
      <c r="EL10" s="70">
        <v>0.0</v>
      </c>
      <c r="EM10" s="258">
        <v>9.0</v>
      </c>
    </row>
    <row r="11">
      <c r="A11" s="227"/>
      <c r="B11" s="228" t="s">
        <v>13</v>
      </c>
      <c r="C11" s="229" t="s">
        <v>87</v>
      </c>
      <c r="D11" s="70">
        <v>2.0</v>
      </c>
      <c r="E11" s="70">
        <v>1.0</v>
      </c>
      <c r="F11" s="70">
        <v>0.0</v>
      </c>
      <c r="G11" s="70">
        <v>0.0</v>
      </c>
      <c r="H11" s="70">
        <f t="shared" si="1"/>
        <v>1</v>
      </c>
      <c r="I11" s="70">
        <v>1.0</v>
      </c>
      <c r="J11" s="70">
        <v>0.0</v>
      </c>
      <c r="K11" s="256">
        <v>10.0</v>
      </c>
      <c r="L11" s="227"/>
      <c r="M11" s="228" t="s">
        <v>15</v>
      </c>
      <c r="N11" s="231" t="s">
        <v>88</v>
      </c>
      <c r="O11" s="209">
        <v>0.0</v>
      </c>
      <c r="P11" s="70">
        <v>0.0</v>
      </c>
      <c r="Q11" s="70">
        <v>0.0</v>
      </c>
      <c r="R11" s="70">
        <v>0.0</v>
      </c>
      <c r="S11" s="70">
        <f t="shared" si="2"/>
        <v>0</v>
      </c>
      <c r="T11" s="70">
        <v>0.0</v>
      </c>
      <c r="U11" s="70">
        <v>0.0</v>
      </c>
      <c r="V11" s="256">
        <v>10.0</v>
      </c>
      <c r="W11" s="227"/>
      <c r="X11" s="228" t="s">
        <v>15</v>
      </c>
      <c r="Y11" s="232" t="s">
        <v>89</v>
      </c>
      <c r="Z11" s="70">
        <v>2.0</v>
      </c>
      <c r="AA11" s="70">
        <v>5.0</v>
      </c>
      <c r="AB11" s="70">
        <v>0.0</v>
      </c>
      <c r="AC11" s="70">
        <v>0.0</v>
      </c>
      <c r="AD11" s="70">
        <f t="shared" si="3"/>
        <v>5</v>
      </c>
      <c r="AE11" s="70">
        <v>3.0</v>
      </c>
      <c r="AF11" s="70">
        <v>3.0</v>
      </c>
      <c r="AG11" s="258">
        <v>10.0</v>
      </c>
      <c r="AH11" s="234"/>
      <c r="AI11" s="228" t="s">
        <v>15</v>
      </c>
      <c r="AJ11" s="231" t="s">
        <v>90</v>
      </c>
      <c r="AK11" s="70">
        <v>2.0</v>
      </c>
      <c r="AL11" s="70">
        <v>0.0</v>
      </c>
      <c r="AM11" s="70">
        <v>0.0</v>
      </c>
      <c r="AN11" s="70">
        <v>0.0</v>
      </c>
      <c r="AO11" s="70">
        <f t="shared" si="4"/>
        <v>0</v>
      </c>
      <c r="AP11" s="70">
        <v>0.0</v>
      </c>
      <c r="AQ11" s="70">
        <v>0.0</v>
      </c>
      <c r="AR11" s="258">
        <v>10.0</v>
      </c>
      <c r="AS11" s="234"/>
      <c r="AT11" s="235" t="s">
        <v>20</v>
      </c>
      <c r="AU11" s="236" t="s">
        <v>21</v>
      </c>
      <c r="AV11" s="209">
        <v>0.0</v>
      </c>
      <c r="AW11" s="90">
        <v>0.0</v>
      </c>
      <c r="AX11" s="70">
        <v>0.0</v>
      </c>
      <c r="AY11" s="70">
        <v>0.0</v>
      </c>
      <c r="AZ11" s="70">
        <f t="shared" si="5"/>
        <v>0</v>
      </c>
      <c r="BA11" s="70">
        <v>0.0</v>
      </c>
      <c r="BB11" s="70">
        <v>0.0</v>
      </c>
      <c r="BC11" s="258">
        <v>10.0</v>
      </c>
      <c r="BD11" s="237"/>
      <c r="BE11" s="238" t="s">
        <v>20</v>
      </c>
      <c r="BF11" s="239" t="s">
        <v>22</v>
      </c>
      <c r="BG11" s="70">
        <v>0.0</v>
      </c>
      <c r="BH11" s="70">
        <v>5.0</v>
      </c>
      <c r="BI11" s="70">
        <v>1.0</v>
      </c>
      <c r="BJ11" s="70">
        <v>1.0</v>
      </c>
      <c r="BK11" s="70">
        <f t="shared" si="6"/>
        <v>3</v>
      </c>
      <c r="BL11" s="70">
        <v>0.0</v>
      </c>
      <c r="BM11" s="70">
        <v>0.0</v>
      </c>
      <c r="BN11" s="258">
        <v>10.0</v>
      </c>
      <c r="BO11" s="234"/>
      <c r="BP11" s="240" t="s">
        <v>20</v>
      </c>
      <c r="BQ11" s="241" t="s">
        <v>23</v>
      </c>
      <c r="BR11" s="70">
        <v>0.0</v>
      </c>
      <c r="BS11" s="70">
        <v>1.0</v>
      </c>
      <c r="BT11" s="70">
        <v>0.0</v>
      </c>
      <c r="BU11" s="70">
        <v>0.0</v>
      </c>
      <c r="BV11" s="70">
        <f t="shared" si="7"/>
        <v>1</v>
      </c>
      <c r="BW11" s="70">
        <v>0.0</v>
      </c>
      <c r="BX11" s="70">
        <v>0.0</v>
      </c>
      <c r="BY11" s="258">
        <v>10.0</v>
      </c>
      <c r="BZ11" s="234"/>
      <c r="CA11" s="242" t="s">
        <v>20</v>
      </c>
      <c r="CB11" s="243" t="s">
        <v>24</v>
      </c>
      <c r="CC11" s="209">
        <v>0.0</v>
      </c>
      <c r="CD11" s="70">
        <v>3.0</v>
      </c>
      <c r="CE11" s="70">
        <v>0.0</v>
      </c>
      <c r="CF11" s="70">
        <v>0.0</v>
      </c>
      <c r="CG11" s="70">
        <f t="shared" si="8"/>
        <v>3</v>
      </c>
      <c r="CH11" s="70">
        <v>0.0</v>
      </c>
      <c r="CI11" s="70">
        <v>0.0</v>
      </c>
      <c r="CJ11" s="258">
        <v>10.0</v>
      </c>
      <c r="CK11" s="244"/>
      <c r="CL11" s="245" t="s">
        <v>20</v>
      </c>
      <c r="CM11" s="236" t="s">
        <v>91</v>
      </c>
      <c r="CN11" s="209">
        <v>0.0</v>
      </c>
      <c r="CO11" s="70">
        <v>3.0</v>
      </c>
      <c r="CP11" s="70">
        <v>0.0</v>
      </c>
      <c r="CQ11" s="70">
        <v>1.0</v>
      </c>
      <c r="CR11" s="70">
        <f t="shared" si="9"/>
        <v>2</v>
      </c>
      <c r="CS11" s="70">
        <v>0.0</v>
      </c>
      <c r="CT11" s="70">
        <v>0.0</v>
      </c>
      <c r="CU11" s="258">
        <v>10.0</v>
      </c>
      <c r="CV11" s="246"/>
      <c r="CW11" s="247" t="s">
        <v>26</v>
      </c>
      <c r="CX11" s="248" t="s">
        <v>27</v>
      </c>
      <c r="CY11" s="70">
        <v>6.0</v>
      </c>
      <c r="CZ11" s="70">
        <v>2.0</v>
      </c>
      <c r="DA11" s="70">
        <v>0.0</v>
      </c>
      <c r="DB11" s="70">
        <v>0.0</v>
      </c>
      <c r="DC11" s="70">
        <f t="shared" si="10"/>
        <v>2</v>
      </c>
      <c r="DD11" s="70">
        <v>2.0</v>
      </c>
      <c r="DE11" s="70">
        <v>1.0</v>
      </c>
      <c r="DF11" s="258">
        <v>10.0</v>
      </c>
      <c r="DG11" s="249"/>
      <c r="DH11" s="247" t="s">
        <v>28</v>
      </c>
      <c r="DI11" s="250" t="s">
        <v>92</v>
      </c>
      <c r="DJ11" s="70">
        <v>0.0</v>
      </c>
      <c r="DK11" s="70">
        <v>0.0</v>
      </c>
      <c r="DL11" s="70">
        <v>0.0</v>
      </c>
      <c r="DM11" s="70">
        <v>0.0</v>
      </c>
      <c r="DN11" s="70">
        <f t="shared" si="11"/>
        <v>0</v>
      </c>
      <c r="DO11" s="70">
        <v>0.0</v>
      </c>
      <c r="DP11" s="70">
        <v>0.0</v>
      </c>
      <c r="DQ11" s="258">
        <v>10.0</v>
      </c>
      <c r="DR11" s="234"/>
      <c r="DS11" s="260" t="s">
        <v>28</v>
      </c>
      <c r="DT11" s="261" t="s">
        <v>93</v>
      </c>
      <c r="DU11" s="186">
        <v>2.0</v>
      </c>
      <c r="DV11" s="186">
        <v>1.0</v>
      </c>
      <c r="DW11" s="262">
        <v>1.0</v>
      </c>
      <c r="DX11" s="70">
        <v>0.0</v>
      </c>
      <c r="DY11" s="186">
        <f t="shared" si="12"/>
        <v>0</v>
      </c>
      <c r="DZ11" s="186">
        <v>0.0</v>
      </c>
      <c r="EA11" s="70">
        <v>0.0</v>
      </c>
      <c r="EB11" s="258">
        <v>10.0</v>
      </c>
      <c r="ED11" s="254" t="s">
        <v>94</v>
      </c>
      <c r="EE11" s="255" t="s">
        <v>95</v>
      </c>
      <c r="EF11" s="70">
        <v>0.0</v>
      </c>
      <c r="EG11" s="70">
        <v>0.0</v>
      </c>
      <c r="EH11" s="70">
        <v>0.0</v>
      </c>
      <c r="EI11" s="70">
        <v>0.0</v>
      </c>
      <c r="EJ11" s="70">
        <f t="shared" si="13"/>
        <v>0</v>
      </c>
      <c r="EK11" s="70">
        <v>0.0</v>
      </c>
      <c r="EL11" s="70">
        <v>0.0</v>
      </c>
      <c r="EM11" s="258">
        <v>10.0</v>
      </c>
    </row>
    <row r="12">
      <c r="A12" s="227"/>
      <c r="B12" s="228" t="s">
        <v>13</v>
      </c>
      <c r="C12" s="229" t="s">
        <v>87</v>
      </c>
      <c r="D12" s="70">
        <v>16.0</v>
      </c>
      <c r="E12" s="70">
        <v>7.0</v>
      </c>
      <c r="F12" s="70">
        <v>0.0</v>
      </c>
      <c r="G12" s="70">
        <v>0.0</v>
      </c>
      <c r="H12" s="70">
        <f t="shared" si="1"/>
        <v>7</v>
      </c>
      <c r="I12" s="70">
        <v>8.0</v>
      </c>
      <c r="J12" s="70">
        <v>3.0</v>
      </c>
      <c r="K12" s="230">
        <v>11.0</v>
      </c>
      <c r="L12" s="227"/>
      <c r="M12" s="228" t="s">
        <v>15</v>
      </c>
      <c r="N12" s="231" t="s">
        <v>88</v>
      </c>
      <c r="O12" s="209">
        <v>5.0</v>
      </c>
      <c r="P12" s="70">
        <v>1.0</v>
      </c>
      <c r="Q12" s="70">
        <v>0.0</v>
      </c>
      <c r="R12" s="70">
        <v>0.0</v>
      </c>
      <c r="S12" s="70">
        <f t="shared" si="2"/>
        <v>1</v>
      </c>
      <c r="T12" s="70">
        <v>2.0</v>
      </c>
      <c r="U12" s="70">
        <v>0.0</v>
      </c>
      <c r="V12" s="230">
        <v>11.0</v>
      </c>
      <c r="W12" s="227"/>
      <c r="X12" s="228" t="s">
        <v>15</v>
      </c>
      <c r="Y12" s="232" t="s">
        <v>89</v>
      </c>
      <c r="Z12" s="35">
        <v>13.0</v>
      </c>
      <c r="AA12" s="35">
        <v>8.0</v>
      </c>
      <c r="AB12" s="35">
        <v>0.0</v>
      </c>
      <c r="AC12" s="35">
        <v>1.0</v>
      </c>
      <c r="AD12" s="31">
        <f t="shared" si="3"/>
        <v>7</v>
      </c>
      <c r="AE12" s="35">
        <v>11.0</v>
      </c>
      <c r="AF12" s="36">
        <v>5.0</v>
      </c>
      <c r="AG12" s="264">
        <v>11.0</v>
      </c>
      <c r="AH12" s="234"/>
      <c r="AI12" s="228" t="s">
        <v>15</v>
      </c>
      <c r="AJ12" s="231" t="s">
        <v>90</v>
      </c>
      <c r="AK12" s="70">
        <v>3.0</v>
      </c>
      <c r="AL12" s="70">
        <v>2.0</v>
      </c>
      <c r="AM12" s="70">
        <v>0.0</v>
      </c>
      <c r="AN12" s="70">
        <v>0.0</v>
      </c>
      <c r="AO12" s="70">
        <f t="shared" si="4"/>
        <v>2</v>
      </c>
      <c r="AP12" s="70">
        <v>3.0</v>
      </c>
      <c r="AQ12" s="70">
        <v>0.0</v>
      </c>
      <c r="AR12" s="264">
        <v>11.0</v>
      </c>
      <c r="AS12" s="234"/>
      <c r="AT12" s="235" t="s">
        <v>20</v>
      </c>
      <c r="AU12" s="236" t="s">
        <v>21</v>
      </c>
      <c r="AV12" s="98">
        <v>3.0</v>
      </c>
      <c r="AW12" s="70">
        <v>2.0</v>
      </c>
      <c r="AX12" s="70">
        <v>0.0</v>
      </c>
      <c r="AY12" s="70">
        <v>0.0</v>
      </c>
      <c r="AZ12" s="70">
        <f t="shared" si="5"/>
        <v>2</v>
      </c>
      <c r="BA12" s="70">
        <v>9.0</v>
      </c>
      <c r="BB12" s="70">
        <v>6.0</v>
      </c>
      <c r="BC12" s="264">
        <v>11.0</v>
      </c>
      <c r="BD12" s="237"/>
      <c r="BE12" s="238" t="s">
        <v>20</v>
      </c>
      <c r="BF12" s="239" t="s">
        <v>22</v>
      </c>
      <c r="BG12" s="70">
        <v>4.0</v>
      </c>
      <c r="BH12" s="70">
        <v>3.0</v>
      </c>
      <c r="BI12" s="70">
        <v>1.0</v>
      </c>
      <c r="BJ12" s="70">
        <v>0.0</v>
      </c>
      <c r="BK12" s="70">
        <f t="shared" si="6"/>
        <v>2</v>
      </c>
      <c r="BL12" s="70">
        <v>3.0</v>
      </c>
      <c r="BM12" s="70">
        <v>1.0</v>
      </c>
      <c r="BN12" s="264">
        <v>11.0</v>
      </c>
      <c r="BO12" s="234"/>
      <c r="BP12" s="240" t="s">
        <v>20</v>
      </c>
      <c r="BQ12" s="241" t="s">
        <v>23</v>
      </c>
      <c r="BR12" s="186">
        <v>1.0</v>
      </c>
      <c r="BS12" s="186">
        <v>3.0</v>
      </c>
      <c r="BT12" s="186">
        <v>0.0</v>
      </c>
      <c r="BU12" s="186">
        <v>1.0</v>
      </c>
      <c r="BV12" s="186">
        <f t="shared" si="7"/>
        <v>2</v>
      </c>
      <c r="BW12" s="186">
        <v>2.0</v>
      </c>
      <c r="BX12" s="70">
        <v>0.0</v>
      </c>
      <c r="BY12" s="264">
        <v>11.0</v>
      </c>
      <c r="BZ12" s="234"/>
      <c r="CA12" s="242" t="s">
        <v>20</v>
      </c>
      <c r="CB12" s="243" t="s">
        <v>24</v>
      </c>
      <c r="CC12" s="13">
        <v>2.0</v>
      </c>
      <c r="CD12" s="70">
        <v>0.0</v>
      </c>
      <c r="CE12" s="70">
        <v>0.0</v>
      </c>
      <c r="CF12" s="70">
        <v>0.0</v>
      </c>
      <c r="CG12" s="70">
        <f t="shared" si="8"/>
        <v>0</v>
      </c>
      <c r="CH12" s="70">
        <v>4.0</v>
      </c>
      <c r="CI12" s="70">
        <v>1.0</v>
      </c>
      <c r="CJ12" s="264">
        <v>11.0</v>
      </c>
      <c r="CK12" s="244"/>
      <c r="CL12" s="245" t="s">
        <v>20</v>
      </c>
      <c r="CM12" s="236" t="s">
        <v>91</v>
      </c>
      <c r="CN12" s="13">
        <v>2.0</v>
      </c>
      <c r="CO12" s="70">
        <v>6.0</v>
      </c>
      <c r="CP12" s="70">
        <v>1.0</v>
      </c>
      <c r="CQ12" s="70">
        <v>0.0</v>
      </c>
      <c r="CR12" s="70">
        <f t="shared" si="9"/>
        <v>5</v>
      </c>
      <c r="CS12" s="70">
        <v>2.0</v>
      </c>
      <c r="CT12" s="70">
        <v>1.0</v>
      </c>
      <c r="CU12" s="264">
        <v>11.0</v>
      </c>
      <c r="CV12" s="246"/>
      <c r="CW12" s="247" t="s">
        <v>26</v>
      </c>
      <c r="CX12" s="248" t="s">
        <v>27</v>
      </c>
      <c r="CY12" s="70">
        <v>18.0</v>
      </c>
      <c r="CZ12" s="70">
        <v>8.0</v>
      </c>
      <c r="DA12" s="70">
        <v>3.0</v>
      </c>
      <c r="DB12" s="70">
        <v>0.0</v>
      </c>
      <c r="DC12" s="70">
        <f t="shared" si="10"/>
        <v>5</v>
      </c>
      <c r="DD12" s="70">
        <v>5.0</v>
      </c>
      <c r="DE12" s="70">
        <v>2.0</v>
      </c>
      <c r="DF12" s="264">
        <v>11.0</v>
      </c>
      <c r="DG12" s="249"/>
      <c r="DH12" s="247" t="s">
        <v>28</v>
      </c>
      <c r="DI12" s="250" t="s">
        <v>92</v>
      </c>
      <c r="DJ12" s="70">
        <v>6.0</v>
      </c>
      <c r="DK12" s="70">
        <v>2.0</v>
      </c>
      <c r="DL12" s="70">
        <v>0.0</v>
      </c>
      <c r="DM12" s="70">
        <v>0.0</v>
      </c>
      <c r="DN12" s="70">
        <f t="shared" si="11"/>
        <v>2</v>
      </c>
      <c r="DO12" s="70">
        <v>2.0</v>
      </c>
      <c r="DP12" s="70">
        <v>1.0</v>
      </c>
      <c r="DQ12" s="264">
        <v>11.0</v>
      </c>
      <c r="DR12" s="234"/>
      <c r="DS12" s="260" t="s">
        <v>28</v>
      </c>
      <c r="DT12" s="261" t="s">
        <v>93</v>
      </c>
      <c r="DU12" s="70">
        <v>7.0</v>
      </c>
      <c r="DV12" s="70">
        <v>3.0</v>
      </c>
      <c r="DW12" s="253">
        <v>0.0</v>
      </c>
      <c r="DX12" s="70">
        <v>1.0</v>
      </c>
      <c r="DY12" s="70">
        <f t="shared" si="12"/>
        <v>2</v>
      </c>
      <c r="DZ12" s="70">
        <v>1.0</v>
      </c>
      <c r="EA12" s="70">
        <v>1.0</v>
      </c>
      <c r="EB12" s="264">
        <v>11.0</v>
      </c>
      <c r="ED12" s="254" t="s">
        <v>94</v>
      </c>
      <c r="EE12" s="255" t="s">
        <v>95</v>
      </c>
      <c r="EF12" s="70">
        <v>10.0</v>
      </c>
      <c r="EG12" s="70">
        <v>1.0</v>
      </c>
      <c r="EH12" s="70">
        <v>0.0</v>
      </c>
      <c r="EI12" s="70">
        <v>1.0</v>
      </c>
      <c r="EJ12" s="70">
        <f t="shared" si="13"/>
        <v>0</v>
      </c>
      <c r="EK12" s="70">
        <v>1.0</v>
      </c>
      <c r="EL12" s="70">
        <v>1.0</v>
      </c>
      <c r="EM12" s="264">
        <v>11.0</v>
      </c>
    </row>
    <row r="13">
      <c r="A13" s="227"/>
      <c r="B13" s="228" t="s">
        <v>13</v>
      </c>
      <c r="C13" s="229" t="s">
        <v>87</v>
      </c>
      <c r="D13" s="70">
        <v>15.0</v>
      </c>
      <c r="E13" s="70">
        <v>2.0</v>
      </c>
      <c r="F13" s="70">
        <v>1.0</v>
      </c>
      <c r="G13" s="70">
        <v>0.0</v>
      </c>
      <c r="H13" s="70">
        <f t="shared" si="1"/>
        <v>1</v>
      </c>
      <c r="I13" s="70">
        <v>4.0</v>
      </c>
      <c r="J13" s="70">
        <v>2.0</v>
      </c>
      <c r="K13" s="230">
        <v>12.0</v>
      </c>
      <c r="L13" s="227"/>
      <c r="M13" s="228" t="s">
        <v>15</v>
      </c>
      <c r="N13" s="231" t="s">
        <v>88</v>
      </c>
      <c r="O13" s="209">
        <v>3.0</v>
      </c>
      <c r="P13" s="70">
        <v>1.0</v>
      </c>
      <c r="Q13" s="70">
        <v>0.0</v>
      </c>
      <c r="R13" s="70">
        <v>0.0</v>
      </c>
      <c r="S13" s="70">
        <f t="shared" si="2"/>
        <v>1</v>
      </c>
      <c r="T13" s="70">
        <v>2.0</v>
      </c>
      <c r="U13" s="70">
        <v>0.0</v>
      </c>
      <c r="V13" s="230">
        <v>12.0</v>
      </c>
      <c r="W13" s="227"/>
      <c r="X13" s="228" t="s">
        <v>15</v>
      </c>
      <c r="Y13" s="232" t="s">
        <v>89</v>
      </c>
      <c r="Z13" s="90">
        <v>9.0</v>
      </c>
      <c r="AA13" s="90">
        <v>2.0</v>
      </c>
      <c r="AB13" s="90">
        <v>0.0</v>
      </c>
      <c r="AC13" s="90">
        <v>0.0</v>
      </c>
      <c r="AD13" s="90">
        <v>2.0</v>
      </c>
      <c r="AE13" s="90">
        <v>11.0</v>
      </c>
      <c r="AF13" s="265">
        <v>2.0</v>
      </c>
      <c r="AG13" s="264">
        <v>12.0</v>
      </c>
      <c r="AH13" s="234"/>
      <c r="AI13" s="228" t="s">
        <v>15</v>
      </c>
      <c r="AJ13" s="231" t="s">
        <v>90</v>
      </c>
      <c r="AK13" s="70">
        <v>2.0</v>
      </c>
      <c r="AL13" s="70">
        <v>1.0</v>
      </c>
      <c r="AM13" s="70">
        <v>0.0</v>
      </c>
      <c r="AN13" s="70">
        <v>0.0</v>
      </c>
      <c r="AO13" s="70">
        <f t="shared" si="4"/>
        <v>1</v>
      </c>
      <c r="AP13" s="70">
        <v>3.0</v>
      </c>
      <c r="AQ13" s="70">
        <v>0.0</v>
      </c>
      <c r="AR13" s="264">
        <v>12.0</v>
      </c>
      <c r="AS13" s="234"/>
      <c r="AT13" s="235" t="s">
        <v>20</v>
      </c>
      <c r="AU13" s="236" t="s">
        <v>21</v>
      </c>
      <c r="AV13" s="98">
        <v>0.0</v>
      </c>
      <c r="AW13" s="70">
        <v>0.0</v>
      </c>
      <c r="AX13" s="70">
        <v>0.0</v>
      </c>
      <c r="AY13" s="70">
        <v>0.0</v>
      </c>
      <c r="AZ13" s="70">
        <f t="shared" si="5"/>
        <v>0</v>
      </c>
      <c r="BA13" s="70">
        <v>2.0</v>
      </c>
      <c r="BB13" s="70">
        <v>0.0</v>
      </c>
      <c r="BC13" s="264">
        <v>12.0</v>
      </c>
      <c r="BD13" s="237"/>
      <c r="BE13" s="238" t="s">
        <v>20</v>
      </c>
      <c r="BF13" s="239" t="s">
        <v>22</v>
      </c>
      <c r="BG13" s="70">
        <v>4.0</v>
      </c>
      <c r="BH13" s="70">
        <v>2.0</v>
      </c>
      <c r="BI13" s="70">
        <v>0.0</v>
      </c>
      <c r="BJ13" s="70">
        <v>0.0</v>
      </c>
      <c r="BK13" s="70">
        <f t="shared" si="6"/>
        <v>2</v>
      </c>
      <c r="BL13" s="70">
        <v>4.0</v>
      </c>
      <c r="BM13" s="70">
        <v>1.0</v>
      </c>
      <c r="BN13" s="264">
        <v>12.0</v>
      </c>
      <c r="BO13" s="234"/>
      <c r="BP13" s="240" t="s">
        <v>20</v>
      </c>
      <c r="BQ13" s="241" t="s">
        <v>23</v>
      </c>
      <c r="BR13" s="70">
        <v>2.0</v>
      </c>
      <c r="BS13" s="70">
        <v>4.0</v>
      </c>
      <c r="BT13" s="70">
        <v>0.0</v>
      </c>
      <c r="BU13" s="70">
        <v>0.0</v>
      </c>
      <c r="BV13" s="70">
        <f t="shared" si="7"/>
        <v>4</v>
      </c>
      <c r="BW13" s="70">
        <v>5.0</v>
      </c>
      <c r="BX13" s="70">
        <v>0.0</v>
      </c>
      <c r="BY13" s="264">
        <v>12.0</v>
      </c>
      <c r="BZ13" s="234"/>
      <c r="CA13" s="242" t="s">
        <v>20</v>
      </c>
      <c r="CB13" s="243" t="s">
        <v>24</v>
      </c>
      <c r="CC13" s="209">
        <v>3.0</v>
      </c>
      <c r="CD13" s="70">
        <v>5.0</v>
      </c>
      <c r="CE13" s="70">
        <v>0.0</v>
      </c>
      <c r="CF13" s="70">
        <v>0.0</v>
      </c>
      <c r="CG13" s="70">
        <f t="shared" si="8"/>
        <v>5</v>
      </c>
      <c r="CH13" s="70">
        <v>2.0</v>
      </c>
      <c r="CI13" s="70">
        <v>1.0</v>
      </c>
      <c r="CJ13" s="264">
        <v>12.0</v>
      </c>
      <c r="CK13" s="244"/>
      <c r="CL13" s="245" t="s">
        <v>20</v>
      </c>
      <c r="CM13" s="236" t="s">
        <v>91</v>
      </c>
      <c r="CN13" s="266">
        <v>5.0</v>
      </c>
      <c r="CO13" s="70">
        <v>5.0</v>
      </c>
      <c r="CP13" s="70">
        <v>0.0</v>
      </c>
      <c r="CQ13" s="70">
        <v>0.0</v>
      </c>
      <c r="CR13" s="70">
        <f t="shared" si="9"/>
        <v>5</v>
      </c>
      <c r="CS13" s="70">
        <v>6.0</v>
      </c>
      <c r="CT13" s="70">
        <v>1.0</v>
      </c>
      <c r="CU13" s="264">
        <v>12.0</v>
      </c>
      <c r="CV13" s="246"/>
      <c r="CW13" s="247" t="s">
        <v>26</v>
      </c>
      <c r="CX13" s="248" t="s">
        <v>27</v>
      </c>
      <c r="CY13" s="70">
        <v>19.0</v>
      </c>
      <c r="CZ13" s="70">
        <v>11.0</v>
      </c>
      <c r="DA13" s="70">
        <v>0.0</v>
      </c>
      <c r="DB13" s="70">
        <v>0.0</v>
      </c>
      <c r="DC13" s="70">
        <f t="shared" si="10"/>
        <v>11</v>
      </c>
      <c r="DD13" s="70">
        <v>9.0</v>
      </c>
      <c r="DE13" s="70">
        <v>1.0</v>
      </c>
      <c r="DF13" s="264">
        <v>12.0</v>
      </c>
      <c r="DG13" s="249"/>
      <c r="DH13" s="247" t="s">
        <v>28</v>
      </c>
      <c r="DI13" s="250" t="s">
        <v>92</v>
      </c>
      <c r="DJ13" s="70">
        <v>7.0</v>
      </c>
      <c r="DK13" s="70">
        <v>3.0</v>
      </c>
      <c r="DL13" s="70">
        <v>1.0</v>
      </c>
      <c r="DM13" s="70">
        <v>0.0</v>
      </c>
      <c r="DN13" s="70">
        <f t="shared" si="11"/>
        <v>2</v>
      </c>
      <c r="DO13" s="70">
        <v>1.0</v>
      </c>
      <c r="DP13" s="70">
        <v>1.0</v>
      </c>
      <c r="DQ13" s="264">
        <v>12.0</v>
      </c>
      <c r="DR13" s="234"/>
      <c r="DS13" s="260" t="s">
        <v>28</v>
      </c>
      <c r="DT13" s="261" t="s">
        <v>93</v>
      </c>
      <c r="DU13" s="70">
        <v>8.0</v>
      </c>
      <c r="DV13" s="70">
        <v>5.0</v>
      </c>
      <c r="DW13" s="253">
        <v>0.0</v>
      </c>
      <c r="DX13" s="70">
        <v>0.0</v>
      </c>
      <c r="DY13" s="70">
        <f t="shared" si="12"/>
        <v>5</v>
      </c>
      <c r="DZ13" s="70">
        <v>2.0</v>
      </c>
      <c r="EA13" s="70">
        <v>0.0</v>
      </c>
      <c r="EB13" s="264">
        <v>12.0</v>
      </c>
      <c r="ED13" s="254" t="s">
        <v>31</v>
      </c>
      <c r="EE13" s="267" t="s">
        <v>32</v>
      </c>
      <c r="EF13" s="70">
        <v>6.0</v>
      </c>
      <c r="EG13" s="70">
        <v>0.0</v>
      </c>
      <c r="EH13" s="70">
        <v>0.0</v>
      </c>
      <c r="EI13" s="70">
        <v>0.0</v>
      </c>
      <c r="EJ13" s="70">
        <f t="shared" si="13"/>
        <v>0</v>
      </c>
      <c r="EK13" s="70">
        <v>3.0</v>
      </c>
      <c r="EL13" s="70">
        <v>3.0</v>
      </c>
      <c r="EM13" s="264">
        <v>12.0</v>
      </c>
    </row>
    <row r="14">
      <c r="A14" s="227"/>
      <c r="B14" s="228" t="s">
        <v>13</v>
      </c>
      <c r="C14" s="229" t="s">
        <v>87</v>
      </c>
      <c r="D14" s="70">
        <v>12.0</v>
      </c>
      <c r="E14" s="70">
        <v>6.0</v>
      </c>
      <c r="F14" s="70">
        <v>0.0</v>
      </c>
      <c r="G14" s="70">
        <v>0.0</v>
      </c>
      <c r="H14" s="70">
        <f t="shared" si="1"/>
        <v>6</v>
      </c>
      <c r="I14" s="70">
        <v>6.0</v>
      </c>
      <c r="J14" s="70">
        <v>3.0</v>
      </c>
      <c r="K14" s="230">
        <v>13.0</v>
      </c>
      <c r="L14" s="227"/>
      <c r="M14" s="228" t="s">
        <v>15</v>
      </c>
      <c r="N14" s="231" t="s">
        <v>88</v>
      </c>
      <c r="O14" s="98">
        <v>4.0</v>
      </c>
      <c r="P14" s="70">
        <v>0.0</v>
      </c>
      <c r="Q14" s="70">
        <v>0.0</v>
      </c>
      <c r="R14" s="70">
        <v>0.0</v>
      </c>
      <c r="S14" s="70">
        <f t="shared" si="2"/>
        <v>0</v>
      </c>
      <c r="T14" s="70">
        <v>0.0</v>
      </c>
      <c r="U14" s="70">
        <v>0.0</v>
      </c>
      <c r="V14" s="230">
        <v>13.0</v>
      </c>
      <c r="W14" s="227"/>
      <c r="X14" s="228" t="s">
        <v>15</v>
      </c>
      <c r="Y14" s="232" t="s">
        <v>89</v>
      </c>
      <c r="Z14" s="70">
        <v>19.0</v>
      </c>
      <c r="AA14" s="70">
        <v>4.0</v>
      </c>
      <c r="AB14" s="70">
        <v>0.0</v>
      </c>
      <c r="AC14" s="70">
        <v>0.0</v>
      </c>
      <c r="AD14" s="70">
        <f t="shared" ref="AD14:AD32" si="14">SUM(AA14-(AB14+AC14))</f>
        <v>4</v>
      </c>
      <c r="AE14" s="70">
        <v>11.0</v>
      </c>
      <c r="AF14" s="70">
        <v>1.0</v>
      </c>
      <c r="AG14" s="264">
        <v>13.0</v>
      </c>
      <c r="AH14" s="234"/>
      <c r="AI14" s="228" t="s">
        <v>15</v>
      </c>
      <c r="AJ14" s="231" t="s">
        <v>90</v>
      </c>
      <c r="AK14" s="70">
        <v>4.0</v>
      </c>
      <c r="AL14" s="70">
        <v>2.0</v>
      </c>
      <c r="AM14" s="70">
        <v>1.0</v>
      </c>
      <c r="AN14" s="70">
        <v>0.0</v>
      </c>
      <c r="AO14" s="70">
        <f t="shared" si="4"/>
        <v>1</v>
      </c>
      <c r="AP14" s="70">
        <v>0.0</v>
      </c>
      <c r="AQ14" s="70">
        <v>0.0</v>
      </c>
      <c r="AR14" s="264">
        <v>13.0</v>
      </c>
      <c r="AS14" s="234"/>
      <c r="AT14" s="235" t="s">
        <v>20</v>
      </c>
      <c r="AU14" s="236" t="s">
        <v>21</v>
      </c>
      <c r="AV14" s="98">
        <v>1.0</v>
      </c>
      <c r="AW14" s="70">
        <v>0.0</v>
      </c>
      <c r="AX14" s="70">
        <v>0.0</v>
      </c>
      <c r="AY14" s="70">
        <v>0.0</v>
      </c>
      <c r="AZ14" s="70">
        <f t="shared" si="5"/>
        <v>0</v>
      </c>
      <c r="BA14" s="70">
        <v>3.0</v>
      </c>
      <c r="BB14" s="70">
        <v>1.0</v>
      </c>
      <c r="BC14" s="264">
        <v>13.0</v>
      </c>
      <c r="BD14" s="237"/>
      <c r="BE14" s="238" t="s">
        <v>20</v>
      </c>
      <c r="BF14" s="239" t="s">
        <v>22</v>
      </c>
      <c r="BG14" s="70">
        <v>4.0</v>
      </c>
      <c r="BH14" s="70">
        <v>0.0</v>
      </c>
      <c r="BI14" s="70">
        <v>0.0</v>
      </c>
      <c r="BJ14" s="70">
        <v>0.0</v>
      </c>
      <c r="BK14" s="70">
        <f t="shared" si="6"/>
        <v>0</v>
      </c>
      <c r="BL14" s="70">
        <v>3.0</v>
      </c>
      <c r="BM14" s="70">
        <v>1.0</v>
      </c>
      <c r="BN14" s="264">
        <v>13.0</v>
      </c>
      <c r="BO14" s="234"/>
      <c r="BP14" s="240" t="s">
        <v>20</v>
      </c>
      <c r="BQ14" s="241" t="s">
        <v>23</v>
      </c>
      <c r="BR14" s="70">
        <v>3.0</v>
      </c>
      <c r="BS14" s="70">
        <v>1.0</v>
      </c>
      <c r="BT14" s="70">
        <v>0.0</v>
      </c>
      <c r="BU14" s="70">
        <v>0.0</v>
      </c>
      <c r="BV14" s="70">
        <f t="shared" si="7"/>
        <v>1</v>
      </c>
      <c r="BW14" s="70">
        <v>2.0</v>
      </c>
      <c r="BX14" s="70">
        <v>0.0</v>
      </c>
      <c r="BY14" s="264">
        <v>13.0</v>
      </c>
      <c r="BZ14" s="234"/>
      <c r="CA14" s="242" t="s">
        <v>20</v>
      </c>
      <c r="CB14" s="243" t="s">
        <v>24</v>
      </c>
      <c r="CC14" s="98">
        <v>7.0</v>
      </c>
      <c r="CD14" s="70">
        <v>1.0</v>
      </c>
      <c r="CE14" s="70">
        <v>0.0</v>
      </c>
      <c r="CF14" s="70">
        <v>0.0</v>
      </c>
      <c r="CG14" s="70">
        <f t="shared" si="8"/>
        <v>1</v>
      </c>
      <c r="CH14" s="70">
        <v>2.0</v>
      </c>
      <c r="CI14" s="70">
        <v>1.0</v>
      </c>
      <c r="CJ14" s="264">
        <v>13.0</v>
      </c>
      <c r="CK14" s="244"/>
      <c r="CL14" s="245" t="s">
        <v>20</v>
      </c>
      <c r="CM14" s="236" t="s">
        <v>91</v>
      </c>
      <c r="CN14" s="268">
        <v>2.0</v>
      </c>
      <c r="CO14" s="186">
        <v>1.0</v>
      </c>
      <c r="CP14" s="186">
        <v>0.0</v>
      </c>
      <c r="CQ14" s="186">
        <v>0.0</v>
      </c>
      <c r="CR14" s="186">
        <f t="shared" si="9"/>
        <v>1</v>
      </c>
      <c r="CS14" s="186">
        <v>3.0</v>
      </c>
      <c r="CT14" s="70">
        <v>3.0</v>
      </c>
      <c r="CU14" s="264">
        <v>13.0</v>
      </c>
      <c r="CV14" s="246"/>
      <c r="CW14" s="247" t="s">
        <v>26</v>
      </c>
      <c r="CX14" s="248" t="s">
        <v>27</v>
      </c>
      <c r="CY14" s="70">
        <v>15.0</v>
      </c>
      <c r="CZ14" s="70">
        <v>10.0</v>
      </c>
      <c r="DA14" s="70">
        <v>0.0</v>
      </c>
      <c r="DB14" s="70">
        <v>0.0</v>
      </c>
      <c r="DC14" s="70">
        <f t="shared" si="10"/>
        <v>10</v>
      </c>
      <c r="DD14" s="70">
        <v>7.0</v>
      </c>
      <c r="DE14" s="70">
        <v>1.0</v>
      </c>
      <c r="DF14" s="264">
        <v>13.0</v>
      </c>
      <c r="DG14" s="249"/>
      <c r="DH14" s="247" t="s">
        <v>28</v>
      </c>
      <c r="DI14" s="250" t="s">
        <v>92</v>
      </c>
      <c r="DJ14" s="70">
        <v>5.0</v>
      </c>
      <c r="DK14" s="70">
        <v>5.0</v>
      </c>
      <c r="DL14" s="70">
        <v>2.0</v>
      </c>
      <c r="DM14" s="70">
        <v>2.0</v>
      </c>
      <c r="DN14" s="70">
        <f t="shared" si="11"/>
        <v>1</v>
      </c>
      <c r="DO14" s="70">
        <v>0.0</v>
      </c>
      <c r="DP14" s="70">
        <v>1.0</v>
      </c>
      <c r="DQ14" s="264">
        <v>13.0</v>
      </c>
      <c r="DR14" s="234"/>
      <c r="DS14" s="260" t="s">
        <v>28</v>
      </c>
      <c r="DT14" s="261" t="s">
        <v>96</v>
      </c>
      <c r="DU14" s="70">
        <v>6.0</v>
      </c>
      <c r="DV14" s="70">
        <v>8.0</v>
      </c>
      <c r="DW14" s="253">
        <v>0.0</v>
      </c>
      <c r="DX14" s="70">
        <v>1.0</v>
      </c>
      <c r="DY14" s="70">
        <f t="shared" si="12"/>
        <v>7</v>
      </c>
      <c r="DZ14" s="70">
        <v>2.0</v>
      </c>
      <c r="EA14" s="70">
        <v>1.0</v>
      </c>
      <c r="EB14" s="264">
        <v>13.0</v>
      </c>
      <c r="ED14" s="254" t="s">
        <v>31</v>
      </c>
      <c r="EE14" s="267" t="s">
        <v>32</v>
      </c>
      <c r="EF14" s="70">
        <v>11.0</v>
      </c>
      <c r="EG14" s="70">
        <v>5.0</v>
      </c>
      <c r="EH14" s="70">
        <v>1.0</v>
      </c>
      <c r="EI14" s="70">
        <v>0.0</v>
      </c>
      <c r="EJ14" s="70">
        <f t="shared" si="13"/>
        <v>4</v>
      </c>
      <c r="EK14" s="70">
        <v>17.0</v>
      </c>
      <c r="EL14" s="70">
        <v>4.0</v>
      </c>
      <c r="EM14" s="264">
        <v>13.0</v>
      </c>
    </row>
    <row r="15">
      <c r="A15" s="227"/>
      <c r="B15" s="228" t="s">
        <v>13</v>
      </c>
      <c r="C15" s="229" t="s">
        <v>87</v>
      </c>
      <c r="D15" s="70">
        <v>17.0</v>
      </c>
      <c r="E15" s="70">
        <v>1.0</v>
      </c>
      <c r="F15" s="70">
        <v>0.0</v>
      </c>
      <c r="G15" s="70">
        <v>0.0</v>
      </c>
      <c r="H15" s="70">
        <f t="shared" si="1"/>
        <v>1</v>
      </c>
      <c r="I15" s="70">
        <v>2.0</v>
      </c>
      <c r="J15" s="70">
        <v>0.0</v>
      </c>
      <c r="K15" s="230">
        <v>14.0</v>
      </c>
      <c r="L15" s="227"/>
      <c r="M15" s="228" t="s">
        <v>15</v>
      </c>
      <c r="N15" s="231" t="s">
        <v>88</v>
      </c>
      <c r="O15" s="70">
        <v>5.0</v>
      </c>
      <c r="P15" s="70">
        <v>0.0</v>
      </c>
      <c r="Q15" s="70">
        <v>0.0</v>
      </c>
      <c r="R15" s="70">
        <v>0.0</v>
      </c>
      <c r="S15" s="70">
        <f t="shared" si="2"/>
        <v>0</v>
      </c>
      <c r="T15" s="70">
        <v>2.0</v>
      </c>
      <c r="U15" s="70">
        <v>0.0</v>
      </c>
      <c r="V15" s="230">
        <v>14.0</v>
      </c>
      <c r="W15" s="227"/>
      <c r="X15" s="228" t="s">
        <v>15</v>
      </c>
      <c r="Y15" s="232" t="s">
        <v>89</v>
      </c>
      <c r="Z15" s="186">
        <v>16.0</v>
      </c>
      <c r="AA15" s="186">
        <v>2.0</v>
      </c>
      <c r="AB15" s="70">
        <v>0.0</v>
      </c>
      <c r="AC15" s="70">
        <v>0.0</v>
      </c>
      <c r="AD15" s="186">
        <f t="shared" si="14"/>
        <v>2</v>
      </c>
      <c r="AE15" s="186">
        <v>9.0</v>
      </c>
      <c r="AF15" s="70">
        <v>3.0</v>
      </c>
      <c r="AG15" s="264">
        <v>14.0</v>
      </c>
      <c r="AH15" s="234"/>
      <c r="AI15" s="228" t="s">
        <v>15</v>
      </c>
      <c r="AJ15" s="231" t="s">
        <v>90</v>
      </c>
      <c r="AK15" s="70">
        <v>7.0</v>
      </c>
      <c r="AL15" s="70">
        <v>3.0</v>
      </c>
      <c r="AM15" s="70">
        <v>1.0</v>
      </c>
      <c r="AN15" s="70">
        <v>0.0</v>
      </c>
      <c r="AO15" s="70">
        <f t="shared" si="4"/>
        <v>2</v>
      </c>
      <c r="AP15" s="70">
        <v>2.0</v>
      </c>
      <c r="AQ15" s="70">
        <v>1.0</v>
      </c>
      <c r="AR15" s="264">
        <v>14.0</v>
      </c>
      <c r="AS15" s="234"/>
      <c r="AT15" s="235" t="s">
        <v>20</v>
      </c>
      <c r="AU15" s="236" t="s">
        <v>21</v>
      </c>
      <c r="AV15" s="70">
        <v>1.0</v>
      </c>
      <c r="AW15" s="70">
        <v>0.0</v>
      </c>
      <c r="AX15" s="70">
        <v>0.0</v>
      </c>
      <c r="AY15" s="70">
        <v>0.0</v>
      </c>
      <c r="AZ15" s="70">
        <f t="shared" si="5"/>
        <v>0</v>
      </c>
      <c r="BA15" s="70">
        <v>0.0</v>
      </c>
      <c r="BB15" s="70">
        <v>0.0</v>
      </c>
      <c r="BC15" s="264">
        <v>14.0</v>
      </c>
      <c r="BD15" s="237"/>
      <c r="BE15" s="238" t="s">
        <v>20</v>
      </c>
      <c r="BF15" s="239" t="s">
        <v>22</v>
      </c>
      <c r="BG15" s="70">
        <v>5.0</v>
      </c>
      <c r="BH15" s="70">
        <v>3.0</v>
      </c>
      <c r="BI15" s="70">
        <v>0.0</v>
      </c>
      <c r="BJ15" s="70">
        <v>0.0</v>
      </c>
      <c r="BK15" s="70">
        <f t="shared" si="6"/>
        <v>3</v>
      </c>
      <c r="BL15" s="70">
        <v>2.0</v>
      </c>
      <c r="BM15" s="70">
        <v>1.0</v>
      </c>
      <c r="BN15" s="264">
        <v>14.0</v>
      </c>
      <c r="BO15" s="234"/>
      <c r="BP15" s="240" t="s">
        <v>20</v>
      </c>
      <c r="BQ15" s="241" t="s">
        <v>23</v>
      </c>
      <c r="BR15" s="70">
        <v>3.0</v>
      </c>
      <c r="BS15" s="70">
        <v>4.0</v>
      </c>
      <c r="BT15" s="70">
        <v>0.0</v>
      </c>
      <c r="BU15" s="70">
        <v>0.0</v>
      </c>
      <c r="BV15" s="70">
        <f t="shared" si="7"/>
        <v>4</v>
      </c>
      <c r="BW15" s="70">
        <v>2.0</v>
      </c>
      <c r="BX15" s="70">
        <v>0.0</v>
      </c>
      <c r="BY15" s="264">
        <v>14.0</v>
      </c>
      <c r="BZ15" s="234"/>
      <c r="CA15" s="242" t="s">
        <v>20</v>
      </c>
      <c r="CB15" s="243" t="s">
        <v>24</v>
      </c>
      <c r="CC15" s="70">
        <v>3.0</v>
      </c>
      <c r="CD15" s="70">
        <v>3.0</v>
      </c>
      <c r="CE15" s="70">
        <v>0.0</v>
      </c>
      <c r="CF15" s="70">
        <v>0.0</v>
      </c>
      <c r="CG15" s="70">
        <f t="shared" si="8"/>
        <v>3</v>
      </c>
      <c r="CH15" s="70">
        <v>1.0</v>
      </c>
      <c r="CI15" s="70">
        <v>0.0</v>
      </c>
      <c r="CJ15" s="264">
        <v>14.0</v>
      </c>
      <c r="CK15" s="244"/>
      <c r="CL15" s="245" t="s">
        <v>20</v>
      </c>
      <c r="CM15" s="236" t="s">
        <v>91</v>
      </c>
      <c r="CN15" s="70">
        <v>3.0</v>
      </c>
      <c r="CO15" s="70">
        <v>1.0</v>
      </c>
      <c r="CP15" s="70">
        <v>0.0</v>
      </c>
      <c r="CQ15" s="70">
        <v>1.0</v>
      </c>
      <c r="CR15" s="70">
        <f t="shared" si="9"/>
        <v>0</v>
      </c>
      <c r="CS15" s="70">
        <v>0.0</v>
      </c>
      <c r="CT15" s="70">
        <v>1.0</v>
      </c>
      <c r="CU15" s="264">
        <v>14.0</v>
      </c>
      <c r="CV15" s="246"/>
      <c r="CW15" s="247" t="s">
        <v>26</v>
      </c>
      <c r="CX15" s="248" t="s">
        <v>27</v>
      </c>
      <c r="CY15" s="70">
        <v>18.0</v>
      </c>
      <c r="CZ15" s="70">
        <v>9.0</v>
      </c>
      <c r="DA15" s="70">
        <v>0.0</v>
      </c>
      <c r="DB15" s="70">
        <v>0.0</v>
      </c>
      <c r="DC15" s="70">
        <f t="shared" si="10"/>
        <v>9</v>
      </c>
      <c r="DD15" s="70">
        <v>6.0</v>
      </c>
      <c r="DE15" s="70">
        <v>2.0</v>
      </c>
      <c r="DF15" s="264">
        <v>14.0</v>
      </c>
      <c r="DG15" s="249"/>
      <c r="DH15" s="247" t="s">
        <v>28</v>
      </c>
      <c r="DI15" s="250" t="s">
        <v>92</v>
      </c>
      <c r="DJ15" s="70">
        <v>8.0</v>
      </c>
      <c r="DK15" s="70">
        <v>4.0</v>
      </c>
      <c r="DL15" s="253">
        <v>0.0</v>
      </c>
      <c r="DM15" s="70">
        <v>1.0</v>
      </c>
      <c r="DN15" s="70">
        <f t="shared" si="11"/>
        <v>3</v>
      </c>
      <c r="DO15" s="70">
        <v>2.0</v>
      </c>
      <c r="DP15" s="70">
        <v>0.0</v>
      </c>
      <c r="DQ15" s="264">
        <v>14.0</v>
      </c>
      <c r="DR15" s="234"/>
      <c r="DS15" s="260" t="s">
        <v>28</v>
      </c>
      <c r="DT15" s="261" t="s">
        <v>96</v>
      </c>
      <c r="DU15" s="70">
        <v>4.0</v>
      </c>
      <c r="DV15" s="70">
        <v>8.0</v>
      </c>
      <c r="DW15" s="70">
        <v>1.0</v>
      </c>
      <c r="DX15" s="70">
        <v>1.0</v>
      </c>
      <c r="DY15" s="70">
        <f t="shared" si="12"/>
        <v>6</v>
      </c>
      <c r="DZ15" s="70">
        <v>4.0</v>
      </c>
      <c r="EA15" s="70">
        <v>0.0</v>
      </c>
      <c r="EB15" s="264">
        <v>14.0</v>
      </c>
      <c r="ED15" s="254" t="s">
        <v>31</v>
      </c>
      <c r="EE15" s="267" t="s">
        <v>32</v>
      </c>
      <c r="EF15" s="70">
        <v>9.0</v>
      </c>
      <c r="EG15" s="70">
        <v>5.0</v>
      </c>
      <c r="EH15" s="70">
        <v>1.0</v>
      </c>
      <c r="EI15" s="70">
        <v>0.0</v>
      </c>
      <c r="EJ15" s="70">
        <f t="shared" si="13"/>
        <v>4</v>
      </c>
      <c r="EK15" s="70">
        <v>11.0</v>
      </c>
      <c r="EL15" s="70">
        <v>2.0</v>
      </c>
      <c r="EM15" s="264">
        <v>14.0</v>
      </c>
    </row>
    <row r="16">
      <c r="A16" s="227"/>
      <c r="B16" s="228" t="s">
        <v>13</v>
      </c>
      <c r="C16" s="229" t="s">
        <v>87</v>
      </c>
      <c r="D16" s="70">
        <v>10.0</v>
      </c>
      <c r="E16" s="70">
        <v>6.0</v>
      </c>
      <c r="F16" s="70">
        <v>0.0</v>
      </c>
      <c r="G16" s="70">
        <v>0.0</v>
      </c>
      <c r="H16" s="70">
        <f t="shared" si="1"/>
        <v>6</v>
      </c>
      <c r="I16" s="70">
        <v>8.0</v>
      </c>
      <c r="J16" s="70">
        <v>1.0</v>
      </c>
      <c r="K16" s="230">
        <v>15.0</v>
      </c>
      <c r="L16" s="227"/>
      <c r="M16" s="228" t="s">
        <v>15</v>
      </c>
      <c r="N16" s="231" t="s">
        <v>88</v>
      </c>
      <c r="O16" s="70">
        <v>5.0</v>
      </c>
      <c r="P16" s="70">
        <v>0.0</v>
      </c>
      <c r="Q16" s="70">
        <v>0.0</v>
      </c>
      <c r="R16" s="70">
        <v>0.0</v>
      </c>
      <c r="S16" s="70">
        <f t="shared" si="2"/>
        <v>0</v>
      </c>
      <c r="T16" s="70">
        <v>0.0</v>
      </c>
      <c r="U16" s="70">
        <v>0.0</v>
      </c>
      <c r="V16" s="230">
        <v>15.0</v>
      </c>
      <c r="W16" s="227"/>
      <c r="X16" s="228" t="s">
        <v>15</v>
      </c>
      <c r="Y16" s="232" t="s">
        <v>89</v>
      </c>
      <c r="Z16" s="70">
        <v>12.0</v>
      </c>
      <c r="AA16" s="70">
        <v>5.0</v>
      </c>
      <c r="AB16" s="70">
        <v>0.0</v>
      </c>
      <c r="AC16" s="70">
        <v>0.0</v>
      </c>
      <c r="AD16" s="70">
        <f t="shared" si="14"/>
        <v>5</v>
      </c>
      <c r="AE16" s="70">
        <v>10.0</v>
      </c>
      <c r="AF16" s="70">
        <v>5.0</v>
      </c>
      <c r="AG16" s="264">
        <v>15.0</v>
      </c>
      <c r="AH16" s="234"/>
      <c r="AI16" s="228" t="s">
        <v>15</v>
      </c>
      <c r="AJ16" s="231" t="s">
        <v>90</v>
      </c>
      <c r="AK16" s="70">
        <v>2.0</v>
      </c>
      <c r="AL16" s="70">
        <v>0.0</v>
      </c>
      <c r="AM16" s="70">
        <v>0.0</v>
      </c>
      <c r="AN16" s="70">
        <v>0.0</v>
      </c>
      <c r="AO16" s="70">
        <f t="shared" si="4"/>
        <v>0</v>
      </c>
      <c r="AP16" s="70">
        <v>0.0</v>
      </c>
      <c r="AQ16" s="70">
        <v>1.0</v>
      </c>
      <c r="AR16" s="264">
        <v>15.0</v>
      </c>
      <c r="AS16" s="234"/>
      <c r="AT16" s="235" t="s">
        <v>20</v>
      </c>
      <c r="AU16" s="236" t="s">
        <v>21</v>
      </c>
      <c r="AV16" s="70">
        <v>3.0</v>
      </c>
      <c r="AW16" s="70">
        <v>2.0</v>
      </c>
      <c r="AX16" s="70">
        <v>0.0</v>
      </c>
      <c r="AY16" s="70">
        <v>0.0</v>
      </c>
      <c r="AZ16" s="70">
        <f t="shared" si="5"/>
        <v>2</v>
      </c>
      <c r="BA16" s="70">
        <v>1.0</v>
      </c>
      <c r="BB16" s="70">
        <v>1.0</v>
      </c>
      <c r="BC16" s="264">
        <v>15.0</v>
      </c>
      <c r="BD16" s="237"/>
      <c r="BE16" s="238" t="s">
        <v>20</v>
      </c>
      <c r="BF16" s="239" t="s">
        <v>22</v>
      </c>
      <c r="BG16" s="70">
        <v>6.0</v>
      </c>
      <c r="BH16" s="70">
        <v>5.0</v>
      </c>
      <c r="BI16" s="70">
        <v>0.0</v>
      </c>
      <c r="BJ16" s="70">
        <v>1.0</v>
      </c>
      <c r="BK16" s="70">
        <f t="shared" si="6"/>
        <v>4</v>
      </c>
      <c r="BL16" s="70">
        <v>1.0</v>
      </c>
      <c r="BM16" s="70">
        <v>2.0</v>
      </c>
      <c r="BN16" s="264">
        <v>15.0</v>
      </c>
      <c r="BO16" s="234"/>
      <c r="BP16" s="240" t="s">
        <v>20</v>
      </c>
      <c r="BQ16" s="241" t="s">
        <v>23</v>
      </c>
      <c r="BR16" s="70">
        <v>1.0</v>
      </c>
      <c r="BS16" s="70">
        <v>2.0</v>
      </c>
      <c r="BT16" s="70">
        <v>0.0</v>
      </c>
      <c r="BU16" s="70">
        <v>0.0</v>
      </c>
      <c r="BV16" s="70">
        <f t="shared" si="7"/>
        <v>2</v>
      </c>
      <c r="BW16" s="70">
        <v>1.0</v>
      </c>
      <c r="BX16" s="70">
        <v>0.0</v>
      </c>
      <c r="BY16" s="264">
        <v>15.0</v>
      </c>
      <c r="BZ16" s="234"/>
      <c r="CA16" s="242" t="s">
        <v>20</v>
      </c>
      <c r="CB16" s="243" t="s">
        <v>24</v>
      </c>
      <c r="CC16" s="70">
        <v>4.0</v>
      </c>
      <c r="CD16" s="70">
        <v>2.0</v>
      </c>
      <c r="CE16" s="70">
        <v>0.0</v>
      </c>
      <c r="CF16" s="70">
        <v>0.0</v>
      </c>
      <c r="CG16" s="70">
        <f t="shared" si="8"/>
        <v>2</v>
      </c>
      <c r="CH16" s="70">
        <v>2.0</v>
      </c>
      <c r="CI16" s="70">
        <v>2.0</v>
      </c>
      <c r="CJ16" s="264">
        <v>15.0</v>
      </c>
      <c r="CK16" s="244"/>
      <c r="CL16" s="245" t="s">
        <v>20</v>
      </c>
      <c r="CM16" s="236" t="s">
        <v>91</v>
      </c>
      <c r="CN16" s="70">
        <v>4.0</v>
      </c>
      <c r="CO16" s="70">
        <v>3.0</v>
      </c>
      <c r="CP16" s="70">
        <v>0.0</v>
      </c>
      <c r="CQ16" s="70">
        <v>0.0</v>
      </c>
      <c r="CR16" s="70">
        <f t="shared" si="9"/>
        <v>3</v>
      </c>
      <c r="CS16" s="70">
        <v>3.0</v>
      </c>
      <c r="CT16" s="70">
        <v>2.0</v>
      </c>
      <c r="CU16" s="264">
        <v>15.0</v>
      </c>
      <c r="CV16" s="246"/>
      <c r="CW16" s="247" t="s">
        <v>26</v>
      </c>
      <c r="CX16" s="248" t="s">
        <v>27</v>
      </c>
      <c r="CY16" s="70">
        <v>15.0</v>
      </c>
      <c r="CZ16" s="70">
        <v>4.0</v>
      </c>
      <c r="DA16" s="70">
        <v>0.0</v>
      </c>
      <c r="DB16" s="70">
        <v>0.0</v>
      </c>
      <c r="DC16" s="70">
        <f t="shared" si="10"/>
        <v>4</v>
      </c>
      <c r="DD16" s="70">
        <v>1.0</v>
      </c>
      <c r="DE16" s="70">
        <v>0.0</v>
      </c>
      <c r="DF16" s="264">
        <v>15.0</v>
      </c>
      <c r="DG16" s="249"/>
      <c r="DH16" s="247" t="s">
        <v>28</v>
      </c>
      <c r="DI16" s="250" t="s">
        <v>92</v>
      </c>
      <c r="DJ16" s="70">
        <v>3.0</v>
      </c>
      <c r="DK16" s="70">
        <v>2.0</v>
      </c>
      <c r="DL16" s="253">
        <v>0.0</v>
      </c>
      <c r="DM16" s="70">
        <v>0.0</v>
      </c>
      <c r="DN16" s="70">
        <f t="shared" si="11"/>
        <v>2</v>
      </c>
      <c r="DO16" s="70">
        <v>2.0</v>
      </c>
      <c r="DP16" s="70">
        <v>0.0</v>
      </c>
      <c r="DQ16" s="264">
        <v>15.0</v>
      </c>
      <c r="DR16" s="234"/>
      <c r="DS16" s="260" t="s">
        <v>28</v>
      </c>
      <c r="DT16" s="261" t="s">
        <v>96</v>
      </c>
      <c r="DU16" s="70">
        <v>6.0</v>
      </c>
      <c r="DV16" s="70">
        <v>4.0</v>
      </c>
      <c r="DW16" s="70">
        <v>1.0</v>
      </c>
      <c r="DX16" s="70">
        <v>0.0</v>
      </c>
      <c r="DY16" s="70">
        <f t="shared" si="12"/>
        <v>3</v>
      </c>
      <c r="DZ16" s="70">
        <v>3.0</v>
      </c>
      <c r="EA16" s="70">
        <v>0.0</v>
      </c>
      <c r="EB16" s="264">
        <v>15.0</v>
      </c>
      <c r="ED16" s="254" t="s">
        <v>31</v>
      </c>
      <c r="EE16" s="267" t="s">
        <v>32</v>
      </c>
      <c r="EF16" s="70">
        <v>11.0</v>
      </c>
      <c r="EG16" s="70">
        <v>4.0</v>
      </c>
      <c r="EH16" s="70">
        <v>1.0</v>
      </c>
      <c r="EI16" s="70">
        <v>0.0</v>
      </c>
      <c r="EJ16" s="70">
        <f t="shared" si="13"/>
        <v>3</v>
      </c>
      <c r="EK16" s="70">
        <v>2.0</v>
      </c>
      <c r="EL16" s="70">
        <v>2.0</v>
      </c>
      <c r="EM16" s="264">
        <v>15.0</v>
      </c>
    </row>
    <row r="17">
      <c r="A17" s="227"/>
      <c r="B17" s="228" t="s">
        <v>13</v>
      </c>
      <c r="C17" s="229" t="s">
        <v>87</v>
      </c>
      <c r="D17" s="186">
        <v>7.0</v>
      </c>
      <c r="E17" s="186">
        <v>3.0</v>
      </c>
      <c r="F17" s="70">
        <v>0.0</v>
      </c>
      <c r="G17" s="70">
        <v>0.0</v>
      </c>
      <c r="H17" s="70">
        <f t="shared" si="1"/>
        <v>3</v>
      </c>
      <c r="I17" s="186">
        <v>4.0</v>
      </c>
      <c r="J17" s="70">
        <v>2.0</v>
      </c>
      <c r="K17" s="256">
        <v>16.0</v>
      </c>
      <c r="L17" s="227"/>
      <c r="M17" s="228" t="s">
        <v>15</v>
      </c>
      <c r="N17" s="231" t="s">
        <v>88</v>
      </c>
      <c r="O17" s="186">
        <v>4.0</v>
      </c>
      <c r="P17" s="186">
        <v>1.0</v>
      </c>
      <c r="Q17" s="70">
        <v>0.0</v>
      </c>
      <c r="R17" s="70">
        <v>0.0</v>
      </c>
      <c r="S17" s="186">
        <f t="shared" si="2"/>
        <v>1</v>
      </c>
      <c r="T17" s="186">
        <v>1.0</v>
      </c>
      <c r="U17" s="70">
        <v>0.0</v>
      </c>
      <c r="V17" s="256">
        <v>16.0</v>
      </c>
      <c r="W17" s="227"/>
      <c r="X17" s="228" t="s">
        <v>15</v>
      </c>
      <c r="Y17" s="232" t="s">
        <v>89</v>
      </c>
      <c r="Z17" s="70">
        <v>8.0</v>
      </c>
      <c r="AA17" s="70">
        <v>2.0</v>
      </c>
      <c r="AB17" s="70">
        <v>0.0</v>
      </c>
      <c r="AC17" s="70">
        <v>0.0</v>
      </c>
      <c r="AD17" s="70">
        <f t="shared" si="14"/>
        <v>2</v>
      </c>
      <c r="AE17" s="70">
        <v>6.0</v>
      </c>
      <c r="AF17" s="70">
        <v>2.0</v>
      </c>
      <c r="AG17" s="258">
        <v>16.0</v>
      </c>
      <c r="AH17" s="234"/>
      <c r="AI17" s="228" t="s">
        <v>15</v>
      </c>
      <c r="AJ17" s="231" t="s">
        <v>90</v>
      </c>
      <c r="AK17" s="186">
        <v>2.0</v>
      </c>
      <c r="AL17" s="186">
        <v>0.0</v>
      </c>
      <c r="AM17" s="70">
        <v>0.0</v>
      </c>
      <c r="AN17" s="70">
        <v>0.0</v>
      </c>
      <c r="AO17" s="186">
        <f t="shared" si="4"/>
        <v>0</v>
      </c>
      <c r="AP17" s="186">
        <v>0.0</v>
      </c>
      <c r="AQ17" s="70">
        <v>0.0</v>
      </c>
      <c r="AR17" s="258">
        <v>16.0</v>
      </c>
      <c r="AS17" s="234"/>
      <c r="AT17" s="235" t="s">
        <v>20</v>
      </c>
      <c r="AU17" s="236" t="s">
        <v>21</v>
      </c>
      <c r="AV17" s="186">
        <v>0.0</v>
      </c>
      <c r="AW17" s="186">
        <v>0.0</v>
      </c>
      <c r="AX17" s="70">
        <v>0.0</v>
      </c>
      <c r="AY17" s="70">
        <v>0.0</v>
      </c>
      <c r="AZ17" s="186">
        <f t="shared" si="5"/>
        <v>0</v>
      </c>
      <c r="BA17" s="186">
        <v>0.0</v>
      </c>
      <c r="BB17" s="70">
        <v>0.0</v>
      </c>
      <c r="BC17" s="258">
        <v>16.0</v>
      </c>
      <c r="BD17" s="237"/>
      <c r="BE17" s="238" t="s">
        <v>20</v>
      </c>
      <c r="BF17" s="239" t="s">
        <v>22</v>
      </c>
      <c r="BG17" s="186">
        <v>3.0</v>
      </c>
      <c r="BH17" s="186">
        <v>2.0</v>
      </c>
      <c r="BI17" s="70">
        <v>1.0</v>
      </c>
      <c r="BJ17" s="70">
        <v>0.0</v>
      </c>
      <c r="BK17" s="186">
        <f t="shared" si="6"/>
        <v>1</v>
      </c>
      <c r="BL17" s="186">
        <v>0.0</v>
      </c>
      <c r="BM17" s="70">
        <v>0.0</v>
      </c>
      <c r="BN17" s="258">
        <v>16.0</v>
      </c>
      <c r="BO17" s="234"/>
      <c r="BP17" s="240" t="s">
        <v>20</v>
      </c>
      <c r="BQ17" s="241" t="s">
        <v>23</v>
      </c>
      <c r="BR17" s="186">
        <v>4.0</v>
      </c>
      <c r="BS17" s="186">
        <v>5.0</v>
      </c>
      <c r="BT17" s="186">
        <v>1.0</v>
      </c>
      <c r="BU17" s="70">
        <v>0.0</v>
      </c>
      <c r="BV17" s="186">
        <f t="shared" si="7"/>
        <v>4</v>
      </c>
      <c r="BW17" s="186">
        <v>3.0</v>
      </c>
      <c r="BX17" s="70">
        <v>1.0</v>
      </c>
      <c r="BY17" s="258">
        <v>16.0</v>
      </c>
      <c r="BZ17" s="234"/>
      <c r="CA17" s="242" t="s">
        <v>20</v>
      </c>
      <c r="CB17" s="243" t="s">
        <v>24</v>
      </c>
      <c r="CC17" s="186">
        <v>5.0</v>
      </c>
      <c r="CD17" s="186">
        <v>1.0</v>
      </c>
      <c r="CE17" s="70">
        <v>1.0</v>
      </c>
      <c r="CF17" s="70">
        <v>0.0</v>
      </c>
      <c r="CG17" s="186">
        <f t="shared" si="8"/>
        <v>0</v>
      </c>
      <c r="CH17" s="186">
        <v>0.0</v>
      </c>
      <c r="CI17" s="70">
        <v>0.0</v>
      </c>
      <c r="CJ17" s="258">
        <v>16.0</v>
      </c>
      <c r="CK17" s="244"/>
      <c r="CL17" s="245" t="s">
        <v>20</v>
      </c>
      <c r="CM17" s="236" t="s">
        <v>91</v>
      </c>
      <c r="CN17" s="186">
        <v>3.0</v>
      </c>
      <c r="CO17" s="186">
        <v>1.0</v>
      </c>
      <c r="CP17" s="70">
        <v>0.0</v>
      </c>
      <c r="CQ17" s="70">
        <v>0.0</v>
      </c>
      <c r="CR17" s="186">
        <f t="shared" si="9"/>
        <v>1</v>
      </c>
      <c r="CS17" s="186">
        <v>1.0</v>
      </c>
      <c r="CT17" s="70">
        <v>1.0</v>
      </c>
      <c r="CU17" s="258">
        <v>16.0</v>
      </c>
      <c r="CV17" s="246"/>
      <c r="CW17" s="247" t="s">
        <v>26</v>
      </c>
      <c r="CX17" s="248" t="s">
        <v>27</v>
      </c>
      <c r="CY17" s="186">
        <v>3.0</v>
      </c>
      <c r="CZ17" s="186">
        <v>5.0</v>
      </c>
      <c r="DA17" s="70">
        <v>0.0</v>
      </c>
      <c r="DB17" s="70">
        <v>1.0</v>
      </c>
      <c r="DC17" s="186">
        <f t="shared" si="10"/>
        <v>4</v>
      </c>
      <c r="DD17" s="186">
        <v>0.0</v>
      </c>
      <c r="DE17" s="70">
        <v>1.0</v>
      </c>
      <c r="DF17" s="258">
        <v>16.0</v>
      </c>
      <c r="DG17" s="249"/>
      <c r="DH17" s="247" t="s">
        <v>28</v>
      </c>
      <c r="DI17" s="250" t="s">
        <v>92</v>
      </c>
      <c r="DJ17" s="186">
        <v>0.0</v>
      </c>
      <c r="DK17" s="186">
        <v>5.0</v>
      </c>
      <c r="DL17" s="262">
        <v>1.0</v>
      </c>
      <c r="DM17" s="70">
        <v>0.0</v>
      </c>
      <c r="DN17" s="186">
        <f t="shared" si="11"/>
        <v>4</v>
      </c>
      <c r="DO17" s="186">
        <v>0.0</v>
      </c>
      <c r="DP17" s="70">
        <v>0.0</v>
      </c>
      <c r="DQ17" s="258">
        <v>16.0</v>
      </c>
      <c r="DR17" s="234"/>
      <c r="DS17" s="260" t="s">
        <v>28</v>
      </c>
      <c r="DT17" s="261" t="s">
        <v>96</v>
      </c>
      <c r="DU17" s="186">
        <v>0.0</v>
      </c>
      <c r="DV17" s="186">
        <v>2.0</v>
      </c>
      <c r="DW17" s="186">
        <v>0.0</v>
      </c>
      <c r="DX17" s="70">
        <v>0.0</v>
      </c>
      <c r="DY17" s="186">
        <f t="shared" si="12"/>
        <v>2</v>
      </c>
      <c r="DZ17" s="186">
        <v>0.0</v>
      </c>
      <c r="EA17" s="70">
        <v>0.0</v>
      </c>
      <c r="EB17" s="258">
        <v>16.0</v>
      </c>
      <c r="ED17" s="254" t="s">
        <v>31</v>
      </c>
      <c r="EE17" s="267" t="s">
        <v>32</v>
      </c>
      <c r="EF17" s="186">
        <v>0.0</v>
      </c>
      <c r="EG17" s="186">
        <v>6.0</v>
      </c>
      <c r="EH17" s="70">
        <v>1.0</v>
      </c>
      <c r="EI17" s="70">
        <v>0.0</v>
      </c>
      <c r="EJ17" s="186">
        <f t="shared" si="13"/>
        <v>5</v>
      </c>
      <c r="EK17" s="186">
        <v>0.0</v>
      </c>
      <c r="EL17" s="70">
        <v>0.0</v>
      </c>
      <c r="EM17" s="258">
        <v>16.0</v>
      </c>
    </row>
    <row r="18">
      <c r="A18" s="227"/>
      <c r="B18" s="228" t="s">
        <v>13</v>
      </c>
      <c r="C18" s="229" t="s">
        <v>87</v>
      </c>
      <c r="D18" s="70">
        <v>3.0</v>
      </c>
      <c r="E18" s="70">
        <v>1.0</v>
      </c>
      <c r="F18" s="70">
        <v>0.0</v>
      </c>
      <c r="G18" s="70">
        <v>0.0</v>
      </c>
      <c r="H18" s="70">
        <f t="shared" si="1"/>
        <v>1</v>
      </c>
      <c r="I18" s="70">
        <v>3.0</v>
      </c>
      <c r="J18" s="70">
        <v>3.0</v>
      </c>
      <c r="K18" s="256">
        <v>17.0</v>
      </c>
      <c r="L18" s="227"/>
      <c r="M18" s="228" t="s">
        <v>15</v>
      </c>
      <c r="N18" s="231" t="s">
        <v>88</v>
      </c>
      <c r="O18" s="70">
        <v>0.0</v>
      </c>
      <c r="P18" s="70">
        <v>1.0</v>
      </c>
      <c r="Q18" s="70">
        <v>0.0</v>
      </c>
      <c r="R18" s="70">
        <v>1.0</v>
      </c>
      <c r="S18" s="70">
        <f t="shared" si="2"/>
        <v>0</v>
      </c>
      <c r="T18" s="70">
        <v>0.0</v>
      </c>
      <c r="U18" s="70">
        <v>0.0</v>
      </c>
      <c r="V18" s="256">
        <v>17.0</v>
      </c>
      <c r="W18" s="227"/>
      <c r="X18" s="228" t="s">
        <v>15</v>
      </c>
      <c r="Y18" s="232" t="s">
        <v>89</v>
      </c>
      <c r="Z18" s="70">
        <v>3.0</v>
      </c>
      <c r="AA18" s="70">
        <v>2.0</v>
      </c>
      <c r="AB18" s="70">
        <v>0.0</v>
      </c>
      <c r="AC18" s="70">
        <v>0.0</v>
      </c>
      <c r="AD18" s="70">
        <f t="shared" si="14"/>
        <v>2</v>
      </c>
      <c r="AE18" s="70">
        <v>1.0</v>
      </c>
      <c r="AF18" s="70">
        <v>0.0</v>
      </c>
      <c r="AG18" s="258">
        <v>17.0</v>
      </c>
      <c r="AH18" s="234"/>
      <c r="AI18" s="228" t="s">
        <v>15</v>
      </c>
      <c r="AJ18" s="231" t="s">
        <v>90</v>
      </c>
      <c r="AK18" s="70">
        <v>2.0</v>
      </c>
      <c r="AL18" s="70">
        <v>0.0</v>
      </c>
      <c r="AM18" s="70">
        <v>0.0</v>
      </c>
      <c r="AN18" s="70">
        <v>0.0</v>
      </c>
      <c r="AO18" s="70">
        <f t="shared" si="4"/>
        <v>0</v>
      </c>
      <c r="AP18" s="70">
        <v>0.0</v>
      </c>
      <c r="AQ18" s="70">
        <v>0.0</v>
      </c>
      <c r="AR18" s="258">
        <v>17.0</v>
      </c>
      <c r="AS18" s="234"/>
      <c r="AT18" s="235" t="s">
        <v>20</v>
      </c>
      <c r="AU18" s="236" t="s">
        <v>21</v>
      </c>
      <c r="AV18" s="70">
        <v>1.0</v>
      </c>
      <c r="AW18" s="70">
        <v>0.0</v>
      </c>
      <c r="AX18" s="70">
        <v>0.0</v>
      </c>
      <c r="AY18" s="70">
        <v>0.0</v>
      </c>
      <c r="AZ18" s="70">
        <f t="shared" si="5"/>
        <v>0</v>
      </c>
      <c r="BA18" s="70">
        <v>0.0</v>
      </c>
      <c r="BB18" s="70">
        <v>0.0</v>
      </c>
      <c r="BC18" s="258">
        <v>17.0</v>
      </c>
      <c r="BD18" s="237"/>
      <c r="BE18" s="238" t="s">
        <v>20</v>
      </c>
      <c r="BF18" s="239" t="s">
        <v>22</v>
      </c>
      <c r="BG18" s="70">
        <v>1.0</v>
      </c>
      <c r="BH18" s="70">
        <v>0.0</v>
      </c>
      <c r="BI18" s="70">
        <v>0.0</v>
      </c>
      <c r="BJ18" s="70">
        <v>0.0</v>
      </c>
      <c r="BK18" s="70">
        <f t="shared" si="6"/>
        <v>0</v>
      </c>
      <c r="BL18" s="70">
        <v>0.0</v>
      </c>
      <c r="BM18" s="70">
        <v>0.0</v>
      </c>
      <c r="BN18" s="258">
        <v>17.0</v>
      </c>
      <c r="BO18" s="234"/>
      <c r="BP18" s="240" t="s">
        <v>20</v>
      </c>
      <c r="BQ18" s="241" t="s">
        <v>23</v>
      </c>
      <c r="BR18" s="70">
        <v>0.0</v>
      </c>
      <c r="BS18" s="70">
        <v>0.0</v>
      </c>
      <c r="BT18" s="70">
        <v>0.0</v>
      </c>
      <c r="BU18" s="70">
        <v>0.0</v>
      </c>
      <c r="BV18" s="70">
        <f t="shared" si="7"/>
        <v>0</v>
      </c>
      <c r="BW18" s="70">
        <v>0.0</v>
      </c>
      <c r="BX18" s="70">
        <v>0.0</v>
      </c>
      <c r="BY18" s="258">
        <v>17.0</v>
      </c>
      <c r="BZ18" s="234"/>
      <c r="CA18" s="242" t="s">
        <v>20</v>
      </c>
      <c r="CB18" s="243" t="s">
        <v>24</v>
      </c>
      <c r="CC18" s="70">
        <v>0.0</v>
      </c>
      <c r="CD18" s="70">
        <v>0.0</v>
      </c>
      <c r="CE18" s="70">
        <v>0.0</v>
      </c>
      <c r="CF18" s="70">
        <v>0.0</v>
      </c>
      <c r="CG18" s="70">
        <f t="shared" si="8"/>
        <v>0</v>
      </c>
      <c r="CH18" s="70">
        <v>0.0</v>
      </c>
      <c r="CI18" s="70">
        <v>0.0</v>
      </c>
      <c r="CJ18" s="258">
        <v>17.0</v>
      </c>
      <c r="CK18" s="244"/>
      <c r="CL18" s="245" t="s">
        <v>20</v>
      </c>
      <c r="CM18" s="236" t="s">
        <v>91</v>
      </c>
      <c r="CN18" s="70">
        <v>1.0</v>
      </c>
      <c r="CO18" s="70">
        <v>1.0</v>
      </c>
      <c r="CP18" s="70">
        <v>1.0</v>
      </c>
      <c r="CQ18" s="70">
        <v>0.0</v>
      </c>
      <c r="CR18" s="70">
        <f t="shared" si="9"/>
        <v>0</v>
      </c>
      <c r="CS18" s="70">
        <v>0.0</v>
      </c>
      <c r="CT18" s="70">
        <v>0.0</v>
      </c>
      <c r="CU18" s="258">
        <v>17.0</v>
      </c>
      <c r="CV18" s="246"/>
      <c r="CW18" s="247" t="s">
        <v>26</v>
      </c>
      <c r="CX18" s="248" t="s">
        <v>27</v>
      </c>
      <c r="CY18" s="70">
        <v>1.0</v>
      </c>
      <c r="CZ18" s="70">
        <v>5.0</v>
      </c>
      <c r="DA18" s="70">
        <v>0.0</v>
      </c>
      <c r="DB18" s="70">
        <v>0.0</v>
      </c>
      <c r="DC18" s="70">
        <f t="shared" si="10"/>
        <v>5</v>
      </c>
      <c r="DD18" s="70">
        <v>0.0</v>
      </c>
      <c r="DE18" s="70">
        <v>1.0</v>
      </c>
      <c r="DF18" s="258">
        <v>17.0</v>
      </c>
      <c r="DG18" s="249"/>
      <c r="DH18" s="247" t="s">
        <v>28</v>
      </c>
      <c r="DI18" s="250" t="s">
        <v>92</v>
      </c>
      <c r="DJ18" s="70">
        <v>0.0</v>
      </c>
      <c r="DK18" s="70">
        <v>4.0</v>
      </c>
      <c r="DL18" s="253">
        <v>1.0</v>
      </c>
      <c r="DM18" s="70">
        <v>1.0</v>
      </c>
      <c r="DN18" s="70">
        <f t="shared" si="11"/>
        <v>2</v>
      </c>
      <c r="DO18" s="70">
        <v>0.0</v>
      </c>
      <c r="DP18" s="70">
        <v>0.0</v>
      </c>
      <c r="DQ18" s="258">
        <v>17.0</v>
      </c>
      <c r="DR18" s="234"/>
      <c r="DS18" s="260" t="s">
        <v>28</v>
      </c>
      <c r="DT18" s="261" t="s">
        <v>96</v>
      </c>
      <c r="DU18" s="186">
        <v>0.0</v>
      </c>
      <c r="DV18" s="186">
        <v>1.0</v>
      </c>
      <c r="DW18" s="186">
        <v>0.0</v>
      </c>
      <c r="DX18" s="70">
        <v>0.0</v>
      </c>
      <c r="DY18" s="186">
        <f t="shared" si="12"/>
        <v>1</v>
      </c>
      <c r="DZ18" s="186">
        <v>0.0</v>
      </c>
      <c r="EA18" s="70">
        <v>0.0</v>
      </c>
      <c r="EB18" s="258">
        <v>17.0</v>
      </c>
      <c r="ED18" s="254" t="s">
        <v>31</v>
      </c>
      <c r="EE18" s="267" t="s">
        <v>32</v>
      </c>
      <c r="EF18" s="70">
        <v>0.0</v>
      </c>
      <c r="EG18" s="70">
        <v>4.0</v>
      </c>
      <c r="EH18" s="70">
        <v>2.0</v>
      </c>
      <c r="EI18" s="70">
        <v>0.0</v>
      </c>
      <c r="EJ18" s="70">
        <f t="shared" si="13"/>
        <v>2</v>
      </c>
      <c r="EK18" s="70">
        <v>0.0</v>
      </c>
      <c r="EL18" s="70">
        <v>0.0</v>
      </c>
      <c r="EM18" s="258">
        <v>17.0</v>
      </c>
    </row>
    <row r="19">
      <c r="A19" s="227"/>
      <c r="B19" s="228" t="s">
        <v>13</v>
      </c>
      <c r="C19" s="229" t="s">
        <v>87</v>
      </c>
      <c r="D19" s="70">
        <v>15.0</v>
      </c>
      <c r="E19" s="70">
        <v>2.0</v>
      </c>
      <c r="F19" s="70">
        <v>0.0</v>
      </c>
      <c r="G19" s="70">
        <v>0.0</v>
      </c>
      <c r="H19" s="70">
        <f t="shared" si="1"/>
        <v>2</v>
      </c>
      <c r="I19" s="70">
        <v>7.0</v>
      </c>
      <c r="J19" s="70">
        <v>3.0</v>
      </c>
      <c r="K19" s="230">
        <v>18.0</v>
      </c>
      <c r="L19" s="227"/>
      <c r="M19" s="228" t="s">
        <v>15</v>
      </c>
      <c r="N19" s="231" t="s">
        <v>88</v>
      </c>
      <c r="O19" s="70">
        <v>3.0</v>
      </c>
      <c r="P19" s="70">
        <v>1.0</v>
      </c>
      <c r="Q19" s="70">
        <v>0.0</v>
      </c>
      <c r="R19" s="70">
        <v>0.0</v>
      </c>
      <c r="S19" s="70">
        <f t="shared" si="2"/>
        <v>1</v>
      </c>
      <c r="T19" s="70">
        <v>0.0</v>
      </c>
      <c r="U19" s="70">
        <v>1.0</v>
      </c>
      <c r="V19" s="230">
        <v>18.0</v>
      </c>
      <c r="W19" s="227"/>
      <c r="X19" s="228" t="s">
        <v>15</v>
      </c>
      <c r="Y19" s="232" t="s">
        <v>89</v>
      </c>
      <c r="Z19" s="70">
        <v>16.0</v>
      </c>
      <c r="AA19" s="70">
        <v>5.0</v>
      </c>
      <c r="AB19" s="70">
        <v>1.0</v>
      </c>
      <c r="AC19" s="70">
        <v>0.0</v>
      </c>
      <c r="AD19" s="70">
        <f t="shared" si="14"/>
        <v>4</v>
      </c>
      <c r="AE19" s="70">
        <v>10.0</v>
      </c>
      <c r="AF19" s="70">
        <v>8.0</v>
      </c>
      <c r="AG19" s="264">
        <v>18.0</v>
      </c>
      <c r="AH19" s="234"/>
      <c r="AI19" s="228" t="s">
        <v>15</v>
      </c>
      <c r="AJ19" s="231" t="s">
        <v>90</v>
      </c>
      <c r="AK19" s="70">
        <v>7.0</v>
      </c>
      <c r="AL19" s="70">
        <v>2.0</v>
      </c>
      <c r="AM19" s="70">
        <v>0.0</v>
      </c>
      <c r="AN19" s="70">
        <v>0.0</v>
      </c>
      <c r="AO19" s="70">
        <f t="shared" si="4"/>
        <v>2</v>
      </c>
      <c r="AP19" s="70">
        <v>3.0</v>
      </c>
      <c r="AQ19" s="70">
        <v>2.0</v>
      </c>
      <c r="AR19" s="264">
        <v>18.0</v>
      </c>
      <c r="AS19" s="234"/>
      <c r="AT19" s="235" t="s">
        <v>20</v>
      </c>
      <c r="AU19" s="236" t="s">
        <v>21</v>
      </c>
      <c r="AV19" s="70">
        <v>1.0</v>
      </c>
      <c r="AW19" s="70">
        <v>1.0</v>
      </c>
      <c r="AX19" s="70">
        <v>0.0</v>
      </c>
      <c r="AY19" s="70">
        <v>0.0</v>
      </c>
      <c r="AZ19" s="70">
        <f t="shared" si="5"/>
        <v>1</v>
      </c>
      <c r="BA19" s="70">
        <v>0.0</v>
      </c>
      <c r="BB19" s="70">
        <v>1.0</v>
      </c>
      <c r="BC19" s="264">
        <v>18.0</v>
      </c>
      <c r="BD19" s="237"/>
      <c r="BE19" s="238" t="s">
        <v>20</v>
      </c>
      <c r="BF19" s="239" t="s">
        <v>22</v>
      </c>
      <c r="BG19" s="70">
        <v>4.0</v>
      </c>
      <c r="BH19" s="70">
        <v>2.0</v>
      </c>
      <c r="BI19" s="70">
        <v>1.0</v>
      </c>
      <c r="BJ19" s="70">
        <v>0.0</v>
      </c>
      <c r="BK19" s="70">
        <f t="shared" si="6"/>
        <v>1</v>
      </c>
      <c r="BL19" s="70">
        <v>1.0</v>
      </c>
      <c r="BM19" s="70">
        <v>0.0</v>
      </c>
      <c r="BN19" s="264">
        <v>18.0</v>
      </c>
      <c r="BO19" s="234"/>
      <c r="BP19" s="240" t="s">
        <v>20</v>
      </c>
      <c r="BQ19" s="241" t="s">
        <v>23</v>
      </c>
      <c r="BR19" s="70">
        <v>2.0</v>
      </c>
      <c r="BS19" s="70">
        <v>3.0</v>
      </c>
      <c r="BT19" s="70">
        <v>2.0</v>
      </c>
      <c r="BU19" s="70">
        <v>0.0</v>
      </c>
      <c r="BV19" s="70">
        <f t="shared" si="7"/>
        <v>1</v>
      </c>
      <c r="BW19" s="70">
        <v>0.0</v>
      </c>
      <c r="BX19" s="70">
        <v>0.0</v>
      </c>
      <c r="BY19" s="264">
        <v>18.0</v>
      </c>
      <c r="BZ19" s="234"/>
      <c r="CA19" s="242" t="s">
        <v>20</v>
      </c>
      <c r="CB19" s="243" t="s">
        <v>24</v>
      </c>
      <c r="CC19" s="70">
        <v>3.0</v>
      </c>
      <c r="CD19" s="70">
        <v>1.0</v>
      </c>
      <c r="CE19" s="70">
        <v>1.0</v>
      </c>
      <c r="CF19" s="70">
        <v>0.0</v>
      </c>
      <c r="CG19" s="70">
        <f t="shared" si="8"/>
        <v>0</v>
      </c>
      <c r="CH19" s="70">
        <v>0.0</v>
      </c>
      <c r="CI19" s="70">
        <v>0.0</v>
      </c>
      <c r="CJ19" s="264">
        <v>18.0</v>
      </c>
      <c r="CK19" s="244"/>
      <c r="CL19" s="245" t="s">
        <v>20</v>
      </c>
      <c r="CM19" s="236" t="s">
        <v>91</v>
      </c>
      <c r="CN19" s="70">
        <v>7.0</v>
      </c>
      <c r="CO19" s="70">
        <v>2.0</v>
      </c>
      <c r="CP19" s="70">
        <v>0.0</v>
      </c>
      <c r="CQ19" s="70">
        <v>0.0</v>
      </c>
      <c r="CR19" s="70">
        <f t="shared" si="9"/>
        <v>2</v>
      </c>
      <c r="CS19" s="70">
        <v>2.0</v>
      </c>
      <c r="CT19" s="70">
        <v>0.0</v>
      </c>
      <c r="CU19" s="264">
        <v>18.0</v>
      </c>
      <c r="CV19" s="246"/>
      <c r="CW19" s="247" t="s">
        <v>26</v>
      </c>
      <c r="CX19" s="248" t="s">
        <v>27</v>
      </c>
      <c r="CY19" s="70">
        <v>23.0</v>
      </c>
      <c r="CZ19" s="70">
        <v>12.0</v>
      </c>
      <c r="DA19" s="70">
        <v>0.0</v>
      </c>
      <c r="DB19" s="70">
        <v>1.0</v>
      </c>
      <c r="DC19" s="70">
        <f t="shared" si="10"/>
        <v>11</v>
      </c>
      <c r="DD19" s="70">
        <v>5.0</v>
      </c>
      <c r="DE19" s="70">
        <v>2.0</v>
      </c>
      <c r="DF19" s="264">
        <v>18.0</v>
      </c>
      <c r="DG19" s="249"/>
      <c r="DH19" s="247" t="s">
        <v>28</v>
      </c>
      <c r="DI19" s="250" t="s">
        <v>92</v>
      </c>
      <c r="DJ19" s="70">
        <v>4.0</v>
      </c>
      <c r="DK19" s="70">
        <v>3.0</v>
      </c>
      <c r="DL19" s="253">
        <v>1.0</v>
      </c>
      <c r="DM19" s="70">
        <v>0.0</v>
      </c>
      <c r="DN19" s="70">
        <f t="shared" si="11"/>
        <v>2</v>
      </c>
      <c r="DO19" s="70">
        <v>0.0</v>
      </c>
      <c r="DP19" s="70">
        <v>0.0</v>
      </c>
      <c r="DQ19" s="264">
        <v>18.0</v>
      </c>
      <c r="DR19" s="234"/>
      <c r="DS19" s="260" t="s">
        <v>28</v>
      </c>
      <c r="DT19" s="261" t="s">
        <v>96</v>
      </c>
      <c r="DU19" s="70">
        <v>4.0</v>
      </c>
      <c r="DV19" s="70">
        <v>4.0</v>
      </c>
      <c r="DW19" s="70">
        <v>1.0</v>
      </c>
      <c r="DX19" s="70">
        <v>1.0</v>
      </c>
      <c r="DY19" s="70">
        <f t="shared" si="12"/>
        <v>2</v>
      </c>
      <c r="DZ19" s="70">
        <v>0.0</v>
      </c>
      <c r="EA19" s="70">
        <v>0.0</v>
      </c>
      <c r="EB19" s="264">
        <v>18.0</v>
      </c>
      <c r="ED19" s="254" t="s">
        <v>31</v>
      </c>
      <c r="EE19" s="267" t="s">
        <v>32</v>
      </c>
      <c r="EF19" s="186">
        <v>0.0</v>
      </c>
      <c r="EG19" s="186">
        <v>10.0</v>
      </c>
      <c r="EH19" s="186">
        <v>4.0</v>
      </c>
      <c r="EI19" s="186">
        <v>1.0</v>
      </c>
      <c r="EJ19" s="186">
        <f t="shared" si="13"/>
        <v>5</v>
      </c>
      <c r="EK19" s="186">
        <v>0.0</v>
      </c>
      <c r="EL19" s="70">
        <v>0.0</v>
      </c>
      <c r="EM19" s="264">
        <v>18.0</v>
      </c>
    </row>
    <row r="20">
      <c r="A20" s="227"/>
      <c r="B20" s="228" t="s">
        <v>13</v>
      </c>
      <c r="C20" s="229" t="s">
        <v>87</v>
      </c>
      <c r="D20" s="70">
        <v>13.0</v>
      </c>
      <c r="E20" s="70">
        <v>3.0</v>
      </c>
      <c r="F20" s="70">
        <v>0.0</v>
      </c>
      <c r="G20" s="70">
        <v>0.0</v>
      </c>
      <c r="H20" s="70">
        <f t="shared" si="1"/>
        <v>3</v>
      </c>
      <c r="I20" s="70">
        <v>7.0</v>
      </c>
      <c r="J20" s="70">
        <v>2.0</v>
      </c>
      <c r="K20" s="230">
        <v>19.0</v>
      </c>
      <c r="L20" s="227"/>
      <c r="M20" s="228" t="s">
        <v>15</v>
      </c>
      <c r="N20" s="231" t="s">
        <v>88</v>
      </c>
      <c r="O20" s="70">
        <v>2.0</v>
      </c>
      <c r="P20" s="70">
        <v>1.0</v>
      </c>
      <c r="Q20" s="70">
        <v>0.0</v>
      </c>
      <c r="R20" s="70">
        <v>0.0</v>
      </c>
      <c r="S20" s="70">
        <f t="shared" si="2"/>
        <v>1</v>
      </c>
      <c r="T20" s="70">
        <v>1.0</v>
      </c>
      <c r="U20" s="70">
        <v>0.0</v>
      </c>
      <c r="V20" s="230">
        <v>19.0</v>
      </c>
      <c r="W20" s="227"/>
      <c r="X20" s="228" t="s">
        <v>15</v>
      </c>
      <c r="Y20" s="232" t="s">
        <v>89</v>
      </c>
      <c r="Z20" s="70">
        <v>15.0</v>
      </c>
      <c r="AA20" s="70">
        <v>9.0</v>
      </c>
      <c r="AB20" s="70">
        <v>0.0</v>
      </c>
      <c r="AC20" s="70">
        <v>0.0</v>
      </c>
      <c r="AD20" s="70">
        <f t="shared" si="14"/>
        <v>9</v>
      </c>
      <c r="AE20" s="70">
        <v>12.0</v>
      </c>
      <c r="AF20" s="70">
        <v>3.0</v>
      </c>
      <c r="AG20" s="264">
        <v>19.0</v>
      </c>
      <c r="AH20" s="234"/>
      <c r="AI20" s="228" t="s">
        <v>15</v>
      </c>
      <c r="AJ20" s="231" t="s">
        <v>90</v>
      </c>
      <c r="AK20" s="70">
        <v>3.0</v>
      </c>
      <c r="AL20" s="70">
        <v>1.0</v>
      </c>
      <c r="AM20" s="70">
        <v>0.0</v>
      </c>
      <c r="AN20" s="70">
        <v>0.0</v>
      </c>
      <c r="AO20" s="70">
        <f t="shared" si="4"/>
        <v>1</v>
      </c>
      <c r="AP20" s="70">
        <v>1.0</v>
      </c>
      <c r="AQ20" s="70">
        <v>0.0</v>
      </c>
      <c r="AR20" s="264">
        <v>19.0</v>
      </c>
      <c r="AS20" s="234"/>
      <c r="AT20" s="235" t="s">
        <v>20</v>
      </c>
      <c r="AU20" s="236" t="s">
        <v>21</v>
      </c>
      <c r="AV20" s="70">
        <v>2.0</v>
      </c>
      <c r="AW20" s="70">
        <v>1.0</v>
      </c>
      <c r="AX20" s="70">
        <v>0.0</v>
      </c>
      <c r="AY20" s="70">
        <v>0.0</v>
      </c>
      <c r="AZ20" s="70">
        <f t="shared" si="5"/>
        <v>1</v>
      </c>
      <c r="BA20" s="70">
        <v>1.0</v>
      </c>
      <c r="BB20" s="70">
        <v>0.0</v>
      </c>
      <c r="BC20" s="264">
        <v>19.0</v>
      </c>
      <c r="BD20" s="237"/>
      <c r="BE20" s="238" t="s">
        <v>20</v>
      </c>
      <c r="BF20" s="239" t="s">
        <v>22</v>
      </c>
      <c r="BG20" s="70">
        <v>5.0</v>
      </c>
      <c r="BH20" s="70">
        <v>3.0</v>
      </c>
      <c r="BI20" s="70">
        <v>2.0</v>
      </c>
      <c r="BJ20" s="70">
        <v>0.0</v>
      </c>
      <c r="BK20" s="70">
        <f t="shared" si="6"/>
        <v>1</v>
      </c>
      <c r="BL20" s="70">
        <v>1.0</v>
      </c>
      <c r="BM20" s="70">
        <v>1.0</v>
      </c>
      <c r="BN20" s="264">
        <v>19.0</v>
      </c>
      <c r="BO20" s="234"/>
      <c r="BP20" s="240" t="s">
        <v>20</v>
      </c>
      <c r="BQ20" s="241" t="s">
        <v>23</v>
      </c>
      <c r="BR20" s="186">
        <v>3.0</v>
      </c>
      <c r="BS20" s="70">
        <v>5.0</v>
      </c>
      <c r="BT20" s="70">
        <v>1.0</v>
      </c>
      <c r="BU20" s="70">
        <v>0.0</v>
      </c>
      <c r="BV20" s="70">
        <f t="shared" si="7"/>
        <v>4</v>
      </c>
      <c r="BW20" s="70">
        <v>2.0</v>
      </c>
      <c r="BX20" s="70">
        <v>0.0</v>
      </c>
      <c r="BY20" s="264">
        <v>19.0</v>
      </c>
      <c r="BZ20" s="234"/>
      <c r="CA20" s="242" t="s">
        <v>20</v>
      </c>
      <c r="CB20" s="243" t="s">
        <v>24</v>
      </c>
      <c r="CC20" s="70">
        <v>2.0</v>
      </c>
      <c r="CD20" s="70">
        <v>1.0</v>
      </c>
      <c r="CE20" s="70">
        <v>0.0</v>
      </c>
      <c r="CF20" s="70">
        <v>0.0</v>
      </c>
      <c r="CG20" s="70">
        <f t="shared" si="8"/>
        <v>1</v>
      </c>
      <c r="CH20" s="70">
        <v>1.0</v>
      </c>
      <c r="CI20" s="70">
        <v>0.0</v>
      </c>
      <c r="CJ20" s="264">
        <v>19.0</v>
      </c>
      <c r="CK20" s="244"/>
      <c r="CL20" s="245" t="s">
        <v>20</v>
      </c>
      <c r="CM20" s="236" t="s">
        <v>91</v>
      </c>
      <c r="CN20" s="70">
        <v>4.0</v>
      </c>
      <c r="CO20" s="70">
        <v>3.0</v>
      </c>
      <c r="CP20" s="70">
        <v>0.0</v>
      </c>
      <c r="CQ20" s="70">
        <v>0.0</v>
      </c>
      <c r="CR20" s="70">
        <f t="shared" si="9"/>
        <v>3</v>
      </c>
      <c r="CS20" s="70">
        <v>3.0</v>
      </c>
      <c r="CT20" s="70">
        <v>0.0</v>
      </c>
      <c r="CU20" s="264">
        <v>19.0</v>
      </c>
      <c r="CV20" s="246"/>
      <c r="CW20" s="247" t="s">
        <v>26</v>
      </c>
      <c r="CX20" s="248" t="s">
        <v>27</v>
      </c>
      <c r="CY20" s="186">
        <v>11.0</v>
      </c>
      <c r="CZ20" s="70">
        <v>14.0</v>
      </c>
      <c r="DA20" s="70">
        <v>0.0</v>
      </c>
      <c r="DB20" s="70">
        <v>0.0</v>
      </c>
      <c r="DC20" s="70">
        <f t="shared" si="10"/>
        <v>14</v>
      </c>
      <c r="DD20" s="70">
        <v>10.0</v>
      </c>
      <c r="DE20" s="70">
        <v>3.0</v>
      </c>
      <c r="DF20" s="264">
        <v>19.0</v>
      </c>
      <c r="DG20" s="249"/>
      <c r="DH20" s="247" t="s">
        <v>28</v>
      </c>
      <c r="DI20" s="250" t="s">
        <v>92</v>
      </c>
      <c r="DJ20" s="70">
        <v>5.0</v>
      </c>
      <c r="DK20" s="70">
        <v>7.0</v>
      </c>
      <c r="DL20" s="253">
        <v>1.0</v>
      </c>
      <c r="DM20" s="70">
        <v>0.0</v>
      </c>
      <c r="DN20" s="70">
        <f t="shared" si="11"/>
        <v>6</v>
      </c>
      <c r="DO20" s="70">
        <v>4.0</v>
      </c>
      <c r="DP20" s="70">
        <v>1.0</v>
      </c>
      <c r="DQ20" s="264">
        <v>19.0</v>
      </c>
      <c r="DR20" s="234"/>
      <c r="DS20" s="260" t="s">
        <v>28</v>
      </c>
      <c r="DT20" s="261" t="s">
        <v>96</v>
      </c>
      <c r="DU20" s="70">
        <v>3.0</v>
      </c>
      <c r="DV20" s="70">
        <v>2.0</v>
      </c>
      <c r="DW20" s="70">
        <v>0.0</v>
      </c>
      <c r="DX20" s="70">
        <v>0.0</v>
      </c>
      <c r="DY20" s="70">
        <f t="shared" si="12"/>
        <v>2</v>
      </c>
      <c r="DZ20" s="70">
        <v>0.0</v>
      </c>
      <c r="EA20" s="70">
        <v>0.0</v>
      </c>
      <c r="EB20" s="264">
        <v>19.0</v>
      </c>
      <c r="ED20" s="254" t="s">
        <v>31</v>
      </c>
      <c r="EE20" s="267" t="s">
        <v>32</v>
      </c>
      <c r="EF20" s="70">
        <v>4.0</v>
      </c>
      <c r="EG20" s="70">
        <v>1.0</v>
      </c>
      <c r="EH20" s="70">
        <v>0.0</v>
      </c>
      <c r="EI20" s="70">
        <v>0.0</v>
      </c>
      <c r="EJ20" s="70">
        <f t="shared" si="13"/>
        <v>1</v>
      </c>
      <c r="EK20" s="70">
        <v>5.0</v>
      </c>
      <c r="EL20" s="70">
        <v>0.0</v>
      </c>
      <c r="EM20" s="264">
        <v>19.0</v>
      </c>
    </row>
    <row r="21">
      <c r="A21" s="227"/>
      <c r="B21" s="228" t="s">
        <v>13</v>
      </c>
      <c r="C21" s="229" t="s">
        <v>87</v>
      </c>
      <c r="D21" s="13">
        <v>7.0</v>
      </c>
      <c r="E21" s="70">
        <v>5.0</v>
      </c>
      <c r="F21" s="70">
        <v>1.0</v>
      </c>
      <c r="G21" s="70">
        <v>0.0</v>
      </c>
      <c r="H21" s="70">
        <f t="shared" si="1"/>
        <v>4</v>
      </c>
      <c r="I21" s="70">
        <v>4.0</v>
      </c>
      <c r="J21" s="70">
        <v>1.0</v>
      </c>
      <c r="K21" s="230">
        <v>20.0</v>
      </c>
      <c r="L21" s="227"/>
      <c r="M21" s="228" t="s">
        <v>15</v>
      </c>
      <c r="N21" s="231" t="s">
        <v>88</v>
      </c>
      <c r="O21" s="70">
        <v>3.0</v>
      </c>
      <c r="P21" s="70">
        <v>1.0</v>
      </c>
      <c r="Q21" s="70">
        <v>0.0</v>
      </c>
      <c r="R21" s="70">
        <v>0.0</v>
      </c>
      <c r="S21" s="70">
        <f t="shared" si="2"/>
        <v>1</v>
      </c>
      <c r="T21" s="70">
        <v>1.0</v>
      </c>
      <c r="U21" s="70">
        <v>1.0</v>
      </c>
      <c r="V21" s="230">
        <v>20.0</v>
      </c>
      <c r="W21" s="227"/>
      <c r="X21" s="228" t="s">
        <v>15</v>
      </c>
      <c r="Y21" s="232" t="s">
        <v>89</v>
      </c>
      <c r="Z21" s="70">
        <v>15.0</v>
      </c>
      <c r="AA21" s="70">
        <v>3.0</v>
      </c>
      <c r="AB21" s="70">
        <v>0.0</v>
      </c>
      <c r="AC21" s="70">
        <v>0.0</v>
      </c>
      <c r="AD21" s="70">
        <f t="shared" si="14"/>
        <v>3</v>
      </c>
      <c r="AE21" s="70">
        <v>10.0</v>
      </c>
      <c r="AF21" s="70">
        <v>5.0</v>
      </c>
      <c r="AG21" s="264">
        <v>20.0</v>
      </c>
      <c r="AH21" s="234"/>
      <c r="AI21" s="228" t="s">
        <v>15</v>
      </c>
      <c r="AJ21" s="231" t="s">
        <v>90</v>
      </c>
      <c r="AK21" s="70">
        <v>6.0</v>
      </c>
      <c r="AL21" s="70">
        <v>2.0</v>
      </c>
      <c r="AM21" s="70">
        <v>0.0</v>
      </c>
      <c r="AN21" s="70">
        <v>0.0</v>
      </c>
      <c r="AO21" s="70">
        <f t="shared" si="4"/>
        <v>2</v>
      </c>
      <c r="AP21" s="70">
        <v>1.0</v>
      </c>
      <c r="AQ21" s="70">
        <v>2.0</v>
      </c>
      <c r="AR21" s="264">
        <v>20.0</v>
      </c>
      <c r="AS21" s="234"/>
      <c r="AT21" s="235" t="s">
        <v>20</v>
      </c>
      <c r="AU21" s="236" t="s">
        <v>21</v>
      </c>
      <c r="AV21" s="70">
        <v>0.0</v>
      </c>
      <c r="AW21" s="70">
        <v>2.0</v>
      </c>
      <c r="AX21" s="70">
        <v>0.0</v>
      </c>
      <c r="AY21" s="70">
        <v>0.0</v>
      </c>
      <c r="AZ21" s="70">
        <f t="shared" si="5"/>
        <v>2</v>
      </c>
      <c r="BA21" s="70">
        <v>0.0</v>
      </c>
      <c r="BB21" s="70">
        <v>0.0</v>
      </c>
      <c r="BC21" s="264">
        <v>20.0</v>
      </c>
      <c r="BD21" s="237"/>
      <c r="BE21" s="238" t="s">
        <v>20</v>
      </c>
      <c r="BF21" s="239" t="s">
        <v>22</v>
      </c>
      <c r="BG21" s="70">
        <v>5.0</v>
      </c>
      <c r="BH21" s="70">
        <v>3.0</v>
      </c>
      <c r="BI21" s="70">
        <v>0.0</v>
      </c>
      <c r="BJ21" s="70">
        <v>0.0</v>
      </c>
      <c r="BK21" s="70">
        <f t="shared" si="6"/>
        <v>3</v>
      </c>
      <c r="BL21" s="70">
        <v>2.0</v>
      </c>
      <c r="BM21" s="70">
        <v>1.0</v>
      </c>
      <c r="BN21" s="264">
        <v>20.0</v>
      </c>
      <c r="BO21" s="234"/>
      <c r="BP21" s="240" t="s">
        <v>20</v>
      </c>
      <c r="BQ21" s="241" t="s">
        <v>23</v>
      </c>
      <c r="BR21" s="70">
        <v>0.0</v>
      </c>
      <c r="BS21" s="70">
        <v>3.0</v>
      </c>
      <c r="BT21" s="70">
        <v>0.0</v>
      </c>
      <c r="BU21" s="70">
        <v>0.0</v>
      </c>
      <c r="BV21" s="70">
        <f t="shared" si="7"/>
        <v>3</v>
      </c>
      <c r="BW21" s="70">
        <v>1.0</v>
      </c>
      <c r="BX21" s="70">
        <v>0.0</v>
      </c>
      <c r="BY21" s="264">
        <v>20.0</v>
      </c>
      <c r="BZ21" s="234"/>
      <c r="CA21" s="242" t="s">
        <v>20</v>
      </c>
      <c r="CB21" s="243" t="s">
        <v>24</v>
      </c>
      <c r="CC21" s="70">
        <v>4.0</v>
      </c>
      <c r="CD21" s="70">
        <v>1.0</v>
      </c>
      <c r="CE21" s="70">
        <v>0.0</v>
      </c>
      <c r="CF21" s="70">
        <v>0.0</v>
      </c>
      <c r="CG21" s="70">
        <f t="shared" si="8"/>
        <v>1</v>
      </c>
      <c r="CH21" s="70">
        <v>0.0</v>
      </c>
      <c r="CI21" s="70">
        <v>1.0</v>
      </c>
      <c r="CJ21" s="264">
        <v>20.0</v>
      </c>
      <c r="CK21" s="244"/>
      <c r="CL21" s="245" t="s">
        <v>20</v>
      </c>
      <c r="CM21" s="236" t="s">
        <v>91</v>
      </c>
      <c r="CN21" s="70">
        <v>4.0</v>
      </c>
      <c r="CO21" s="70">
        <v>1.0</v>
      </c>
      <c r="CP21" s="70">
        <v>0.0</v>
      </c>
      <c r="CQ21" s="70">
        <v>0.0</v>
      </c>
      <c r="CR21" s="70">
        <f t="shared" si="9"/>
        <v>1</v>
      </c>
      <c r="CS21" s="70">
        <v>1.0</v>
      </c>
      <c r="CT21" s="70">
        <v>0.0</v>
      </c>
      <c r="CU21" s="264">
        <v>20.0</v>
      </c>
      <c r="CV21" s="246"/>
      <c r="CW21" s="247" t="s">
        <v>26</v>
      </c>
      <c r="CX21" s="248" t="s">
        <v>27</v>
      </c>
      <c r="CY21" s="70">
        <v>19.0</v>
      </c>
      <c r="CZ21" s="70">
        <v>9.0</v>
      </c>
      <c r="DA21" s="70">
        <v>0.0</v>
      </c>
      <c r="DB21" s="70">
        <v>0.0</v>
      </c>
      <c r="DC21" s="70">
        <f t="shared" si="10"/>
        <v>9</v>
      </c>
      <c r="DD21" s="70">
        <v>5.0</v>
      </c>
      <c r="DE21" s="70">
        <v>2.0</v>
      </c>
      <c r="DF21" s="264">
        <v>20.0</v>
      </c>
      <c r="DG21" s="249"/>
      <c r="DH21" s="247" t="s">
        <v>28</v>
      </c>
      <c r="DI21" s="250" t="s">
        <v>92</v>
      </c>
      <c r="DJ21" s="70">
        <v>7.0</v>
      </c>
      <c r="DK21" s="70">
        <v>3.0</v>
      </c>
      <c r="DL21" s="253">
        <v>1.0</v>
      </c>
      <c r="DM21" s="70">
        <v>0.0</v>
      </c>
      <c r="DN21" s="70">
        <f t="shared" si="11"/>
        <v>2</v>
      </c>
      <c r="DO21" s="70">
        <v>1.0</v>
      </c>
      <c r="DP21" s="70">
        <v>0.0</v>
      </c>
      <c r="DQ21" s="264">
        <v>20.0</v>
      </c>
      <c r="DR21" s="234"/>
      <c r="DS21" s="260" t="s">
        <v>28</v>
      </c>
      <c r="DT21" s="261" t="s">
        <v>96</v>
      </c>
      <c r="DU21" s="70">
        <v>5.0</v>
      </c>
      <c r="DV21" s="70">
        <v>2.0</v>
      </c>
      <c r="DW21" s="70">
        <v>1.0</v>
      </c>
      <c r="DX21" s="70">
        <v>0.0</v>
      </c>
      <c r="DY21" s="70">
        <f t="shared" si="12"/>
        <v>1</v>
      </c>
      <c r="DZ21" s="70">
        <v>1.0</v>
      </c>
      <c r="EA21" s="70">
        <v>0.0</v>
      </c>
      <c r="EB21" s="264">
        <v>20.0</v>
      </c>
      <c r="ED21" s="254" t="s">
        <v>31</v>
      </c>
      <c r="EE21" s="267" t="s">
        <v>32</v>
      </c>
      <c r="EF21" s="70">
        <v>9.0</v>
      </c>
      <c r="EG21" s="70">
        <v>3.0</v>
      </c>
      <c r="EH21" s="70">
        <v>0.0</v>
      </c>
      <c r="EI21" s="70">
        <v>0.0</v>
      </c>
      <c r="EJ21" s="70">
        <f t="shared" si="13"/>
        <v>3</v>
      </c>
      <c r="EK21" s="70">
        <v>5.0</v>
      </c>
      <c r="EL21" s="70">
        <v>3.0</v>
      </c>
      <c r="EM21" s="264">
        <v>20.0</v>
      </c>
    </row>
    <row r="22">
      <c r="A22" s="227"/>
      <c r="B22" s="228" t="s">
        <v>13</v>
      </c>
      <c r="C22" s="229" t="s">
        <v>87</v>
      </c>
      <c r="D22" s="209">
        <v>13.0</v>
      </c>
      <c r="E22" s="70">
        <v>5.0</v>
      </c>
      <c r="F22" s="70">
        <v>0.0</v>
      </c>
      <c r="G22" s="70">
        <v>0.0</v>
      </c>
      <c r="H22" s="70">
        <f t="shared" si="1"/>
        <v>5</v>
      </c>
      <c r="I22" s="70">
        <v>5.0</v>
      </c>
      <c r="J22" s="70">
        <v>1.0</v>
      </c>
      <c r="K22" s="230">
        <v>21.0</v>
      </c>
      <c r="L22" s="227"/>
      <c r="M22" s="228" t="s">
        <v>15</v>
      </c>
      <c r="N22" s="231" t="s">
        <v>88</v>
      </c>
      <c r="O22" s="70">
        <v>4.0</v>
      </c>
      <c r="P22" s="70">
        <v>0.0</v>
      </c>
      <c r="Q22" s="70">
        <v>0.0</v>
      </c>
      <c r="R22" s="70">
        <v>0.0</v>
      </c>
      <c r="S22" s="70">
        <f t="shared" si="2"/>
        <v>0</v>
      </c>
      <c r="T22" s="70">
        <v>1.0</v>
      </c>
      <c r="U22" s="70">
        <v>0.0</v>
      </c>
      <c r="V22" s="230">
        <v>21.0</v>
      </c>
      <c r="W22" s="227"/>
      <c r="X22" s="228" t="s">
        <v>15</v>
      </c>
      <c r="Y22" s="232" t="s">
        <v>89</v>
      </c>
      <c r="Z22" s="70">
        <v>6.0</v>
      </c>
      <c r="AA22" s="70">
        <v>4.0</v>
      </c>
      <c r="AB22" s="70">
        <v>1.0</v>
      </c>
      <c r="AC22" s="70">
        <v>0.0</v>
      </c>
      <c r="AD22" s="70">
        <f t="shared" si="14"/>
        <v>3</v>
      </c>
      <c r="AE22" s="70">
        <v>3.0</v>
      </c>
      <c r="AF22" s="70">
        <v>2.0</v>
      </c>
      <c r="AG22" s="264">
        <v>21.0</v>
      </c>
      <c r="AH22" s="234"/>
      <c r="AI22" s="228" t="s">
        <v>15</v>
      </c>
      <c r="AJ22" s="231" t="s">
        <v>90</v>
      </c>
      <c r="AK22" s="70">
        <v>4.0</v>
      </c>
      <c r="AL22" s="70">
        <v>0.0</v>
      </c>
      <c r="AM22" s="70">
        <v>0.0</v>
      </c>
      <c r="AN22" s="70">
        <v>0.0</v>
      </c>
      <c r="AO22" s="70">
        <f t="shared" si="4"/>
        <v>0</v>
      </c>
      <c r="AP22" s="70">
        <v>1.0</v>
      </c>
      <c r="AQ22" s="70">
        <v>1.0</v>
      </c>
      <c r="AR22" s="264">
        <v>21.0</v>
      </c>
      <c r="AS22" s="234"/>
      <c r="AT22" s="235" t="s">
        <v>20</v>
      </c>
      <c r="AU22" s="236" t="s">
        <v>21</v>
      </c>
      <c r="AV22" s="70">
        <v>3.0</v>
      </c>
      <c r="AW22" s="70">
        <v>1.0</v>
      </c>
      <c r="AX22" s="70">
        <v>0.0</v>
      </c>
      <c r="AY22" s="70">
        <v>0.0</v>
      </c>
      <c r="AZ22" s="70">
        <f t="shared" si="5"/>
        <v>1</v>
      </c>
      <c r="BA22" s="70">
        <v>7.0</v>
      </c>
      <c r="BB22" s="70">
        <v>0.0</v>
      </c>
      <c r="BC22" s="264">
        <v>21.0</v>
      </c>
      <c r="BD22" s="237"/>
      <c r="BE22" s="238" t="s">
        <v>20</v>
      </c>
      <c r="BF22" s="239" t="s">
        <v>22</v>
      </c>
      <c r="BG22" s="70">
        <v>3.0</v>
      </c>
      <c r="BH22" s="70">
        <v>2.0</v>
      </c>
      <c r="BI22" s="70">
        <v>0.0</v>
      </c>
      <c r="BJ22" s="70">
        <v>1.0</v>
      </c>
      <c r="BK22" s="70">
        <f t="shared" si="6"/>
        <v>1</v>
      </c>
      <c r="BL22" s="70">
        <v>1.0</v>
      </c>
      <c r="BM22" s="70">
        <v>0.0</v>
      </c>
      <c r="BN22" s="264">
        <v>21.0</v>
      </c>
      <c r="BO22" s="234"/>
      <c r="BP22" s="240" t="s">
        <v>20</v>
      </c>
      <c r="BQ22" s="241" t="s">
        <v>23</v>
      </c>
      <c r="BR22" s="70">
        <v>7.0</v>
      </c>
      <c r="BS22" s="70">
        <v>1.0</v>
      </c>
      <c r="BT22" s="70">
        <v>0.0</v>
      </c>
      <c r="BU22" s="70">
        <v>0.0</v>
      </c>
      <c r="BV22" s="70">
        <f t="shared" si="7"/>
        <v>1</v>
      </c>
      <c r="BW22" s="70">
        <v>10.0</v>
      </c>
      <c r="BX22" s="70">
        <v>5.0</v>
      </c>
      <c r="BY22" s="264">
        <v>21.0</v>
      </c>
      <c r="BZ22" s="234"/>
      <c r="CA22" s="242" t="s">
        <v>20</v>
      </c>
      <c r="CB22" s="243" t="s">
        <v>24</v>
      </c>
      <c r="CC22" s="70">
        <v>2.0</v>
      </c>
      <c r="CD22" s="70">
        <v>0.0</v>
      </c>
      <c r="CE22" s="70">
        <v>0.0</v>
      </c>
      <c r="CF22" s="70">
        <v>0.0</v>
      </c>
      <c r="CG22" s="70">
        <f t="shared" si="8"/>
        <v>0</v>
      </c>
      <c r="CH22" s="70">
        <v>2.0</v>
      </c>
      <c r="CI22" s="70">
        <v>1.0</v>
      </c>
      <c r="CJ22" s="264">
        <v>21.0</v>
      </c>
      <c r="CK22" s="244"/>
      <c r="CL22" s="245" t="s">
        <v>20</v>
      </c>
      <c r="CM22" s="236" t="s">
        <v>91</v>
      </c>
      <c r="CN22" s="70">
        <v>2.0</v>
      </c>
      <c r="CO22" s="70">
        <v>0.0</v>
      </c>
      <c r="CP22" s="70">
        <v>0.0</v>
      </c>
      <c r="CQ22" s="70">
        <v>0.0</v>
      </c>
      <c r="CR22" s="70">
        <f t="shared" si="9"/>
        <v>0</v>
      </c>
      <c r="CS22" s="70">
        <v>1.0</v>
      </c>
      <c r="CT22" s="70">
        <v>2.0</v>
      </c>
      <c r="CU22" s="264">
        <v>21.0</v>
      </c>
      <c r="CV22" s="246"/>
      <c r="CW22" s="247" t="s">
        <v>26</v>
      </c>
      <c r="CX22" s="248" t="s">
        <v>27</v>
      </c>
      <c r="CY22" s="70">
        <v>15.0</v>
      </c>
      <c r="CZ22" s="70">
        <v>3.0</v>
      </c>
      <c r="DA22" s="70">
        <v>0.0</v>
      </c>
      <c r="DB22" s="70">
        <v>0.0</v>
      </c>
      <c r="DC22" s="70">
        <f t="shared" si="10"/>
        <v>3</v>
      </c>
      <c r="DD22" s="70">
        <v>4.0</v>
      </c>
      <c r="DE22" s="70">
        <v>1.0</v>
      </c>
      <c r="DF22" s="264">
        <v>21.0</v>
      </c>
      <c r="DG22" s="249"/>
      <c r="DH22" s="247" t="s">
        <v>28</v>
      </c>
      <c r="DI22" s="250" t="s">
        <v>92</v>
      </c>
      <c r="DJ22" s="70">
        <v>6.0</v>
      </c>
      <c r="DK22" s="70">
        <v>3.0</v>
      </c>
      <c r="DL22" s="253">
        <v>0.0</v>
      </c>
      <c r="DM22" s="70">
        <v>0.0</v>
      </c>
      <c r="DN22" s="70">
        <f t="shared" si="11"/>
        <v>3</v>
      </c>
      <c r="DO22" s="70">
        <v>1.0</v>
      </c>
      <c r="DP22" s="70">
        <v>0.0</v>
      </c>
      <c r="DQ22" s="264">
        <v>21.0</v>
      </c>
      <c r="DR22" s="234"/>
      <c r="DS22" s="260" t="s">
        <v>28</v>
      </c>
      <c r="DT22" s="261" t="s">
        <v>96</v>
      </c>
      <c r="DU22" s="70">
        <v>0.0</v>
      </c>
      <c r="DV22" s="70">
        <v>2.0</v>
      </c>
      <c r="DW22" s="70">
        <v>0.0</v>
      </c>
      <c r="DX22" s="70">
        <v>0.0</v>
      </c>
      <c r="DY22" s="70">
        <f t="shared" si="12"/>
        <v>2</v>
      </c>
      <c r="DZ22" s="70">
        <v>0.0</v>
      </c>
      <c r="EA22" s="70">
        <v>0.0</v>
      </c>
      <c r="EB22" s="264">
        <v>21.0</v>
      </c>
      <c r="ED22" s="254" t="s">
        <v>31</v>
      </c>
      <c r="EE22" s="267" t="s">
        <v>32</v>
      </c>
      <c r="EF22" s="70">
        <v>6.0</v>
      </c>
      <c r="EG22" s="70">
        <v>4.0</v>
      </c>
      <c r="EH22" s="70">
        <v>0.0</v>
      </c>
      <c r="EI22" s="70">
        <v>0.0</v>
      </c>
      <c r="EJ22" s="70">
        <f t="shared" si="13"/>
        <v>4</v>
      </c>
      <c r="EK22" s="70">
        <v>1.0</v>
      </c>
      <c r="EL22" s="70">
        <v>1.0</v>
      </c>
      <c r="EM22" s="264">
        <v>21.0</v>
      </c>
    </row>
    <row r="23">
      <c r="A23" s="227"/>
      <c r="B23" s="228" t="s">
        <v>13</v>
      </c>
      <c r="C23" s="229" t="s">
        <v>87</v>
      </c>
      <c r="D23" s="209">
        <v>4.0</v>
      </c>
      <c r="E23" s="70">
        <v>6.0</v>
      </c>
      <c r="F23" s="70">
        <v>0.0</v>
      </c>
      <c r="G23" s="70">
        <v>0.0</v>
      </c>
      <c r="H23" s="70">
        <f t="shared" si="1"/>
        <v>6</v>
      </c>
      <c r="I23" s="70">
        <v>3.0</v>
      </c>
      <c r="J23" s="70">
        <v>1.0</v>
      </c>
      <c r="K23" s="230">
        <v>22.0</v>
      </c>
      <c r="L23" s="227"/>
      <c r="M23" s="228" t="s">
        <v>15</v>
      </c>
      <c r="N23" s="231" t="s">
        <v>88</v>
      </c>
      <c r="O23" s="70">
        <v>2.0</v>
      </c>
      <c r="P23" s="70">
        <v>1.0</v>
      </c>
      <c r="Q23" s="70">
        <v>0.0</v>
      </c>
      <c r="R23" s="70">
        <v>0.0</v>
      </c>
      <c r="S23" s="70">
        <f t="shared" si="2"/>
        <v>1</v>
      </c>
      <c r="T23" s="70">
        <v>1.0</v>
      </c>
      <c r="U23" s="70">
        <v>0.0</v>
      </c>
      <c r="V23" s="230">
        <v>22.0</v>
      </c>
      <c r="W23" s="227"/>
      <c r="X23" s="228" t="s">
        <v>15</v>
      </c>
      <c r="Y23" s="232" t="s">
        <v>89</v>
      </c>
      <c r="Z23" s="70">
        <v>14.0</v>
      </c>
      <c r="AA23" s="70">
        <v>4.0</v>
      </c>
      <c r="AB23" s="70">
        <v>0.0</v>
      </c>
      <c r="AC23" s="70">
        <v>0.0</v>
      </c>
      <c r="AD23" s="70">
        <f t="shared" si="14"/>
        <v>4</v>
      </c>
      <c r="AE23" s="70">
        <v>5.0</v>
      </c>
      <c r="AF23" s="70">
        <v>2.0</v>
      </c>
      <c r="AG23" s="264">
        <v>22.0</v>
      </c>
      <c r="AH23" s="234"/>
      <c r="AI23" s="228" t="s">
        <v>15</v>
      </c>
      <c r="AJ23" s="231" t="s">
        <v>90</v>
      </c>
      <c r="AK23" s="70">
        <v>3.0</v>
      </c>
      <c r="AL23" s="70">
        <v>0.0</v>
      </c>
      <c r="AM23" s="70">
        <v>0.0</v>
      </c>
      <c r="AN23" s="70">
        <v>0.0</v>
      </c>
      <c r="AO23" s="70">
        <f t="shared" si="4"/>
        <v>0</v>
      </c>
      <c r="AP23" s="70">
        <v>0.0</v>
      </c>
      <c r="AQ23" s="70">
        <v>0.0</v>
      </c>
      <c r="AR23" s="264">
        <v>22.0</v>
      </c>
      <c r="AS23" s="234"/>
      <c r="AT23" s="235" t="s">
        <v>20</v>
      </c>
      <c r="AU23" s="236" t="s">
        <v>21</v>
      </c>
      <c r="AV23" s="70">
        <v>2.0</v>
      </c>
      <c r="AW23" s="70">
        <v>0.0</v>
      </c>
      <c r="AX23" s="70">
        <v>0.0</v>
      </c>
      <c r="AY23" s="70">
        <v>0.0</v>
      </c>
      <c r="AZ23" s="70">
        <f t="shared" si="5"/>
        <v>0</v>
      </c>
      <c r="BA23" s="70">
        <v>0.0</v>
      </c>
      <c r="BB23" s="70">
        <v>1.0</v>
      </c>
      <c r="BC23" s="264">
        <v>22.0</v>
      </c>
      <c r="BD23" s="237"/>
      <c r="BE23" s="238" t="s">
        <v>20</v>
      </c>
      <c r="BF23" s="239" t="s">
        <v>22</v>
      </c>
      <c r="BG23" s="70">
        <v>5.0</v>
      </c>
      <c r="BH23" s="70">
        <v>2.0</v>
      </c>
      <c r="BI23" s="70">
        <v>0.0</v>
      </c>
      <c r="BJ23" s="70">
        <v>0.0</v>
      </c>
      <c r="BK23" s="70">
        <f t="shared" si="6"/>
        <v>2</v>
      </c>
      <c r="BL23" s="70">
        <v>3.0</v>
      </c>
      <c r="BM23" s="70">
        <v>0.0</v>
      </c>
      <c r="BN23" s="264">
        <v>22.0</v>
      </c>
      <c r="BO23" s="234"/>
      <c r="BP23" s="240" t="s">
        <v>20</v>
      </c>
      <c r="BQ23" s="241" t="s">
        <v>23</v>
      </c>
      <c r="BR23" s="70">
        <v>7.0</v>
      </c>
      <c r="BS23" s="70">
        <v>2.0</v>
      </c>
      <c r="BT23" s="70">
        <v>0.0</v>
      </c>
      <c r="BU23" s="70">
        <v>1.0</v>
      </c>
      <c r="BV23" s="70">
        <f t="shared" si="7"/>
        <v>1</v>
      </c>
      <c r="BW23" s="70">
        <v>2.0</v>
      </c>
      <c r="BX23" s="70">
        <v>0.0</v>
      </c>
      <c r="BY23" s="264">
        <v>22.0</v>
      </c>
      <c r="BZ23" s="234"/>
      <c r="CA23" s="242" t="s">
        <v>20</v>
      </c>
      <c r="CB23" s="243" t="s">
        <v>24</v>
      </c>
      <c r="CC23" s="70">
        <v>2.0</v>
      </c>
      <c r="CD23" s="70">
        <v>0.0</v>
      </c>
      <c r="CE23" s="70">
        <v>0.0</v>
      </c>
      <c r="CF23" s="70">
        <v>0.0</v>
      </c>
      <c r="CG23" s="70">
        <f t="shared" si="8"/>
        <v>0</v>
      </c>
      <c r="CH23" s="70">
        <v>1.0</v>
      </c>
      <c r="CI23" s="70">
        <v>0.0</v>
      </c>
      <c r="CJ23" s="264">
        <v>22.0</v>
      </c>
      <c r="CK23" s="244"/>
      <c r="CL23" s="245" t="s">
        <v>20</v>
      </c>
      <c r="CM23" s="236" t="s">
        <v>91</v>
      </c>
      <c r="CN23" s="70">
        <v>4.0</v>
      </c>
      <c r="CO23" s="70">
        <v>3.0</v>
      </c>
      <c r="CP23" s="70">
        <v>1.0</v>
      </c>
      <c r="CQ23" s="70">
        <v>0.0</v>
      </c>
      <c r="CR23" s="70">
        <f t="shared" si="9"/>
        <v>2</v>
      </c>
      <c r="CS23" s="70">
        <v>4.0</v>
      </c>
      <c r="CT23" s="70">
        <v>3.0</v>
      </c>
      <c r="CU23" s="264">
        <v>22.0</v>
      </c>
      <c r="CV23" s="246"/>
      <c r="CW23" s="247" t="s">
        <v>26</v>
      </c>
      <c r="CX23" s="248" t="s">
        <v>27</v>
      </c>
      <c r="CY23" s="70">
        <v>18.0</v>
      </c>
      <c r="CZ23" s="70">
        <v>8.0</v>
      </c>
      <c r="DA23" s="70">
        <v>1.0</v>
      </c>
      <c r="DB23" s="70">
        <v>0.0</v>
      </c>
      <c r="DC23" s="70">
        <f t="shared" si="10"/>
        <v>7</v>
      </c>
      <c r="DD23" s="70">
        <v>6.0</v>
      </c>
      <c r="DE23" s="70">
        <v>3.0</v>
      </c>
      <c r="DF23" s="264">
        <v>22.0</v>
      </c>
      <c r="DG23" s="249"/>
      <c r="DH23" s="247" t="s">
        <v>28</v>
      </c>
      <c r="DI23" s="250" t="s">
        <v>92</v>
      </c>
      <c r="DJ23" s="70">
        <v>2.0</v>
      </c>
      <c r="DK23" s="70">
        <v>1.0</v>
      </c>
      <c r="DL23" s="253">
        <v>0.0</v>
      </c>
      <c r="DM23" s="70">
        <v>0.0</v>
      </c>
      <c r="DN23" s="70">
        <f t="shared" si="11"/>
        <v>1</v>
      </c>
      <c r="DO23" s="70">
        <v>0.0</v>
      </c>
      <c r="DP23" s="70">
        <v>0.0</v>
      </c>
      <c r="DQ23" s="264">
        <v>22.0</v>
      </c>
      <c r="DR23" s="234"/>
      <c r="DS23" s="260" t="s">
        <v>28</v>
      </c>
      <c r="DT23" s="261" t="s">
        <v>96</v>
      </c>
      <c r="DU23" s="70">
        <v>4.0</v>
      </c>
      <c r="DV23" s="70">
        <v>1.0</v>
      </c>
      <c r="DW23" s="70">
        <v>0.0</v>
      </c>
      <c r="DX23" s="70">
        <v>0.0</v>
      </c>
      <c r="DY23" s="70">
        <f t="shared" si="12"/>
        <v>1</v>
      </c>
      <c r="DZ23" s="70">
        <v>0.0</v>
      </c>
      <c r="EA23" s="70">
        <v>0.0</v>
      </c>
      <c r="EB23" s="264">
        <v>22.0</v>
      </c>
      <c r="ED23" s="254" t="s">
        <v>31</v>
      </c>
      <c r="EE23" s="267" t="s">
        <v>32</v>
      </c>
      <c r="EF23" s="70">
        <v>5.0</v>
      </c>
      <c r="EG23" s="70">
        <v>3.0</v>
      </c>
      <c r="EH23" s="70">
        <v>0.0</v>
      </c>
      <c r="EI23" s="70">
        <v>2.0</v>
      </c>
      <c r="EJ23" s="70">
        <f t="shared" si="13"/>
        <v>1</v>
      </c>
      <c r="EK23" s="70">
        <v>2.0</v>
      </c>
      <c r="EL23" s="70">
        <v>0.0</v>
      </c>
      <c r="EM23" s="264">
        <v>22.0</v>
      </c>
    </row>
    <row r="24">
      <c r="A24" s="227"/>
      <c r="B24" s="228" t="s">
        <v>13</v>
      </c>
      <c r="C24" s="229" t="s">
        <v>87</v>
      </c>
      <c r="D24" s="209">
        <v>0.0</v>
      </c>
      <c r="E24" s="70">
        <v>6.0</v>
      </c>
      <c r="F24" s="70">
        <v>0.0</v>
      </c>
      <c r="G24" s="70">
        <v>1.0</v>
      </c>
      <c r="H24" s="70">
        <f t="shared" si="1"/>
        <v>5</v>
      </c>
      <c r="I24" s="70">
        <v>0.0</v>
      </c>
      <c r="J24" s="70">
        <v>0.0</v>
      </c>
      <c r="K24" s="256">
        <v>23.0</v>
      </c>
      <c r="L24" s="227"/>
      <c r="M24" s="228" t="s">
        <v>15</v>
      </c>
      <c r="N24" s="231" t="s">
        <v>88</v>
      </c>
      <c r="O24" s="70">
        <v>1.0</v>
      </c>
      <c r="P24" s="70">
        <v>1.0</v>
      </c>
      <c r="Q24" s="70">
        <v>1.0</v>
      </c>
      <c r="R24" s="70">
        <v>0.0</v>
      </c>
      <c r="S24" s="70">
        <f t="shared" si="2"/>
        <v>0</v>
      </c>
      <c r="T24" s="70">
        <v>0.0</v>
      </c>
      <c r="U24" s="70">
        <v>0.0</v>
      </c>
      <c r="V24" s="256">
        <v>23.0</v>
      </c>
      <c r="W24" s="227"/>
      <c r="X24" s="228" t="s">
        <v>15</v>
      </c>
      <c r="Y24" s="232" t="s">
        <v>89</v>
      </c>
      <c r="Z24" s="70">
        <v>1.0</v>
      </c>
      <c r="AA24" s="70">
        <v>3.0</v>
      </c>
      <c r="AB24" s="70">
        <v>1.0</v>
      </c>
      <c r="AC24" s="70">
        <v>0.0</v>
      </c>
      <c r="AD24" s="70">
        <f t="shared" si="14"/>
        <v>2</v>
      </c>
      <c r="AE24" s="70">
        <v>0.0</v>
      </c>
      <c r="AF24" s="70">
        <v>0.0</v>
      </c>
      <c r="AG24" s="258">
        <v>23.0</v>
      </c>
      <c r="AH24" s="234"/>
      <c r="AI24" s="228" t="s">
        <v>15</v>
      </c>
      <c r="AJ24" s="231" t="s">
        <v>90</v>
      </c>
      <c r="AK24" s="70">
        <v>0.0</v>
      </c>
      <c r="AL24" s="70">
        <v>0.0</v>
      </c>
      <c r="AM24" s="70">
        <v>0.0</v>
      </c>
      <c r="AN24" s="70">
        <v>0.0</v>
      </c>
      <c r="AO24" s="70">
        <f t="shared" si="4"/>
        <v>0</v>
      </c>
      <c r="AP24" s="70">
        <v>0.0</v>
      </c>
      <c r="AQ24" s="70">
        <v>0.0</v>
      </c>
      <c r="AR24" s="258">
        <v>23.0</v>
      </c>
      <c r="AS24" s="234"/>
      <c r="AT24" s="235" t="s">
        <v>20</v>
      </c>
      <c r="AU24" s="236" t="s">
        <v>21</v>
      </c>
      <c r="AV24" s="70">
        <v>2.0</v>
      </c>
      <c r="AW24" s="70">
        <v>0.0</v>
      </c>
      <c r="AX24" s="70">
        <v>0.0</v>
      </c>
      <c r="AY24" s="70">
        <v>0.0</v>
      </c>
      <c r="AZ24" s="70">
        <f t="shared" si="5"/>
        <v>0</v>
      </c>
      <c r="BA24" s="70">
        <v>7.0</v>
      </c>
      <c r="BB24" s="70">
        <v>1.0</v>
      </c>
      <c r="BC24" s="258">
        <v>23.0</v>
      </c>
      <c r="BD24" s="237"/>
      <c r="BE24" s="238" t="s">
        <v>20</v>
      </c>
      <c r="BF24" s="239" t="s">
        <v>22</v>
      </c>
      <c r="BG24" s="70">
        <v>2.0</v>
      </c>
      <c r="BH24" s="70">
        <v>2.0</v>
      </c>
      <c r="BI24" s="70">
        <v>0.0</v>
      </c>
      <c r="BJ24" s="70">
        <v>0.0</v>
      </c>
      <c r="BK24" s="70">
        <f t="shared" si="6"/>
        <v>2</v>
      </c>
      <c r="BL24" s="70">
        <v>0.0</v>
      </c>
      <c r="BM24" s="70">
        <v>0.0</v>
      </c>
      <c r="BN24" s="258">
        <v>23.0</v>
      </c>
      <c r="BO24" s="234"/>
      <c r="BP24" s="240" t="s">
        <v>20</v>
      </c>
      <c r="BQ24" s="241" t="s">
        <v>23</v>
      </c>
      <c r="BR24" s="70">
        <v>5.0</v>
      </c>
      <c r="BS24" s="70">
        <v>3.0</v>
      </c>
      <c r="BT24" s="70">
        <v>0.0</v>
      </c>
      <c r="BU24" s="70">
        <v>0.0</v>
      </c>
      <c r="BV24" s="70">
        <f t="shared" si="7"/>
        <v>3</v>
      </c>
      <c r="BW24" s="70">
        <v>3.0</v>
      </c>
      <c r="BX24" s="70">
        <v>1.0</v>
      </c>
      <c r="BY24" s="258">
        <v>23.0</v>
      </c>
      <c r="BZ24" s="234"/>
      <c r="CA24" s="242" t="s">
        <v>20</v>
      </c>
      <c r="CB24" s="243" t="s">
        <v>24</v>
      </c>
      <c r="CC24" s="70">
        <v>2.0</v>
      </c>
      <c r="CD24" s="70">
        <v>1.0</v>
      </c>
      <c r="CE24" s="70">
        <v>0.0</v>
      </c>
      <c r="CF24" s="70">
        <v>0.0</v>
      </c>
      <c r="CG24" s="70">
        <f t="shared" si="8"/>
        <v>1</v>
      </c>
      <c r="CH24" s="70">
        <v>0.0</v>
      </c>
      <c r="CI24" s="70">
        <v>0.0</v>
      </c>
      <c r="CJ24" s="258">
        <v>23.0</v>
      </c>
      <c r="CK24" s="244"/>
      <c r="CL24" s="245" t="s">
        <v>20</v>
      </c>
      <c r="CM24" s="236" t="s">
        <v>91</v>
      </c>
      <c r="CN24" s="70">
        <v>7.0</v>
      </c>
      <c r="CO24" s="70">
        <v>0.0</v>
      </c>
      <c r="CP24" s="70">
        <v>0.0</v>
      </c>
      <c r="CQ24" s="70">
        <v>0.0</v>
      </c>
      <c r="CR24" s="70">
        <f t="shared" si="9"/>
        <v>0</v>
      </c>
      <c r="CS24" s="70">
        <v>1.0</v>
      </c>
      <c r="CT24" s="70">
        <v>3.0</v>
      </c>
      <c r="CU24" s="258">
        <v>23.0</v>
      </c>
      <c r="CV24" s="246"/>
      <c r="CW24" s="247" t="s">
        <v>26</v>
      </c>
      <c r="CX24" s="248" t="s">
        <v>27</v>
      </c>
      <c r="CY24" s="70">
        <v>4.0</v>
      </c>
      <c r="CZ24" s="70">
        <v>4.0</v>
      </c>
      <c r="DA24" s="70">
        <v>1.0</v>
      </c>
      <c r="DB24" s="70">
        <v>1.0</v>
      </c>
      <c r="DC24" s="70">
        <f t="shared" si="10"/>
        <v>2</v>
      </c>
      <c r="DD24" s="70">
        <v>0.0</v>
      </c>
      <c r="DE24" s="70">
        <v>0.0</v>
      </c>
      <c r="DF24" s="258">
        <v>23.0</v>
      </c>
      <c r="DG24" s="249"/>
      <c r="DH24" s="247" t="s">
        <v>28</v>
      </c>
      <c r="DI24" s="250" t="s">
        <v>92</v>
      </c>
      <c r="DJ24" s="70">
        <v>2.0</v>
      </c>
      <c r="DK24" s="70">
        <v>2.0</v>
      </c>
      <c r="DL24" s="253">
        <v>0.0</v>
      </c>
      <c r="DM24" s="70">
        <v>1.0</v>
      </c>
      <c r="DN24" s="70">
        <f t="shared" si="11"/>
        <v>1</v>
      </c>
      <c r="DO24" s="70">
        <v>0.0</v>
      </c>
      <c r="DP24" s="70">
        <v>0.0</v>
      </c>
      <c r="DQ24" s="258">
        <v>23.0</v>
      </c>
      <c r="DR24" s="234"/>
      <c r="DS24" s="260" t="s">
        <v>28</v>
      </c>
      <c r="DT24" s="261" t="s">
        <v>96</v>
      </c>
      <c r="DU24" s="186">
        <v>1.0</v>
      </c>
      <c r="DV24" s="186">
        <v>2.0</v>
      </c>
      <c r="DW24" s="186">
        <v>0.0</v>
      </c>
      <c r="DX24" s="70">
        <v>0.0</v>
      </c>
      <c r="DY24" s="186">
        <f t="shared" si="12"/>
        <v>2</v>
      </c>
      <c r="DZ24" s="186">
        <v>0.0</v>
      </c>
      <c r="EA24" s="70">
        <v>0.0</v>
      </c>
      <c r="EB24" s="258">
        <v>23.0</v>
      </c>
      <c r="ED24" s="254" t="s">
        <v>31</v>
      </c>
      <c r="EE24" s="267" t="s">
        <v>32</v>
      </c>
      <c r="EF24" s="70">
        <v>0.0</v>
      </c>
      <c r="EG24" s="70">
        <v>2.0</v>
      </c>
      <c r="EH24" s="70">
        <v>1.0</v>
      </c>
      <c r="EI24" s="70">
        <v>1.0</v>
      </c>
      <c r="EJ24" s="70">
        <f t="shared" si="13"/>
        <v>0</v>
      </c>
      <c r="EK24" s="70">
        <v>0.0</v>
      </c>
      <c r="EL24" s="70">
        <v>0.0</v>
      </c>
      <c r="EM24" s="258">
        <v>23.0</v>
      </c>
    </row>
    <row r="25">
      <c r="A25" s="227"/>
      <c r="B25" s="228" t="s">
        <v>13</v>
      </c>
      <c r="C25" s="229" t="s">
        <v>87</v>
      </c>
      <c r="D25" s="209">
        <v>0.0</v>
      </c>
      <c r="E25" s="70">
        <v>2.0</v>
      </c>
      <c r="F25" s="70">
        <v>0.0</v>
      </c>
      <c r="G25" s="70">
        <v>1.0</v>
      </c>
      <c r="H25" s="70">
        <f t="shared" si="1"/>
        <v>1</v>
      </c>
      <c r="I25" s="70">
        <v>1.0</v>
      </c>
      <c r="J25" s="70">
        <v>0.0</v>
      </c>
      <c r="K25" s="256">
        <v>24.0</v>
      </c>
      <c r="L25" s="227"/>
      <c r="M25" s="228" t="s">
        <v>15</v>
      </c>
      <c r="N25" s="231" t="s">
        <v>88</v>
      </c>
      <c r="O25" s="70">
        <v>2.0</v>
      </c>
      <c r="P25" s="70">
        <v>1.0</v>
      </c>
      <c r="Q25" s="70">
        <v>0.0</v>
      </c>
      <c r="R25" s="70">
        <v>0.0</v>
      </c>
      <c r="S25" s="70">
        <f t="shared" si="2"/>
        <v>1</v>
      </c>
      <c r="T25" s="70">
        <v>0.0</v>
      </c>
      <c r="U25" s="70">
        <v>0.0</v>
      </c>
      <c r="V25" s="256">
        <v>24.0</v>
      </c>
      <c r="W25" s="227"/>
      <c r="X25" s="228" t="s">
        <v>15</v>
      </c>
      <c r="Y25" s="232" t="s">
        <v>89</v>
      </c>
      <c r="Z25" s="70">
        <v>6.0</v>
      </c>
      <c r="AA25" s="70">
        <v>6.0</v>
      </c>
      <c r="AB25" s="70">
        <v>2.0</v>
      </c>
      <c r="AC25" s="70">
        <v>0.0</v>
      </c>
      <c r="AD25" s="70">
        <f t="shared" si="14"/>
        <v>4</v>
      </c>
      <c r="AE25" s="70">
        <v>0.0</v>
      </c>
      <c r="AF25" s="70">
        <v>0.0</v>
      </c>
      <c r="AG25" s="258">
        <v>24.0</v>
      </c>
      <c r="AH25" s="234"/>
      <c r="AI25" s="228" t="s">
        <v>15</v>
      </c>
      <c r="AJ25" s="231" t="s">
        <v>90</v>
      </c>
      <c r="AK25" s="70">
        <v>0.0</v>
      </c>
      <c r="AL25" s="70">
        <v>1.0</v>
      </c>
      <c r="AM25" s="70">
        <v>0.0</v>
      </c>
      <c r="AN25" s="70">
        <v>0.0</v>
      </c>
      <c r="AO25" s="70">
        <f t="shared" si="4"/>
        <v>1</v>
      </c>
      <c r="AP25" s="70">
        <v>0.0</v>
      </c>
      <c r="AQ25" s="70">
        <v>0.0</v>
      </c>
      <c r="AR25" s="258">
        <v>24.0</v>
      </c>
      <c r="AS25" s="234"/>
      <c r="AT25" s="235" t="s">
        <v>20</v>
      </c>
      <c r="AU25" s="236" t="s">
        <v>21</v>
      </c>
      <c r="AV25" s="70">
        <v>0.0</v>
      </c>
      <c r="AW25" s="70">
        <v>1.0</v>
      </c>
      <c r="AX25" s="70">
        <v>0.0</v>
      </c>
      <c r="AY25" s="70">
        <v>0.0</v>
      </c>
      <c r="AZ25" s="70">
        <f t="shared" si="5"/>
        <v>1</v>
      </c>
      <c r="BA25" s="70">
        <v>0.0</v>
      </c>
      <c r="BB25" s="70">
        <v>0.0</v>
      </c>
      <c r="BC25" s="258">
        <v>24.0</v>
      </c>
      <c r="BD25" s="237"/>
      <c r="BE25" s="238" t="s">
        <v>20</v>
      </c>
      <c r="BF25" s="239" t="s">
        <v>22</v>
      </c>
      <c r="BG25" s="70">
        <v>1.0</v>
      </c>
      <c r="BH25" s="70">
        <v>4.0</v>
      </c>
      <c r="BI25" s="70">
        <v>0.0</v>
      </c>
      <c r="BJ25" s="70">
        <v>0.0</v>
      </c>
      <c r="BK25" s="70">
        <f t="shared" si="6"/>
        <v>4</v>
      </c>
      <c r="BL25" s="70">
        <v>1.0</v>
      </c>
      <c r="BM25" s="70">
        <v>0.0</v>
      </c>
      <c r="BN25" s="258">
        <v>24.0</v>
      </c>
      <c r="BO25" s="234"/>
      <c r="BP25" s="240" t="s">
        <v>20</v>
      </c>
      <c r="BQ25" s="241" t="s">
        <v>23</v>
      </c>
      <c r="BR25" s="70">
        <v>0.0</v>
      </c>
      <c r="BS25" s="70">
        <v>0.0</v>
      </c>
      <c r="BT25" s="70">
        <v>0.0</v>
      </c>
      <c r="BU25" s="70">
        <v>0.0</v>
      </c>
      <c r="BV25" s="70">
        <f t="shared" si="7"/>
        <v>0</v>
      </c>
      <c r="BW25" s="70">
        <v>0.0</v>
      </c>
      <c r="BX25" s="70">
        <v>1.0</v>
      </c>
      <c r="BY25" s="258">
        <v>24.0</v>
      </c>
      <c r="BZ25" s="234"/>
      <c r="CA25" s="242" t="s">
        <v>20</v>
      </c>
      <c r="CB25" s="243" t="s">
        <v>24</v>
      </c>
      <c r="CC25" s="70">
        <v>0.0</v>
      </c>
      <c r="CD25" s="70">
        <v>1.0</v>
      </c>
      <c r="CE25" s="70">
        <v>0.0</v>
      </c>
      <c r="CF25" s="70">
        <v>0.0</v>
      </c>
      <c r="CG25" s="70">
        <f t="shared" si="8"/>
        <v>1</v>
      </c>
      <c r="CH25" s="70">
        <v>0.0</v>
      </c>
      <c r="CI25" s="70">
        <v>0.0</v>
      </c>
      <c r="CJ25" s="258">
        <v>24.0</v>
      </c>
      <c r="CK25" s="244"/>
      <c r="CL25" s="245" t="s">
        <v>20</v>
      </c>
      <c r="CM25" s="236" t="s">
        <v>91</v>
      </c>
      <c r="CN25" s="70">
        <v>0.0</v>
      </c>
      <c r="CO25" s="70">
        <v>3.0</v>
      </c>
      <c r="CP25" s="70">
        <v>0.0</v>
      </c>
      <c r="CQ25" s="70">
        <v>0.0</v>
      </c>
      <c r="CR25" s="70">
        <f t="shared" si="9"/>
        <v>3</v>
      </c>
      <c r="CS25" s="70">
        <v>0.0</v>
      </c>
      <c r="CT25" s="70">
        <v>0.0</v>
      </c>
      <c r="CU25" s="258">
        <v>24.0</v>
      </c>
      <c r="CV25" s="246"/>
      <c r="CW25" s="247" t="s">
        <v>26</v>
      </c>
      <c r="CX25" s="248" t="s">
        <v>27</v>
      </c>
      <c r="CY25" s="70">
        <v>11.0</v>
      </c>
      <c r="CZ25" s="70">
        <v>2.0</v>
      </c>
      <c r="DA25" s="70">
        <v>0.0</v>
      </c>
      <c r="DB25" s="70">
        <v>0.0</v>
      </c>
      <c r="DC25" s="70">
        <f t="shared" si="10"/>
        <v>2</v>
      </c>
      <c r="DD25" s="70">
        <v>3.0</v>
      </c>
      <c r="DE25" s="70">
        <v>0.0</v>
      </c>
      <c r="DF25" s="258">
        <v>24.0</v>
      </c>
      <c r="DG25" s="249"/>
      <c r="DH25" s="247" t="s">
        <v>28</v>
      </c>
      <c r="DI25" s="250" t="s">
        <v>92</v>
      </c>
      <c r="DJ25" s="70">
        <v>0.0</v>
      </c>
      <c r="DK25" s="70">
        <v>2.0</v>
      </c>
      <c r="DL25" s="253">
        <v>0.0</v>
      </c>
      <c r="DM25" s="70">
        <v>0.0</v>
      </c>
      <c r="DN25" s="70">
        <f t="shared" si="11"/>
        <v>2</v>
      </c>
      <c r="DO25" s="70">
        <v>1.0</v>
      </c>
      <c r="DP25" s="70">
        <v>0.0</v>
      </c>
      <c r="DQ25" s="258">
        <v>24.0</v>
      </c>
      <c r="DR25" s="234"/>
      <c r="DS25" s="260" t="s">
        <v>28</v>
      </c>
      <c r="DT25" s="261" t="s">
        <v>96</v>
      </c>
      <c r="DU25" s="186">
        <v>2.0</v>
      </c>
      <c r="DV25" s="186">
        <v>3.0</v>
      </c>
      <c r="DW25" s="186">
        <v>1.0</v>
      </c>
      <c r="DX25" s="70">
        <v>0.0</v>
      </c>
      <c r="DY25" s="186">
        <f t="shared" si="12"/>
        <v>2</v>
      </c>
      <c r="DZ25" s="186">
        <v>2.0</v>
      </c>
      <c r="EA25" s="70">
        <v>0.0</v>
      </c>
      <c r="EB25" s="258">
        <v>24.0</v>
      </c>
      <c r="ED25" s="254" t="s">
        <v>31</v>
      </c>
      <c r="EE25" s="267" t="s">
        <v>32</v>
      </c>
      <c r="EF25" s="70">
        <v>0.0</v>
      </c>
      <c r="EG25" s="70">
        <v>0.0</v>
      </c>
      <c r="EH25" s="70">
        <v>0.0</v>
      </c>
      <c r="EI25" s="70">
        <v>0.0</v>
      </c>
      <c r="EJ25" s="70">
        <f t="shared" si="13"/>
        <v>0</v>
      </c>
      <c r="EK25" s="70">
        <v>0.0</v>
      </c>
      <c r="EL25" s="70">
        <v>0.0</v>
      </c>
      <c r="EM25" s="258">
        <v>24.0</v>
      </c>
    </row>
    <row r="26">
      <c r="A26" s="227"/>
      <c r="B26" s="228" t="s">
        <v>13</v>
      </c>
      <c r="C26" s="229" t="s">
        <v>87</v>
      </c>
      <c r="D26" s="209">
        <v>14.0</v>
      </c>
      <c r="E26" s="70">
        <v>1.0</v>
      </c>
      <c r="F26" s="70">
        <v>0.0</v>
      </c>
      <c r="G26" s="70">
        <v>0.0</v>
      </c>
      <c r="H26" s="70">
        <f t="shared" si="1"/>
        <v>1</v>
      </c>
      <c r="I26" s="70">
        <v>5.0</v>
      </c>
      <c r="J26" s="70">
        <v>1.0</v>
      </c>
      <c r="K26" s="230">
        <v>25.0</v>
      </c>
      <c r="L26" s="227"/>
      <c r="M26" s="228" t="s">
        <v>15</v>
      </c>
      <c r="N26" s="231" t="s">
        <v>88</v>
      </c>
      <c r="O26" s="70">
        <v>4.0</v>
      </c>
      <c r="P26" s="70">
        <v>1.0</v>
      </c>
      <c r="Q26" s="70">
        <v>0.0</v>
      </c>
      <c r="R26" s="70">
        <v>0.0</v>
      </c>
      <c r="S26" s="70">
        <f t="shared" si="2"/>
        <v>1</v>
      </c>
      <c r="T26" s="70">
        <v>0.0</v>
      </c>
      <c r="U26" s="70">
        <v>0.0</v>
      </c>
      <c r="V26" s="230">
        <v>25.0</v>
      </c>
      <c r="W26" s="227"/>
      <c r="X26" s="228" t="s">
        <v>15</v>
      </c>
      <c r="Y26" s="232" t="s">
        <v>89</v>
      </c>
      <c r="Z26" s="70">
        <v>14.0</v>
      </c>
      <c r="AA26" s="70">
        <v>9.0</v>
      </c>
      <c r="AB26" s="70">
        <v>0.0</v>
      </c>
      <c r="AC26" s="70">
        <v>0.0</v>
      </c>
      <c r="AD26" s="70">
        <f t="shared" si="14"/>
        <v>9</v>
      </c>
      <c r="AE26" s="70">
        <v>9.0</v>
      </c>
      <c r="AF26" s="70">
        <v>1.0</v>
      </c>
      <c r="AG26" s="264">
        <v>25.0</v>
      </c>
      <c r="AH26" s="234"/>
      <c r="AI26" s="228" t="s">
        <v>15</v>
      </c>
      <c r="AJ26" s="231" t="s">
        <v>90</v>
      </c>
      <c r="AK26" s="70">
        <v>7.0</v>
      </c>
      <c r="AL26" s="70">
        <v>5.0</v>
      </c>
      <c r="AM26" s="70">
        <v>0.0</v>
      </c>
      <c r="AN26" s="70">
        <v>0.0</v>
      </c>
      <c r="AO26" s="70">
        <f t="shared" si="4"/>
        <v>5</v>
      </c>
      <c r="AP26" s="70">
        <v>1.0</v>
      </c>
      <c r="AQ26" s="70">
        <v>0.0</v>
      </c>
      <c r="AR26" s="264">
        <v>25.0</v>
      </c>
      <c r="AS26" s="234"/>
      <c r="AT26" s="235" t="s">
        <v>20</v>
      </c>
      <c r="AU26" s="236" t="s">
        <v>21</v>
      </c>
      <c r="AV26" s="70">
        <v>0.0</v>
      </c>
      <c r="AW26" s="70">
        <v>0.0</v>
      </c>
      <c r="AX26" s="70">
        <v>0.0</v>
      </c>
      <c r="AY26" s="70">
        <v>0.0</v>
      </c>
      <c r="AZ26" s="70">
        <f t="shared" si="5"/>
        <v>0</v>
      </c>
      <c r="BA26" s="70">
        <v>3.0</v>
      </c>
      <c r="BB26" s="70">
        <v>0.0</v>
      </c>
      <c r="BC26" s="264">
        <v>25.0</v>
      </c>
      <c r="BD26" s="237"/>
      <c r="BE26" s="238" t="s">
        <v>20</v>
      </c>
      <c r="BF26" s="239" t="s">
        <v>22</v>
      </c>
      <c r="BG26" s="70">
        <v>7.0</v>
      </c>
      <c r="BH26" s="70">
        <v>2.0</v>
      </c>
      <c r="BI26" s="70">
        <v>0.0</v>
      </c>
      <c r="BJ26" s="70">
        <v>0.0</v>
      </c>
      <c r="BK26" s="70">
        <f t="shared" si="6"/>
        <v>2</v>
      </c>
      <c r="BL26" s="70">
        <v>8.0</v>
      </c>
      <c r="BM26" s="70">
        <v>2.0</v>
      </c>
      <c r="BN26" s="264">
        <v>25.0</v>
      </c>
      <c r="BO26" s="234"/>
      <c r="BP26" s="240" t="s">
        <v>20</v>
      </c>
      <c r="BQ26" s="241" t="s">
        <v>23</v>
      </c>
      <c r="BR26" s="186">
        <v>6.0</v>
      </c>
      <c r="BS26" s="70">
        <v>2.0</v>
      </c>
      <c r="BT26" s="70">
        <v>0.0</v>
      </c>
      <c r="BU26" s="70">
        <v>0.0</v>
      </c>
      <c r="BV26" s="70">
        <f t="shared" si="7"/>
        <v>2</v>
      </c>
      <c r="BW26" s="70">
        <v>5.0</v>
      </c>
      <c r="BX26" s="70">
        <v>1.0</v>
      </c>
      <c r="BY26" s="264">
        <v>25.0</v>
      </c>
      <c r="BZ26" s="234"/>
      <c r="CA26" s="242" t="s">
        <v>20</v>
      </c>
      <c r="CB26" s="243" t="s">
        <v>24</v>
      </c>
      <c r="CC26" s="70">
        <v>2.0</v>
      </c>
      <c r="CD26" s="70">
        <v>1.0</v>
      </c>
      <c r="CE26" s="70">
        <v>0.0</v>
      </c>
      <c r="CF26" s="70">
        <v>0.0</v>
      </c>
      <c r="CG26" s="70">
        <f t="shared" si="8"/>
        <v>1</v>
      </c>
      <c r="CH26" s="70">
        <v>3.0</v>
      </c>
      <c r="CI26" s="70">
        <v>1.0</v>
      </c>
      <c r="CJ26" s="264">
        <v>25.0</v>
      </c>
      <c r="CK26" s="244"/>
      <c r="CL26" s="245" t="s">
        <v>20</v>
      </c>
      <c r="CM26" s="236" t="s">
        <v>91</v>
      </c>
      <c r="CN26" s="70">
        <v>4.0</v>
      </c>
      <c r="CO26" s="70">
        <v>2.0</v>
      </c>
      <c r="CP26" s="70">
        <v>0.0</v>
      </c>
      <c r="CQ26" s="70">
        <v>0.0</v>
      </c>
      <c r="CR26" s="70">
        <f t="shared" si="9"/>
        <v>2</v>
      </c>
      <c r="CS26" s="70">
        <v>4.0</v>
      </c>
      <c r="CT26" s="70">
        <v>3.0</v>
      </c>
      <c r="CU26" s="264">
        <v>25.0</v>
      </c>
      <c r="CV26" s="246"/>
      <c r="CW26" s="247" t="s">
        <v>26</v>
      </c>
      <c r="CX26" s="248" t="s">
        <v>27</v>
      </c>
      <c r="CY26" s="70">
        <v>12.0</v>
      </c>
      <c r="CZ26" s="70">
        <v>13.0</v>
      </c>
      <c r="DA26" s="70">
        <v>1.0</v>
      </c>
      <c r="DB26" s="70">
        <v>1.0</v>
      </c>
      <c r="DC26" s="70">
        <f t="shared" si="10"/>
        <v>11</v>
      </c>
      <c r="DD26" s="70">
        <v>3.0</v>
      </c>
      <c r="DE26" s="70">
        <v>1.0</v>
      </c>
      <c r="DF26" s="264">
        <v>25.0</v>
      </c>
      <c r="DG26" s="249"/>
      <c r="DH26" s="247" t="s">
        <v>28</v>
      </c>
      <c r="DI26" s="250" t="s">
        <v>92</v>
      </c>
      <c r="DJ26" s="70">
        <v>6.0</v>
      </c>
      <c r="DK26" s="70">
        <v>2.0</v>
      </c>
      <c r="DL26" s="253">
        <v>1.0</v>
      </c>
      <c r="DM26" s="70">
        <v>0.0</v>
      </c>
      <c r="DN26" s="70">
        <f t="shared" si="11"/>
        <v>1</v>
      </c>
      <c r="DO26" s="70">
        <v>0.0</v>
      </c>
      <c r="DP26" s="70">
        <v>0.0</v>
      </c>
      <c r="DQ26" s="264">
        <v>25.0</v>
      </c>
      <c r="DR26" s="234"/>
      <c r="DS26" s="260" t="s">
        <v>28</v>
      </c>
      <c r="DT26" s="261" t="s">
        <v>96</v>
      </c>
      <c r="DU26" s="70">
        <v>9.0</v>
      </c>
      <c r="DV26" s="70">
        <v>4.0</v>
      </c>
      <c r="DW26" s="70">
        <v>0.0</v>
      </c>
      <c r="DX26" s="70">
        <v>0.0</v>
      </c>
      <c r="DY26" s="70">
        <f t="shared" si="12"/>
        <v>4</v>
      </c>
      <c r="DZ26" s="70">
        <v>2.0</v>
      </c>
      <c r="EA26" s="70">
        <v>0.0</v>
      </c>
      <c r="EB26" s="264">
        <v>25.0</v>
      </c>
      <c r="ED26" s="254" t="s">
        <v>31</v>
      </c>
      <c r="EE26" s="267" t="s">
        <v>32</v>
      </c>
      <c r="EF26" s="70">
        <v>2.0</v>
      </c>
      <c r="EG26" s="70">
        <v>3.0</v>
      </c>
      <c r="EH26" s="70">
        <v>0.0</v>
      </c>
      <c r="EI26" s="70">
        <v>0.0</v>
      </c>
      <c r="EJ26" s="70">
        <f t="shared" si="13"/>
        <v>3</v>
      </c>
      <c r="EK26" s="70">
        <v>1.0</v>
      </c>
      <c r="EL26" s="70">
        <v>0.0</v>
      </c>
      <c r="EM26" s="264">
        <v>25.0</v>
      </c>
    </row>
    <row r="27">
      <c r="A27" s="227"/>
      <c r="B27" s="228" t="s">
        <v>13</v>
      </c>
      <c r="C27" s="229" t="s">
        <v>87</v>
      </c>
      <c r="D27" s="209">
        <v>7.0</v>
      </c>
      <c r="E27" s="70">
        <v>3.0</v>
      </c>
      <c r="F27" s="70">
        <v>0.0</v>
      </c>
      <c r="G27" s="70">
        <v>0.0</v>
      </c>
      <c r="H27" s="70">
        <f t="shared" si="1"/>
        <v>3</v>
      </c>
      <c r="I27" s="70">
        <v>2.0</v>
      </c>
      <c r="J27" s="70">
        <v>1.0</v>
      </c>
      <c r="K27" s="230">
        <v>26.0</v>
      </c>
      <c r="L27" s="227"/>
      <c r="M27" s="228" t="s">
        <v>15</v>
      </c>
      <c r="N27" s="231" t="s">
        <v>88</v>
      </c>
      <c r="O27" s="70">
        <v>6.0</v>
      </c>
      <c r="P27" s="70">
        <v>0.0</v>
      </c>
      <c r="Q27" s="70">
        <v>0.0</v>
      </c>
      <c r="R27" s="70">
        <v>0.0</v>
      </c>
      <c r="S27" s="70">
        <f t="shared" si="2"/>
        <v>0</v>
      </c>
      <c r="T27" s="70">
        <v>2.0</v>
      </c>
      <c r="U27" s="70">
        <v>1.0</v>
      </c>
      <c r="V27" s="230">
        <v>26.0</v>
      </c>
      <c r="W27" s="227"/>
      <c r="X27" s="228" t="s">
        <v>15</v>
      </c>
      <c r="Y27" s="232" t="s">
        <v>89</v>
      </c>
      <c r="Z27" s="70">
        <v>7.0</v>
      </c>
      <c r="AA27" s="70">
        <v>2.0</v>
      </c>
      <c r="AB27" s="70">
        <v>0.0</v>
      </c>
      <c r="AC27" s="70">
        <v>0.0</v>
      </c>
      <c r="AD27" s="70">
        <f t="shared" si="14"/>
        <v>2</v>
      </c>
      <c r="AE27" s="70">
        <v>3.0</v>
      </c>
      <c r="AF27" s="70">
        <v>1.0</v>
      </c>
      <c r="AG27" s="264">
        <v>26.0</v>
      </c>
      <c r="AH27" s="234"/>
      <c r="AI27" s="228" t="s">
        <v>15</v>
      </c>
      <c r="AJ27" s="231" t="s">
        <v>90</v>
      </c>
      <c r="AK27" s="70">
        <v>5.0</v>
      </c>
      <c r="AL27" s="70">
        <v>0.0</v>
      </c>
      <c r="AM27" s="70">
        <v>0.0</v>
      </c>
      <c r="AN27" s="70">
        <v>0.0</v>
      </c>
      <c r="AO27" s="70">
        <f t="shared" si="4"/>
        <v>0</v>
      </c>
      <c r="AP27" s="70">
        <v>1.0</v>
      </c>
      <c r="AQ27" s="70">
        <v>0.0</v>
      </c>
      <c r="AR27" s="264">
        <v>26.0</v>
      </c>
      <c r="AS27" s="234"/>
      <c r="AT27" s="235" t="s">
        <v>20</v>
      </c>
      <c r="AU27" s="236" t="s">
        <v>21</v>
      </c>
      <c r="AV27" s="70">
        <v>0.0</v>
      </c>
      <c r="AW27" s="70">
        <v>0.0</v>
      </c>
      <c r="AX27" s="70">
        <v>0.0</v>
      </c>
      <c r="AY27" s="70">
        <v>0.0</v>
      </c>
      <c r="AZ27" s="70">
        <f t="shared" si="5"/>
        <v>0</v>
      </c>
      <c r="BA27" s="70">
        <v>3.0</v>
      </c>
      <c r="BB27" s="70">
        <v>0.0</v>
      </c>
      <c r="BC27" s="264">
        <v>26.0</v>
      </c>
      <c r="BD27" s="237"/>
      <c r="BE27" s="238" t="s">
        <v>20</v>
      </c>
      <c r="BF27" s="239" t="s">
        <v>22</v>
      </c>
      <c r="BG27" s="70">
        <v>6.0</v>
      </c>
      <c r="BH27" s="70">
        <v>3.0</v>
      </c>
      <c r="BI27" s="70">
        <v>0.0</v>
      </c>
      <c r="BJ27" s="70">
        <v>0.0</v>
      </c>
      <c r="BK27" s="70">
        <f t="shared" si="6"/>
        <v>3</v>
      </c>
      <c r="BL27" s="70">
        <v>4.0</v>
      </c>
      <c r="BM27" s="70">
        <v>2.0</v>
      </c>
      <c r="BN27" s="264">
        <v>26.0</v>
      </c>
      <c r="BO27" s="234"/>
      <c r="BP27" s="240" t="s">
        <v>20</v>
      </c>
      <c r="BQ27" s="241" t="s">
        <v>23</v>
      </c>
      <c r="BR27" s="70">
        <v>2.0</v>
      </c>
      <c r="BS27" s="70">
        <v>2.0</v>
      </c>
      <c r="BT27" s="70">
        <v>0.0</v>
      </c>
      <c r="BU27" s="70">
        <v>0.0</v>
      </c>
      <c r="BV27" s="70">
        <f t="shared" si="7"/>
        <v>2</v>
      </c>
      <c r="BW27" s="70">
        <v>5.0</v>
      </c>
      <c r="BX27" s="70">
        <v>2.0</v>
      </c>
      <c r="BY27" s="264">
        <v>26.0</v>
      </c>
      <c r="BZ27" s="234"/>
      <c r="CA27" s="242" t="s">
        <v>20</v>
      </c>
      <c r="CB27" s="243" t="s">
        <v>24</v>
      </c>
      <c r="CC27" s="70">
        <v>6.0</v>
      </c>
      <c r="CD27" s="70">
        <v>0.0</v>
      </c>
      <c r="CE27" s="70">
        <v>0.0</v>
      </c>
      <c r="CF27" s="70">
        <v>0.0</v>
      </c>
      <c r="CG27" s="70">
        <f t="shared" si="8"/>
        <v>0</v>
      </c>
      <c r="CH27" s="70">
        <v>1.0</v>
      </c>
      <c r="CI27" s="70">
        <v>1.0</v>
      </c>
      <c r="CJ27" s="264">
        <v>26.0</v>
      </c>
      <c r="CK27" s="244"/>
      <c r="CL27" s="245" t="s">
        <v>20</v>
      </c>
      <c r="CM27" s="236" t="s">
        <v>91</v>
      </c>
      <c r="CN27" s="70">
        <v>2.0</v>
      </c>
      <c r="CO27" s="70">
        <v>0.0</v>
      </c>
      <c r="CP27" s="70">
        <v>0.0</v>
      </c>
      <c r="CQ27" s="70">
        <v>0.0</v>
      </c>
      <c r="CR27" s="70">
        <f t="shared" si="9"/>
        <v>0</v>
      </c>
      <c r="CS27" s="70">
        <v>4.0</v>
      </c>
      <c r="CT27" s="70">
        <v>2.0</v>
      </c>
      <c r="CU27" s="264">
        <v>26.0</v>
      </c>
      <c r="CV27" s="246"/>
      <c r="CW27" s="247" t="s">
        <v>26</v>
      </c>
      <c r="CX27" s="248" t="s">
        <v>27</v>
      </c>
      <c r="CY27" s="70">
        <v>30.0</v>
      </c>
      <c r="CZ27" s="70">
        <v>14.0</v>
      </c>
      <c r="DA27" s="70">
        <v>0.0</v>
      </c>
      <c r="DB27" s="70">
        <v>0.0</v>
      </c>
      <c r="DC27" s="70">
        <f t="shared" si="10"/>
        <v>14</v>
      </c>
      <c r="DD27" s="70">
        <v>9.0</v>
      </c>
      <c r="DE27" s="70">
        <v>4.0</v>
      </c>
      <c r="DF27" s="264">
        <v>26.0</v>
      </c>
      <c r="DG27" s="249"/>
      <c r="DH27" s="247" t="s">
        <v>28</v>
      </c>
      <c r="DI27" s="250" t="s">
        <v>92</v>
      </c>
      <c r="DJ27" s="70">
        <v>3.0</v>
      </c>
      <c r="DK27" s="70">
        <v>7.0</v>
      </c>
      <c r="DL27" s="262">
        <v>1.0</v>
      </c>
      <c r="DM27" s="70">
        <v>0.0</v>
      </c>
      <c r="DN27" s="70">
        <f t="shared" si="11"/>
        <v>6</v>
      </c>
      <c r="DO27" s="70">
        <v>1.0</v>
      </c>
      <c r="DP27" s="70">
        <v>0.0</v>
      </c>
      <c r="DQ27" s="264">
        <v>26.0</v>
      </c>
      <c r="DR27" s="234"/>
      <c r="DS27" s="260" t="s">
        <v>28</v>
      </c>
      <c r="DT27" s="261" t="s">
        <v>96</v>
      </c>
      <c r="DU27" s="70">
        <v>2.0</v>
      </c>
      <c r="DV27" s="70">
        <v>2.0</v>
      </c>
      <c r="DW27" s="70">
        <v>1.0</v>
      </c>
      <c r="DX27" s="70">
        <v>0.0</v>
      </c>
      <c r="DY27" s="70">
        <f t="shared" si="12"/>
        <v>1</v>
      </c>
      <c r="DZ27" s="70">
        <v>7.0</v>
      </c>
      <c r="EA27" s="70">
        <v>0.0</v>
      </c>
      <c r="EB27" s="264">
        <v>26.0</v>
      </c>
      <c r="ED27" s="254" t="s">
        <v>31</v>
      </c>
      <c r="EE27" s="267" t="s">
        <v>32</v>
      </c>
      <c r="EF27" s="70">
        <v>8.0</v>
      </c>
      <c r="EG27" s="70">
        <v>5.0</v>
      </c>
      <c r="EH27" s="70">
        <v>0.0</v>
      </c>
      <c r="EI27" s="70">
        <v>0.0</v>
      </c>
      <c r="EJ27" s="70">
        <f t="shared" si="13"/>
        <v>5</v>
      </c>
      <c r="EK27" s="70">
        <v>2.0</v>
      </c>
      <c r="EL27" s="70">
        <v>0.0</v>
      </c>
      <c r="EM27" s="264">
        <v>26.0</v>
      </c>
    </row>
    <row r="28">
      <c r="A28" s="227"/>
      <c r="B28" s="228" t="s">
        <v>13</v>
      </c>
      <c r="C28" s="229" t="s">
        <v>87</v>
      </c>
      <c r="D28" s="70">
        <v>7.0</v>
      </c>
      <c r="E28" s="70">
        <v>2.0</v>
      </c>
      <c r="F28" s="70">
        <v>0.0</v>
      </c>
      <c r="G28" s="70">
        <v>0.0</v>
      </c>
      <c r="H28" s="70">
        <f t="shared" si="1"/>
        <v>2</v>
      </c>
      <c r="I28" s="70">
        <v>2.0</v>
      </c>
      <c r="J28" s="70">
        <v>1.0</v>
      </c>
      <c r="K28" s="230">
        <v>27.0</v>
      </c>
      <c r="L28" s="227"/>
      <c r="M28" s="228" t="s">
        <v>15</v>
      </c>
      <c r="N28" s="231" t="s">
        <v>88</v>
      </c>
      <c r="O28" s="70">
        <v>6.0</v>
      </c>
      <c r="P28" s="70">
        <v>2.0</v>
      </c>
      <c r="Q28" s="70">
        <v>0.0</v>
      </c>
      <c r="R28" s="70">
        <v>0.0</v>
      </c>
      <c r="S28" s="70">
        <f t="shared" si="2"/>
        <v>2</v>
      </c>
      <c r="T28" s="70">
        <v>2.0</v>
      </c>
      <c r="U28" s="70">
        <v>1.0</v>
      </c>
      <c r="V28" s="230">
        <v>27.0</v>
      </c>
      <c r="W28" s="227"/>
      <c r="X28" s="228" t="s">
        <v>15</v>
      </c>
      <c r="Y28" s="232" t="s">
        <v>89</v>
      </c>
      <c r="Z28" s="70">
        <v>7.0</v>
      </c>
      <c r="AA28" s="70">
        <v>3.0</v>
      </c>
      <c r="AB28" s="70">
        <v>0.0</v>
      </c>
      <c r="AC28" s="70">
        <v>0.0</v>
      </c>
      <c r="AD28" s="70">
        <f t="shared" si="14"/>
        <v>3</v>
      </c>
      <c r="AE28" s="70">
        <v>3.0</v>
      </c>
      <c r="AF28" s="70">
        <v>1.0</v>
      </c>
      <c r="AG28" s="264">
        <v>27.0</v>
      </c>
      <c r="AH28" s="234"/>
      <c r="AI28" s="228" t="s">
        <v>15</v>
      </c>
      <c r="AJ28" s="231" t="s">
        <v>90</v>
      </c>
      <c r="AK28" s="70">
        <v>5.0</v>
      </c>
      <c r="AL28" s="70">
        <v>1.0</v>
      </c>
      <c r="AM28" s="70">
        <v>0.0</v>
      </c>
      <c r="AN28" s="70">
        <v>0.0</v>
      </c>
      <c r="AO28" s="70">
        <f t="shared" si="4"/>
        <v>1</v>
      </c>
      <c r="AP28" s="70">
        <v>1.0</v>
      </c>
      <c r="AQ28" s="70">
        <v>0.0</v>
      </c>
      <c r="AR28" s="264">
        <v>27.0</v>
      </c>
      <c r="AS28" s="234"/>
      <c r="AT28" s="235" t="s">
        <v>20</v>
      </c>
      <c r="AU28" s="236" t="s">
        <v>21</v>
      </c>
      <c r="AV28" s="70">
        <v>6.0</v>
      </c>
      <c r="AW28" s="70">
        <v>3.0</v>
      </c>
      <c r="AX28" s="70">
        <v>0.0</v>
      </c>
      <c r="AY28" s="70">
        <v>0.0</v>
      </c>
      <c r="AZ28" s="70">
        <f t="shared" si="5"/>
        <v>3</v>
      </c>
      <c r="BA28" s="70">
        <v>3.0</v>
      </c>
      <c r="BB28" s="70">
        <v>0.0</v>
      </c>
      <c r="BC28" s="264">
        <v>27.0</v>
      </c>
      <c r="BD28" s="237"/>
      <c r="BE28" s="238" t="s">
        <v>20</v>
      </c>
      <c r="BF28" s="239" t="s">
        <v>22</v>
      </c>
      <c r="BG28" s="70">
        <v>0.0</v>
      </c>
      <c r="BH28" s="70">
        <v>4.0</v>
      </c>
      <c r="BI28" s="70">
        <v>1.0</v>
      </c>
      <c r="BJ28" s="70">
        <v>0.0</v>
      </c>
      <c r="BK28" s="70">
        <f t="shared" si="6"/>
        <v>3</v>
      </c>
      <c r="BL28" s="70">
        <v>4.0</v>
      </c>
      <c r="BM28" s="70">
        <v>2.0</v>
      </c>
      <c r="BN28" s="264">
        <v>27.0</v>
      </c>
      <c r="BO28" s="234"/>
      <c r="BP28" s="240" t="s">
        <v>20</v>
      </c>
      <c r="BQ28" s="241" t="s">
        <v>23</v>
      </c>
      <c r="BR28" s="70">
        <v>2.0</v>
      </c>
      <c r="BS28" s="70">
        <v>5.0</v>
      </c>
      <c r="BT28" s="70">
        <v>0.0</v>
      </c>
      <c r="BU28" s="70">
        <v>0.0</v>
      </c>
      <c r="BV28" s="70">
        <f t="shared" si="7"/>
        <v>5</v>
      </c>
      <c r="BW28" s="70">
        <v>5.0</v>
      </c>
      <c r="BX28" s="70">
        <v>2.0</v>
      </c>
      <c r="BY28" s="264">
        <v>27.0</v>
      </c>
      <c r="BZ28" s="234"/>
      <c r="CA28" s="242" t="s">
        <v>20</v>
      </c>
      <c r="CB28" s="243" t="s">
        <v>24</v>
      </c>
      <c r="CC28" s="70">
        <v>6.0</v>
      </c>
      <c r="CD28" s="70">
        <v>1.0</v>
      </c>
      <c r="CE28" s="70">
        <v>0.0</v>
      </c>
      <c r="CF28" s="70">
        <v>0.0</v>
      </c>
      <c r="CG28" s="70">
        <f t="shared" si="8"/>
        <v>1</v>
      </c>
      <c r="CH28" s="70">
        <v>1.0</v>
      </c>
      <c r="CI28" s="70">
        <v>1.0</v>
      </c>
      <c r="CJ28" s="264">
        <v>27.0</v>
      </c>
      <c r="CK28" s="244"/>
      <c r="CL28" s="245" t="s">
        <v>20</v>
      </c>
      <c r="CM28" s="236" t="s">
        <v>91</v>
      </c>
      <c r="CN28" s="70">
        <v>2.0</v>
      </c>
      <c r="CO28" s="70">
        <v>4.0</v>
      </c>
      <c r="CP28" s="70">
        <v>0.0</v>
      </c>
      <c r="CQ28" s="70">
        <v>0.0</v>
      </c>
      <c r="CR28" s="70">
        <f t="shared" si="9"/>
        <v>4</v>
      </c>
      <c r="CS28" s="70">
        <v>4.0</v>
      </c>
      <c r="CT28" s="70">
        <v>2.0</v>
      </c>
      <c r="CU28" s="264">
        <v>27.0</v>
      </c>
      <c r="CV28" s="246"/>
      <c r="CW28" s="247" t="s">
        <v>26</v>
      </c>
      <c r="CX28" s="248" t="s">
        <v>27</v>
      </c>
      <c r="CY28" s="70">
        <v>30.0</v>
      </c>
      <c r="CZ28" s="70">
        <v>9.0</v>
      </c>
      <c r="DA28" s="70">
        <v>0.0</v>
      </c>
      <c r="DB28" s="70">
        <v>0.0</v>
      </c>
      <c r="DC28" s="70">
        <f t="shared" si="10"/>
        <v>9</v>
      </c>
      <c r="DD28" s="70">
        <v>9.0</v>
      </c>
      <c r="DE28" s="70">
        <v>4.0</v>
      </c>
      <c r="DF28" s="264">
        <v>27.0</v>
      </c>
      <c r="DG28" s="249"/>
      <c r="DH28" s="247" t="s">
        <v>28</v>
      </c>
      <c r="DI28" s="250" t="s">
        <v>92</v>
      </c>
      <c r="DJ28" s="70">
        <v>3.0</v>
      </c>
      <c r="DK28" s="70">
        <v>1.0</v>
      </c>
      <c r="DL28" s="253">
        <v>0.0</v>
      </c>
      <c r="DM28" s="70">
        <v>0.0</v>
      </c>
      <c r="DN28" s="70">
        <f t="shared" si="11"/>
        <v>1</v>
      </c>
      <c r="DO28" s="70">
        <v>1.0</v>
      </c>
      <c r="DP28" s="70">
        <v>0.0</v>
      </c>
      <c r="DQ28" s="264">
        <v>27.0</v>
      </c>
      <c r="DR28" s="234"/>
      <c r="DS28" s="260" t="s">
        <v>28</v>
      </c>
      <c r="DT28" s="261" t="s">
        <v>96</v>
      </c>
      <c r="DU28" s="70">
        <v>2.0</v>
      </c>
      <c r="DV28" s="70">
        <v>0.0</v>
      </c>
      <c r="DW28" s="70">
        <v>0.0</v>
      </c>
      <c r="DX28" s="70">
        <v>0.0</v>
      </c>
      <c r="DY28" s="70">
        <f t="shared" si="12"/>
        <v>0</v>
      </c>
      <c r="DZ28" s="70">
        <v>0.0</v>
      </c>
      <c r="EA28" s="70">
        <v>0.0</v>
      </c>
      <c r="EB28" s="264">
        <v>27.0</v>
      </c>
      <c r="ED28" s="254" t="s">
        <v>31</v>
      </c>
      <c r="EE28" s="267" t="s">
        <v>32</v>
      </c>
      <c r="EF28" s="70">
        <v>8.0</v>
      </c>
      <c r="EG28" s="70">
        <v>2.0</v>
      </c>
      <c r="EH28" s="70">
        <v>1.0</v>
      </c>
      <c r="EI28" s="70">
        <v>0.0</v>
      </c>
      <c r="EJ28" s="70">
        <f t="shared" si="13"/>
        <v>1</v>
      </c>
      <c r="EK28" s="70">
        <v>2.0</v>
      </c>
      <c r="EL28" s="70">
        <v>0.0</v>
      </c>
      <c r="EM28" s="264">
        <v>27.0</v>
      </c>
    </row>
    <row r="29">
      <c r="A29" s="227"/>
      <c r="B29" s="228" t="s">
        <v>13</v>
      </c>
      <c r="C29" s="229" t="s">
        <v>87</v>
      </c>
      <c r="D29" s="70">
        <v>6.0</v>
      </c>
      <c r="E29" s="70">
        <v>0.0</v>
      </c>
      <c r="F29" s="70">
        <v>0.0</v>
      </c>
      <c r="G29" s="70">
        <v>0.0</v>
      </c>
      <c r="H29" s="70">
        <f t="shared" si="1"/>
        <v>0</v>
      </c>
      <c r="I29" s="70">
        <v>2.0</v>
      </c>
      <c r="J29" s="70">
        <v>1.0</v>
      </c>
      <c r="K29" s="230">
        <v>28.0</v>
      </c>
      <c r="L29" s="227"/>
      <c r="M29" s="228" t="s">
        <v>15</v>
      </c>
      <c r="N29" s="231" t="s">
        <v>88</v>
      </c>
      <c r="O29" s="70">
        <v>3.0</v>
      </c>
      <c r="P29" s="70">
        <v>1.0</v>
      </c>
      <c r="Q29" s="70">
        <v>0.0</v>
      </c>
      <c r="R29" s="70">
        <v>0.0</v>
      </c>
      <c r="S29" s="70">
        <f t="shared" si="2"/>
        <v>1</v>
      </c>
      <c r="T29" s="70">
        <v>1.0</v>
      </c>
      <c r="U29" s="70">
        <v>0.0</v>
      </c>
      <c r="V29" s="230">
        <v>28.0</v>
      </c>
      <c r="W29" s="227"/>
      <c r="X29" s="228" t="s">
        <v>15</v>
      </c>
      <c r="Y29" s="232" t="s">
        <v>89</v>
      </c>
      <c r="Z29" s="70">
        <v>11.0</v>
      </c>
      <c r="AA29" s="70">
        <v>5.0</v>
      </c>
      <c r="AB29" s="70">
        <v>0.0</v>
      </c>
      <c r="AC29" s="70">
        <v>0.0</v>
      </c>
      <c r="AD29" s="70">
        <f t="shared" si="14"/>
        <v>5</v>
      </c>
      <c r="AE29" s="70">
        <v>8.0</v>
      </c>
      <c r="AF29" s="70">
        <v>1.0</v>
      </c>
      <c r="AG29" s="264">
        <v>28.0</v>
      </c>
      <c r="AH29" s="234"/>
      <c r="AI29" s="228" t="s">
        <v>15</v>
      </c>
      <c r="AJ29" s="231" t="s">
        <v>90</v>
      </c>
      <c r="AK29" s="70">
        <v>2.0</v>
      </c>
      <c r="AL29" s="70">
        <v>3.0</v>
      </c>
      <c r="AM29" s="70">
        <v>0.0</v>
      </c>
      <c r="AN29" s="70">
        <v>0.0</v>
      </c>
      <c r="AO29" s="70">
        <f t="shared" si="4"/>
        <v>3</v>
      </c>
      <c r="AP29" s="70">
        <v>3.0</v>
      </c>
      <c r="AQ29" s="70">
        <v>0.0</v>
      </c>
      <c r="AR29" s="264">
        <v>28.0</v>
      </c>
      <c r="AS29" s="234"/>
      <c r="AT29" s="235" t="s">
        <v>20</v>
      </c>
      <c r="AU29" s="236" t="s">
        <v>21</v>
      </c>
      <c r="AV29" s="70">
        <v>1.0</v>
      </c>
      <c r="AW29" s="70">
        <v>0.0</v>
      </c>
      <c r="AX29" s="70">
        <v>0.0</v>
      </c>
      <c r="AY29" s="70">
        <v>0.0</v>
      </c>
      <c r="AZ29" s="70">
        <f t="shared" si="5"/>
        <v>0</v>
      </c>
      <c r="BA29" s="70">
        <v>4.0</v>
      </c>
      <c r="BB29" s="70">
        <v>1.0</v>
      </c>
      <c r="BC29" s="264">
        <v>28.0</v>
      </c>
      <c r="BD29" s="237"/>
      <c r="BE29" s="238" t="s">
        <v>20</v>
      </c>
      <c r="BF29" s="239" t="s">
        <v>22</v>
      </c>
      <c r="BG29" s="70">
        <v>5.0</v>
      </c>
      <c r="BH29" s="70">
        <v>1.0</v>
      </c>
      <c r="BI29" s="70">
        <v>0.0</v>
      </c>
      <c r="BJ29" s="70">
        <v>0.0</v>
      </c>
      <c r="BK29" s="70">
        <f t="shared" si="6"/>
        <v>1</v>
      </c>
      <c r="BL29" s="70">
        <v>3.0</v>
      </c>
      <c r="BM29" s="70">
        <v>0.0</v>
      </c>
      <c r="BN29" s="264">
        <v>28.0</v>
      </c>
      <c r="BO29" s="234"/>
      <c r="BP29" s="240" t="s">
        <v>20</v>
      </c>
      <c r="BQ29" s="241" t="s">
        <v>23</v>
      </c>
      <c r="BR29" s="70">
        <v>3.0</v>
      </c>
      <c r="BS29" s="70">
        <v>4.0</v>
      </c>
      <c r="BT29" s="70">
        <v>0.0</v>
      </c>
      <c r="BU29" s="70">
        <v>0.0</v>
      </c>
      <c r="BV29" s="70">
        <f t="shared" si="7"/>
        <v>4</v>
      </c>
      <c r="BW29" s="70">
        <v>5.0</v>
      </c>
      <c r="BX29" s="70">
        <v>6.0</v>
      </c>
      <c r="BY29" s="264">
        <v>28.0</v>
      </c>
      <c r="BZ29" s="234"/>
      <c r="CA29" s="242" t="s">
        <v>20</v>
      </c>
      <c r="CB29" s="243" t="s">
        <v>24</v>
      </c>
      <c r="CC29" s="70">
        <v>2.0</v>
      </c>
      <c r="CD29" s="70">
        <v>2.0</v>
      </c>
      <c r="CE29" s="70">
        <v>0.0</v>
      </c>
      <c r="CF29" s="70">
        <v>0.0</v>
      </c>
      <c r="CG29" s="70">
        <f t="shared" si="8"/>
        <v>2</v>
      </c>
      <c r="CH29" s="70">
        <v>2.0</v>
      </c>
      <c r="CI29" s="70">
        <v>0.0</v>
      </c>
      <c r="CJ29" s="264">
        <v>28.0</v>
      </c>
      <c r="CK29" s="244"/>
      <c r="CL29" s="245" t="s">
        <v>20</v>
      </c>
      <c r="CM29" s="236" t="s">
        <v>91</v>
      </c>
      <c r="CN29" s="70">
        <v>3.0</v>
      </c>
      <c r="CO29" s="70">
        <v>6.0</v>
      </c>
      <c r="CP29" s="70">
        <v>0.0</v>
      </c>
      <c r="CQ29" s="70">
        <v>0.0</v>
      </c>
      <c r="CR29" s="70">
        <f t="shared" si="9"/>
        <v>6</v>
      </c>
      <c r="CS29" s="70">
        <v>4.0</v>
      </c>
      <c r="CT29" s="70">
        <v>0.0</v>
      </c>
      <c r="CU29" s="264">
        <v>28.0</v>
      </c>
      <c r="CV29" s="246"/>
      <c r="CW29" s="247" t="s">
        <v>26</v>
      </c>
      <c r="CX29" s="248" t="s">
        <v>27</v>
      </c>
      <c r="CY29" s="70">
        <v>22.0</v>
      </c>
      <c r="CZ29" s="70">
        <v>6.0</v>
      </c>
      <c r="DA29" s="70">
        <v>0.0</v>
      </c>
      <c r="DB29" s="70">
        <v>0.0</v>
      </c>
      <c r="DC29" s="70">
        <f t="shared" si="10"/>
        <v>6</v>
      </c>
      <c r="DD29" s="70">
        <v>6.0</v>
      </c>
      <c r="DE29" s="70">
        <v>0.0</v>
      </c>
      <c r="DF29" s="264">
        <v>28.0</v>
      </c>
      <c r="DG29" s="249"/>
      <c r="DH29" s="247" t="s">
        <v>28</v>
      </c>
      <c r="DI29" s="250" t="s">
        <v>92</v>
      </c>
      <c r="DJ29" s="70">
        <v>5.0</v>
      </c>
      <c r="DK29" s="70">
        <v>2.0</v>
      </c>
      <c r="DL29" s="253">
        <v>0.0</v>
      </c>
      <c r="DM29" s="70">
        <v>0.0</v>
      </c>
      <c r="DN29" s="70">
        <f t="shared" si="11"/>
        <v>2</v>
      </c>
      <c r="DO29" s="70">
        <v>1.0</v>
      </c>
      <c r="DP29" s="70">
        <v>1.0</v>
      </c>
      <c r="DQ29" s="264">
        <v>28.0</v>
      </c>
      <c r="DR29" s="234"/>
      <c r="DS29" s="260" t="s">
        <v>28</v>
      </c>
      <c r="DT29" s="261" t="s">
        <v>96</v>
      </c>
      <c r="DU29" s="70">
        <v>4.0</v>
      </c>
      <c r="DV29" s="70">
        <v>4.0</v>
      </c>
      <c r="DW29" s="70">
        <v>1.0</v>
      </c>
      <c r="DX29" s="70">
        <v>0.0</v>
      </c>
      <c r="DY29" s="70">
        <f t="shared" si="12"/>
        <v>3</v>
      </c>
      <c r="DZ29" s="70">
        <v>2.0</v>
      </c>
      <c r="EA29" s="70">
        <v>0.0</v>
      </c>
      <c r="EB29" s="264">
        <v>28.0</v>
      </c>
      <c r="ED29" s="254" t="s">
        <v>31</v>
      </c>
      <c r="EE29" s="267" t="s">
        <v>32</v>
      </c>
      <c r="EF29" s="70">
        <v>3.0</v>
      </c>
      <c r="EG29" s="70">
        <v>1.0</v>
      </c>
      <c r="EH29" s="70">
        <v>1.0</v>
      </c>
      <c r="EI29" s="70">
        <v>0.0</v>
      </c>
      <c r="EJ29" s="70">
        <f t="shared" si="13"/>
        <v>0</v>
      </c>
      <c r="EK29" s="70">
        <v>1.0</v>
      </c>
      <c r="EL29" s="70">
        <v>0.0</v>
      </c>
      <c r="EM29" s="264">
        <v>28.0</v>
      </c>
    </row>
    <row r="30">
      <c r="A30" s="227"/>
      <c r="B30" s="228" t="s">
        <v>13</v>
      </c>
      <c r="C30" s="229" t="s">
        <v>87</v>
      </c>
      <c r="D30" s="70">
        <v>11.0</v>
      </c>
      <c r="E30" s="70">
        <v>3.0</v>
      </c>
      <c r="F30" s="70">
        <v>0.0</v>
      </c>
      <c r="G30" s="70">
        <v>0.0</v>
      </c>
      <c r="H30" s="70">
        <f t="shared" si="1"/>
        <v>3</v>
      </c>
      <c r="I30" s="70">
        <v>5.0</v>
      </c>
      <c r="J30" s="70">
        <v>2.0</v>
      </c>
      <c r="K30" s="269">
        <v>29.0</v>
      </c>
      <c r="L30" s="227"/>
      <c r="M30" s="228" t="s">
        <v>15</v>
      </c>
      <c r="N30" s="231" t="s">
        <v>88</v>
      </c>
      <c r="O30" s="70">
        <v>2.0</v>
      </c>
      <c r="P30" s="70">
        <v>0.0</v>
      </c>
      <c r="Q30" s="70">
        <v>0.0</v>
      </c>
      <c r="R30" s="70">
        <v>0.0</v>
      </c>
      <c r="S30" s="70">
        <f t="shared" si="2"/>
        <v>0</v>
      </c>
      <c r="T30" s="70">
        <v>0.0</v>
      </c>
      <c r="U30" s="70">
        <v>1.0</v>
      </c>
      <c r="V30" s="269">
        <v>29.0</v>
      </c>
      <c r="W30" s="227"/>
      <c r="X30" s="228" t="s">
        <v>15</v>
      </c>
      <c r="Y30" s="232" t="s">
        <v>89</v>
      </c>
      <c r="Z30" s="70">
        <v>11.0</v>
      </c>
      <c r="AA30" s="70">
        <v>2.0</v>
      </c>
      <c r="AB30" s="70">
        <v>1.0</v>
      </c>
      <c r="AC30" s="70">
        <v>0.0</v>
      </c>
      <c r="AD30" s="70">
        <f t="shared" si="14"/>
        <v>1</v>
      </c>
      <c r="AE30" s="70">
        <v>5.0</v>
      </c>
      <c r="AF30" s="70">
        <v>4.0</v>
      </c>
      <c r="AG30" s="264">
        <v>29.0</v>
      </c>
      <c r="AH30" s="234"/>
      <c r="AI30" s="228" t="s">
        <v>15</v>
      </c>
      <c r="AJ30" s="231" t="s">
        <v>90</v>
      </c>
      <c r="AK30" s="70">
        <v>2.0</v>
      </c>
      <c r="AL30" s="70">
        <v>0.0</v>
      </c>
      <c r="AM30" s="70">
        <v>0.0</v>
      </c>
      <c r="AN30" s="70">
        <v>0.0</v>
      </c>
      <c r="AO30" s="70">
        <f t="shared" si="4"/>
        <v>0</v>
      </c>
      <c r="AP30" s="70">
        <v>1.0</v>
      </c>
      <c r="AQ30" s="70">
        <v>0.0</v>
      </c>
      <c r="AR30" s="264">
        <v>29.0</v>
      </c>
      <c r="AS30" s="234"/>
      <c r="AT30" s="235" t="s">
        <v>20</v>
      </c>
      <c r="AU30" s="236" t="s">
        <v>21</v>
      </c>
      <c r="AV30" s="70">
        <v>2.0</v>
      </c>
      <c r="AW30" s="70">
        <v>0.0</v>
      </c>
      <c r="AX30" s="70">
        <v>0.0</v>
      </c>
      <c r="AY30" s="70">
        <v>0.0</v>
      </c>
      <c r="AZ30" s="70">
        <f t="shared" si="5"/>
        <v>0</v>
      </c>
      <c r="BA30" s="70">
        <v>2.0</v>
      </c>
      <c r="BB30" s="70">
        <v>1.0</v>
      </c>
      <c r="BC30" s="264">
        <v>29.0</v>
      </c>
      <c r="BD30" s="237"/>
      <c r="BE30" s="238" t="s">
        <v>20</v>
      </c>
      <c r="BF30" s="239" t="s">
        <v>22</v>
      </c>
      <c r="BG30" s="70">
        <v>3.0</v>
      </c>
      <c r="BH30" s="70">
        <v>2.0</v>
      </c>
      <c r="BI30" s="70">
        <v>0.0</v>
      </c>
      <c r="BJ30" s="70">
        <v>1.0</v>
      </c>
      <c r="BK30" s="70">
        <f t="shared" si="6"/>
        <v>1</v>
      </c>
      <c r="BL30" s="70">
        <v>3.0</v>
      </c>
      <c r="BM30" s="70">
        <v>2.0</v>
      </c>
      <c r="BN30" s="264">
        <v>29.0</v>
      </c>
      <c r="BO30" s="234"/>
      <c r="BP30" s="240" t="s">
        <v>20</v>
      </c>
      <c r="BQ30" s="241" t="s">
        <v>23</v>
      </c>
      <c r="BR30" s="70">
        <v>4.0</v>
      </c>
      <c r="BS30" s="70">
        <v>0.0</v>
      </c>
      <c r="BT30" s="70">
        <v>0.0</v>
      </c>
      <c r="BU30" s="70">
        <v>0.0</v>
      </c>
      <c r="BV30" s="70">
        <f t="shared" si="7"/>
        <v>0</v>
      </c>
      <c r="BW30" s="70">
        <v>6.0</v>
      </c>
      <c r="BX30" s="70">
        <v>2.0</v>
      </c>
      <c r="BY30" s="264">
        <v>29.0</v>
      </c>
      <c r="BZ30" s="234"/>
      <c r="CA30" s="242" t="s">
        <v>20</v>
      </c>
      <c r="CB30" s="243" t="s">
        <v>24</v>
      </c>
      <c r="CC30" s="70">
        <v>3.0</v>
      </c>
      <c r="CD30" s="70">
        <v>0.0</v>
      </c>
      <c r="CE30" s="70">
        <v>0.0</v>
      </c>
      <c r="CF30" s="70">
        <v>0.0</v>
      </c>
      <c r="CG30" s="70">
        <f t="shared" si="8"/>
        <v>0</v>
      </c>
      <c r="CH30" s="70">
        <v>1.0</v>
      </c>
      <c r="CI30" s="70">
        <v>1.0</v>
      </c>
      <c r="CJ30" s="264">
        <v>29.0</v>
      </c>
      <c r="CK30" s="244"/>
      <c r="CL30" s="245" t="s">
        <v>20</v>
      </c>
      <c r="CM30" s="236" t="s">
        <v>91</v>
      </c>
      <c r="CN30" s="186">
        <v>6.0</v>
      </c>
      <c r="CO30" s="186">
        <v>1.0</v>
      </c>
      <c r="CP30" s="186">
        <v>0.0</v>
      </c>
      <c r="CQ30" s="186">
        <v>0.0</v>
      </c>
      <c r="CR30" s="70">
        <f t="shared" si="9"/>
        <v>1</v>
      </c>
      <c r="CS30" s="186">
        <v>4.0</v>
      </c>
      <c r="CT30" s="186">
        <v>5.0</v>
      </c>
      <c r="CU30" s="264">
        <v>29.0</v>
      </c>
      <c r="CV30" s="246"/>
      <c r="CW30" s="247" t="s">
        <v>26</v>
      </c>
      <c r="CX30" s="248" t="s">
        <v>27</v>
      </c>
      <c r="CY30" s="70">
        <v>12.0</v>
      </c>
      <c r="CZ30" s="70">
        <v>5.0</v>
      </c>
      <c r="DA30" s="70">
        <v>0.0</v>
      </c>
      <c r="DB30" s="70">
        <v>0.0</v>
      </c>
      <c r="DC30" s="70">
        <f t="shared" si="10"/>
        <v>5</v>
      </c>
      <c r="DD30" s="70">
        <v>6.0</v>
      </c>
      <c r="DE30" s="70">
        <v>1.0</v>
      </c>
      <c r="DF30" s="264">
        <v>29.0</v>
      </c>
      <c r="DG30" s="249"/>
      <c r="DH30" s="247" t="s">
        <v>28</v>
      </c>
      <c r="DI30" s="250" t="s">
        <v>92</v>
      </c>
      <c r="DJ30" s="70">
        <v>2.0</v>
      </c>
      <c r="DK30" s="70">
        <v>4.0</v>
      </c>
      <c r="DL30" s="253">
        <v>1.0</v>
      </c>
      <c r="DM30" s="70">
        <v>1.0</v>
      </c>
      <c r="DN30" s="70">
        <f t="shared" si="11"/>
        <v>2</v>
      </c>
      <c r="DO30" s="70">
        <v>2.0</v>
      </c>
      <c r="DP30" s="70">
        <v>1.0</v>
      </c>
      <c r="DQ30" s="264">
        <v>29.0</v>
      </c>
      <c r="DR30" s="234"/>
      <c r="DS30" s="260" t="s">
        <v>28</v>
      </c>
      <c r="DT30" s="261" t="s">
        <v>96</v>
      </c>
      <c r="DU30" s="70">
        <v>8.0</v>
      </c>
      <c r="DV30" s="70">
        <v>1.0</v>
      </c>
      <c r="DW30" s="70">
        <v>0.0</v>
      </c>
      <c r="DX30" s="70">
        <v>0.0</v>
      </c>
      <c r="DY30" s="70">
        <f t="shared" si="12"/>
        <v>1</v>
      </c>
      <c r="DZ30" s="70">
        <v>1.0</v>
      </c>
      <c r="EA30" s="70">
        <v>0.0</v>
      </c>
      <c r="EB30" s="264">
        <v>29.0</v>
      </c>
      <c r="ED30" s="254" t="s">
        <v>31</v>
      </c>
      <c r="EE30" s="267" t="s">
        <v>32</v>
      </c>
      <c r="EF30" s="70">
        <v>7.0</v>
      </c>
      <c r="EG30" s="70">
        <v>1.0</v>
      </c>
      <c r="EH30" s="70">
        <v>0.0</v>
      </c>
      <c r="EI30" s="70">
        <v>0.0</v>
      </c>
      <c r="EJ30" s="70">
        <f t="shared" si="13"/>
        <v>1</v>
      </c>
      <c r="EK30" s="70">
        <v>0.0</v>
      </c>
      <c r="EL30" s="70">
        <v>1.0</v>
      </c>
      <c r="EM30" s="264">
        <v>29.0</v>
      </c>
    </row>
    <row r="31">
      <c r="A31" s="227"/>
      <c r="B31" s="228" t="s">
        <v>13</v>
      </c>
      <c r="C31" s="229" t="s">
        <v>87</v>
      </c>
      <c r="D31" s="70">
        <v>3.0</v>
      </c>
      <c r="E31" s="70">
        <v>3.0</v>
      </c>
      <c r="F31" s="70">
        <v>0.0</v>
      </c>
      <c r="G31" s="70">
        <v>1.0</v>
      </c>
      <c r="H31" s="70">
        <f t="shared" si="1"/>
        <v>2</v>
      </c>
      <c r="I31" s="70">
        <v>2.0</v>
      </c>
      <c r="J31" s="186">
        <v>3.0</v>
      </c>
      <c r="K31" s="270">
        <v>30.0</v>
      </c>
      <c r="L31" s="227"/>
      <c r="M31" s="228" t="s">
        <v>15</v>
      </c>
      <c r="N31" s="231" t="s">
        <v>88</v>
      </c>
      <c r="O31" s="70">
        <v>1.0</v>
      </c>
      <c r="P31" s="70">
        <v>1.0</v>
      </c>
      <c r="Q31" s="70">
        <v>0.0</v>
      </c>
      <c r="R31" s="70">
        <v>0.0</v>
      </c>
      <c r="S31" s="70">
        <f t="shared" si="2"/>
        <v>1</v>
      </c>
      <c r="T31" s="70">
        <v>0.0</v>
      </c>
      <c r="U31" s="186">
        <v>0.0</v>
      </c>
      <c r="V31" s="270">
        <v>30.0</v>
      </c>
      <c r="W31" s="227"/>
      <c r="X31" s="228" t="s">
        <v>15</v>
      </c>
      <c r="Y31" s="232" t="s">
        <v>89</v>
      </c>
      <c r="Z31" s="70">
        <v>14.0</v>
      </c>
      <c r="AA31" s="70">
        <v>3.0</v>
      </c>
      <c r="AB31" s="70">
        <v>0.0</v>
      </c>
      <c r="AC31" s="70">
        <v>0.0</v>
      </c>
      <c r="AD31" s="70">
        <f t="shared" si="14"/>
        <v>3</v>
      </c>
      <c r="AE31" s="70">
        <v>6.0</v>
      </c>
      <c r="AF31" s="186">
        <v>1.0</v>
      </c>
      <c r="AG31" s="258">
        <v>30.0</v>
      </c>
      <c r="AH31" s="234"/>
      <c r="AI31" s="228" t="s">
        <v>15</v>
      </c>
      <c r="AJ31" s="231" t="s">
        <v>90</v>
      </c>
      <c r="AK31" s="70">
        <v>1.0</v>
      </c>
      <c r="AL31" s="70">
        <v>0.0</v>
      </c>
      <c r="AM31" s="70">
        <v>0.0</v>
      </c>
      <c r="AN31" s="70">
        <v>0.0</v>
      </c>
      <c r="AO31" s="70">
        <f t="shared" si="4"/>
        <v>0</v>
      </c>
      <c r="AP31" s="70">
        <v>0.0</v>
      </c>
      <c r="AQ31" s="186">
        <v>0.0</v>
      </c>
      <c r="AR31" s="258">
        <v>30.0</v>
      </c>
      <c r="AS31" s="234"/>
      <c r="AT31" s="235" t="s">
        <v>20</v>
      </c>
      <c r="AU31" s="236" t="s">
        <v>21</v>
      </c>
      <c r="AV31" s="70">
        <v>1.0</v>
      </c>
      <c r="AW31" s="70">
        <v>3.0</v>
      </c>
      <c r="AX31" s="70">
        <v>0.0</v>
      </c>
      <c r="AY31" s="70">
        <v>1.0</v>
      </c>
      <c r="AZ31" s="70">
        <f t="shared" si="5"/>
        <v>2</v>
      </c>
      <c r="BA31" s="70">
        <v>4.0</v>
      </c>
      <c r="BB31" s="186">
        <v>2.0</v>
      </c>
      <c r="BC31" s="258">
        <v>30.0</v>
      </c>
      <c r="BD31" s="271"/>
      <c r="BE31" s="238" t="s">
        <v>20</v>
      </c>
      <c r="BF31" s="239" t="s">
        <v>22</v>
      </c>
      <c r="BG31" s="70">
        <v>3.0</v>
      </c>
      <c r="BH31" s="70">
        <v>0.0</v>
      </c>
      <c r="BI31" s="70">
        <v>0.0</v>
      </c>
      <c r="BJ31" s="70">
        <v>0.0</v>
      </c>
      <c r="BK31" s="70">
        <f t="shared" si="6"/>
        <v>0</v>
      </c>
      <c r="BL31" s="70">
        <v>1.0</v>
      </c>
      <c r="BM31" s="186">
        <v>0.0</v>
      </c>
      <c r="BN31" s="258">
        <v>30.0</v>
      </c>
      <c r="BO31" s="234"/>
      <c r="BP31" s="240" t="s">
        <v>20</v>
      </c>
      <c r="BQ31" s="241" t="s">
        <v>23</v>
      </c>
      <c r="BR31" s="70">
        <v>3.0</v>
      </c>
      <c r="BS31" s="70">
        <v>3.0</v>
      </c>
      <c r="BT31" s="70">
        <v>1.0</v>
      </c>
      <c r="BU31" s="70">
        <v>0.0</v>
      </c>
      <c r="BV31" s="70">
        <f t="shared" si="7"/>
        <v>2</v>
      </c>
      <c r="BW31" s="70">
        <v>2.0</v>
      </c>
      <c r="BX31" s="186">
        <v>0.0</v>
      </c>
      <c r="BY31" s="258">
        <v>30.0</v>
      </c>
      <c r="BZ31" s="234"/>
      <c r="CA31" s="242" t="s">
        <v>20</v>
      </c>
      <c r="CB31" s="243" t="s">
        <v>24</v>
      </c>
      <c r="CC31" s="70">
        <v>2.0</v>
      </c>
      <c r="CD31" s="70">
        <v>0.0</v>
      </c>
      <c r="CE31" s="70">
        <v>0.0</v>
      </c>
      <c r="CF31" s="70">
        <v>0.0</v>
      </c>
      <c r="CG31" s="70">
        <f t="shared" si="8"/>
        <v>0</v>
      </c>
      <c r="CH31" s="70">
        <v>1.0</v>
      </c>
      <c r="CI31" s="186">
        <v>1.0</v>
      </c>
      <c r="CJ31" s="258">
        <v>30.0</v>
      </c>
      <c r="CK31" s="272"/>
      <c r="CL31" s="245" t="s">
        <v>20</v>
      </c>
      <c r="CM31" s="236" t="s">
        <v>91</v>
      </c>
      <c r="CN31" s="70">
        <v>0.0</v>
      </c>
      <c r="CO31" s="70">
        <v>1.0</v>
      </c>
      <c r="CP31" s="70">
        <v>0.0</v>
      </c>
      <c r="CQ31" s="70">
        <v>0.0</v>
      </c>
      <c r="CR31" s="70">
        <f t="shared" si="9"/>
        <v>1</v>
      </c>
      <c r="CS31" s="70">
        <v>2.0</v>
      </c>
      <c r="CT31" s="186">
        <v>0.0</v>
      </c>
      <c r="CU31" s="258">
        <v>30.0</v>
      </c>
      <c r="CV31" s="246"/>
      <c r="CW31" s="247" t="s">
        <v>26</v>
      </c>
      <c r="CX31" s="248" t="s">
        <v>27</v>
      </c>
      <c r="CY31" s="70">
        <v>2.0</v>
      </c>
      <c r="CZ31" s="70">
        <v>5.0</v>
      </c>
      <c r="DA31" s="70">
        <v>0.0</v>
      </c>
      <c r="DB31" s="70">
        <v>0.0</v>
      </c>
      <c r="DC31" s="70">
        <f t="shared" si="10"/>
        <v>5</v>
      </c>
      <c r="DD31" s="70">
        <v>0.0</v>
      </c>
      <c r="DE31" s="186">
        <v>0.0</v>
      </c>
      <c r="DF31" s="258">
        <v>30.0</v>
      </c>
      <c r="DG31" s="249"/>
      <c r="DH31" s="247" t="s">
        <v>28</v>
      </c>
      <c r="DI31" s="250" t="s">
        <v>92</v>
      </c>
      <c r="DJ31" s="70">
        <v>2.0</v>
      </c>
      <c r="DK31" s="70">
        <v>4.0</v>
      </c>
      <c r="DL31" s="253">
        <v>0.0</v>
      </c>
      <c r="DM31" s="70">
        <v>1.0</v>
      </c>
      <c r="DN31" s="70">
        <f t="shared" si="11"/>
        <v>3</v>
      </c>
      <c r="DO31" s="70">
        <v>0.0</v>
      </c>
      <c r="DP31" s="186">
        <v>0.0</v>
      </c>
      <c r="DQ31" s="258">
        <v>30.0</v>
      </c>
      <c r="DR31" s="234"/>
      <c r="DS31" s="260" t="s">
        <v>28</v>
      </c>
      <c r="DT31" s="261" t="s">
        <v>96</v>
      </c>
      <c r="DU31" s="186">
        <v>0.0</v>
      </c>
      <c r="DV31" s="186">
        <v>3.0</v>
      </c>
      <c r="DW31" s="186">
        <v>1.0</v>
      </c>
      <c r="DX31" s="70">
        <v>2.0</v>
      </c>
      <c r="DY31" s="186">
        <f t="shared" si="12"/>
        <v>0</v>
      </c>
      <c r="DZ31" s="186">
        <v>0.0</v>
      </c>
      <c r="EA31" s="70">
        <v>0.0</v>
      </c>
      <c r="EB31" s="258">
        <v>30.0</v>
      </c>
      <c r="ED31" s="254" t="s">
        <v>31</v>
      </c>
      <c r="EE31" s="267" t="s">
        <v>32</v>
      </c>
      <c r="EF31" s="70">
        <v>0.0</v>
      </c>
      <c r="EG31" s="70">
        <v>6.0</v>
      </c>
      <c r="EH31" s="70">
        <v>1.0</v>
      </c>
      <c r="EI31" s="70">
        <v>2.0</v>
      </c>
      <c r="EJ31" s="70">
        <f t="shared" si="13"/>
        <v>3</v>
      </c>
      <c r="EK31" s="70">
        <v>0.0</v>
      </c>
      <c r="EL31" s="186">
        <v>0.0</v>
      </c>
      <c r="EM31" s="258">
        <v>30.0</v>
      </c>
    </row>
    <row r="32">
      <c r="A32" s="227"/>
      <c r="B32" s="228" t="s">
        <v>13</v>
      </c>
      <c r="C32" s="229" t="s">
        <v>87</v>
      </c>
      <c r="D32" s="70">
        <v>1.0</v>
      </c>
      <c r="E32" s="70">
        <v>0.0</v>
      </c>
      <c r="F32" s="70">
        <v>0.0</v>
      </c>
      <c r="G32" s="70">
        <v>0.0</v>
      </c>
      <c r="H32" s="70">
        <f t="shared" si="1"/>
        <v>0</v>
      </c>
      <c r="I32" s="70">
        <v>0.0</v>
      </c>
      <c r="J32" s="186">
        <v>3.0</v>
      </c>
      <c r="K32" s="273">
        <v>31.0</v>
      </c>
      <c r="L32" s="227"/>
      <c r="M32" s="228" t="s">
        <v>15</v>
      </c>
      <c r="N32" s="231" t="s">
        <v>88</v>
      </c>
      <c r="O32" s="70">
        <v>1.0</v>
      </c>
      <c r="P32" s="70">
        <v>0.0</v>
      </c>
      <c r="Q32" s="70">
        <v>0.0</v>
      </c>
      <c r="R32" s="70">
        <v>0.0</v>
      </c>
      <c r="S32" s="70">
        <f t="shared" si="2"/>
        <v>0</v>
      </c>
      <c r="T32" s="70">
        <v>0.0</v>
      </c>
      <c r="U32" s="186">
        <v>0.0</v>
      </c>
      <c r="V32" s="273">
        <v>31.0</v>
      </c>
      <c r="W32" s="227"/>
      <c r="X32" s="228" t="s">
        <v>15</v>
      </c>
      <c r="Y32" s="232" t="s">
        <v>89</v>
      </c>
      <c r="Z32" s="70">
        <v>7.0</v>
      </c>
      <c r="AA32" s="70">
        <v>2.0</v>
      </c>
      <c r="AB32" s="70">
        <v>0.0</v>
      </c>
      <c r="AC32" s="70">
        <v>0.0</v>
      </c>
      <c r="AD32" s="70">
        <f t="shared" si="14"/>
        <v>2</v>
      </c>
      <c r="AE32" s="70">
        <v>2.0</v>
      </c>
      <c r="AF32" s="186">
        <v>1.0</v>
      </c>
      <c r="AG32" s="274">
        <v>31.0</v>
      </c>
      <c r="AH32" s="234"/>
      <c r="AI32" s="228" t="s">
        <v>15</v>
      </c>
      <c r="AJ32" s="231" t="s">
        <v>90</v>
      </c>
      <c r="AK32" s="70">
        <v>3.0</v>
      </c>
      <c r="AL32" s="70">
        <v>0.0</v>
      </c>
      <c r="AM32" s="70">
        <v>0.0</v>
      </c>
      <c r="AN32" s="70">
        <v>0.0</v>
      </c>
      <c r="AO32" s="70">
        <f t="shared" si="4"/>
        <v>0</v>
      </c>
      <c r="AP32" s="70">
        <v>0.0</v>
      </c>
      <c r="AQ32" s="186">
        <v>0.0</v>
      </c>
      <c r="AR32" s="274">
        <v>31.0</v>
      </c>
      <c r="AS32" s="234"/>
      <c r="AT32" s="235" t="s">
        <v>20</v>
      </c>
      <c r="AU32" s="236" t="s">
        <v>21</v>
      </c>
      <c r="AV32" s="70">
        <v>5.0</v>
      </c>
      <c r="AW32" s="70">
        <v>1.0</v>
      </c>
      <c r="AX32" s="70">
        <v>0.0</v>
      </c>
      <c r="AY32" s="70">
        <v>0.0</v>
      </c>
      <c r="AZ32" s="70">
        <f t="shared" si="5"/>
        <v>1</v>
      </c>
      <c r="BA32" s="70">
        <v>1.0</v>
      </c>
      <c r="BB32" s="186">
        <v>0.0</v>
      </c>
      <c r="BC32" s="274">
        <v>31.0</v>
      </c>
      <c r="BD32" s="271"/>
      <c r="BE32" s="238" t="s">
        <v>20</v>
      </c>
      <c r="BF32" s="239" t="s">
        <v>22</v>
      </c>
      <c r="BG32" s="70">
        <v>1.0</v>
      </c>
      <c r="BH32" s="70">
        <v>1.0</v>
      </c>
      <c r="BI32" s="70">
        <v>0.0</v>
      </c>
      <c r="BJ32" s="70">
        <v>0.0</v>
      </c>
      <c r="BK32" s="70">
        <f t="shared" si="6"/>
        <v>1</v>
      </c>
      <c r="BL32" s="70">
        <v>1.0</v>
      </c>
      <c r="BM32" s="186">
        <v>0.0</v>
      </c>
      <c r="BN32" s="274">
        <v>31.0</v>
      </c>
      <c r="BO32" s="234"/>
      <c r="BP32" s="240" t="s">
        <v>20</v>
      </c>
      <c r="BQ32" s="241" t="s">
        <v>23</v>
      </c>
      <c r="BR32" s="70">
        <v>1.0</v>
      </c>
      <c r="BS32" s="70">
        <v>0.0</v>
      </c>
      <c r="BT32" s="70">
        <v>0.0</v>
      </c>
      <c r="BU32" s="70">
        <v>0.0</v>
      </c>
      <c r="BV32" s="70">
        <f t="shared" si="7"/>
        <v>0</v>
      </c>
      <c r="BW32" s="70">
        <v>0.0</v>
      </c>
      <c r="BX32" s="186">
        <v>0.0</v>
      </c>
      <c r="BY32" s="274">
        <v>31.0</v>
      </c>
      <c r="BZ32" s="234"/>
      <c r="CA32" s="242" t="s">
        <v>20</v>
      </c>
      <c r="CB32" s="243" t="s">
        <v>24</v>
      </c>
      <c r="CC32" s="70">
        <v>2.0</v>
      </c>
      <c r="CD32" s="70">
        <v>0.0</v>
      </c>
      <c r="CE32" s="70">
        <v>0.0</v>
      </c>
      <c r="CF32" s="70">
        <v>0.0</v>
      </c>
      <c r="CG32" s="70">
        <f t="shared" si="8"/>
        <v>0</v>
      </c>
      <c r="CH32" s="70">
        <v>0.0</v>
      </c>
      <c r="CI32" s="186">
        <v>0.0</v>
      </c>
      <c r="CJ32" s="274">
        <v>31.0</v>
      </c>
      <c r="CK32" s="272"/>
      <c r="CL32" s="245" t="s">
        <v>20</v>
      </c>
      <c r="CM32" s="236" t="s">
        <v>91</v>
      </c>
      <c r="CN32" s="70">
        <v>4.0</v>
      </c>
      <c r="CO32" s="70">
        <v>1.0</v>
      </c>
      <c r="CP32" s="70">
        <v>0.0</v>
      </c>
      <c r="CQ32" s="70">
        <v>0.0</v>
      </c>
      <c r="CR32" s="70">
        <f t="shared" si="9"/>
        <v>1</v>
      </c>
      <c r="CS32" s="70">
        <v>1.0</v>
      </c>
      <c r="CT32" s="186">
        <v>0.0</v>
      </c>
      <c r="CU32" s="274">
        <v>31.0</v>
      </c>
      <c r="CV32" s="246"/>
      <c r="CW32" s="247" t="s">
        <v>26</v>
      </c>
      <c r="CX32" s="248" t="s">
        <v>27</v>
      </c>
      <c r="CY32" s="70">
        <v>1.0</v>
      </c>
      <c r="CZ32" s="70">
        <v>0.0</v>
      </c>
      <c r="DA32" s="70">
        <v>0.0</v>
      </c>
      <c r="DB32" s="70">
        <v>0.0</v>
      </c>
      <c r="DC32" s="70">
        <f t="shared" si="10"/>
        <v>0</v>
      </c>
      <c r="DD32" s="70">
        <v>0.0</v>
      </c>
      <c r="DE32" s="186">
        <v>0.0</v>
      </c>
      <c r="DF32" s="274">
        <v>31.0</v>
      </c>
      <c r="DG32" s="249"/>
      <c r="DH32" s="247" t="s">
        <v>28</v>
      </c>
      <c r="DI32" s="250" t="s">
        <v>92</v>
      </c>
      <c r="DJ32" s="70">
        <v>0.0</v>
      </c>
      <c r="DK32" s="70">
        <v>0.0</v>
      </c>
      <c r="DL32" s="253">
        <v>0.0</v>
      </c>
      <c r="DM32" s="70">
        <v>0.0</v>
      </c>
      <c r="DN32" s="70">
        <f t="shared" si="11"/>
        <v>0</v>
      </c>
      <c r="DO32" s="70">
        <v>0.0</v>
      </c>
      <c r="DP32" s="186">
        <v>0.0</v>
      </c>
      <c r="DQ32" s="274">
        <v>31.0</v>
      </c>
      <c r="DR32" s="234"/>
      <c r="DS32" s="260" t="s">
        <v>28</v>
      </c>
      <c r="DT32" s="261" t="s">
        <v>96</v>
      </c>
      <c r="DU32" s="186">
        <v>0.0</v>
      </c>
      <c r="DV32" s="186">
        <v>0.0</v>
      </c>
      <c r="DW32" s="186">
        <v>0.0</v>
      </c>
      <c r="DX32" s="70">
        <v>0.0</v>
      </c>
      <c r="DY32" s="186">
        <f t="shared" si="12"/>
        <v>0</v>
      </c>
      <c r="DZ32" s="186">
        <v>0.0</v>
      </c>
      <c r="EA32" s="70">
        <v>0.0</v>
      </c>
      <c r="EB32" s="274">
        <v>31.0</v>
      </c>
      <c r="ED32" s="254" t="s">
        <v>31</v>
      </c>
      <c r="EE32" s="267" t="s">
        <v>32</v>
      </c>
      <c r="EF32" s="29">
        <v>0.0</v>
      </c>
      <c r="EG32" s="29">
        <v>5.0</v>
      </c>
      <c r="EH32" s="29">
        <v>1.0</v>
      </c>
      <c r="EI32" s="29">
        <v>2.0</v>
      </c>
      <c r="EJ32" s="23">
        <f t="shared" si="13"/>
        <v>2</v>
      </c>
      <c r="EK32" s="29">
        <v>0.0</v>
      </c>
      <c r="EL32" s="28">
        <v>0.0</v>
      </c>
      <c r="EM32" s="274">
        <v>31.0</v>
      </c>
    </row>
    <row r="33">
      <c r="A33" s="275"/>
      <c r="B33" s="276" t="s">
        <v>97</v>
      </c>
      <c r="C33" s="277">
        <f t="shared" ref="C33:C34" si="28">D33+E33</f>
        <v>323</v>
      </c>
      <c r="D33" s="277">
        <f t="shared" ref="D33:J33" si="15">SUM(D26:D30,D19:D23,D12:D16,D5:D9,D2)</f>
        <v>246</v>
      </c>
      <c r="E33" s="277">
        <f t="shared" si="15"/>
        <v>77</v>
      </c>
      <c r="F33" s="277">
        <f t="shared" si="15"/>
        <v>2</v>
      </c>
      <c r="G33" s="277">
        <f t="shared" si="15"/>
        <v>0</v>
      </c>
      <c r="H33" s="277">
        <f t="shared" si="15"/>
        <v>75</v>
      </c>
      <c r="I33" s="277">
        <f t="shared" si="15"/>
        <v>116</v>
      </c>
      <c r="J33" s="277">
        <f t="shared" si="15"/>
        <v>44</v>
      </c>
      <c r="K33" s="278"/>
      <c r="L33" s="246"/>
      <c r="M33" s="279" t="s">
        <v>97</v>
      </c>
      <c r="N33" s="280">
        <f t="shared" ref="N33:N34" si="30">O33+P33</f>
        <v>97</v>
      </c>
      <c r="O33" s="277">
        <f t="shared" ref="O33:U33" si="16">SUM(O26:O30,O19:O23,O12:O16,O5:O9,O2)</f>
        <v>83</v>
      </c>
      <c r="P33" s="277">
        <f t="shared" si="16"/>
        <v>14</v>
      </c>
      <c r="Q33" s="277">
        <f t="shared" si="16"/>
        <v>0</v>
      </c>
      <c r="R33" s="277">
        <f t="shared" si="16"/>
        <v>0</v>
      </c>
      <c r="S33" s="277">
        <f t="shared" si="16"/>
        <v>14</v>
      </c>
      <c r="T33" s="277">
        <f t="shared" si="16"/>
        <v>25</v>
      </c>
      <c r="U33" s="277">
        <f t="shared" si="16"/>
        <v>6</v>
      </c>
      <c r="V33" s="278"/>
      <c r="W33" s="246"/>
      <c r="X33" s="281" t="s">
        <v>97</v>
      </c>
      <c r="Y33" s="279">
        <f t="shared" ref="Y33:Y34" si="32">Z33+AA33</f>
        <v>345</v>
      </c>
      <c r="Z33" s="277">
        <f t="shared" ref="Z33:AF33" si="17">SUM(Z26:Z30,Z19:Z23,Z12:Z16,Z5:Z9,Z2)</f>
        <v>261</v>
      </c>
      <c r="AA33" s="277">
        <f t="shared" si="17"/>
        <v>84</v>
      </c>
      <c r="AB33" s="277">
        <f t="shared" si="17"/>
        <v>3</v>
      </c>
      <c r="AC33" s="277">
        <f t="shared" si="17"/>
        <v>1</v>
      </c>
      <c r="AD33" s="277">
        <f t="shared" si="17"/>
        <v>80</v>
      </c>
      <c r="AE33" s="277">
        <f t="shared" si="17"/>
        <v>171</v>
      </c>
      <c r="AF33" s="277">
        <f t="shared" si="17"/>
        <v>54</v>
      </c>
      <c r="AG33" s="282"/>
      <c r="AH33" s="283"/>
      <c r="AI33" s="279" t="s">
        <v>97</v>
      </c>
      <c r="AJ33" s="280">
        <f t="shared" ref="AJ33:AJ34" si="34">AK33+AL33</f>
        <v>108</v>
      </c>
      <c r="AK33" s="277">
        <f t="shared" ref="AK33:AQ33" si="18">SUM(AK26:AK30,AK19:AK23,AK12:AK16,AK5:AK9,AK2)</f>
        <v>80</v>
      </c>
      <c r="AL33" s="277">
        <f t="shared" si="18"/>
        <v>28</v>
      </c>
      <c r="AM33" s="277">
        <f t="shared" si="18"/>
        <v>3</v>
      </c>
      <c r="AN33" s="277">
        <f t="shared" si="18"/>
        <v>0</v>
      </c>
      <c r="AO33" s="277">
        <f t="shared" si="18"/>
        <v>25</v>
      </c>
      <c r="AP33" s="277">
        <f t="shared" si="18"/>
        <v>24</v>
      </c>
      <c r="AQ33" s="277">
        <f t="shared" si="18"/>
        <v>9</v>
      </c>
      <c r="AR33" s="282"/>
      <c r="AS33" s="283"/>
      <c r="AT33" s="279" t="s">
        <v>97</v>
      </c>
      <c r="AU33" s="280">
        <f t="shared" ref="AU33:AU34" si="36">AV33+AW33</f>
        <v>58</v>
      </c>
      <c r="AV33" s="277">
        <f t="shared" ref="AV33:BB33" si="19">SUM(AV26:AV30,AV19:AV23,AV12:AV16,AV5:AV9,AV2)</f>
        <v>39</v>
      </c>
      <c r="AW33" s="277">
        <f t="shared" si="19"/>
        <v>19</v>
      </c>
      <c r="AX33" s="277">
        <f t="shared" si="19"/>
        <v>1</v>
      </c>
      <c r="AY33" s="277">
        <f t="shared" si="19"/>
        <v>0</v>
      </c>
      <c r="AZ33" s="277">
        <f t="shared" si="19"/>
        <v>18</v>
      </c>
      <c r="BA33" s="277">
        <f t="shared" si="19"/>
        <v>76</v>
      </c>
      <c r="BB33" s="277">
        <f t="shared" si="19"/>
        <v>28</v>
      </c>
      <c r="BC33" s="282"/>
      <c r="BD33" s="284"/>
      <c r="BE33" s="281" t="s">
        <v>97</v>
      </c>
      <c r="BF33" s="285">
        <f t="shared" ref="BF33:BF34" si="38">BG33+BH33</f>
        <v>148</v>
      </c>
      <c r="BG33" s="277">
        <f t="shared" ref="BG33:BM33" si="20">SUM(BG26:BG30,BG19:BG23,BG12:BG16,BG5:BG9,BG2)</f>
        <v>94</v>
      </c>
      <c r="BH33" s="277">
        <f t="shared" si="20"/>
        <v>54</v>
      </c>
      <c r="BI33" s="277">
        <f t="shared" si="20"/>
        <v>6</v>
      </c>
      <c r="BJ33" s="277">
        <f t="shared" si="20"/>
        <v>6</v>
      </c>
      <c r="BK33" s="277">
        <f t="shared" si="20"/>
        <v>42</v>
      </c>
      <c r="BL33" s="277">
        <f t="shared" si="20"/>
        <v>56</v>
      </c>
      <c r="BM33" s="277">
        <f t="shared" si="20"/>
        <v>19</v>
      </c>
      <c r="BN33" s="282"/>
      <c r="BO33" s="283"/>
      <c r="BP33" s="281" t="s">
        <v>97</v>
      </c>
      <c r="BQ33" s="279">
        <f t="shared" ref="BQ33:BQ34" si="40">BR33+BS33</f>
        <v>120</v>
      </c>
      <c r="BR33" s="277">
        <f t="shared" ref="BR33:BX33" si="21">SUM(BR26:BR30,BR19:BR23,BR12:BR16,BR5:BR9,BR2)</f>
        <v>69</v>
      </c>
      <c r="BS33" s="277">
        <f t="shared" si="21"/>
        <v>51</v>
      </c>
      <c r="BT33" s="277">
        <f t="shared" si="21"/>
        <v>4</v>
      </c>
      <c r="BU33" s="277">
        <f t="shared" si="21"/>
        <v>2</v>
      </c>
      <c r="BV33" s="277">
        <f t="shared" si="21"/>
        <v>45</v>
      </c>
      <c r="BW33" s="277">
        <f t="shared" si="21"/>
        <v>69</v>
      </c>
      <c r="BX33" s="277">
        <f t="shared" si="21"/>
        <v>23</v>
      </c>
      <c r="BY33" s="282"/>
      <c r="BZ33" s="283"/>
      <c r="CA33" s="281" t="s">
        <v>97</v>
      </c>
      <c r="CB33" s="279">
        <f t="shared" ref="CB33:CB34" si="42">CC33+CD33</f>
        <v>100</v>
      </c>
      <c r="CC33" s="277">
        <f t="shared" ref="CC33:CI33" si="22">SUM(CC26:CC30,CC19:CC23,CC12:CC16,CC5:CC9,CC2)</f>
        <v>73</v>
      </c>
      <c r="CD33" s="277">
        <f t="shared" si="22"/>
        <v>27</v>
      </c>
      <c r="CE33" s="277">
        <f t="shared" si="22"/>
        <v>2</v>
      </c>
      <c r="CF33" s="277">
        <f t="shared" si="22"/>
        <v>0</v>
      </c>
      <c r="CG33" s="277">
        <f t="shared" si="22"/>
        <v>25</v>
      </c>
      <c r="CH33" s="277">
        <f t="shared" si="22"/>
        <v>34</v>
      </c>
      <c r="CI33" s="277">
        <f t="shared" si="22"/>
        <v>16</v>
      </c>
      <c r="CJ33" s="282"/>
      <c r="CK33" s="286"/>
      <c r="CL33" s="279" t="s">
        <v>97</v>
      </c>
      <c r="CM33" s="280">
        <f t="shared" ref="CM33:CM34" si="44">CN33+CO33</f>
        <v>141</v>
      </c>
      <c r="CN33" s="277">
        <f t="shared" ref="CN33:CT33" si="23">SUM(CN26:CN30,CN19:CN23,CN12:CN16,CN5:CN9,CN2)</f>
        <v>81</v>
      </c>
      <c r="CO33" s="277">
        <f t="shared" si="23"/>
        <v>60</v>
      </c>
      <c r="CP33" s="277">
        <f t="shared" si="23"/>
        <v>3</v>
      </c>
      <c r="CQ33" s="277">
        <f t="shared" si="23"/>
        <v>2</v>
      </c>
      <c r="CR33" s="277">
        <f t="shared" si="23"/>
        <v>55</v>
      </c>
      <c r="CS33" s="277">
        <f t="shared" si="23"/>
        <v>66</v>
      </c>
      <c r="CT33" s="277">
        <f t="shared" si="23"/>
        <v>34</v>
      </c>
      <c r="CU33" s="282"/>
      <c r="CV33" s="218"/>
      <c r="CW33" s="279" t="s">
        <v>97</v>
      </c>
      <c r="CX33" s="280">
        <f t="shared" ref="CX33:CX34" si="46">CY33+CZ33</f>
        <v>537</v>
      </c>
      <c r="CY33" s="277">
        <f t="shared" ref="CY33:DE33" si="24">SUM(CY26:CY30,CY19:CY23,CY12:CY16,CY5:CY9,CY2)</f>
        <v>360</v>
      </c>
      <c r="CZ33" s="277">
        <f t="shared" si="24"/>
        <v>177</v>
      </c>
      <c r="DA33" s="277">
        <f t="shared" si="24"/>
        <v>8</v>
      </c>
      <c r="DB33" s="277">
        <f t="shared" si="24"/>
        <v>3</v>
      </c>
      <c r="DC33" s="277">
        <f t="shared" si="24"/>
        <v>166</v>
      </c>
      <c r="DD33" s="277">
        <f t="shared" si="24"/>
        <v>125</v>
      </c>
      <c r="DE33" s="277">
        <f t="shared" si="24"/>
        <v>37</v>
      </c>
      <c r="DF33" s="282"/>
      <c r="DG33" s="218"/>
      <c r="DH33" s="279" t="s">
        <v>97</v>
      </c>
      <c r="DI33" s="280">
        <f t="shared" ref="DI33:DI34" si="48">DJ33+DK33</f>
        <v>179</v>
      </c>
      <c r="DJ33" s="277">
        <f t="shared" ref="DJ33:DP33" si="25">SUM(DJ26:DJ30,DJ19:DJ23,DJ12:DJ16,DJ5:DJ9,DJ2)</f>
        <v>106</v>
      </c>
      <c r="DK33" s="277">
        <f t="shared" si="25"/>
        <v>73</v>
      </c>
      <c r="DL33" s="277">
        <f t="shared" si="25"/>
        <v>14</v>
      </c>
      <c r="DM33" s="277">
        <f t="shared" si="25"/>
        <v>5</v>
      </c>
      <c r="DN33" s="277">
        <f t="shared" si="25"/>
        <v>54</v>
      </c>
      <c r="DO33" s="277">
        <f t="shared" si="25"/>
        <v>24</v>
      </c>
      <c r="DP33" s="277">
        <f t="shared" si="25"/>
        <v>8</v>
      </c>
      <c r="DQ33" s="282"/>
      <c r="DR33" s="283"/>
      <c r="DS33" s="287" t="s">
        <v>97</v>
      </c>
      <c r="DT33" s="32">
        <f t="shared" ref="DT33:DT34" si="50">DU33+DV33</f>
        <v>188</v>
      </c>
      <c r="DU33" s="277">
        <f t="shared" ref="DU33:EA33" si="26">SUM(DU26:DU30,DU19:DU23,DU12:DU16,DU5:DU9,DU2)</f>
        <v>112</v>
      </c>
      <c r="DV33" s="277">
        <f t="shared" si="26"/>
        <v>76</v>
      </c>
      <c r="DW33" s="277">
        <f t="shared" si="26"/>
        <v>9</v>
      </c>
      <c r="DX33" s="277">
        <f t="shared" si="26"/>
        <v>7</v>
      </c>
      <c r="DY33" s="277">
        <f t="shared" si="26"/>
        <v>60</v>
      </c>
      <c r="DZ33" s="277">
        <f t="shared" si="26"/>
        <v>42</v>
      </c>
      <c r="EA33" s="277">
        <f t="shared" si="26"/>
        <v>6</v>
      </c>
      <c r="EB33" s="282"/>
      <c r="ED33" s="279" t="s">
        <v>97</v>
      </c>
      <c r="EE33" s="280">
        <f t="shared" ref="EE33:EE34" si="52">EF33+EG33</f>
        <v>207</v>
      </c>
      <c r="EF33" s="277">
        <f t="shared" ref="EF33:EL33" si="27">SUM(EF26:EF30,EF19:EF23,EF12:EF16,EF5:EF9,EF2)</f>
        <v>151</v>
      </c>
      <c r="EG33" s="277">
        <f t="shared" si="27"/>
        <v>56</v>
      </c>
      <c r="EH33" s="277">
        <f t="shared" si="27"/>
        <v>10</v>
      </c>
      <c r="EI33" s="277">
        <f t="shared" si="27"/>
        <v>5</v>
      </c>
      <c r="EJ33" s="277">
        <f t="shared" si="27"/>
        <v>41</v>
      </c>
      <c r="EK33" s="277">
        <f t="shared" si="27"/>
        <v>84</v>
      </c>
      <c r="EL33" s="277">
        <f t="shared" si="27"/>
        <v>23</v>
      </c>
      <c r="EM33" s="282"/>
    </row>
    <row r="34">
      <c r="A34" s="275"/>
      <c r="B34" s="288" t="s">
        <v>98</v>
      </c>
      <c r="C34" s="289">
        <f t="shared" si="28"/>
        <v>47</v>
      </c>
      <c r="D34" s="289">
        <f t="shared" ref="D34:J34" si="29">SUM(D31:D32,D24:D25,D17:D18,D10:D11,D3:D4)</f>
        <v>22</v>
      </c>
      <c r="E34" s="289">
        <f t="shared" si="29"/>
        <v>25</v>
      </c>
      <c r="F34" s="289">
        <f t="shared" si="29"/>
        <v>0</v>
      </c>
      <c r="G34" s="289">
        <f t="shared" si="29"/>
        <v>3</v>
      </c>
      <c r="H34" s="289">
        <f t="shared" si="29"/>
        <v>22</v>
      </c>
      <c r="I34" s="289">
        <f t="shared" si="29"/>
        <v>19</v>
      </c>
      <c r="J34" s="289">
        <f t="shared" si="29"/>
        <v>13</v>
      </c>
      <c r="K34" s="290"/>
      <c r="L34" s="218"/>
      <c r="M34" s="291" t="s">
        <v>98</v>
      </c>
      <c r="N34" s="290">
        <f t="shared" si="30"/>
        <v>21</v>
      </c>
      <c r="O34" s="289">
        <f t="shared" ref="O34:U34" si="31">SUM(O31:O32,O24:O25,O17:O18,O10:O11,O3:O4)</f>
        <v>14</v>
      </c>
      <c r="P34" s="289">
        <f t="shared" si="31"/>
        <v>7</v>
      </c>
      <c r="Q34" s="289">
        <f t="shared" si="31"/>
        <v>1</v>
      </c>
      <c r="R34" s="289">
        <f t="shared" si="31"/>
        <v>1</v>
      </c>
      <c r="S34" s="289">
        <f t="shared" si="31"/>
        <v>5</v>
      </c>
      <c r="T34" s="289">
        <f t="shared" si="31"/>
        <v>3</v>
      </c>
      <c r="U34" s="289">
        <f t="shared" si="31"/>
        <v>1</v>
      </c>
      <c r="V34" s="290"/>
      <c r="W34" s="218"/>
      <c r="X34" s="292" t="s">
        <v>98</v>
      </c>
      <c r="Y34" s="291">
        <f t="shared" si="32"/>
        <v>94</v>
      </c>
      <c r="Z34" s="289">
        <f t="shared" ref="Z34:AF34" si="33">SUM(Z31:Z32,Z24:Z25,Z17:Z18,Z10:Z11,Z3:Z4)</f>
        <v>64</v>
      </c>
      <c r="AA34" s="289">
        <f t="shared" si="33"/>
        <v>30</v>
      </c>
      <c r="AB34" s="289">
        <f t="shared" si="33"/>
        <v>3</v>
      </c>
      <c r="AC34" s="289">
        <f t="shared" si="33"/>
        <v>1</v>
      </c>
      <c r="AD34" s="289">
        <f t="shared" si="33"/>
        <v>26</v>
      </c>
      <c r="AE34" s="289">
        <f t="shared" si="33"/>
        <v>26</v>
      </c>
      <c r="AF34" s="289">
        <f t="shared" si="33"/>
        <v>12</v>
      </c>
      <c r="AG34" s="289"/>
      <c r="AH34" s="293"/>
      <c r="AI34" s="291" t="s">
        <v>98</v>
      </c>
      <c r="AJ34" s="290">
        <f t="shared" si="34"/>
        <v>23</v>
      </c>
      <c r="AK34" s="289">
        <f t="shared" ref="AK34:AQ34" si="35">SUM(AK31:AK32,AK24:AK25,AK17:AK18,AK10:AK11,AK3:AK4)</f>
        <v>20</v>
      </c>
      <c r="AL34" s="289">
        <f t="shared" si="35"/>
        <v>3</v>
      </c>
      <c r="AM34" s="289">
        <f t="shared" si="35"/>
        <v>0</v>
      </c>
      <c r="AN34" s="289">
        <f t="shared" si="35"/>
        <v>0</v>
      </c>
      <c r="AO34" s="289">
        <f t="shared" si="35"/>
        <v>3</v>
      </c>
      <c r="AP34" s="289">
        <f t="shared" si="35"/>
        <v>0</v>
      </c>
      <c r="AQ34" s="289">
        <f t="shared" si="35"/>
        <v>0</v>
      </c>
      <c r="AR34" s="290"/>
      <c r="AS34" s="218"/>
      <c r="AT34" s="291" t="s">
        <v>98</v>
      </c>
      <c r="AU34" s="290">
        <f t="shared" si="36"/>
        <v>18</v>
      </c>
      <c r="AV34" s="289">
        <f t="shared" ref="AV34:BB34" si="37">SUM(AV31:AV32,AV24:AV25,AV17:AV18,AV10:AV11,AV3:AV4)</f>
        <v>13</v>
      </c>
      <c r="AW34" s="289">
        <f t="shared" si="37"/>
        <v>5</v>
      </c>
      <c r="AX34" s="289">
        <f t="shared" si="37"/>
        <v>0</v>
      </c>
      <c r="AY34" s="289">
        <f t="shared" si="37"/>
        <v>1</v>
      </c>
      <c r="AZ34" s="289">
        <f t="shared" si="37"/>
        <v>4</v>
      </c>
      <c r="BA34" s="289">
        <f t="shared" si="37"/>
        <v>19</v>
      </c>
      <c r="BB34" s="289">
        <f t="shared" si="37"/>
        <v>6</v>
      </c>
      <c r="BC34" s="290"/>
      <c r="BD34" s="294"/>
      <c r="BE34" s="292" t="s">
        <v>98</v>
      </c>
      <c r="BF34" s="291">
        <f t="shared" si="38"/>
        <v>31</v>
      </c>
      <c r="BG34" s="289">
        <f t="shared" ref="BG34:BM34" si="39">SUM(BG31:BG32,BG24:BG25,BG17:BG18,BG10:BG11,BG3:BG4)</f>
        <v>13</v>
      </c>
      <c r="BH34" s="289">
        <f t="shared" si="39"/>
        <v>18</v>
      </c>
      <c r="BI34" s="289">
        <f t="shared" si="39"/>
        <v>4</v>
      </c>
      <c r="BJ34" s="289">
        <f t="shared" si="39"/>
        <v>1</v>
      </c>
      <c r="BK34" s="289">
        <f t="shared" si="39"/>
        <v>13</v>
      </c>
      <c r="BL34" s="289">
        <f t="shared" si="39"/>
        <v>4</v>
      </c>
      <c r="BM34" s="289">
        <f t="shared" si="39"/>
        <v>1</v>
      </c>
      <c r="BN34" s="290"/>
      <c r="BO34" s="218"/>
      <c r="BP34" s="292" t="s">
        <v>98</v>
      </c>
      <c r="BQ34" s="291">
        <f t="shared" si="40"/>
        <v>33</v>
      </c>
      <c r="BR34" s="289">
        <f t="shared" ref="BR34:BX34" si="41">SUM(BR31:BR32,BR24:BR25,BR17:BR18,BR10:BR11,BR3:BR4)</f>
        <v>17</v>
      </c>
      <c r="BS34" s="289">
        <f t="shared" si="41"/>
        <v>16</v>
      </c>
      <c r="BT34" s="289">
        <f t="shared" si="41"/>
        <v>2</v>
      </c>
      <c r="BU34" s="289">
        <f t="shared" si="41"/>
        <v>0</v>
      </c>
      <c r="BV34" s="289">
        <f t="shared" si="41"/>
        <v>14</v>
      </c>
      <c r="BW34" s="289">
        <f t="shared" si="41"/>
        <v>12</v>
      </c>
      <c r="BX34" s="289">
        <f t="shared" si="41"/>
        <v>4</v>
      </c>
      <c r="BY34" s="290"/>
      <c r="BZ34" s="218"/>
      <c r="CA34" s="292" t="s">
        <v>98</v>
      </c>
      <c r="CB34" s="291">
        <f t="shared" si="42"/>
        <v>23</v>
      </c>
      <c r="CC34" s="289">
        <f t="shared" ref="CC34:CI34" si="43">SUM(CC31:CC32,CC24:CC25,CC17:CC18,CC10:CC11,CC3:CC4)</f>
        <v>13</v>
      </c>
      <c r="CD34" s="289">
        <f t="shared" si="43"/>
        <v>10</v>
      </c>
      <c r="CE34" s="289">
        <f t="shared" si="43"/>
        <v>1</v>
      </c>
      <c r="CF34" s="289">
        <f t="shared" si="43"/>
        <v>0</v>
      </c>
      <c r="CG34" s="289">
        <f t="shared" si="43"/>
        <v>9</v>
      </c>
      <c r="CH34" s="289">
        <f t="shared" si="43"/>
        <v>6</v>
      </c>
      <c r="CI34" s="289">
        <f t="shared" si="43"/>
        <v>3</v>
      </c>
      <c r="CJ34" s="290"/>
      <c r="CK34" s="295"/>
      <c r="CL34" s="291" t="s">
        <v>98</v>
      </c>
      <c r="CM34" s="290">
        <f t="shared" si="44"/>
        <v>36</v>
      </c>
      <c r="CN34" s="289">
        <f t="shared" ref="CN34:CT34" si="45">SUM(CN31:CN32,CN24:CN25,CN17:CN18,CN10:CN11,CN3:CN4)</f>
        <v>23</v>
      </c>
      <c r="CO34" s="289">
        <f t="shared" si="45"/>
        <v>13</v>
      </c>
      <c r="CP34" s="289">
        <f t="shared" si="45"/>
        <v>1</v>
      </c>
      <c r="CQ34" s="289">
        <f t="shared" si="45"/>
        <v>1</v>
      </c>
      <c r="CR34" s="289">
        <f t="shared" si="45"/>
        <v>11</v>
      </c>
      <c r="CS34" s="289">
        <f t="shared" si="45"/>
        <v>14</v>
      </c>
      <c r="CT34" s="289">
        <f t="shared" si="45"/>
        <v>4</v>
      </c>
      <c r="CU34" s="290"/>
      <c r="CV34" s="218"/>
      <c r="CW34" s="291" t="s">
        <v>98</v>
      </c>
      <c r="CX34" s="290">
        <f t="shared" si="46"/>
        <v>85</v>
      </c>
      <c r="CY34" s="289">
        <f t="shared" ref="CY34:DE34" si="47">SUM(CY31:CY32,CY24:CY25,CY17:CY18,CY10:CY11,CY3:CY4)</f>
        <v>54</v>
      </c>
      <c r="CZ34" s="289">
        <f t="shared" si="47"/>
        <v>31</v>
      </c>
      <c r="DA34" s="289">
        <f t="shared" si="47"/>
        <v>4</v>
      </c>
      <c r="DB34" s="289">
        <f t="shared" si="47"/>
        <v>2</v>
      </c>
      <c r="DC34" s="289">
        <f t="shared" si="47"/>
        <v>25</v>
      </c>
      <c r="DD34" s="289">
        <f t="shared" si="47"/>
        <v>9</v>
      </c>
      <c r="DE34" s="289">
        <f t="shared" si="47"/>
        <v>4</v>
      </c>
      <c r="DF34" s="296"/>
      <c r="DG34" s="218"/>
      <c r="DH34" s="291" t="s">
        <v>98</v>
      </c>
      <c r="DI34" s="290">
        <f t="shared" si="48"/>
        <v>32</v>
      </c>
      <c r="DJ34" s="289">
        <f t="shared" ref="DJ34:DP34" si="49">SUM(DJ31:DJ32,DJ24:DJ25,DJ17:DJ18,DJ10:DJ11,DJ3:DJ4)</f>
        <v>7</v>
      </c>
      <c r="DK34" s="289">
        <f t="shared" si="49"/>
        <v>25</v>
      </c>
      <c r="DL34" s="289">
        <f t="shared" si="49"/>
        <v>3</v>
      </c>
      <c r="DM34" s="289">
        <f t="shared" si="49"/>
        <v>5</v>
      </c>
      <c r="DN34" s="289">
        <f t="shared" si="49"/>
        <v>17</v>
      </c>
      <c r="DO34" s="289">
        <f t="shared" si="49"/>
        <v>2</v>
      </c>
      <c r="DP34" s="289">
        <f t="shared" si="49"/>
        <v>0</v>
      </c>
      <c r="DQ34" s="297"/>
      <c r="DR34" s="298"/>
      <c r="DS34" s="291" t="s">
        <v>98</v>
      </c>
      <c r="DT34" s="290">
        <f t="shared" si="50"/>
        <v>26</v>
      </c>
      <c r="DU34" s="289">
        <f t="shared" ref="DU34:EA34" si="51">SUM(DU31:DU32,DU24:DU25,DU17:DU18,DU10:DU11,DU3:DU4)</f>
        <v>6</v>
      </c>
      <c r="DV34" s="289">
        <f t="shared" si="51"/>
        <v>20</v>
      </c>
      <c r="DW34" s="289">
        <f t="shared" si="51"/>
        <v>5</v>
      </c>
      <c r="DX34" s="289">
        <f t="shared" si="51"/>
        <v>2</v>
      </c>
      <c r="DY34" s="289">
        <f t="shared" si="51"/>
        <v>13</v>
      </c>
      <c r="DZ34" s="289">
        <f t="shared" si="51"/>
        <v>3</v>
      </c>
      <c r="EA34" s="289">
        <f t="shared" si="51"/>
        <v>0</v>
      </c>
      <c r="EB34" s="297"/>
      <c r="ED34" s="291" t="s">
        <v>98</v>
      </c>
      <c r="EE34" s="290">
        <f t="shared" si="52"/>
        <v>43</v>
      </c>
      <c r="EF34" s="289">
        <f t="shared" ref="EF34:EL34" si="53">SUM(EF31:EF32,EF24:EF25,EF17:EF18,EF10:EF11,EF3:EF4)</f>
        <v>9</v>
      </c>
      <c r="EG34" s="289">
        <f t="shared" si="53"/>
        <v>34</v>
      </c>
      <c r="EH34" s="289">
        <f t="shared" si="53"/>
        <v>9</v>
      </c>
      <c r="EI34" s="289">
        <f t="shared" si="53"/>
        <v>6</v>
      </c>
      <c r="EJ34" s="289">
        <f t="shared" si="53"/>
        <v>19</v>
      </c>
      <c r="EK34" s="289">
        <f t="shared" si="53"/>
        <v>3</v>
      </c>
      <c r="EL34" s="289">
        <f t="shared" si="53"/>
        <v>1</v>
      </c>
      <c r="EM34" s="296"/>
    </row>
    <row r="35">
      <c r="A35" s="275"/>
      <c r="B35" s="299" t="s">
        <v>81</v>
      </c>
      <c r="C35" s="300">
        <f>SUM(D33:D34)+SUM(E33:E34)</f>
        <v>370</v>
      </c>
      <c r="D35" s="301"/>
      <c r="E35" s="302"/>
      <c r="F35" s="302"/>
      <c r="G35" s="302"/>
      <c r="H35" s="302"/>
      <c r="I35" s="303"/>
      <c r="J35" s="304"/>
      <c r="K35" s="305"/>
      <c r="L35" s="218"/>
      <c r="M35" s="306" t="s">
        <v>81</v>
      </c>
      <c r="N35" s="307">
        <f>SUM(O33:O34)+SUM(P33:P34)</f>
        <v>118</v>
      </c>
      <c r="O35" s="308"/>
      <c r="P35" s="182"/>
      <c r="Q35" s="182"/>
      <c r="R35" s="182"/>
      <c r="S35" s="182"/>
      <c r="T35" s="309"/>
      <c r="U35" s="305"/>
      <c r="V35" s="305"/>
      <c r="W35" s="218"/>
      <c r="X35" s="310" t="s">
        <v>81</v>
      </c>
      <c r="Y35" s="311">
        <f>SUM(Z33:Z34)+SUM(AA33:AA34)</f>
        <v>439</v>
      </c>
      <c r="Z35" s="308"/>
      <c r="AA35" s="182"/>
      <c r="AB35" s="182"/>
      <c r="AC35" s="182"/>
      <c r="AD35" s="182"/>
      <c r="AE35" s="182"/>
      <c r="AF35" s="309"/>
      <c r="AG35" s="304"/>
      <c r="AH35" s="293"/>
      <c r="AI35" s="306" t="s">
        <v>81</v>
      </c>
      <c r="AJ35" s="307">
        <f>SUM(AK33:AK34)+SUM(AL33:AL34)</f>
        <v>131</v>
      </c>
      <c r="AK35" s="308"/>
      <c r="AL35" s="182"/>
      <c r="AM35" s="182"/>
      <c r="AN35" s="182"/>
      <c r="AO35" s="182"/>
      <c r="AP35" s="182"/>
      <c r="AQ35" s="309"/>
      <c r="AR35" s="305"/>
      <c r="AS35" s="218"/>
      <c r="AT35" s="306" t="s">
        <v>81</v>
      </c>
      <c r="AU35" s="307">
        <f>SUM(AV33:AV34)+SUM(AW33:AW34)</f>
        <v>76</v>
      </c>
      <c r="AV35" s="308"/>
      <c r="AW35" s="182"/>
      <c r="AX35" s="182"/>
      <c r="AY35" s="182"/>
      <c r="AZ35" s="182"/>
      <c r="BA35" s="182"/>
      <c r="BB35" s="309"/>
      <c r="BC35" s="304"/>
      <c r="BD35" s="312"/>
      <c r="BE35" s="310" t="s">
        <v>81</v>
      </c>
      <c r="BF35" s="311">
        <f>SUM(BG33:BG34)+SUM(BH33:BH34)</f>
        <v>179</v>
      </c>
      <c r="BG35" s="308"/>
      <c r="BH35" s="182"/>
      <c r="BI35" s="182"/>
      <c r="BJ35" s="182"/>
      <c r="BK35" s="182"/>
      <c r="BL35" s="182"/>
      <c r="BM35" s="309"/>
      <c r="BN35" s="305"/>
      <c r="BO35" s="218"/>
      <c r="BP35" s="310" t="s">
        <v>81</v>
      </c>
      <c r="BQ35" s="311">
        <f>SUM(BR33:BR34)+SUM(BS33:BS34)</f>
        <v>153</v>
      </c>
      <c r="BR35" s="313"/>
      <c r="BS35" s="125"/>
      <c r="BT35" s="125"/>
      <c r="BU35" s="125"/>
      <c r="BV35" s="125"/>
      <c r="BW35" s="125"/>
      <c r="BX35" s="309"/>
      <c r="BY35" s="305"/>
      <c r="BZ35" s="218"/>
      <c r="CA35" s="310" t="s">
        <v>81</v>
      </c>
      <c r="CB35" s="311">
        <f>SUM(CC33:CC34)+SUM(CD33:CD34)</f>
        <v>123</v>
      </c>
      <c r="CC35" s="308"/>
      <c r="CD35" s="182"/>
      <c r="CE35" s="182"/>
      <c r="CF35" s="182"/>
      <c r="CG35" s="182"/>
      <c r="CH35" s="182"/>
      <c r="CI35" s="309"/>
      <c r="CJ35" s="305"/>
      <c r="CK35" s="314"/>
      <c r="CL35" s="306" t="s">
        <v>81</v>
      </c>
      <c r="CM35" s="307">
        <f>SUM(CN33:CN34)+SUM(CO33:CO34)</f>
        <v>177</v>
      </c>
      <c r="CN35" s="308"/>
      <c r="CO35" s="182"/>
      <c r="CP35" s="182"/>
      <c r="CQ35" s="182"/>
      <c r="CR35" s="182"/>
      <c r="CS35" s="182"/>
      <c r="CT35" s="309"/>
      <c r="CU35" s="305"/>
      <c r="CV35" s="218"/>
      <c r="CW35" s="306" t="s">
        <v>81</v>
      </c>
      <c r="CX35" s="307">
        <f>SUM(CY33:CY34)+SUM(CZ33:CZ34)</f>
        <v>622</v>
      </c>
      <c r="CY35" s="308"/>
      <c r="CZ35" s="182"/>
      <c r="DA35" s="182"/>
      <c r="DB35" s="182"/>
      <c r="DC35" s="182"/>
      <c r="DD35" s="182"/>
      <c r="DE35" s="309"/>
      <c r="DF35" s="296"/>
      <c r="DG35" s="315"/>
      <c r="DH35" s="306" t="s">
        <v>81</v>
      </c>
      <c r="DI35" s="307">
        <f>SUM(DJ33:DJ34)+SUM(DK33:DK34)</f>
        <v>211</v>
      </c>
      <c r="DJ35" s="308"/>
      <c r="DK35" s="182"/>
      <c r="DL35" s="182"/>
      <c r="DM35" s="182"/>
      <c r="DN35" s="182"/>
      <c r="DO35" s="182"/>
      <c r="DP35" s="309"/>
      <c r="DQ35" s="297"/>
      <c r="DR35" s="298"/>
      <c r="DS35" s="316" t="s">
        <v>81</v>
      </c>
      <c r="DT35" s="307">
        <f>SUM(DU33:DU34)+SUM(DV33:DV34)</f>
        <v>214</v>
      </c>
      <c r="DU35" s="308"/>
      <c r="DV35" s="182"/>
      <c r="DW35" s="182"/>
      <c r="DX35" s="182"/>
      <c r="DY35" s="182"/>
      <c r="DZ35" s="182"/>
      <c r="EA35" s="317"/>
      <c r="EB35" s="297"/>
      <c r="ED35" s="306" t="s">
        <v>81</v>
      </c>
      <c r="EE35" s="307">
        <f>SUM(EF33:EF34)+SUM(EG33:EG34)</f>
        <v>250</v>
      </c>
      <c r="EF35" s="308"/>
      <c r="EG35" s="182"/>
      <c r="EH35" s="182"/>
      <c r="EI35" s="182"/>
      <c r="EJ35" s="182"/>
      <c r="EK35" s="182"/>
      <c r="EL35" s="309"/>
      <c r="EM35" s="296"/>
    </row>
    <row r="36">
      <c r="A36" s="275"/>
      <c r="B36" s="318" t="s">
        <v>97</v>
      </c>
      <c r="C36" s="319"/>
      <c r="D36" s="320">
        <f t="shared" ref="D36:D37" si="54">D33</f>
        <v>246</v>
      </c>
      <c r="E36" s="321">
        <f t="shared" ref="E36:E37" si="55">SUM(F33:G33)</f>
        <v>2</v>
      </c>
      <c r="F36" s="321">
        <f t="shared" ref="F36:F37" si="56">H33</f>
        <v>75</v>
      </c>
      <c r="G36" s="321"/>
      <c r="H36" s="321"/>
      <c r="I36" s="321"/>
      <c r="J36" s="321"/>
      <c r="K36" s="322"/>
      <c r="L36" s="298"/>
      <c r="M36" s="281" t="s">
        <v>97</v>
      </c>
      <c r="N36" s="319"/>
      <c r="O36" s="321">
        <f t="shared" ref="O36:O37" si="57">O33</f>
        <v>83</v>
      </c>
      <c r="P36" s="321">
        <f t="shared" ref="P36:P37" si="58">SUM(Q33:R33)</f>
        <v>0</v>
      </c>
      <c r="Q36" s="321">
        <f t="shared" ref="Q36:Q37" si="59">S33</f>
        <v>14</v>
      </c>
      <c r="R36" s="321"/>
      <c r="S36" s="321"/>
      <c r="T36" s="321"/>
      <c r="U36" s="321"/>
      <c r="V36" s="322"/>
      <c r="W36" s="298"/>
      <c r="X36" s="281" t="s">
        <v>97</v>
      </c>
      <c r="Y36" s="319"/>
      <c r="Z36" s="321">
        <f t="shared" ref="Z36:Z37" si="60">Z33</f>
        <v>261</v>
      </c>
      <c r="AA36" s="321">
        <f t="shared" ref="AA36:AA37" si="61">SUM(AB33:AC33)</f>
        <v>4</v>
      </c>
      <c r="AB36" s="321">
        <f t="shared" ref="AB36:AB37" si="62">AD33</f>
        <v>80</v>
      </c>
      <c r="AC36" s="321"/>
      <c r="AD36" s="321"/>
      <c r="AE36" s="321"/>
      <c r="AF36" s="321"/>
      <c r="AG36" s="322"/>
      <c r="AH36" s="298"/>
      <c r="AI36" s="281" t="s">
        <v>97</v>
      </c>
      <c r="AJ36" s="319"/>
      <c r="AK36" s="321">
        <f t="shared" ref="AK36:AK37" si="63">AK33</f>
        <v>80</v>
      </c>
      <c r="AL36" s="321">
        <f t="shared" ref="AL36:AL37" si="64">SUM(AM33:AN33)</f>
        <v>3</v>
      </c>
      <c r="AM36" s="321">
        <f t="shared" ref="AM36:AM37" si="65">AO33</f>
        <v>25</v>
      </c>
      <c r="AN36" s="321"/>
      <c r="AO36" s="321"/>
      <c r="AP36" s="321"/>
      <c r="AQ36" s="321"/>
      <c r="AR36" s="322"/>
      <c r="AS36" s="298"/>
      <c r="AT36" s="318" t="s">
        <v>97</v>
      </c>
      <c r="AU36" s="319"/>
      <c r="AV36" s="320">
        <f t="shared" ref="AV36:AV37" si="66">AV33</f>
        <v>39</v>
      </c>
      <c r="AW36" s="321">
        <f t="shared" ref="AW36:AW37" si="67">SUM(AX33:AY33)</f>
        <v>1</v>
      </c>
      <c r="AX36" s="321">
        <f t="shared" ref="AX36:AX37" si="68">AZ33</f>
        <v>18</v>
      </c>
      <c r="AY36" s="321"/>
      <c r="AZ36" s="321"/>
      <c r="BA36" s="321"/>
      <c r="BB36" s="321"/>
      <c r="BC36" s="322"/>
      <c r="BD36" s="323"/>
      <c r="BE36" s="318" t="s">
        <v>97</v>
      </c>
      <c r="BF36" s="319"/>
      <c r="BG36" s="320">
        <f t="shared" ref="BG36:BG37" si="69">BG33</f>
        <v>94</v>
      </c>
      <c r="BH36" s="321">
        <f t="shared" ref="BH36:BH37" si="70">SUM(BI33:BJ33)</f>
        <v>12</v>
      </c>
      <c r="BI36" s="321">
        <f t="shared" ref="BI36:BI37" si="71">BK33</f>
        <v>42</v>
      </c>
      <c r="BJ36" s="321"/>
      <c r="BK36" s="321"/>
      <c r="BL36" s="321"/>
      <c r="BM36" s="321"/>
      <c r="BN36" s="322"/>
      <c r="BO36" s="298"/>
      <c r="BP36" s="281" t="s">
        <v>97</v>
      </c>
      <c r="BQ36" s="319"/>
      <c r="BR36" s="321">
        <f t="shared" ref="BR36:BR37" si="72">BR33</f>
        <v>69</v>
      </c>
      <c r="BS36" s="321">
        <f t="shared" ref="BS36:BS37" si="73">SUM(BT33:BU33)</f>
        <v>6</v>
      </c>
      <c r="BT36" s="321">
        <f t="shared" ref="BT36:BT37" si="74">BV33</f>
        <v>45</v>
      </c>
      <c r="BU36" s="321"/>
      <c r="BV36" s="321"/>
      <c r="BW36" s="321"/>
      <c r="BX36" s="321"/>
      <c r="BY36" s="322"/>
      <c r="BZ36" s="298"/>
      <c r="CA36" s="281" t="s">
        <v>97</v>
      </c>
      <c r="CB36" s="319"/>
      <c r="CC36" s="321">
        <f t="shared" ref="CC36:CC37" si="75">CC33</f>
        <v>73</v>
      </c>
      <c r="CD36" s="321">
        <f t="shared" ref="CD36:CD37" si="76">SUM(CE33:CF33)</f>
        <v>2</v>
      </c>
      <c r="CE36" s="321">
        <f t="shared" ref="CE36:CE37" si="77">CG33</f>
        <v>25</v>
      </c>
      <c r="CF36" s="321"/>
      <c r="CG36" s="321"/>
      <c r="CH36" s="321"/>
      <c r="CI36" s="321"/>
      <c r="CJ36" s="324"/>
      <c r="CK36" s="325"/>
      <c r="CL36" s="318" t="s">
        <v>97</v>
      </c>
      <c r="CM36" s="319"/>
      <c r="CN36" s="320">
        <f t="shared" ref="CN36:CN37" si="78">CN33</f>
        <v>81</v>
      </c>
      <c r="CO36" s="321">
        <f t="shared" ref="CO36:CO37" si="79">SUM(CP33:CQ33)</f>
        <v>5</v>
      </c>
      <c r="CP36" s="321">
        <f t="shared" ref="CP36:CP37" si="80">CR33</f>
        <v>55</v>
      </c>
      <c r="CQ36" s="321"/>
      <c r="CR36" s="321"/>
      <c r="CS36" s="321"/>
      <c r="CT36" s="321"/>
      <c r="CU36" s="322"/>
      <c r="CV36" s="275"/>
      <c r="CW36" s="318" t="s">
        <v>97</v>
      </c>
      <c r="CX36" s="319"/>
      <c r="CY36" s="320">
        <f t="shared" ref="CY36:CY37" si="81">CY33</f>
        <v>360</v>
      </c>
      <c r="CZ36" s="321">
        <f t="shared" ref="CZ36:CZ37" si="82">SUM(DA33:DB33)</f>
        <v>11</v>
      </c>
      <c r="DA36" s="321">
        <f t="shared" ref="DA36:DA37" si="83">DC33</f>
        <v>166</v>
      </c>
      <c r="DB36" s="321"/>
      <c r="DC36" s="321"/>
      <c r="DD36" s="321"/>
      <c r="DE36" s="321"/>
      <c r="DF36" s="322"/>
      <c r="DG36" s="298"/>
      <c r="DH36" s="318" t="s">
        <v>97</v>
      </c>
      <c r="DI36" s="319"/>
      <c r="DJ36" s="320">
        <f t="shared" ref="DJ36:DJ37" si="84">DJ33</f>
        <v>106</v>
      </c>
      <c r="DK36" s="321">
        <f t="shared" ref="DK36:DK37" si="85">SUM(DL33:DM33)</f>
        <v>19</v>
      </c>
      <c r="DL36" s="321">
        <f t="shared" ref="DL36:DL37" si="86">DN33</f>
        <v>54</v>
      </c>
      <c r="DM36" s="321"/>
      <c r="DN36" s="321"/>
      <c r="DO36" s="321"/>
      <c r="DP36" s="321"/>
      <c r="DQ36" s="322"/>
      <c r="DR36" s="298"/>
      <c r="DS36" s="318" t="s">
        <v>97</v>
      </c>
      <c r="DT36" s="319"/>
      <c r="DU36" s="320">
        <f t="shared" ref="DU36:DU37" si="87">DU33</f>
        <v>112</v>
      </c>
      <c r="DV36" s="321">
        <f t="shared" ref="DV36:DV37" si="88">SUM(DW33:DX33)</f>
        <v>16</v>
      </c>
      <c r="DW36" s="321">
        <f t="shared" ref="DW36:DW37" si="89">DY33</f>
        <v>60</v>
      </c>
      <c r="DX36" s="321"/>
      <c r="DY36" s="321"/>
      <c r="DZ36" s="321"/>
      <c r="EA36" s="326"/>
      <c r="EB36" s="297"/>
      <c r="ED36" s="318" t="s">
        <v>97</v>
      </c>
      <c r="EE36" s="319"/>
      <c r="EF36" s="320">
        <f t="shared" ref="EF36:EF37" si="90">EF33</f>
        <v>151</v>
      </c>
      <c r="EG36" s="321">
        <f t="shared" ref="EG36:EG37" si="91">SUM(EH33:EI33)</f>
        <v>15</v>
      </c>
      <c r="EH36" s="321">
        <f t="shared" ref="EH36:EH37" si="92">EJ33</f>
        <v>41</v>
      </c>
      <c r="EI36" s="321"/>
      <c r="EJ36" s="321"/>
      <c r="EK36" s="321"/>
      <c r="EL36" s="321"/>
      <c r="EM36" s="322"/>
    </row>
    <row r="37">
      <c r="A37" s="275"/>
      <c r="B37" s="327" t="s">
        <v>98</v>
      </c>
      <c r="C37" s="328"/>
      <c r="D37" s="329">
        <f t="shared" si="54"/>
        <v>22</v>
      </c>
      <c r="E37" s="329">
        <f t="shared" si="55"/>
        <v>3</v>
      </c>
      <c r="F37" s="329">
        <f t="shared" si="56"/>
        <v>22</v>
      </c>
      <c r="G37" s="329"/>
      <c r="H37" s="329"/>
      <c r="I37" s="329"/>
      <c r="J37" s="329"/>
      <c r="K37" s="330"/>
      <c r="L37" s="298"/>
      <c r="M37" s="310" t="s">
        <v>98</v>
      </c>
      <c r="N37" s="328"/>
      <c r="O37" s="329">
        <f t="shared" si="57"/>
        <v>14</v>
      </c>
      <c r="P37" s="329">
        <f t="shared" si="58"/>
        <v>2</v>
      </c>
      <c r="Q37" s="329">
        <f t="shared" si="59"/>
        <v>5</v>
      </c>
      <c r="R37" s="329"/>
      <c r="S37" s="329"/>
      <c r="T37" s="329"/>
      <c r="U37" s="329"/>
      <c r="V37" s="330"/>
      <c r="W37" s="298"/>
      <c r="X37" s="310" t="s">
        <v>98</v>
      </c>
      <c r="Y37" s="328"/>
      <c r="Z37" s="329">
        <f t="shared" si="60"/>
        <v>64</v>
      </c>
      <c r="AA37" s="329">
        <f t="shared" si="61"/>
        <v>4</v>
      </c>
      <c r="AB37" s="329">
        <f t="shared" si="62"/>
        <v>26</v>
      </c>
      <c r="AC37" s="329"/>
      <c r="AD37" s="329"/>
      <c r="AE37" s="329"/>
      <c r="AF37" s="329"/>
      <c r="AG37" s="330"/>
      <c r="AH37" s="298"/>
      <c r="AI37" s="310" t="s">
        <v>98</v>
      </c>
      <c r="AJ37" s="328"/>
      <c r="AK37" s="329">
        <f t="shared" si="63"/>
        <v>20</v>
      </c>
      <c r="AL37" s="329">
        <f t="shared" si="64"/>
        <v>0</v>
      </c>
      <c r="AM37" s="329">
        <f t="shared" si="65"/>
        <v>3</v>
      </c>
      <c r="AN37" s="329"/>
      <c r="AO37" s="329"/>
      <c r="AP37" s="329"/>
      <c r="AQ37" s="329"/>
      <c r="AR37" s="331"/>
      <c r="AS37" s="332"/>
      <c r="AT37" s="327" t="s">
        <v>98</v>
      </c>
      <c r="AU37" s="328"/>
      <c r="AV37" s="329">
        <f t="shared" si="66"/>
        <v>13</v>
      </c>
      <c r="AW37" s="329">
        <f t="shared" si="67"/>
        <v>1</v>
      </c>
      <c r="AX37" s="329">
        <f t="shared" si="68"/>
        <v>4</v>
      </c>
      <c r="AY37" s="329"/>
      <c r="AZ37" s="329"/>
      <c r="BA37" s="329"/>
      <c r="BB37" s="329"/>
      <c r="BC37" s="330"/>
      <c r="BD37" s="333"/>
      <c r="BE37" s="327" t="s">
        <v>98</v>
      </c>
      <c r="BF37" s="328"/>
      <c r="BG37" s="329">
        <f t="shared" si="69"/>
        <v>13</v>
      </c>
      <c r="BH37" s="329">
        <f t="shared" si="70"/>
        <v>5</v>
      </c>
      <c r="BI37" s="329">
        <f t="shared" si="71"/>
        <v>13</v>
      </c>
      <c r="BJ37" s="329"/>
      <c r="BK37" s="329"/>
      <c r="BL37" s="329"/>
      <c r="BM37" s="329"/>
      <c r="BN37" s="330"/>
      <c r="BO37" s="332"/>
      <c r="BP37" s="310" t="s">
        <v>98</v>
      </c>
      <c r="BQ37" s="328"/>
      <c r="BR37" s="329">
        <f t="shared" si="72"/>
        <v>17</v>
      </c>
      <c r="BS37" s="329">
        <f t="shared" si="73"/>
        <v>2</v>
      </c>
      <c r="BT37" s="329">
        <f t="shared" si="74"/>
        <v>14</v>
      </c>
      <c r="BU37" s="329"/>
      <c r="BV37" s="329"/>
      <c r="BW37" s="329"/>
      <c r="BX37" s="329"/>
      <c r="BY37" s="330"/>
      <c r="BZ37" s="298"/>
      <c r="CA37" s="310" t="s">
        <v>98</v>
      </c>
      <c r="CB37" s="328"/>
      <c r="CC37" s="329">
        <f t="shared" si="75"/>
        <v>13</v>
      </c>
      <c r="CD37" s="329">
        <f t="shared" si="76"/>
        <v>1</v>
      </c>
      <c r="CE37" s="329">
        <f t="shared" si="77"/>
        <v>9</v>
      </c>
      <c r="CF37" s="329"/>
      <c r="CG37" s="329"/>
      <c r="CH37" s="329"/>
      <c r="CI37" s="329"/>
      <c r="CJ37" s="334"/>
      <c r="CK37" s="312"/>
      <c r="CL37" s="327" t="s">
        <v>98</v>
      </c>
      <c r="CM37" s="328"/>
      <c r="CN37" s="329">
        <f t="shared" si="78"/>
        <v>23</v>
      </c>
      <c r="CO37" s="329">
        <f t="shared" si="79"/>
        <v>2</v>
      </c>
      <c r="CP37" s="329">
        <f t="shared" si="80"/>
        <v>11</v>
      </c>
      <c r="CQ37" s="329"/>
      <c r="CR37" s="329"/>
      <c r="CS37" s="329"/>
      <c r="CT37" s="329"/>
      <c r="CU37" s="330"/>
      <c r="CV37" s="275"/>
      <c r="CW37" s="327" t="s">
        <v>98</v>
      </c>
      <c r="CX37" s="328"/>
      <c r="CY37" s="329">
        <f t="shared" si="81"/>
        <v>54</v>
      </c>
      <c r="CZ37" s="329">
        <f t="shared" si="82"/>
        <v>6</v>
      </c>
      <c r="DA37" s="329">
        <f t="shared" si="83"/>
        <v>25</v>
      </c>
      <c r="DB37" s="329"/>
      <c r="DC37" s="329"/>
      <c r="DD37" s="329"/>
      <c r="DE37" s="329"/>
      <c r="DF37" s="330"/>
      <c r="DG37" s="298"/>
      <c r="DH37" s="327" t="s">
        <v>98</v>
      </c>
      <c r="DI37" s="328"/>
      <c r="DJ37" s="329">
        <f t="shared" si="84"/>
        <v>7</v>
      </c>
      <c r="DK37" s="329">
        <f t="shared" si="85"/>
        <v>8</v>
      </c>
      <c r="DL37" s="329">
        <f t="shared" si="86"/>
        <v>17</v>
      </c>
      <c r="DM37" s="329"/>
      <c r="DN37" s="329"/>
      <c r="DO37" s="329"/>
      <c r="DP37" s="329"/>
      <c r="DQ37" s="330"/>
      <c r="DR37" s="298"/>
      <c r="DS37" s="327" t="s">
        <v>98</v>
      </c>
      <c r="DT37" s="328"/>
      <c r="DU37" s="329">
        <f t="shared" si="87"/>
        <v>6</v>
      </c>
      <c r="DV37" s="329">
        <f t="shared" si="88"/>
        <v>7</v>
      </c>
      <c r="DW37" s="329">
        <f t="shared" si="89"/>
        <v>13</v>
      </c>
      <c r="DX37" s="329"/>
      <c r="DY37" s="329"/>
      <c r="DZ37" s="329"/>
      <c r="EA37" s="335"/>
      <c r="EB37" s="336"/>
      <c r="ED37" s="327" t="s">
        <v>98</v>
      </c>
      <c r="EE37" s="328"/>
      <c r="EF37" s="329">
        <f t="shared" si="90"/>
        <v>9</v>
      </c>
      <c r="EG37" s="329">
        <f t="shared" si="91"/>
        <v>15</v>
      </c>
      <c r="EH37" s="329">
        <f t="shared" si="92"/>
        <v>19</v>
      </c>
      <c r="EI37" s="329"/>
      <c r="EJ37" s="329"/>
      <c r="EK37" s="329"/>
      <c r="EL37" s="329"/>
      <c r="EM37" s="330"/>
    </row>
    <row r="38">
      <c r="A38" s="298"/>
      <c r="L38" s="298"/>
      <c r="W38" s="298"/>
      <c r="AH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98"/>
      <c r="BO38" s="298"/>
      <c r="BZ38" s="298"/>
      <c r="CJ38" s="337"/>
      <c r="CK38" s="293"/>
      <c r="CL38" s="337"/>
      <c r="DR38" s="298"/>
    </row>
    <row r="39">
      <c r="A39" s="298"/>
      <c r="L39" s="298"/>
      <c r="W39" s="298"/>
      <c r="AH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98"/>
      <c r="BO39" s="298"/>
      <c r="BZ39" s="298"/>
      <c r="CJ39" s="337"/>
      <c r="CK39" s="293"/>
      <c r="CL39" s="337"/>
      <c r="DR39" s="298"/>
    </row>
    <row r="40">
      <c r="A40" s="298"/>
      <c r="L40" s="298"/>
      <c r="W40" s="298"/>
      <c r="AH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98"/>
      <c r="BO40" s="298"/>
      <c r="BZ40" s="298"/>
      <c r="CJ40" s="337"/>
      <c r="CK40" s="293"/>
      <c r="CL40" s="337"/>
      <c r="DR40" s="298"/>
    </row>
    <row r="41">
      <c r="A41" s="298"/>
      <c r="L41" s="298"/>
      <c r="W41" s="298"/>
      <c r="AH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  <c r="BI41" s="298"/>
      <c r="BJ41" s="298"/>
      <c r="BK41" s="298"/>
      <c r="BL41" s="298"/>
      <c r="BM41" s="298"/>
      <c r="BN41" s="298"/>
      <c r="BO41" s="298"/>
      <c r="BZ41" s="298"/>
      <c r="CJ41" s="337"/>
      <c r="CK41" s="293"/>
      <c r="CL41" s="337"/>
      <c r="DR41" s="298"/>
    </row>
    <row r="42">
      <c r="A42" s="298"/>
      <c r="L42" s="298"/>
      <c r="W42" s="298"/>
      <c r="AH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  <c r="BI42" s="298"/>
      <c r="BJ42" s="298"/>
      <c r="BK42" s="298"/>
      <c r="BL42" s="298"/>
      <c r="BM42" s="298"/>
      <c r="BN42" s="298"/>
      <c r="BO42" s="298"/>
      <c r="BZ42" s="298"/>
      <c r="CJ42" s="337"/>
      <c r="CK42" s="293"/>
      <c r="CL42" s="337"/>
      <c r="DR42" s="298"/>
    </row>
    <row r="43">
      <c r="A43" s="298"/>
      <c r="L43" s="298"/>
      <c r="W43" s="298"/>
      <c r="AH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  <c r="BI43" s="298"/>
      <c r="BJ43" s="298"/>
      <c r="BK43" s="298"/>
      <c r="BL43" s="298"/>
      <c r="BM43" s="298"/>
      <c r="BN43" s="298"/>
      <c r="BO43" s="298"/>
      <c r="BZ43" s="298"/>
      <c r="CJ43" s="337"/>
      <c r="CK43" s="293"/>
      <c r="CL43" s="337"/>
      <c r="DR43" s="298"/>
    </row>
    <row r="44">
      <c r="A44" s="298"/>
      <c r="L44" s="298"/>
      <c r="W44" s="298"/>
      <c r="AH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  <c r="BI44" s="298"/>
      <c r="BJ44" s="298"/>
      <c r="BK44" s="298"/>
      <c r="BL44" s="298"/>
      <c r="BM44" s="298"/>
      <c r="BN44" s="298"/>
      <c r="BO44" s="298"/>
      <c r="BZ44" s="298"/>
      <c r="CJ44" s="337"/>
      <c r="CK44" s="293"/>
      <c r="CL44" s="337"/>
      <c r="DR44" s="298"/>
    </row>
    <row r="45">
      <c r="A45" s="298"/>
      <c r="L45" s="298"/>
      <c r="W45" s="298"/>
      <c r="AH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  <c r="BI45" s="298"/>
      <c r="BJ45" s="298"/>
      <c r="BK45" s="298"/>
      <c r="BL45" s="298"/>
      <c r="BM45" s="298"/>
      <c r="BN45" s="298"/>
      <c r="BO45" s="298"/>
      <c r="BZ45" s="298"/>
      <c r="CJ45" s="337"/>
      <c r="CK45" s="293"/>
      <c r="CL45" s="337"/>
      <c r="DR45" s="298"/>
    </row>
    <row r="46">
      <c r="A46" s="298"/>
      <c r="L46" s="298"/>
      <c r="W46" s="298"/>
      <c r="AH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Z46" s="298"/>
      <c r="CJ46" s="337"/>
      <c r="CK46" s="293"/>
      <c r="CL46" s="337"/>
      <c r="DR46" s="298"/>
    </row>
    <row r="47">
      <c r="A47" s="298"/>
      <c r="L47" s="298"/>
      <c r="W47" s="298"/>
      <c r="AH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  <c r="BI47" s="298"/>
      <c r="BJ47" s="298"/>
      <c r="BK47" s="298"/>
      <c r="BL47" s="298"/>
      <c r="BM47" s="298"/>
      <c r="BN47" s="298"/>
      <c r="BO47" s="298"/>
      <c r="BZ47" s="298"/>
      <c r="CJ47" s="337"/>
      <c r="CK47" s="293"/>
      <c r="CL47" s="337"/>
      <c r="DR47" s="298"/>
    </row>
    <row r="48">
      <c r="A48" s="298"/>
      <c r="L48" s="298"/>
      <c r="W48" s="298"/>
      <c r="AH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  <c r="BI48" s="298"/>
      <c r="BJ48" s="298"/>
      <c r="BK48" s="298"/>
      <c r="BL48" s="298"/>
      <c r="BM48" s="298"/>
      <c r="BN48" s="298"/>
      <c r="BO48" s="298"/>
      <c r="BZ48" s="298"/>
      <c r="CJ48" s="337"/>
      <c r="CK48" s="293"/>
      <c r="CL48" s="337"/>
      <c r="DR48" s="298"/>
    </row>
    <row r="49">
      <c r="A49" s="298"/>
      <c r="L49" s="298"/>
      <c r="W49" s="298"/>
      <c r="AH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  <c r="BI49" s="298"/>
      <c r="BJ49" s="298"/>
      <c r="BK49" s="298"/>
      <c r="BL49" s="298"/>
      <c r="BM49" s="298"/>
      <c r="BN49" s="298"/>
      <c r="BO49" s="298"/>
      <c r="BZ49" s="298"/>
      <c r="CJ49" s="337"/>
      <c r="CK49" s="293"/>
      <c r="CL49" s="337"/>
      <c r="DR49" s="298"/>
    </row>
    <row r="50">
      <c r="A50" s="298"/>
      <c r="L50" s="298"/>
      <c r="W50" s="298"/>
      <c r="AH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  <c r="BI50" s="298"/>
      <c r="BJ50" s="298"/>
      <c r="BK50" s="298"/>
      <c r="BL50" s="298"/>
      <c r="BM50" s="298"/>
      <c r="BN50" s="298"/>
      <c r="BO50" s="298"/>
      <c r="BZ50" s="298"/>
      <c r="CJ50" s="337"/>
      <c r="CK50" s="293"/>
      <c r="CL50" s="337"/>
      <c r="DR50" s="298"/>
    </row>
    <row r="51">
      <c r="A51" s="298"/>
      <c r="L51" s="298"/>
      <c r="W51" s="298"/>
      <c r="AH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  <c r="BN51" s="298"/>
      <c r="BO51" s="298"/>
      <c r="BZ51" s="298"/>
      <c r="CJ51" s="337"/>
      <c r="CK51" s="293"/>
      <c r="CL51" s="337"/>
      <c r="DR51" s="298"/>
    </row>
    <row r="52">
      <c r="A52" s="298"/>
      <c r="L52" s="298"/>
      <c r="W52" s="298"/>
      <c r="AH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  <c r="BI52" s="298"/>
      <c r="BJ52" s="298"/>
      <c r="BK52" s="298"/>
      <c r="BL52" s="298"/>
      <c r="BM52" s="298"/>
      <c r="BN52" s="298"/>
      <c r="BO52" s="298"/>
      <c r="BZ52" s="298"/>
      <c r="CJ52" s="337"/>
      <c r="CK52" s="293"/>
      <c r="CL52" s="337"/>
      <c r="DR52" s="298"/>
    </row>
    <row r="53">
      <c r="A53" s="298"/>
      <c r="L53" s="298"/>
      <c r="W53" s="298"/>
      <c r="AH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  <c r="BI53" s="298"/>
      <c r="BJ53" s="298"/>
      <c r="BK53" s="298"/>
      <c r="BL53" s="298"/>
      <c r="BM53" s="298"/>
      <c r="BN53" s="298"/>
      <c r="BO53" s="298"/>
      <c r="BZ53" s="298"/>
      <c r="CJ53" s="337"/>
      <c r="CK53" s="293"/>
      <c r="CL53" s="337"/>
      <c r="DR53" s="298"/>
    </row>
    <row r="54">
      <c r="A54" s="298"/>
      <c r="L54" s="298"/>
      <c r="W54" s="298"/>
      <c r="AH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  <c r="BI54" s="298"/>
      <c r="BJ54" s="298"/>
      <c r="BK54" s="298"/>
      <c r="BL54" s="298"/>
      <c r="BM54" s="298"/>
      <c r="BN54" s="298"/>
      <c r="BO54" s="298"/>
      <c r="BZ54" s="298"/>
      <c r="CJ54" s="337"/>
      <c r="CK54" s="293"/>
      <c r="CL54" s="337"/>
      <c r="DR54" s="298"/>
    </row>
    <row r="55">
      <c r="A55" s="298"/>
      <c r="L55" s="298"/>
      <c r="W55" s="298"/>
      <c r="AH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  <c r="BI55" s="298"/>
      <c r="BJ55" s="298"/>
      <c r="BK55" s="298"/>
      <c r="BL55" s="298"/>
      <c r="BM55" s="298"/>
      <c r="BN55" s="298"/>
      <c r="BO55" s="298"/>
      <c r="BZ55" s="298"/>
      <c r="CJ55" s="337"/>
      <c r="CK55" s="293"/>
      <c r="CL55" s="337"/>
      <c r="DR55" s="298"/>
    </row>
    <row r="56">
      <c r="A56" s="298"/>
      <c r="L56" s="298"/>
      <c r="W56" s="298"/>
      <c r="AH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  <c r="BI56" s="298"/>
      <c r="BJ56" s="298"/>
      <c r="BK56" s="298"/>
      <c r="BL56" s="298"/>
      <c r="BM56" s="298"/>
      <c r="BN56" s="298"/>
      <c r="BO56" s="298"/>
      <c r="BZ56" s="298"/>
      <c r="CJ56" s="337"/>
      <c r="CK56" s="293"/>
      <c r="CL56" s="337"/>
      <c r="DR56" s="298"/>
    </row>
    <row r="57">
      <c r="A57" s="298"/>
      <c r="L57" s="298"/>
      <c r="W57" s="298"/>
      <c r="AH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  <c r="BI57" s="298"/>
      <c r="BJ57" s="298"/>
      <c r="BK57" s="298"/>
      <c r="BL57" s="298"/>
      <c r="BM57" s="298"/>
      <c r="BN57" s="298"/>
      <c r="BO57" s="298"/>
      <c r="BZ57" s="298"/>
      <c r="CJ57" s="337"/>
      <c r="CK57" s="293"/>
      <c r="CL57" s="337"/>
      <c r="DR57" s="298"/>
    </row>
    <row r="58">
      <c r="A58" s="298"/>
      <c r="L58" s="298"/>
      <c r="W58" s="298"/>
      <c r="AH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  <c r="BI58" s="298"/>
      <c r="BJ58" s="298"/>
      <c r="BK58" s="298"/>
      <c r="BL58" s="298"/>
      <c r="BM58" s="298"/>
      <c r="BN58" s="298"/>
      <c r="BO58" s="298"/>
      <c r="BZ58" s="298"/>
      <c r="CJ58" s="337"/>
      <c r="CK58" s="293"/>
      <c r="CL58" s="337"/>
      <c r="DR58" s="298"/>
    </row>
    <row r="59">
      <c r="A59" s="298"/>
      <c r="L59" s="298"/>
      <c r="W59" s="298"/>
      <c r="AH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  <c r="BI59" s="298"/>
      <c r="BJ59" s="298"/>
      <c r="BK59" s="298"/>
      <c r="BL59" s="298"/>
      <c r="BM59" s="298"/>
      <c r="BN59" s="298"/>
      <c r="BO59" s="298"/>
      <c r="BZ59" s="298"/>
      <c r="CJ59" s="337"/>
      <c r="CK59" s="293"/>
      <c r="CL59" s="337"/>
      <c r="DR59" s="298"/>
    </row>
    <row r="60">
      <c r="A60" s="298"/>
      <c r="L60" s="298"/>
      <c r="W60" s="298"/>
      <c r="AH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  <c r="BI60" s="298"/>
      <c r="BJ60" s="298"/>
      <c r="BK60" s="298"/>
      <c r="BL60" s="298"/>
      <c r="BM60" s="298"/>
      <c r="BN60" s="298"/>
      <c r="BO60" s="298"/>
      <c r="BZ60" s="298"/>
      <c r="CJ60" s="337"/>
      <c r="CK60" s="293"/>
      <c r="CL60" s="337"/>
      <c r="DR60" s="298"/>
    </row>
    <row r="61">
      <c r="A61" s="298"/>
      <c r="L61" s="298"/>
      <c r="W61" s="298"/>
      <c r="AH61" s="298"/>
      <c r="AS61" s="298"/>
      <c r="AT61" s="298"/>
      <c r="AU61" s="298"/>
      <c r="AV61" s="298"/>
      <c r="AW61" s="298"/>
      <c r="AX61" s="298"/>
      <c r="AY61" s="298"/>
      <c r="AZ61" s="298"/>
      <c r="BA61" s="298"/>
      <c r="BB61" s="298"/>
      <c r="BC61" s="298"/>
      <c r="BD61" s="298"/>
      <c r="BE61" s="298"/>
      <c r="BF61" s="298"/>
      <c r="BG61" s="298"/>
      <c r="BH61" s="298"/>
      <c r="BI61" s="298"/>
      <c r="BJ61" s="298"/>
      <c r="BK61" s="298"/>
      <c r="BL61" s="298"/>
      <c r="BM61" s="298"/>
      <c r="BN61" s="298"/>
      <c r="BO61" s="298"/>
      <c r="BZ61" s="298"/>
      <c r="CJ61" s="337"/>
      <c r="CK61" s="293"/>
      <c r="CL61" s="337"/>
      <c r="DR61" s="298"/>
    </row>
    <row r="62">
      <c r="A62" s="298"/>
      <c r="L62" s="298"/>
      <c r="W62" s="298"/>
      <c r="AH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  <c r="BI62" s="298"/>
      <c r="BJ62" s="298"/>
      <c r="BK62" s="298"/>
      <c r="BL62" s="298"/>
      <c r="BM62" s="298"/>
      <c r="BN62" s="298"/>
      <c r="BO62" s="298"/>
      <c r="BZ62" s="298"/>
      <c r="CJ62" s="337"/>
      <c r="CK62" s="293"/>
      <c r="CL62" s="337"/>
      <c r="DR62" s="298"/>
    </row>
    <row r="63">
      <c r="A63" s="298"/>
      <c r="L63" s="298"/>
      <c r="W63" s="298"/>
      <c r="AH63" s="298"/>
      <c r="AS63" s="298"/>
      <c r="AT63" s="298"/>
      <c r="AU63" s="298"/>
      <c r="AV63" s="298"/>
      <c r="AW63" s="298"/>
      <c r="AX63" s="298"/>
      <c r="AY63" s="298"/>
      <c r="AZ63" s="298"/>
      <c r="BA63" s="298"/>
      <c r="BB63" s="298"/>
      <c r="BC63" s="298"/>
      <c r="BD63" s="298"/>
      <c r="BE63" s="298"/>
      <c r="BF63" s="298"/>
      <c r="BG63" s="298"/>
      <c r="BH63" s="298"/>
      <c r="BI63" s="298"/>
      <c r="BJ63" s="298"/>
      <c r="BK63" s="298"/>
      <c r="BL63" s="298"/>
      <c r="BM63" s="298"/>
      <c r="BN63" s="298"/>
      <c r="BO63" s="298"/>
      <c r="BZ63" s="298"/>
      <c r="CJ63" s="337"/>
      <c r="CK63" s="293"/>
      <c r="CL63" s="337"/>
      <c r="DR63" s="298"/>
    </row>
    <row r="64">
      <c r="A64" s="298"/>
      <c r="L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  <c r="BI64" s="298"/>
      <c r="BJ64" s="298"/>
      <c r="BK64" s="298"/>
      <c r="BL64" s="298"/>
      <c r="BM64" s="298"/>
      <c r="BN64" s="298"/>
      <c r="BO64" s="298"/>
      <c r="BZ64" s="298"/>
      <c r="CJ64" s="337"/>
      <c r="CK64" s="293"/>
      <c r="CL64" s="337"/>
      <c r="DR64" s="298"/>
    </row>
    <row r="65">
      <c r="A65" s="298"/>
      <c r="L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  <c r="BI65" s="298"/>
      <c r="BJ65" s="298"/>
      <c r="BK65" s="298"/>
      <c r="BL65" s="298"/>
      <c r="BM65" s="298"/>
      <c r="BN65" s="298"/>
      <c r="BO65" s="298"/>
      <c r="BZ65" s="298"/>
      <c r="CJ65" s="337"/>
      <c r="CK65" s="293"/>
      <c r="CL65" s="337"/>
      <c r="DR65" s="298"/>
    </row>
    <row r="66">
      <c r="A66" s="298"/>
      <c r="L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  <c r="BI66" s="298"/>
      <c r="BJ66" s="298"/>
      <c r="BK66" s="298"/>
      <c r="BL66" s="298"/>
      <c r="BM66" s="298"/>
      <c r="BN66" s="298"/>
      <c r="BO66" s="298"/>
      <c r="BZ66" s="298"/>
      <c r="CJ66" s="337"/>
      <c r="CK66" s="293"/>
      <c r="CL66" s="337"/>
      <c r="DR66" s="298"/>
    </row>
    <row r="67">
      <c r="A67" s="298"/>
      <c r="L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  <c r="BI67" s="298"/>
      <c r="BJ67" s="298"/>
      <c r="BK67" s="298"/>
      <c r="BL67" s="298"/>
      <c r="BM67" s="298"/>
      <c r="BN67" s="298"/>
      <c r="BO67" s="298"/>
      <c r="BZ67" s="298"/>
      <c r="CJ67" s="337"/>
      <c r="CK67" s="293"/>
      <c r="CL67" s="337"/>
      <c r="DR67" s="298"/>
    </row>
    <row r="68">
      <c r="A68" s="298"/>
      <c r="L68" s="298"/>
      <c r="U68" s="29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98"/>
      <c r="AH68" s="298"/>
      <c r="AI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  <c r="BI68" s="298"/>
      <c r="BJ68" s="298"/>
      <c r="BK68" s="298"/>
      <c r="BL68" s="298"/>
      <c r="BM68" s="298"/>
      <c r="BN68" s="298"/>
      <c r="BO68" s="298"/>
      <c r="BZ68" s="298"/>
      <c r="CK68" s="298"/>
      <c r="CM68" s="337"/>
      <c r="DR68" s="298"/>
    </row>
    <row r="69">
      <c r="A69" s="338"/>
      <c r="B69" s="339" t="s">
        <v>99</v>
      </c>
      <c r="C69" s="340"/>
      <c r="D69" s="340"/>
      <c r="E69" s="340"/>
      <c r="F69" s="340"/>
      <c r="G69" s="340"/>
      <c r="H69" s="340"/>
      <c r="I69" s="340"/>
      <c r="J69" s="341"/>
      <c r="L69" s="298"/>
      <c r="U69" s="298"/>
      <c r="V69" s="227"/>
      <c r="W69" s="227"/>
      <c r="X69" s="227"/>
      <c r="Y69" s="246"/>
      <c r="Z69" s="218"/>
      <c r="AA69" s="218"/>
      <c r="AB69" s="218"/>
      <c r="AC69" s="218"/>
      <c r="AD69" s="218"/>
      <c r="AE69" s="218"/>
      <c r="AF69" s="342"/>
      <c r="AG69" s="298"/>
      <c r="AH69" s="298"/>
      <c r="AI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  <c r="BI69" s="298"/>
      <c r="BJ69" s="298"/>
      <c r="BK69" s="298"/>
      <c r="BL69" s="298"/>
      <c r="BM69" s="298"/>
      <c r="BN69" s="298"/>
      <c r="BO69" s="298"/>
      <c r="BZ69" s="298"/>
      <c r="CK69" s="298"/>
      <c r="CM69" s="337"/>
      <c r="DR69" s="298"/>
    </row>
    <row r="70">
      <c r="A70" s="343"/>
      <c r="B70" s="344" t="s">
        <v>9</v>
      </c>
      <c r="C70" s="345" t="s">
        <v>10</v>
      </c>
      <c r="D70" s="346" t="s">
        <v>60</v>
      </c>
      <c r="E70" s="346" t="s">
        <v>61</v>
      </c>
      <c r="F70" s="346" t="s">
        <v>83</v>
      </c>
      <c r="G70" s="347" t="s">
        <v>84</v>
      </c>
      <c r="H70" s="346" t="s">
        <v>85</v>
      </c>
      <c r="I70" s="346" t="s">
        <v>63</v>
      </c>
      <c r="J70" s="347" t="s">
        <v>64</v>
      </c>
      <c r="K70" s="348" t="s">
        <v>86</v>
      </c>
      <c r="L70" s="349" t="s">
        <v>86</v>
      </c>
      <c r="U70" s="298"/>
      <c r="V70" s="227"/>
      <c r="W70" s="227"/>
      <c r="X70" s="227"/>
      <c r="Y70" s="246"/>
      <c r="Z70" s="350"/>
      <c r="AA70" s="350"/>
      <c r="AB70" s="350"/>
      <c r="AC70" s="350"/>
      <c r="AD70" s="350"/>
      <c r="AE70" s="350"/>
      <c r="AF70" s="342"/>
      <c r="AG70" s="298"/>
      <c r="AH70" s="298"/>
      <c r="AI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  <c r="BI70" s="298"/>
      <c r="BJ70" s="298"/>
      <c r="BK70" s="298"/>
      <c r="BL70" s="298"/>
      <c r="BM70" s="298"/>
      <c r="BN70" s="298"/>
      <c r="BO70" s="298"/>
      <c r="BZ70" s="298"/>
      <c r="CK70" s="298"/>
      <c r="CM70" s="337"/>
      <c r="DR70" s="298"/>
    </row>
    <row r="71">
      <c r="A71" s="332"/>
      <c r="B71" s="351" t="s">
        <v>97</v>
      </c>
      <c r="C71" s="352">
        <f t="shared" ref="C71:J71" si="93">SUM(C33,N33,Y33,AJ33,AU33,BF33,BQ33,CB33,CM33,CX33,DI33,DT33,EE33)</f>
        <v>2551</v>
      </c>
      <c r="D71" s="352">
        <f t="shared" si="93"/>
        <v>1755</v>
      </c>
      <c r="E71" s="352">
        <f t="shared" si="93"/>
        <v>796</v>
      </c>
      <c r="F71" s="352">
        <f t="shared" si="93"/>
        <v>65</v>
      </c>
      <c r="G71" s="352">
        <f t="shared" si="93"/>
        <v>31</v>
      </c>
      <c r="H71" s="352">
        <f t="shared" si="93"/>
        <v>700</v>
      </c>
      <c r="I71" s="352">
        <f t="shared" si="93"/>
        <v>912</v>
      </c>
      <c r="J71" s="352">
        <f t="shared" si="93"/>
        <v>307</v>
      </c>
      <c r="K71" s="353"/>
      <c r="L71" s="354"/>
      <c r="U71" s="298"/>
      <c r="V71" s="227"/>
      <c r="W71" s="227"/>
      <c r="X71" s="227"/>
      <c r="Y71" s="246"/>
      <c r="Z71" s="218"/>
      <c r="AA71" s="218"/>
      <c r="AB71" s="218"/>
      <c r="AC71" s="218"/>
      <c r="AD71" s="218"/>
      <c r="AE71" s="218"/>
      <c r="AF71" s="342"/>
      <c r="AG71" s="298"/>
      <c r="AH71" s="298"/>
      <c r="AI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  <c r="BI71" s="298"/>
      <c r="BJ71" s="298"/>
      <c r="BK71" s="298"/>
      <c r="BL71" s="298"/>
      <c r="BM71" s="298"/>
      <c r="BN71" s="298"/>
      <c r="BO71" s="298"/>
      <c r="BZ71" s="298"/>
      <c r="CK71" s="298"/>
      <c r="CM71" s="337"/>
      <c r="DR71" s="298"/>
    </row>
    <row r="72">
      <c r="A72" s="332"/>
      <c r="B72" s="355" t="s">
        <v>98</v>
      </c>
      <c r="C72" s="352">
        <f t="shared" ref="C72:J72" si="94">SUM(C34,N34,Y34,AJ34,AU34,BF34,BQ34,CB34,CM34,CX34,DI34,DT34,EE34)</f>
        <v>512</v>
      </c>
      <c r="D72" s="352">
        <f t="shared" si="94"/>
        <v>275</v>
      </c>
      <c r="E72" s="352">
        <f t="shared" si="94"/>
        <v>237</v>
      </c>
      <c r="F72" s="352">
        <f t="shared" si="94"/>
        <v>33</v>
      </c>
      <c r="G72" s="352">
        <f t="shared" si="94"/>
        <v>23</v>
      </c>
      <c r="H72" s="352">
        <f t="shared" si="94"/>
        <v>181</v>
      </c>
      <c r="I72" s="352">
        <f t="shared" si="94"/>
        <v>120</v>
      </c>
      <c r="J72" s="352">
        <f t="shared" si="94"/>
        <v>49</v>
      </c>
      <c r="L72" s="356"/>
      <c r="U72" s="298"/>
      <c r="V72" s="227"/>
      <c r="W72" s="227"/>
      <c r="X72" s="227"/>
      <c r="Y72" s="246"/>
      <c r="Z72" s="218"/>
      <c r="AA72" s="218"/>
      <c r="AB72" s="218"/>
      <c r="AC72" s="218"/>
      <c r="AD72" s="218"/>
      <c r="AE72" s="218"/>
      <c r="AF72" s="342"/>
      <c r="AG72" s="298"/>
      <c r="AH72" s="298"/>
      <c r="AI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  <c r="BI72" s="298"/>
      <c r="BJ72" s="298"/>
      <c r="BK72" s="298"/>
      <c r="BL72" s="298"/>
      <c r="BM72" s="298"/>
      <c r="BN72" s="298"/>
      <c r="BO72" s="298"/>
      <c r="BZ72" s="298"/>
      <c r="CJ72" s="337"/>
      <c r="CK72" s="293"/>
      <c r="CL72" s="337"/>
      <c r="DR72" s="298"/>
    </row>
    <row r="73">
      <c r="A73" s="332"/>
      <c r="B73" s="357" t="s">
        <v>81</v>
      </c>
      <c r="C73" s="352">
        <f>SUM(C35,N35,Y35,AJ35,AU35,BF35,BQ35,CB35,CM35,CX35,DI35,DT35,EE35)</f>
        <v>3063</v>
      </c>
      <c r="D73" s="358"/>
      <c r="E73" s="359"/>
      <c r="F73" s="360"/>
      <c r="G73" s="360"/>
      <c r="H73" s="360"/>
      <c r="I73" s="360"/>
      <c r="J73" s="361"/>
      <c r="K73" s="362"/>
      <c r="L73" s="363"/>
      <c r="U73" s="298"/>
      <c r="V73" s="227"/>
      <c r="W73" s="227"/>
      <c r="X73" s="227"/>
      <c r="Y73" s="246"/>
      <c r="Z73" s="218"/>
      <c r="AA73" s="218"/>
      <c r="AB73" s="218"/>
      <c r="AC73" s="218"/>
      <c r="AD73" s="218"/>
      <c r="AE73" s="218"/>
      <c r="AF73" s="342"/>
      <c r="AG73" s="298"/>
      <c r="AH73" s="298"/>
      <c r="AI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  <c r="BI73" s="298"/>
      <c r="BJ73" s="298"/>
      <c r="BK73" s="298"/>
      <c r="BL73" s="298"/>
      <c r="BM73" s="298"/>
      <c r="BN73" s="298"/>
      <c r="BO73" s="298"/>
      <c r="BZ73" s="298"/>
      <c r="CJ73" s="337"/>
      <c r="CK73" s="293"/>
      <c r="CL73" s="337"/>
      <c r="DR73" s="298"/>
    </row>
    <row r="74">
      <c r="A74" s="298"/>
      <c r="L74" s="298"/>
      <c r="U74" s="298"/>
      <c r="V74" s="227"/>
      <c r="W74" s="227"/>
      <c r="X74" s="227"/>
      <c r="Y74" s="246"/>
      <c r="Z74" s="218"/>
      <c r="AA74" s="218"/>
      <c r="AB74" s="218"/>
      <c r="AC74" s="218"/>
      <c r="AD74" s="218"/>
      <c r="AE74" s="218"/>
      <c r="AF74" s="342"/>
      <c r="AG74" s="298"/>
      <c r="AH74" s="298"/>
      <c r="AI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  <c r="BI74" s="298"/>
      <c r="BJ74" s="298"/>
      <c r="BK74" s="298"/>
      <c r="BL74" s="298"/>
      <c r="BM74" s="298"/>
      <c r="BN74" s="298"/>
      <c r="BO74" s="298"/>
      <c r="BZ74" s="298"/>
      <c r="CJ74" s="337"/>
      <c r="CK74" s="293"/>
      <c r="CL74" s="337"/>
      <c r="DR74" s="298"/>
    </row>
    <row r="75">
      <c r="A75" s="298"/>
      <c r="L75" s="298"/>
      <c r="U75" s="298"/>
      <c r="V75" s="227"/>
      <c r="W75" s="227"/>
      <c r="X75" s="227"/>
      <c r="Y75" s="246"/>
      <c r="Z75" s="218"/>
      <c r="AA75" s="218"/>
      <c r="AB75" s="218"/>
      <c r="AC75" s="218"/>
      <c r="AD75" s="218"/>
      <c r="AE75" s="218"/>
      <c r="AF75" s="342"/>
      <c r="AG75" s="298"/>
      <c r="AH75" s="298"/>
      <c r="AI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  <c r="BI75" s="298"/>
      <c r="BJ75" s="298"/>
      <c r="BK75" s="298"/>
      <c r="BL75" s="298"/>
      <c r="BM75" s="298"/>
      <c r="BN75" s="298"/>
      <c r="BO75" s="298"/>
      <c r="BZ75" s="298"/>
      <c r="CJ75" s="337"/>
      <c r="CK75" s="293"/>
      <c r="CL75" s="337"/>
      <c r="DR75" s="298"/>
    </row>
    <row r="76">
      <c r="A76" s="298"/>
      <c r="L76" s="298"/>
      <c r="U76" s="298"/>
      <c r="V76" s="227"/>
      <c r="W76" s="227"/>
      <c r="X76" s="227"/>
      <c r="Y76" s="246"/>
      <c r="Z76" s="218"/>
      <c r="AA76" s="218"/>
      <c r="AB76" s="218"/>
      <c r="AC76" s="218"/>
      <c r="AD76" s="218"/>
      <c r="AE76" s="218"/>
      <c r="AF76" s="342"/>
      <c r="AG76" s="298"/>
      <c r="AH76" s="298"/>
      <c r="AI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  <c r="BI76" s="298"/>
      <c r="BJ76" s="298"/>
      <c r="BK76" s="298"/>
      <c r="BL76" s="298"/>
      <c r="BM76" s="298"/>
      <c r="BN76" s="298"/>
      <c r="BO76" s="298"/>
      <c r="BZ76" s="298"/>
      <c r="CJ76" s="337"/>
      <c r="CK76" s="293"/>
      <c r="CL76" s="337"/>
      <c r="DR76" s="298"/>
    </row>
    <row r="77">
      <c r="A77" s="298"/>
      <c r="L77" s="298"/>
      <c r="U77" s="298"/>
      <c r="V77" s="227"/>
      <c r="W77" s="227"/>
      <c r="X77" s="227"/>
      <c r="Y77" s="246"/>
      <c r="Z77" s="218"/>
      <c r="AA77" s="218"/>
      <c r="AB77" s="218"/>
      <c r="AC77" s="218"/>
      <c r="AD77" s="218"/>
      <c r="AE77" s="218"/>
      <c r="AF77" s="342"/>
      <c r="AG77" s="298"/>
      <c r="AH77" s="298"/>
      <c r="AI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  <c r="BI77" s="298"/>
      <c r="BJ77" s="298"/>
      <c r="BK77" s="298"/>
      <c r="BL77" s="298"/>
      <c r="BM77" s="298"/>
      <c r="BN77" s="298"/>
      <c r="BO77" s="298"/>
      <c r="BZ77" s="298"/>
      <c r="CJ77" s="337"/>
      <c r="CK77" s="293"/>
      <c r="CL77" s="337"/>
      <c r="DR77" s="298"/>
    </row>
    <row r="78">
      <c r="A78" s="298"/>
      <c r="L78" s="298"/>
      <c r="U78" s="298"/>
      <c r="V78" s="227"/>
      <c r="W78" s="227"/>
      <c r="X78" s="227"/>
      <c r="Y78" s="246"/>
      <c r="Z78" s="218"/>
      <c r="AA78" s="218"/>
      <c r="AB78" s="218"/>
      <c r="AC78" s="218"/>
      <c r="AD78" s="218"/>
      <c r="AE78" s="218"/>
      <c r="AF78" s="342"/>
      <c r="AG78" s="298"/>
      <c r="AH78" s="298"/>
      <c r="AI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  <c r="BI78" s="298"/>
      <c r="BJ78" s="298"/>
      <c r="BK78" s="298"/>
      <c r="BL78" s="298"/>
      <c r="BM78" s="298"/>
      <c r="BN78" s="298"/>
      <c r="BO78" s="298"/>
      <c r="BZ78" s="298"/>
      <c r="CJ78" s="337"/>
      <c r="CK78" s="293"/>
      <c r="CL78" s="337"/>
      <c r="DR78" s="298"/>
    </row>
    <row r="79">
      <c r="A79" s="298"/>
      <c r="L79" s="298"/>
      <c r="U79" s="298"/>
      <c r="V79" s="227"/>
      <c r="W79" s="227"/>
      <c r="X79" s="227"/>
      <c r="Y79" s="246"/>
      <c r="Z79" s="218"/>
      <c r="AA79" s="218"/>
      <c r="AB79" s="218"/>
      <c r="AC79" s="218"/>
      <c r="AD79" s="218"/>
      <c r="AE79" s="218"/>
      <c r="AF79" s="342"/>
      <c r="AG79" s="298"/>
      <c r="AH79" s="298"/>
      <c r="AI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  <c r="BI79" s="298"/>
      <c r="BJ79" s="298"/>
      <c r="BK79" s="298"/>
      <c r="BL79" s="298"/>
      <c r="BM79" s="298"/>
      <c r="BN79" s="298"/>
      <c r="BO79" s="298"/>
      <c r="BZ79" s="298"/>
      <c r="CJ79" s="337"/>
      <c r="CK79" s="293"/>
      <c r="CL79" s="337"/>
      <c r="DR79" s="298"/>
    </row>
    <row r="80">
      <c r="A80" s="298"/>
      <c r="L80" s="298"/>
      <c r="U80" s="298"/>
      <c r="V80" s="227"/>
      <c r="W80" s="227"/>
      <c r="X80" s="227"/>
      <c r="Y80" s="246"/>
      <c r="Z80" s="218"/>
      <c r="AA80" s="218"/>
      <c r="AB80" s="218"/>
      <c r="AC80" s="218"/>
      <c r="AD80" s="218"/>
      <c r="AE80" s="218"/>
      <c r="AF80" s="342"/>
      <c r="AG80" s="298"/>
      <c r="AH80" s="298"/>
      <c r="AI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  <c r="BI80" s="298"/>
      <c r="BJ80" s="298"/>
      <c r="BK80" s="298"/>
      <c r="BL80" s="298"/>
      <c r="BM80" s="298"/>
      <c r="BN80" s="298"/>
      <c r="BO80" s="298"/>
      <c r="BZ80" s="298"/>
      <c r="CJ80" s="337"/>
      <c r="CK80" s="293"/>
      <c r="CL80" s="337"/>
      <c r="DR80" s="298"/>
    </row>
    <row r="81">
      <c r="A81" s="298"/>
      <c r="L81" s="298"/>
      <c r="U81" s="298"/>
      <c r="V81" s="227"/>
      <c r="W81" s="227"/>
      <c r="X81" s="227"/>
      <c r="Y81" s="246"/>
      <c r="Z81" s="218"/>
      <c r="AA81" s="218"/>
      <c r="AB81" s="218"/>
      <c r="AC81" s="218"/>
      <c r="AD81" s="218"/>
      <c r="AE81" s="218"/>
      <c r="AF81" s="342"/>
      <c r="AG81" s="298"/>
      <c r="AH81" s="298"/>
      <c r="AI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  <c r="BI81" s="298"/>
      <c r="BJ81" s="298"/>
      <c r="BK81" s="298"/>
      <c r="BL81" s="298"/>
      <c r="BM81" s="298"/>
      <c r="BN81" s="298"/>
      <c r="BO81" s="298"/>
      <c r="BZ81" s="298"/>
      <c r="CJ81" s="337"/>
      <c r="CK81" s="293"/>
      <c r="CL81" s="337"/>
      <c r="DR81" s="298"/>
    </row>
    <row r="82">
      <c r="A82" s="298"/>
      <c r="L82" s="298"/>
      <c r="U82" s="298"/>
      <c r="V82" s="227"/>
      <c r="W82" s="227"/>
      <c r="X82" s="227"/>
      <c r="Y82" s="246"/>
      <c r="Z82" s="218"/>
      <c r="AA82" s="218"/>
      <c r="AB82" s="218"/>
      <c r="AC82" s="218"/>
      <c r="AD82" s="218"/>
      <c r="AE82" s="218"/>
      <c r="AF82" s="342"/>
      <c r="AG82" s="298"/>
      <c r="AH82" s="298"/>
      <c r="AI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  <c r="BI82" s="298"/>
      <c r="BJ82" s="298"/>
      <c r="BK82" s="298"/>
      <c r="BL82" s="298"/>
      <c r="BM82" s="298"/>
      <c r="BN82" s="298"/>
      <c r="BO82" s="298"/>
      <c r="BZ82" s="298"/>
      <c r="CJ82" s="337"/>
      <c r="CK82" s="293"/>
      <c r="CL82" s="337"/>
      <c r="DR82" s="298"/>
    </row>
    <row r="83">
      <c r="A83" s="298"/>
      <c r="L83" s="298"/>
      <c r="U83" s="298"/>
      <c r="V83" s="227"/>
      <c r="W83" s="227"/>
      <c r="X83" s="227"/>
      <c r="Y83" s="246"/>
      <c r="Z83" s="218"/>
      <c r="AA83" s="218"/>
      <c r="AB83" s="218"/>
      <c r="AC83" s="218"/>
      <c r="AD83" s="218"/>
      <c r="AE83" s="218"/>
      <c r="AF83" s="342"/>
      <c r="AG83" s="298"/>
      <c r="AH83" s="298"/>
      <c r="AI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  <c r="BI83" s="298"/>
      <c r="BJ83" s="298"/>
      <c r="BK83" s="298"/>
      <c r="BL83" s="298"/>
      <c r="BM83" s="298"/>
      <c r="BN83" s="298"/>
      <c r="BO83" s="298"/>
      <c r="BZ83" s="298"/>
      <c r="CJ83" s="337"/>
      <c r="CK83" s="293"/>
      <c r="CL83" s="337"/>
      <c r="DR83" s="298"/>
    </row>
    <row r="84">
      <c r="A84" s="298"/>
      <c r="L84" s="298"/>
      <c r="U84" s="298"/>
      <c r="V84" s="227"/>
      <c r="W84" s="227"/>
      <c r="X84" s="227"/>
      <c r="Y84" s="246"/>
      <c r="Z84" s="350"/>
      <c r="AA84" s="350"/>
      <c r="AB84" s="218"/>
      <c r="AC84" s="218"/>
      <c r="AD84" s="350"/>
      <c r="AE84" s="350"/>
      <c r="AF84" s="342"/>
      <c r="AG84" s="298"/>
      <c r="AH84" s="298"/>
      <c r="AI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  <c r="BI84" s="298"/>
      <c r="BJ84" s="298"/>
      <c r="BK84" s="298"/>
      <c r="BL84" s="298"/>
      <c r="BM84" s="298"/>
      <c r="BN84" s="298"/>
      <c r="BO84" s="298"/>
      <c r="BZ84" s="298"/>
      <c r="CJ84" s="337"/>
      <c r="CK84" s="293"/>
      <c r="CL84" s="337"/>
      <c r="DR84" s="298"/>
    </row>
    <row r="85">
      <c r="A85" s="298"/>
      <c r="L85" s="298"/>
      <c r="U85" s="298"/>
      <c r="V85" s="227"/>
      <c r="W85" s="227"/>
      <c r="X85" s="227"/>
      <c r="Y85" s="246"/>
      <c r="Z85" s="218"/>
      <c r="AA85" s="218"/>
      <c r="AB85" s="218"/>
      <c r="AC85" s="218"/>
      <c r="AD85" s="218"/>
      <c r="AE85" s="218"/>
      <c r="AF85" s="342"/>
      <c r="AG85" s="298"/>
      <c r="AH85" s="298"/>
      <c r="AI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  <c r="BI85" s="298"/>
      <c r="BJ85" s="298"/>
      <c r="BK85" s="298"/>
      <c r="BL85" s="298"/>
      <c r="BM85" s="298"/>
      <c r="BN85" s="298"/>
      <c r="BO85" s="298"/>
      <c r="BZ85" s="298"/>
      <c r="CJ85" s="337"/>
      <c r="CK85" s="293"/>
      <c r="CL85" s="337"/>
      <c r="DR85" s="298"/>
    </row>
    <row r="86">
      <c r="A86" s="298"/>
      <c r="L86" s="298"/>
      <c r="U86" s="298"/>
      <c r="V86" s="227"/>
      <c r="W86" s="227"/>
      <c r="X86" s="227"/>
      <c r="Y86" s="246"/>
      <c r="Z86" s="218"/>
      <c r="AA86" s="218"/>
      <c r="AB86" s="218"/>
      <c r="AC86" s="218"/>
      <c r="AD86" s="218"/>
      <c r="AE86" s="218"/>
      <c r="AF86" s="342"/>
      <c r="AG86" s="298"/>
      <c r="AH86" s="298"/>
      <c r="AI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  <c r="BI86" s="298"/>
      <c r="BJ86" s="298"/>
      <c r="BK86" s="298"/>
      <c r="BL86" s="298"/>
      <c r="BM86" s="298"/>
      <c r="BN86" s="298"/>
      <c r="BO86" s="298"/>
      <c r="BZ86" s="298"/>
      <c r="CJ86" s="337"/>
      <c r="CK86" s="293"/>
      <c r="CL86" s="337"/>
      <c r="DR86" s="298"/>
    </row>
    <row r="87">
      <c r="A87" s="298"/>
      <c r="L87" s="298"/>
      <c r="U87" s="298"/>
      <c r="V87" s="227"/>
      <c r="W87" s="227"/>
      <c r="X87" s="227"/>
      <c r="Y87" s="246"/>
      <c r="Z87" s="218"/>
      <c r="AA87" s="218"/>
      <c r="AB87" s="218"/>
      <c r="AC87" s="218"/>
      <c r="AD87" s="218"/>
      <c r="AE87" s="218"/>
      <c r="AF87" s="342"/>
      <c r="AG87" s="298"/>
      <c r="AH87" s="298"/>
      <c r="AI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  <c r="BI87" s="298"/>
      <c r="BJ87" s="298"/>
      <c r="BK87" s="298"/>
      <c r="BL87" s="298"/>
      <c r="BM87" s="298"/>
      <c r="BN87" s="298"/>
      <c r="BO87" s="298"/>
      <c r="BZ87" s="298"/>
      <c r="CJ87" s="337"/>
      <c r="CK87" s="293"/>
      <c r="CL87" s="337"/>
      <c r="DR87" s="298"/>
    </row>
    <row r="88">
      <c r="A88" s="298"/>
      <c r="L88" s="298"/>
      <c r="U88" s="298"/>
      <c r="V88" s="227"/>
      <c r="W88" s="227"/>
      <c r="X88" s="227"/>
      <c r="Y88" s="246"/>
      <c r="Z88" s="218"/>
      <c r="AA88" s="218"/>
      <c r="AB88" s="218"/>
      <c r="AC88" s="218"/>
      <c r="AD88" s="218"/>
      <c r="AE88" s="218"/>
      <c r="AF88" s="342"/>
      <c r="AG88" s="298"/>
      <c r="AH88" s="298"/>
      <c r="AI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  <c r="BI88" s="298"/>
      <c r="BJ88" s="298"/>
      <c r="BK88" s="298"/>
      <c r="BL88" s="298"/>
      <c r="BM88" s="298"/>
      <c r="BN88" s="298"/>
      <c r="BO88" s="298"/>
      <c r="BZ88" s="298"/>
      <c r="CJ88" s="337"/>
      <c r="CK88" s="293"/>
      <c r="CL88" s="337"/>
      <c r="DR88" s="298"/>
    </row>
    <row r="89">
      <c r="A89" s="298"/>
      <c r="L89" s="298"/>
      <c r="U89" s="298"/>
      <c r="V89" s="227"/>
      <c r="W89" s="227"/>
      <c r="X89" s="227"/>
      <c r="Y89" s="246"/>
      <c r="Z89" s="218"/>
      <c r="AA89" s="218"/>
      <c r="AB89" s="218"/>
      <c r="AC89" s="218"/>
      <c r="AD89" s="218"/>
      <c r="AE89" s="218"/>
      <c r="AF89" s="342"/>
      <c r="AG89" s="298"/>
      <c r="AH89" s="298"/>
      <c r="AI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  <c r="BI89" s="298"/>
      <c r="BJ89" s="298"/>
      <c r="BK89" s="298"/>
      <c r="BL89" s="298"/>
      <c r="BM89" s="298"/>
      <c r="BN89" s="298"/>
      <c r="BO89" s="298"/>
      <c r="BZ89" s="298"/>
      <c r="CJ89" s="337"/>
      <c r="CK89" s="293"/>
      <c r="CL89" s="337"/>
      <c r="DR89" s="298"/>
    </row>
    <row r="90">
      <c r="A90" s="298"/>
      <c r="L90" s="298"/>
      <c r="U90" s="298"/>
      <c r="V90" s="227"/>
      <c r="W90" s="227"/>
      <c r="X90" s="227"/>
      <c r="Y90" s="246"/>
      <c r="Z90" s="218"/>
      <c r="AA90" s="218"/>
      <c r="AB90" s="218"/>
      <c r="AC90" s="218"/>
      <c r="AD90" s="218"/>
      <c r="AE90" s="218"/>
      <c r="AF90" s="342"/>
      <c r="AG90" s="298"/>
      <c r="AH90" s="298"/>
      <c r="AI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Z90" s="298"/>
      <c r="CJ90" s="337"/>
      <c r="CK90" s="293"/>
      <c r="CL90" s="337"/>
      <c r="DR90" s="298"/>
    </row>
    <row r="91">
      <c r="A91" s="298"/>
      <c r="L91" s="298"/>
      <c r="U91" s="298"/>
      <c r="V91" s="227"/>
      <c r="W91" s="227"/>
      <c r="X91" s="227"/>
      <c r="Y91" s="246"/>
      <c r="Z91" s="218"/>
      <c r="AA91" s="218"/>
      <c r="AB91" s="218"/>
      <c r="AC91" s="218"/>
      <c r="AD91" s="218"/>
      <c r="AE91" s="218"/>
      <c r="AF91" s="342"/>
      <c r="AG91" s="298"/>
      <c r="AH91" s="298"/>
      <c r="AI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  <c r="BI91" s="298"/>
      <c r="BJ91" s="298"/>
      <c r="BK91" s="298"/>
      <c r="BL91" s="298"/>
      <c r="BM91" s="298"/>
      <c r="BN91" s="298"/>
      <c r="BO91" s="298"/>
      <c r="BZ91" s="298"/>
      <c r="CJ91" s="337"/>
      <c r="CK91" s="293"/>
      <c r="CL91" s="337"/>
      <c r="DR91" s="298"/>
    </row>
    <row r="92">
      <c r="A92" s="298"/>
      <c r="L92" s="298"/>
      <c r="U92" s="298"/>
      <c r="V92" s="227"/>
      <c r="W92" s="227"/>
      <c r="X92" s="227"/>
      <c r="Y92" s="246"/>
      <c r="Z92" s="218"/>
      <c r="AA92" s="218"/>
      <c r="AB92" s="218"/>
      <c r="AC92" s="218"/>
      <c r="AD92" s="218"/>
      <c r="AE92" s="218"/>
      <c r="AF92" s="342"/>
      <c r="AG92" s="298"/>
      <c r="AH92" s="298"/>
      <c r="AI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  <c r="BI92" s="298"/>
      <c r="BJ92" s="298"/>
      <c r="BK92" s="298"/>
      <c r="BL92" s="298"/>
      <c r="BM92" s="298"/>
      <c r="BN92" s="298"/>
      <c r="BO92" s="298"/>
      <c r="BZ92" s="298"/>
      <c r="CJ92" s="337"/>
      <c r="CK92" s="293"/>
      <c r="CL92" s="337"/>
      <c r="DR92" s="298"/>
    </row>
    <row r="93">
      <c r="A93" s="298"/>
      <c r="L93" s="298"/>
      <c r="U93" s="298"/>
      <c r="V93" s="227"/>
      <c r="W93" s="227"/>
      <c r="X93" s="227"/>
      <c r="Y93" s="246"/>
      <c r="Z93" s="218"/>
      <c r="AA93" s="218"/>
      <c r="AB93" s="218"/>
      <c r="AC93" s="218"/>
      <c r="AD93" s="218"/>
      <c r="AE93" s="218"/>
      <c r="AF93" s="342"/>
      <c r="AG93" s="298"/>
      <c r="AH93" s="298"/>
      <c r="AI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  <c r="BI93" s="298"/>
      <c r="BJ93" s="298"/>
      <c r="BK93" s="298"/>
      <c r="BL93" s="298"/>
      <c r="BM93" s="298"/>
      <c r="BN93" s="298"/>
      <c r="BO93" s="298"/>
      <c r="BZ93" s="298"/>
      <c r="CJ93" s="337"/>
      <c r="CK93" s="293"/>
      <c r="CL93" s="337"/>
      <c r="DR93" s="298"/>
    </row>
    <row r="94">
      <c r="A94" s="298"/>
      <c r="B94" s="298"/>
      <c r="C94" s="298"/>
      <c r="D94" s="298"/>
      <c r="E94" s="298"/>
      <c r="L94" s="298"/>
      <c r="U94" s="298"/>
      <c r="V94" s="227"/>
      <c r="W94" s="227"/>
      <c r="X94" s="227"/>
      <c r="Y94" s="246"/>
      <c r="Z94" s="218"/>
      <c r="AA94" s="218"/>
      <c r="AB94" s="218"/>
      <c r="AC94" s="218"/>
      <c r="AD94" s="218"/>
      <c r="AE94" s="218"/>
      <c r="AF94" s="342"/>
      <c r="AG94" s="298"/>
      <c r="AH94" s="298"/>
      <c r="AI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  <c r="BI94" s="298"/>
      <c r="BJ94" s="298"/>
      <c r="BK94" s="298"/>
      <c r="BL94" s="298"/>
      <c r="BM94" s="298"/>
      <c r="BN94" s="298"/>
      <c r="BO94" s="298"/>
      <c r="BZ94" s="298"/>
      <c r="CJ94" s="337"/>
      <c r="CK94" s="293"/>
      <c r="CL94" s="337"/>
      <c r="DR94" s="298"/>
    </row>
    <row r="95">
      <c r="A95" s="298"/>
      <c r="B95" s="298"/>
      <c r="C95" s="298"/>
      <c r="D95" s="298"/>
      <c r="E95" s="298"/>
      <c r="L95" s="298"/>
      <c r="U95" s="298"/>
      <c r="V95" s="227"/>
      <c r="W95" s="227"/>
      <c r="X95" s="227"/>
      <c r="Y95" s="246"/>
      <c r="Z95" s="218"/>
      <c r="AA95" s="218"/>
      <c r="AB95" s="218"/>
      <c r="AC95" s="218"/>
      <c r="AD95" s="218"/>
      <c r="AE95" s="218"/>
      <c r="AF95" s="342"/>
      <c r="AG95" s="298"/>
      <c r="AH95" s="298"/>
      <c r="AI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Z95" s="298"/>
      <c r="CJ95" s="337"/>
      <c r="CK95" s="293"/>
      <c r="CL95" s="337"/>
      <c r="DR95" s="298"/>
    </row>
    <row r="96">
      <c r="A96" s="298"/>
      <c r="B96" s="298"/>
      <c r="C96" s="298"/>
      <c r="D96" s="298"/>
      <c r="E96" s="298"/>
      <c r="L96" s="298"/>
      <c r="U96" s="298"/>
      <c r="V96" s="227"/>
      <c r="W96" s="227"/>
      <c r="X96" s="227"/>
      <c r="Y96" s="246"/>
      <c r="Z96" s="218"/>
      <c r="AA96" s="218"/>
      <c r="AB96" s="218"/>
      <c r="AC96" s="218"/>
      <c r="AD96" s="218"/>
      <c r="AE96" s="218"/>
      <c r="AF96" s="342"/>
      <c r="AG96" s="298"/>
      <c r="AH96" s="298"/>
      <c r="AI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  <c r="BI96" s="298"/>
      <c r="BJ96" s="298"/>
      <c r="BK96" s="298"/>
      <c r="BL96" s="298"/>
      <c r="BM96" s="298"/>
      <c r="BN96" s="298"/>
      <c r="BO96" s="298"/>
      <c r="BZ96" s="298"/>
      <c r="CJ96" s="337"/>
      <c r="CK96" s="293"/>
      <c r="CL96" s="337"/>
      <c r="DR96" s="298"/>
    </row>
    <row r="97">
      <c r="A97" s="227"/>
      <c r="B97" s="227"/>
      <c r="C97" s="246"/>
      <c r="D97" s="298"/>
      <c r="E97" s="298"/>
      <c r="L97" s="298"/>
      <c r="U97" s="298"/>
      <c r="V97" s="227"/>
      <c r="W97" s="227"/>
      <c r="X97" s="227"/>
      <c r="Y97" s="246"/>
      <c r="Z97" s="218"/>
      <c r="AA97" s="218"/>
      <c r="AB97" s="218"/>
      <c r="AC97" s="218"/>
      <c r="AD97" s="218"/>
      <c r="AE97" s="218"/>
      <c r="AF97" s="342"/>
      <c r="AG97" s="298"/>
      <c r="AH97" s="298"/>
      <c r="AI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  <c r="BI97" s="298"/>
      <c r="BJ97" s="298"/>
      <c r="BK97" s="298"/>
      <c r="BL97" s="298"/>
      <c r="BM97" s="298"/>
      <c r="BN97" s="298"/>
      <c r="BO97" s="298"/>
      <c r="BZ97" s="298"/>
      <c r="CJ97" s="337"/>
      <c r="CK97" s="293"/>
      <c r="CL97" s="337"/>
      <c r="DR97" s="298"/>
    </row>
    <row r="98">
      <c r="A98" s="227"/>
      <c r="C98" s="246"/>
      <c r="D98" s="332"/>
      <c r="E98" s="298"/>
      <c r="L98" s="298"/>
      <c r="U98" s="298"/>
      <c r="V98" s="227"/>
      <c r="W98" s="227"/>
      <c r="X98" s="227"/>
      <c r="Y98" s="246"/>
      <c r="Z98" s="218"/>
      <c r="AA98" s="218"/>
      <c r="AB98" s="218"/>
      <c r="AC98" s="218"/>
      <c r="AD98" s="218"/>
      <c r="AE98" s="218"/>
      <c r="AF98" s="364"/>
      <c r="AG98" s="298"/>
      <c r="AH98" s="298"/>
      <c r="AI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  <c r="BI98" s="298"/>
      <c r="BJ98" s="298"/>
      <c r="BK98" s="298"/>
      <c r="BL98" s="298"/>
      <c r="BM98" s="298"/>
      <c r="BN98" s="298"/>
      <c r="BO98" s="298"/>
      <c r="BZ98" s="298"/>
      <c r="CJ98" s="337"/>
      <c r="CK98" s="293"/>
      <c r="CL98" s="337"/>
      <c r="DR98" s="298"/>
    </row>
    <row r="99">
      <c r="A99" s="227"/>
      <c r="B99" s="227"/>
      <c r="C99" s="246"/>
      <c r="D99" s="332"/>
      <c r="E99" s="298"/>
      <c r="L99" s="298"/>
      <c r="U99" s="29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98"/>
      <c r="AH99" s="298"/>
      <c r="AI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  <c r="BI99" s="298"/>
      <c r="BJ99" s="298"/>
      <c r="BK99" s="298"/>
      <c r="BL99" s="298"/>
      <c r="BM99" s="298"/>
      <c r="BN99" s="298"/>
      <c r="BO99" s="298"/>
      <c r="BZ99" s="298"/>
      <c r="CJ99" s="337"/>
      <c r="CK99" s="293"/>
      <c r="CL99" s="337"/>
      <c r="DR99" s="298"/>
    </row>
    <row r="100">
      <c r="A100" s="365"/>
      <c r="B100" s="365"/>
      <c r="C100" s="350"/>
      <c r="D100" s="332"/>
      <c r="E100" s="298"/>
      <c r="L100" s="298"/>
      <c r="U100" s="29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98"/>
      <c r="AH100" s="298"/>
      <c r="AI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  <c r="BI100" s="298"/>
      <c r="BJ100" s="298"/>
      <c r="BK100" s="298"/>
      <c r="BL100" s="298"/>
      <c r="BM100" s="298"/>
      <c r="BN100" s="298"/>
      <c r="BO100" s="298"/>
      <c r="BZ100" s="298"/>
      <c r="CJ100" s="337"/>
      <c r="CK100" s="293"/>
      <c r="CL100" s="337"/>
      <c r="DR100" s="298"/>
    </row>
    <row r="101">
      <c r="A101" s="365"/>
      <c r="C101" s="350"/>
      <c r="D101" s="332"/>
      <c r="E101" s="298"/>
      <c r="L101" s="298"/>
      <c r="U101" s="298"/>
      <c r="V101" s="218"/>
      <c r="W101" s="218"/>
      <c r="X101" s="218"/>
      <c r="Y101" s="315"/>
      <c r="Z101" s="218"/>
      <c r="AA101" s="218"/>
      <c r="AB101" s="218"/>
      <c r="AC101" s="218"/>
      <c r="AD101" s="218"/>
      <c r="AE101" s="218"/>
      <c r="AF101" s="218"/>
      <c r="AG101" s="298"/>
      <c r="AH101" s="298"/>
      <c r="AI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  <c r="BI101" s="298"/>
      <c r="BJ101" s="298"/>
      <c r="BK101" s="298"/>
      <c r="BL101" s="298"/>
      <c r="BM101" s="298"/>
      <c r="BN101" s="298"/>
      <c r="BO101" s="298"/>
      <c r="BZ101" s="298"/>
      <c r="CJ101" s="337"/>
      <c r="CK101" s="293"/>
      <c r="CL101" s="337"/>
      <c r="DR101" s="298"/>
    </row>
    <row r="102">
      <c r="A102" s="365"/>
      <c r="C102" s="350"/>
      <c r="D102" s="332"/>
      <c r="E102" s="298"/>
      <c r="L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  <c r="BI102" s="298"/>
      <c r="BJ102" s="298"/>
      <c r="BK102" s="298"/>
      <c r="BL102" s="298"/>
      <c r="BM102" s="298"/>
      <c r="BN102" s="298"/>
      <c r="BO102" s="298"/>
      <c r="BZ102" s="298"/>
      <c r="CJ102" s="337"/>
      <c r="CK102" s="293"/>
      <c r="CL102" s="337"/>
      <c r="DR102" s="298"/>
    </row>
    <row r="103">
      <c r="A103" s="365"/>
      <c r="C103" s="350"/>
      <c r="D103" s="332"/>
      <c r="E103" s="298"/>
      <c r="L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  <c r="BI103" s="298"/>
      <c r="BJ103" s="298"/>
      <c r="BK103" s="298"/>
      <c r="BL103" s="298"/>
      <c r="BM103" s="298"/>
      <c r="BN103" s="298"/>
      <c r="BO103" s="298"/>
      <c r="BZ103" s="298"/>
      <c r="CJ103" s="337"/>
      <c r="CK103" s="293"/>
      <c r="CL103" s="337"/>
      <c r="DR103" s="298"/>
    </row>
    <row r="104">
      <c r="A104" s="365"/>
      <c r="C104" s="350"/>
      <c r="D104" s="332"/>
      <c r="E104" s="298"/>
      <c r="L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  <c r="BI104" s="298"/>
      <c r="BJ104" s="298"/>
      <c r="BK104" s="298"/>
      <c r="BL104" s="298"/>
      <c r="BM104" s="298"/>
      <c r="BN104" s="298"/>
      <c r="BO104" s="298"/>
      <c r="BZ104" s="298"/>
      <c r="CJ104" s="337"/>
      <c r="CK104" s="293"/>
      <c r="CL104" s="337"/>
      <c r="DR104" s="298"/>
    </row>
    <row r="105">
      <c r="A105" s="365"/>
      <c r="C105" s="249"/>
      <c r="D105" s="332"/>
      <c r="E105" s="298"/>
      <c r="L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  <c r="BI105" s="298"/>
      <c r="BJ105" s="298"/>
      <c r="BK105" s="298"/>
      <c r="BL105" s="298"/>
      <c r="BM105" s="298"/>
      <c r="BN105" s="298"/>
      <c r="BO105" s="298"/>
      <c r="BZ105" s="298"/>
      <c r="CJ105" s="337"/>
      <c r="CK105" s="293"/>
      <c r="CL105" s="337"/>
      <c r="DR105" s="298"/>
    </row>
    <row r="106">
      <c r="A106" s="366"/>
      <c r="B106" s="366"/>
      <c r="C106" s="246"/>
      <c r="D106" s="332"/>
      <c r="E106" s="298"/>
      <c r="L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  <c r="BI106" s="298"/>
      <c r="BJ106" s="298"/>
      <c r="BK106" s="298"/>
      <c r="BL106" s="298"/>
      <c r="BM106" s="298"/>
      <c r="BN106" s="298"/>
      <c r="BO106" s="298"/>
      <c r="BZ106" s="298"/>
      <c r="CJ106" s="337"/>
      <c r="CK106" s="293"/>
      <c r="CL106" s="337"/>
      <c r="DR106" s="298"/>
    </row>
    <row r="107">
      <c r="A107" s="366"/>
      <c r="C107" s="246"/>
      <c r="D107" s="332"/>
      <c r="E107" s="298"/>
      <c r="L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  <c r="BI107" s="298"/>
      <c r="BJ107" s="298"/>
      <c r="BK107" s="298"/>
      <c r="BL107" s="298"/>
      <c r="BM107" s="298"/>
      <c r="BN107" s="298"/>
      <c r="BO107" s="298"/>
      <c r="BZ107" s="298"/>
      <c r="CJ107" s="337"/>
      <c r="CK107" s="293"/>
      <c r="CL107" s="337"/>
      <c r="DR107" s="298"/>
    </row>
    <row r="108">
      <c r="A108" s="367"/>
      <c r="B108" s="367"/>
      <c r="C108" s="350"/>
      <c r="D108" s="332"/>
      <c r="E108" s="298"/>
      <c r="L108" s="298"/>
      <c r="W108" s="298"/>
      <c r="AH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  <c r="BI108" s="298"/>
      <c r="BJ108" s="298"/>
      <c r="BK108" s="298"/>
      <c r="BL108" s="298"/>
      <c r="BM108" s="298"/>
      <c r="BN108" s="298"/>
      <c r="BO108" s="298"/>
      <c r="BZ108" s="298"/>
      <c r="CJ108" s="337"/>
      <c r="CK108" s="293"/>
      <c r="CL108" s="337"/>
      <c r="DR108" s="298"/>
    </row>
    <row r="109">
      <c r="A109" s="367"/>
      <c r="B109" s="367"/>
      <c r="C109" s="246"/>
      <c r="D109" s="332"/>
      <c r="E109" s="298"/>
      <c r="L109" s="298"/>
      <c r="W109" s="298"/>
      <c r="AH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  <c r="BI109" s="298"/>
      <c r="BJ109" s="298"/>
      <c r="BK109" s="298"/>
      <c r="BL109" s="298"/>
      <c r="BM109" s="298"/>
      <c r="BN109" s="298"/>
      <c r="BO109" s="298"/>
      <c r="BZ109" s="298"/>
      <c r="CJ109" s="337"/>
      <c r="CK109" s="293"/>
      <c r="CL109" s="337"/>
      <c r="DR109" s="298"/>
    </row>
    <row r="110">
      <c r="A110" s="298"/>
      <c r="B110" s="298"/>
      <c r="C110" s="298"/>
      <c r="D110" s="298"/>
      <c r="E110" s="298"/>
      <c r="L110" s="298"/>
      <c r="W110" s="298"/>
      <c r="AH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  <c r="BI110" s="298"/>
      <c r="BJ110" s="298"/>
      <c r="BK110" s="298"/>
      <c r="BL110" s="298"/>
      <c r="BM110" s="298"/>
      <c r="BN110" s="298"/>
      <c r="BO110" s="298"/>
      <c r="BZ110" s="298"/>
      <c r="CJ110" s="337"/>
      <c r="CK110" s="293"/>
      <c r="CL110" s="337"/>
      <c r="DR110" s="298"/>
    </row>
    <row r="111">
      <c r="A111" s="298"/>
      <c r="B111" s="298"/>
      <c r="C111" s="298"/>
      <c r="D111" s="298"/>
      <c r="E111" s="298"/>
      <c r="L111" s="298"/>
      <c r="W111" s="298"/>
      <c r="AH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  <c r="BI111" s="298"/>
      <c r="BJ111" s="298"/>
      <c r="BK111" s="298"/>
      <c r="BL111" s="298"/>
      <c r="BM111" s="298"/>
      <c r="BN111" s="298"/>
      <c r="BO111" s="298"/>
      <c r="BZ111" s="298"/>
      <c r="CJ111" s="337"/>
      <c r="CK111" s="293"/>
      <c r="CL111" s="337"/>
      <c r="DR111" s="298"/>
    </row>
    <row r="112">
      <c r="A112" s="298"/>
      <c r="B112" s="298"/>
      <c r="C112" s="298"/>
      <c r="D112" s="298"/>
      <c r="E112" s="298"/>
      <c r="L112" s="298"/>
      <c r="W112" s="298"/>
      <c r="AH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  <c r="BI112" s="298"/>
      <c r="BJ112" s="298"/>
      <c r="BK112" s="298"/>
      <c r="BL112" s="298"/>
      <c r="BM112" s="298"/>
      <c r="BN112" s="298"/>
      <c r="BO112" s="298"/>
      <c r="BZ112" s="298"/>
      <c r="CJ112" s="337"/>
      <c r="CK112" s="293"/>
      <c r="CL112" s="337"/>
      <c r="DR112" s="298"/>
    </row>
    <row r="113">
      <c r="A113" s="298"/>
      <c r="L113" s="298"/>
      <c r="W113" s="298"/>
      <c r="AH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  <c r="BI113" s="298"/>
      <c r="BJ113" s="298"/>
      <c r="BK113" s="298"/>
      <c r="BL113" s="298"/>
      <c r="BM113" s="298"/>
      <c r="BN113" s="298"/>
      <c r="BO113" s="298"/>
      <c r="BZ113" s="298"/>
      <c r="CJ113" s="337"/>
      <c r="CK113" s="293"/>
      <c r="CL113" s="337"/>
      <c r="DR113" s="298"/>
    </row>
    <row r="114">
      <c r="A114" s="298"/>
      <c r="L114" s="298"/>
      <c r="W114" s="298"/>
      <c r="AH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  <c r="BI114" s="298"/>
      <c r="BJ114" s="298"/>
      <c r="BK114" s="298"/>
      <c r="BL114" s="298"/>
      <c r="BM114" s="298"/>
      <c r="BN114" s="298"/>
      <c r="BO114" s="298"/>
      <c r="BZ114" s="298"/>
      <c r="CJ114" s="337"/>
      <c r="CK114" s="293"/>
      <c r="CL114" s="337"/>
      <c r="DR114" s="298"/>
    </row>
    <row r="115">
      <c r="A115" s="298"/>
      <c r="L115" s="298"/>
      <c r="W115" s="298"/>
      <c r="AH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  <c r="BI115" s="298"/>
      <c r="BJ115" s="298"/>
      <c r="BK115" s="298"/>
      <c r="BL115" s="298"/>
      <c r="BM115" s="298"/>
      <c r="BN115" s="298"/>
      <c r="BO115" s="298"/>
      <c r="BZ115" s="298"/>
      <c r="CJ115" s="337"/>
      <c r="CK115" s="293"/>
      <c r="CL115" s="337"/>
      <c r="DR115" s="298"/>
    </row>
    <row r="116">
      <c r="A116" s="298"/>
      <c r="L116" s="298"/>
      <c r="W116" s="298"/>
      <c r="AH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  <c r="BI116" s="298"/>
      <c r="BJ116" s="298"/>
      <c r="BK116" s="298"/>
      <c r="BL116" s="298"/>
      <c r="BM116" s="298"/>
      <c r="BN116" s="298"/>
      <c r="BO116" s="298"/>
      <c r="BZ116" s="298"/>
      <c r="CJ116" s="337"/>
      <c r="CK116" s="293"/>
      <c r="CL116" s="337"/>
      <c r="DR116" s="298"/>
    </row>
    <row r="117">
      <c r="A117" s="298"/>
      <c r="L117" s="298"/>
      <c r="W117" s="298"/>
      <c r="AH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  <c r="BI117" s="298"/>
      <c r="BJ117" s="298"/>
      <c r="BK117" s="298"/>
      <c r="BL117" s="298"/>
      <c r="BM117" s="298"/>
      <c r="BN117" s="298"/>
      <c r="BO117" s="298"/>
      <c r="BZ117" s="298"/>
      <c r="CJ117" s="337"/>
      <c r="CK117" s="293"/>
      <c r="CL117" s="337"/>
      <c r="DR117" s="298"/>
    </row>
    <row r="118">
      <c r="A118" s="298"/>
      <c r="L118" s="298"/>
      <c r="W118" s="298"/>
      <c r="AH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  <c r="BI118" s="298"/>
      <c r="BJ118" s="298"/>
      <c r="BK118" s="298"/>
      <c r="BL118" s="298"/>
      <c r="BM118" s="298"/>
      <c r="BN118" s="298"/>
      <c r="BO118" s="298"/>
      <c r="BZ118" s="298"/>
      <c r="CJ118" s="337"/>
      <c r="CK118" s="293"/>
      <c r="CL118" s="337"/>
      <c r="DR118" s="298"/>
    </row>
    <row r="119">
      <c r="A119" s="298"/>
      <c r="L119" s="298"/>
      <c r="W119" s="298"/>
      <c r="AH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  <c r="BI119" s="298"/>
      <c r="BJ119" s="298"/>
      <c r="BK119" s="298"/>
      <c r="BL119" s="298"/>
      <c r="BM119" s="298"/>
      <c r="BN119" s="298"/>
      <c r="BO119" s="298"/>
      <c r="BZ119" s="298"/>
      <c r="CJ119" s="337"/>
      <c r="CK119" s="293"/>
      <c r="CL119" s="337"/>
      <c r="DR119" s="298"/>
    </row>
    <row r="120">
      <c r="A120" s="298"/>
      <c r="L120" s="298"/>
      <c r="W120" s="298"/>
      <c r="AH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  <c r="BI120" s="298"/>
      <c r="BJ120" s="298"/>
      <c r="BK120" s="298"/>
      <c r="BL120" s="298"/>
      <c r="BM120" s="298"/>
      <c r="BN120" s="298"/>
      <c r="BO120" s="298"/>
      <c r="BZ120" s="298"/>
      <c r="CJ120" s="337"/>
      <c r="CK120" s="293"/>
      <c r="CL120" s="337"/>
      <c r="DR120" s="298"/>
    </row>
    <row r="121">
      <c r="A121" s="298"/>
      <c r="L121" s="298"/>
      <c r="W121" s="298"/>
      <c r="AH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  <c r="BI121" s="298"/>
      <c r="BJ121" s="298"/>
      <c r="BK121" s="298"/>
      <c r="BL121" s="298"/>
      <c r="BM121" s="298"/>
      <c r="BN121" s="298"/>
      <c r="BO121" s="298"/>
      <c r="BZ121" s="298"/>
      <c r="CJ121" s="337"/>
      <c r="CK121" s="293"/>
      <c r="CL121" s="337"/>
      <c r="DR121" s="298"/>
    </row>
    <row r="122">
      <c r="A122" s="298"/>
      <c r="L122" s="298"/>
      <c r="W122" s="298"/>
      <c r="AH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  <c r="BI122" s="298"/>
      <c r="BJ122" s="298"/>
      <c r="BK122" s="298"/>
      <c r="BL122" s="298"/>
      <c r="BM122" s="298"/>
      <c r="BN122" s="298"/>
      <c r="BO122" s="298"/>
      <c r="BZ122" s="298"/>
      <c r="CJ122" s="337"/>
      <c r="CK122" s="293"/>
      <c r="CL122" s="337"/>
      <c r="DR122" s="298"/>
    </row>
    <row r="123">
      <c r="A123" s="298"/>
      <c r="L123" s="298"/>
      <c r="W123" s="298"/>
      <c r="AH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  <c r="BI123" s="298"/>
      <c r="BJ123" s="298"/>
      <c r="BK123" s="298"/>
      <c r="BL123" s="298"/>
      <c r="BM123" s="298"/>
      <c r="BN123" s="298"/>
      <c r="BO123" s="298"/>
      <c r="BZ123" s="298"/>
      <c r="CJ123" s="337"/>
      <c r="CK123" s="293"/>
      <c r="CL123" s="337"/>
      <c r="DR123" s="298"/>
    </row>
    <row r="124">
      <c r="A124" s="298"/>
      <c r="L124" s="298"/>
      <c r="W124" s="298"/>
      <c r="AH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  <c r="BI124" s="298"/>
      <c r="BJ124" s="298"/>
      <c r="BK124" s="298"/>
      <c r="BL124" s="298"/>
      <c r="BM124" s="298"/>
      <c r="BN124" s="298"/>
      <c r="BO124" s="298"/>
      <c r="BZ124" s="298"/>
      <c r="CJ124" s="337"/>
      <c r="CK124" s="293"/>
      <c r="CL124" s="337"/>
      <c r="DR124" s="298"/>
    </row>
    <row r="125">
      <c r="A125" s="298"/>
      <c r="L125" s="298"/>
      <c r="W125" s="298"/>
      <c r="AH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  <c r="BI125" s="298"/>
      <c r="BJ125" s="298"/>
      <c r="BK125" s="298"/>
      <c r="BL125" s="298"/>
      <c r="BM125" s="298"/>
      <c r="BN125" s="298"/>
      <c r="BO125" s="298"/>
      <c r="BZ125" s="298"/>
      <c r="CJ125" s="337"/>
      <c r="CK125" s="293"/>
      <c r="CL125" s="337"/>
      <c r="DR125" s="298"/>
    </row>
    <row r="126">
      <c r="A126" s="298"/>
      <c r="L126" s="298"/>
      <c r="W126" s="298"/>
      <c r="AH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  <c r="BI126" s="298"/>
      <c r="BJ126" s="298"/>
      <c r="BK126" s="298"/>
      <c r="BL126" s="298"/>
      <c r="BM126" s="298"/>
      <c r="BN126" s="298"/>
      <c r="BO126" s="298"/>
      <c r="BZ126" s="298"/>
      <c r="CJ126" s="337"/>
      <c r="CK126" s="293"/>
      <c r="CL126" s="337"/>
      <c r="DR126" s="298"/>
    </row>
    <row r="127">
      <c r="A127" s="298"/>
      <c r="L127" s="298"/>
      <c r="W127" s="298"/>
      <c r="AH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  <c r="BI127" s="298"/>
      <c r="BJ127" s="298"/>
      <c r="BK127" s="298"/>
      <c r="BL127" s="298"/>
      <c r="BM127" s="298"/>
      <c r="BN127" s="298"/>
      <c r="BO127" s="298"/>
      <c r="BZ127" s="298"/>
      <c r="CJ127" s="337"/>
      <c r="CK127" s="293"/>
      <c r="CL127" s="337"/>
      <c r="DR127" s="298"/>
    </row>
    <row r="128">
      <c r="A128" s="298"/>
      <c r="L128" s="298"/>
      <c r="W128" s="298"/>
      <c r="AH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  <c r="BI128" s="298"/>
      <c r="BJ128" s="298"/>
      <c r="BK128" s="298"/>
      <c r="BL128" s="298"/>
      <c r="BM128" s="298"/>
      <c r="BN128" s="298"/>
      <c r="BO128" s="298"/>
      <c r="BZ128" s="298"/>
      <c r="CJ128" s="337"/>
      <c r="CK128" s="293"/>
      <c r="CL128" s="337"/>
      <c r="DR128" s="298"/>
    </row>
    <row r="129">
      <c r="A129" s="298"/>
      <c r="L129" s="298"/>
      <c r="W129" s="298"/>
      <c r="AH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  <c r="BI129" s="298"/>
      <c r="BJ129" s="298"/>
      <c r="BK129" s="298"/>
      <c r="BL129" s="298"/>
      <c r="BM129" s="298"/>
      <c r="BN129" s="298"/>
      <c r="BO129" s="298"/>
      <c r="BZ129" s="298"/>
      <c r="CJ129" s="337"/>
      <c r="CK129" s="293"/>
      <c r="CL129" s="337"/>
      <c r="DR129" s="298"/>
    </row>
    <row r="130">
      <c r="A130" s="298"/>
      <c r="L130" s="298"/>
      <c r="W130" s="298"/>
      <c r="AH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  <c r="BI130" s="298"/>
      <c r="BJ130" s="298"/>
      <c r="BK130" s="298"/>
      <c r="BL130" s="298"/>
      <c r="BM130" s="298"/>
      <c r="BN130" s="298"/>
      <c r="BO130" s="298"/>
      <c r="BZ130" s="298"/>
      <c r="CJ130" s="337"/>
      <c r="CK130" s="293"/>
      <c r="CL130" s="337"/>
      <c r="DR130" s="298"/>
    </row>
    <row r="131">
      <c r="A131" s="298"/>
      <c r="L131" s="298"/>
      <c r="W131" s="298"/>
      <c r="AH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  <c r="BI131" s="298"/>
      <c r="BJ131" s="298"/>
      <c r="BK131" s="298"/>
      <c r="BL131" s="298"/>
      <c r="BM131" s="298"/>
      <c r="BN131" s="298"/>
      <c r="BO131" s="298"/>
      <c r="BZ131" s="298"/>
      <c r="CJ131" s="337"/>
      <c r="CK131" s="293"/>
      <c r="CL131" s="337"/>
      <c r="DR131" s="298"/>
    </row>
    <row r="132">
      <c r="A132" s="298"/>
      <c r="L132" s="298"/>
      <c r="W132" s="298"/>
      <c r="AH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  <c r="BI132" s="298"/>
      <c r="BJ132" s="298"/>
      <c r="BK132" s="298"/>
      <c r="BL132" s="298"/>
      <c r="BM132" s="298"/>
      <c r="BN132" s="298"/>
      <c r="BO132" s="298"/>
      <c r="BZ132" s="298"/>
      <c r="CJ132" s="337"/>
      <c r="CK132" s="293"/>
      <c r="CL132" s="337"/>
      <c r="DR132" s="298"/>
    </row>
    <row r="133">
      <c r="A133" s="298"/>
      <c r="L133" s="298"/>
      <c r="W133" s="298"/>
      <c r="AH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  <c r="BI133" s="298"/>
      <c r="BJ133" s="298"/>
      <c r="BK133" s="298"/>
      <c r="BL133" s="298"/>
      <c r="BM133" s="298"/>
      <c r="BN133" s="298"/>
      <c r="BO133" s="298"/>
      <c r="BZ133" s="298"/>
      <c r="CJ133" s="337"/>
      <c r="CK133" s="293"/>
      <c r="CL133" s="337"/>
      <c r="DR133" s="298"/>
    </row>
    <row r="134">
      <c r="A134" s="298"/>
      <c r="L134" s="298"/>
      <c r="W134" s="298"/>
      <c r="AH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  <c r="BI134" s="298"/>
      <c r="BJ134" s="298"/>
      <c r="BK134" s="298"/>
      <c r="BL134" s="298"/>
      <c r="BM134" s="298"/>
      <c r="BN134" s="298"/>
      <c r="BO134" s="298"/>
      <c r="BZ134" s="298"/>
      <c r="CJ134" s="337"/>
      <c r="CK134" s="293"/>
      <c r="CL134" s="337"/>
      <c r="DR134" s="298"/>
    </row>
    <row r="135">
      <c r="A135" s="298"/>
      <c r="L135" s="298"/>
      <c r="W135" s="298"/>
      <c r="AH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  <c r="BI135" s="298"/>
      <c r="BJ135" s="298"/>
      <c r="BK135" s="298"/>
      <c r="BL135" s="298"/>
      <c r="BM135" s="298"/>
      <c r="BN135" s="298"/>
      <c r="BO135" s="298"/>
      <c r="BZ135" s="298"/>
      <c r="CJ135" s="337"/>
      <c r="CK135" s="293"/>
      <c r="CL135" s="337"/>
      <c r="DR135" s="298"/>
    </row>
    <row r="136">
      <c r="A136" s="298"/>
      <c r="L136" s="298"/>
      <c r="W136" s="298"/>
      <c r="AH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  <c r="BI136" s="298"/>
      <c r="BJ136" s="298"/>
      <c r="BK136" s="298"/>
      <c r="BL136" s="298"/>
      <c r="BM136" s="298"/>
      <c r="BN136" s="298"/>
      <c r="BO136" s="298"/>
      <c r="BZ136" s="298"/>
      <c r="CJ136" s="337"/>
      <c r="CK136" s="293"/>
      <c r="CL136" s="337"/>
      <c r="DR136" s="298"/>
    </row>
    <row r="137">
      <c r="A137" s="298"/>
      <c r="L137" s="298"/>
      <c r="W137" s="298"/>
      <c r="AH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  <c r="BI137" s="298"/>
      <c r="BJ137" s="298"/>
      <c r="BK137" s="298"/>
      <c r="BL137" s="298"/>
      <c r="BM137" s="298"/>
      <c r="BN137" s="298"/>
      <c r="BO137" s="298"/>
      <c r="BZ137" s="298"/>
      <c r="CJ137" s="337"/>
      <c r="CK137" s="293"/>
      <c r="CL137" s="337"/>
      <c r="DR137" s="298"/>
    </row>
    <row r="138">
      <c r="A138" s="298"/>
      <c r="L138" s="298"/>
      <c r="W138" s="298"/>
      <c r="AH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  <c r="BI138" s="298"/>
      <c r="BJ138" s="298"/>
      <c r="BK138" s="298"/>
      <c r="BL138" s="298"/>
      <c r="BM138" s="298"/>
      <c r="BN138" s="298"/>
      <c r="BO138" s="298"/>
      <c r="BZ138" s="298"/>
      <c r="CJ138" s="337"/>
      <c r="CK138" s="293"/>
      <c r="CL138" s="337"/>
      <c r="DR138" s="298"/>
    </row>
    <row r="139">
      <c r="A139" s="298"/>
      <c r="L139" s="298"/>
      <c r="W139" s="298"/>
      <c r="AH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  <c r="BI139" s="298"/>
      <c r="BJ139" s="298"/>
      <c r="BK139" s="298"/>
      <c r="BL139" s="298"/>
      <c r="BM139" s="298"/>
      <c r="BN139" s="298"/>
      <c r="BO139" s="298"/>
      <c r="BZ139" s="298"/>
      <c r="CJ139" s="337"/>
      <c r="CK139" s="293"/>
      <c r="CL139" s="337"/>
      <c r="DR139" s="298"/>
    </row>
    <row r="140">
      <c r="A140" s="298"/>
      <c r="L140" s="298"/>
      <c r="W140" s="298"/>
      <c r="AH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  <c r="BI140" s="298"/>
      <c r="BJ140" s="298"/>
      <c r="BK140" s="298"/>
      <c r="BL140" s="298"/>
      <c r="BM140" s="298"/>
      <c r="BN140" s="298"/>
      <c r="BO140" s="298"/>
      <c r="BZ140" s="298"/>
      <c r="CJ140" s="337"/>
      <c r="CK140" s="293"/>
      <c r="CL140" s="337"/>
      <c r="DR140" s="298"/>
    </row>
    <row r="141">
      <c r="A141" s="298"/>
      <c r="L141" s="298"/>
      <c r="W141" s="298"/>
      <c r="AH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  <c r="BI141" s="298"/>
      <c r="BJ141" s="298"/>
      <c r="BK141" s="298"/>
      <c r="BL141" s="298"/>
      <c r="BM141" s="298"/>
      <c r="BN141" s="298"/>
      <c r="BO141" s="298"/>
      <c r="BZ141" s="298"/>
      <c r="CJ141" s="337"/>
      <c r="CK141" s="293"/>
      <c r="CL141" s="337"/>
      <c r="DR141" s="298"/>
    </row>
    <row r="142">
      <c r="A142" s="298"/>
      <c r="L142" s="298"/>
      <c r="W142" s="298"/>
      <c r="AH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  <c r="BI142" s="298"/>
      <c r="BJ142" s="298"/>
      <c r="BK142" s="298"/>
      <c r="BL142" s="298"/>
      <c r="BM142" s="298"/>
      <c r="BN142" s="298"/>
      <c r="BO142" s="298"/>
      <c r="BZ142" s="298"/>
      <c r="CJ142" s="337"/>
      <c r="CK142" s="293"/>
      <c r="CL142" s="337"/>
      <c r="DR142" s="298"/>
    </row>
    <row r="143">
      <c r="A143" s="298"/>
      <c r="L143" s="298"/>
      <c r="W143" s="298"/>
      <c r="AH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  <c r="BI143" s="298"/>
      <c r="BJ143" s="298"/>
      <c r="BK143" s="298"/>
      <c r="BL143" s="298"/>
      <c r="BM143" s="298"/>
      <c r="BN143" s="298"/>
      <c r="BO143" s="298"/>
      <c r="BZ143" s="298"/>
      <c r="CJ143" s="337"/>
      <c r="CK143" s="293"/>
      <c r="CL143" s="337"/>
      <c r="DR143" s="298"/>
    </row>
    <row r="144">
      <c r="A144" s="298"/>
      <c r="L144" s="298"/>
      <c r="W144" s="298"/>
      <c r="AH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  <c r="BI144" s="298"/>
      <c r="BJ144" s="298"/>
      <c r="BK144" s="298"/>
      <c r="BL144" s="298"/>
      <c r="BM144" s="298"/>
      <c r="BN144" s="298"/>
      <c r="BO144" s="298"/>
      <c r="BZ144" s="298"/>
      <c r="CJ144" s="337"/>
      <c r="CK144" s="293"/>
      <c r="CL144" s="337"/>
      <c r="DR144" s="298"/>
    </row>
    <row r="145">
      <c r="A145" s="298"/>
      <c r="L145" s="298"/>
      <c r="W145" s="298"/>
      <c r="AH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  <c r="BI145" s="298"/>
      <c r="BJ145" s="298"/>
      <c r="BK145" s="298"/>
      <c r="BL145" s="298"/>
      <c r="BM145" s="298"/>
      <c r="BN145" s="298"/>
      <c r="BO145" s="298"/>
      <c r="BZ145" s="298"/>
      <c r="CJ145" s="337"/>
      <c r="CK145" s="293"/>
      <c r="CL145" s="337"/>
      <c r="DR145" s="298"/>
    </row>
    <row r="146">
      <c r="A146" s="298"/>
      <c r="L146" s="298"/>
      <c r="W146" s="298"/>
      <c r="AH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  <c r="BI146" s="298"/>
      <c r="BJ146" s="298"/>
      <c r="BK146" s="298"/>
      <c r="BL146" s="298"/>
      <c r="BM146" s="298"/>
      <c r="BN146" s="298"/>
      <c r="BO146" s="298"/>
      <c r="BZ146" s="298"/>
      <c r="CJ146" s="337"/>
      <c r="CK146" s="293"/>
      <c r="CL146" s="337"/>
      <c r="DR146" s="298"/>
    </row>
    <row r="147">
      <c r="A147" s="298"/>
      <c r="L147" s="298"/>
      <c r="W147" s="298"/>
      <c r="AH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  <c r="BI147" s="298"/>
      <c r="BJ147" s="298"/>
      <c r="BK147" s="298"/>
      <c r="BL147" s="298"/>
      <c r="BM147" s="298"/>
      <c r="BN147" s="298"/>
      <c r="BO147" s="298"/>
      <c r="BZ147" s="298"/>
      <c r="CJ147" s="337"/>
      <c r="CK147" s="293"/>
      <c r="CL147" s="337"/>
      <c r="DR147" s="298"/>
    </row>
    <row r="148">
      <c r="A148" s="298"/>
      <c r="L148" s="298"/>
      <c r="W148" s="298"/>
      <c r="AH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  <c r="BI148" s="298"/>
      <c r="BJ148" s="298"/>
      <c r="BK148" s="298"/>
      <c r="BL148" s="298"/>
      <c r="BM148" s="298"/>
      <c r="BN148" s="298"/>
      <c r="BO148" s="298"/>
      <c r="BZ148" s="298"/>
      <c r="CJ148" s="337"/>
      <c r="CK148" s="293"/>
      <c r="CL148" s="337"/>
      <c r="DR148" s="298"/>
    </row>
    <row r="149">
      <c r="A149" s="298"/>
      <c r="L149" s="298"/>
      <c r="W149" s="298"/>
      <c r="AH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  <c r="BI149" s="298"/>
      <c r="BJ149" s="298"/>
      <c r="BK149" s="298"/>
      <c r="BL149" s="298"/>
      <c r="BM149" s="298"/>
      <c r="BN149" s="298"/>
      <c r="BO149" s="298"/>
      <c r="BZ149" s="298"/>
      <c r="CJ149" s="337"/>
      <c r="CK149" s="293"/>
      <c r="CL149" s="337"/>
      <c r="DR149" s="298"/>
    </row>
    <row r="150">
      <c r="A150" s="298"/>
      <c r="L150" s="298"/>
      <c r="W150" s="298"/>
      <c r="AH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  <c r="BI150" s="298"/>
      <c r="BJ150" s="298"/>
      <c r="BK150" s="298"/>
      <c r="BL150" s="298"/>
      <c r="BM150" s="298"/>
      <c r="BN150" s="298"/>
      <c r="BO150" s="298"/>
      <c r="BZ150" s="298"/>
      <c r="CJ150" s="337"/>
      <c r="CK150" s="293"/>
      <c r="CL150" s="337"/>
      <c r="DR150" s="298"/>
    </row>
    <row r="151">
      <c r="A151" s="298"/>
      <c r="L151" s="298"/>
      <c r="W151" s="298"/>
      <c r="AH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  <c r="BI151" s="298"/>
      <c r="BJ151" s="298"/>
      <c r="BK151" s="298"/>
      <c r="BL151" s="298"/>
      <c r="BM151" s="298"/>
      <c r="BN151" s="298"/>
      <c r="BO151" s="298"/>
      <c r="BZ151" s="298"/>
      <c r="CJ151" s="337"/>
      <c r="CK151" s="293"/>
      <c r="CL151" s="337"/>
      <c r="DR151" s="298"/>
    </row>
    <row r="152">
      <c r="A152" s="298"/>
      <c r="L152" s="298"/>
      <c r="W152" s="298"/>
      <c r="AH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  <c r="BI152" s="298"/>
      <c r="BJ152" s="298"/>
      <c r="BK152" s="298"/>
      <c r="BL152" s="298"/>
      <c r="BM152" s="298"/>
      <c r="BN152" s="298"/>
      <c r="BO152" s="298"/>
      <c r="BZ152" s="298"/>
      <c r="CJ152" s="337"/>
      <c r="CK152" s="293"/>
      <c r="CL152" s="337"/>
      <c r="DR152" s="298"/>
    </row>
    <row r="153">
      <c r="A153" s="298"/>
      <c r="L153" s="298"/>
      <c r="W153" s="298"/>
      <c r="AH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  <c r="BI153" s="298"/>
      <c r="BJ153" s="298"/>
      <c r="BK153" s="298"/>
      <c r="BL153" s="298"/>
      <c r="BM153" s="298"/>
      <c r="BN153" s="298"/>
      <c r="BO153" s="298"/>
      <c r="BZ153" s="298"/>
      <c r="CJ153" s="337"/>
      <c r="CK153" s="293"/>
      <c r="CL153" s="337"/>
      <c r="DR153" s="298"/>
    </row>
    <row r="154">
      <c r="A154" s="298"/>
      <c r="L154" s="298"/>
      <c r="W154" s="298"/>
      <c r="AH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  <c r="BI154" s="298"/>
      <c r="BJ154" s="298"/>
      <c r="BK154" s="298"/>
      <c r="BL154" s="298"/>
      <c r="BM154" s="298"/>
      <c r="BN154" s="298"/>
      <c r="BO154" s="298"/>
      <c r="BZ154" s="298"/>
      <c r="CJ154" s="337"/>
      <c r="CK154" s="293"/>
      <c r="CL154" s="337"/>
      <c r="DR154" s="298"/>
    </row>
    <row r="155">
      <c r="A155" s="298"/>
      <c r="L155" s="298"/>
      <c r="W155" s="298"/>
      <c r="AH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  <c r="BI155" s="298"/>
      <c r="BJ155" s="298"/>
      <c r="BK155" s="298"/>
      <c r="BL155" s="298"/>
      <c r="BM155" s="298"/>
      <c r="BN155" s="298"/>
      <c r="BO155" s="298"/>
      <c r="BZ155" s="298"/>
      <c r="CJ155" s="337"/>
      <c r="CK155" s="293"/>
      <c r="CL155" s="337"/>
      <c r="DR155" s="298"/>
    </row>
    <row r="156">
      <c r="A156" s="298"/>
      <c r="L156" s="298"/>
      <c r="W156" s="298"/>
      <c r="AH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  <c r="BI156" s="298"/>
      <c r="BJ156" s="298"/>
      <c r="BK156" s="298"/>
      <c r="BL156" s="298"/>
      <c r="BM156" s="298"/>
      <c r="BN156" s="298"/>
      <c r="BO156" s="298"/>
      <c r="BZ156" s="298"/>
      <c r="CJ156" s="337"/>
      <c r="CK156" s="293"/>
      <c r="CL156" s="337"/>
      <c r="DR156" s="298"/>
    </row>
    <row r="157">
      <c r="A157" s="298"/>
      <c r="L157" s="298"/>
      <c r="W157" s="298"/>
      <c r="AH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  <c r="BI157" s="298"/>
      <c r="BJ157" s="298"/>
      <c r="BK157" s="298"/>
      <c r="BL157" s="298"/>
      <c r="BM157" s="298"/>
      <c r="BN157" s="298"/>
      <c r="BO157" s="298"/>
      <c r="BZ157" s="298"/>
      <c r="CJ157" s="337"/>
      <c r="CK157" s="293"/>
      <c r="CL157" s="337"/>
      <c r="DR157" s="298"/>
    </row>
    <row r="158">
      <c r="A158" s="298"/>
      <c r="L158" s="298"/>
      <c r="W158" s="298"/>
      <c r="AH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  <c r="BI158" s="298"/>
      <c r="BJ158" s="298"/>
      <c r="BK158" s="298"/>
      <c r="BL158" s="298"/>
      <c r="BM158" s="298"/>
      <c r="BN158" s="298"/>
      <c r="BO158" s="298"/>
      <c r="BZ158" s="298"/>
      <c r="CJ158" s="337"/>
      <c r="CK158" s="293"/>
      <c r="CL158" s="337"/>
      <c r="DR158" s="298"/>
    </row>
    <row r="159">
      <c r="A159" s="298"/>
      <c r="L159" s="298"/>
      <c r="W159" s="298"/>
      <c r="AH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  <c r="BI159" s="298"/>
      <c r="BJ159" s="298"/>
      <c r="BK159" s="298"/>
      <c r="BL159" s="298"/>
      <c r="BM159" s="298"/>
      <c r="BN159" s="298"/>
      <c r="BO159" s="298"/>
      <c r="BZ159" s="298"/>
      <c r="CJ159" s="337"/>
      <c r="CK159" s="293"/>
      <c r="CL159" s="337"/>
      <c r="DR159" s="298"/>
    </row>
    <row r="160">
      <c r="A160" s="298"/>
      <c r="L160" s="298"/>
      <c r="W160" s="298"/>
      <c r="AH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  <c r="BI160" s="298"/>
      <c r="BJ160" s="298"/>
      <c r="BK160" s="298"/>
      <c r="BL160" s="298"/>
      <c r="BM160" s="298"/>
      <c r="BN160" s="298"/>
      <c r="BO160" s="298"/>
      <c r="BZ160" s="298"/>
      <c r="CJ160" s="337"/>
      <c r="CK160" s="293"/>
      <c r="CL160" s="337"/>
      <c r="DR160" s="298"/>
    </row>
    <row r="161">
      <c r="A161" s="298"/>
      <c r="L161" s="298"/>
      <c r="W161" s="298"/>
      <c r="AH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  <c r="BI161" s="298"/>
      <c r="BJ161" s="298"/>
      <c r="BK161" s="298"/>
      <c r="BL161" s="298"/>
      <c r="BM161" s="298"/>
      <c r="BN161" s="298"/>
      <c r="BO161" s="298"/>
      <c r="BZ161" s="298"/>
      <c r="CJ161" s="337"/>
      <c r="CK161" s="293"/>
      <c r="CL161" s="337"/>
      <c r="DR161" s="298"/>
    </row>
    <row r="162">
      <c r="A162" s="298"/>
      <c r="L162" s="298"/>
      <c r="W162" s="298"/>
      <c r="AH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  <c r="BI162" s="298"/>
      <c r="BJ162" s="298"/>
      <c r="BK162" s="298"/>
      <c r="BL162" s="298"/>
      <c r="BM162" s="298"/>
      <c r="BN162" s="298"/>
      <c r="BO162" s="298"/>
      <c r="BZ162" s="298"/>
      <c r="CJ162" s="337"/>
      <c r="CK162" s="293"/>
      <c r="CL162" s="337"/>
      <c r="DR162" s="298"/>
    </row>
    <row r="163">
      <c r="A163" s="298"/>
      <c r="L163" s="298"/>
      <c r="W163" s="298"/>
      <c r="AH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  <c r="BI163" s="298"/>
      <c r="BJ163" s="298"/>
      <c r="BK163" s="298"/>
      <c r="BL163" s="298"/>
      <c r="BM163" s="298"/>
      <c r="BN163" s="298"/>
      <c r="BO163" s="298"/>
      <c r="BZ163" s="298"/>
      <c r="CJ163" s="337"/>
      <c r="CK163" s="293"/>
      <c r="CL163" s="337"/>
      <c r="DR163" s="298"/>
    </row>
    <row r="164">
      <c r="A164" s="298"/>
      <c r="L164" s="298"/>
      <c r="W164" s="298"/>
      <c r="AH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  <c r="BI164" s="298"/>
      <c r="BJ164" s="298"/>
      <c r="BK164" s="298"/>
      <c r="BL164" s="298"/>
      <c r="BM164" s="298"/>
      <c r="BN164" s="298"/>
      <c r="BO164" s="298"/>
      <c r="BZ164" s="298"/>
      <c r="CJ164" s="337"/>
      <c r="CK164" s="293"/>
      <c r="CL164" s="337"/>
      <c r="DR164" s="298"/>
    </row>
    <row r="165">
      <c r="A165" s="298"/>
      <c r="L165" s="298"/>
      <c r="W165" s="298"/>
      <c r="AH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  <c r="BI165" s="298"/>
      <c r="BJ165" s="298"/>
      <c r="BK165" s="298"/>
      <c r="BL165" s="298"/>
      <c r="BM165" s="298"/>
      <c r="BN165" s="298"/>
      <c r="BO165" s="298"/>
      <c r="BZ165" s="298"/>
      <c r="CJ165" s="337"/>
      <c r="CK165" s="293"/>
      <c r="CL165" s="337"/>
      <c r="DR165" s="298"/>
    </row>
    <row r="166">
      <c r="A166" s="298"/>
      <c r="L166" s="298"/>
      <c r="W166" s="298"/>
      <c r="AH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  <c r="BI166" s="298"/>
      <c r="BJ166" s="298"/>
      <c r="BK166" s="298"/>
      <c r="BL166" s="298"/>
      <c r="BM166" s="298"/>
      <c r="BN166" s="298"/>
      <c r="BO166" s="298"/>
      <c r="BZ166" s="298"/>
      <c r="CJ166" s="337"/>
      <c r="CK166" s="293"/>
      <c r="CL166" s="337"/>
      <c r="DR166" s="298"/>
    </row>
    <row r="167">
      <c r="A167" s="298"/>
      <c r="L167" s="298"/>
      <c r="W167" s="298"/>
      <c r="AH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  <c r="BI167" s="298"/>
      <c r="BJ167" s="298"/>
      <c r="BK167" s="298"/>
      <c r="BL167" s="298"/>
      <c r="BM167" s="298"/>
      <c r="BN167" s="298"/>
      <c r="BO167" s="298"/>
      <c r="BZ167" s="298"/>
      <c r="CJ167" s="337"/>
      <c r="CK167" s="293"/>
      <c r="CL167" s="337"/>
      <c r="DR167" s="298"/>
    </row>
    <row r="168">
      <c r="A168" s="298"/>
      <c r="L168" s="298"/>
      <c r="W168" s="298"/>
      <c r="AH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  <c r="BI168" s="298"/>
      <c r="BJ168" s="298"/>
      <c r="BK168" s="298"/>
      <c r="BL168" s="298"/>
      <c r="BM168" s="298"/>
      <c r="BN168" s="298"/>
      <c r="BO168" s="298"/>
      <c r="BZ168" s="298"/>
      <c r="CJ168" s="337"/>
      <c r="CK168" s="293"/>
      <c r="CL168" s="337"/>
      <c r="DR168" s="298"/>
    </row>
    <row r="169">
      <c r="A169" s="298"/>
      <c r="L169" s="298"/>
      <c r="W169" s="298"/>
      <c r="AH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  <c r="BI169" s="298"/>
      <c r="BJ169" s="298"/>
      <c r="BK169" s="298"/>
      <c r="BL169" s="298"/>
      <c r="BM169" s="298"/>
      <c r="BN169" s="298"/>
      <c r="BO169" s="298"/>
      <c r="BZ169" s="298"/>
      <c r="CJ169" s="337"/>
      <c r="CK169" s="293"/>
      <c r="CL169" s="337"/>
      <c r="DR169" s="298"/>
    </row>
    <row r="170">
      <c r="A170" s="298"/>
      <c r="L170" s="298"/>
      <c r="W170" s="298"/>
      <c r="AH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  <c r="BI170" s="298"/>
      <c r="BJ170" s="298"/>
      <c r="BK170" s="298"/>
      <c r="BL170" s="298"/>
      <c r="BM170" s="298"/>
      <c r="BN170" s="298"/>
      <c r="BO170" s="298"/>
      <c r="BZ170" s="298"/>
      <c r="CJ170" s="337"/>
      <c r="CK170" s="293"/>
      <c r="CL170" s="337"/>
      <c r="DR170" s="298"/>
    </row>
    <row r="171">
      <c r="A171" s="298"/>
      <c r="L171" s="298"/>
      <c r="W171" s="298"/>
      <c r="AH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  <c r="BI171" s="298"/>
      <c r="BJ171" s="298"/>
      <c r="BK171" s="298"/>
      <c r="BL171" s="298"/>
      <c r="BM171" s="298"/>
      <c r="BN171" s="298"/>
      <c r="BO171" s="298"/>
      <c r="BZ171" s="298"/>
      <c r="CJ171" s="337"/>
      <c r="CK171" s="293"/>
      <c r="CL171" s="337"/>
      <c r="DR171" s="298"/>
    </row>
    <row r="172">
      <c r="A172" s="298"/>
      <c r="L172" s="298"/>
      <c r="W172" s="298"/>
      <c r="AH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  <c r="BI172" s="298"/>
      <c r="BJ172" s="298"/>
      <c r="BK172" s="298"/>
      <c r="BL172" s="298"/>
      <c r="BM172" s="298"/>
      <c r="BN172" s="298"/>
      <c r="BO172" s="298"/>
      <c r="BZ172" s="298"/>
      <c r="CJ172" s="337"/>
      <c r="CK172" s="293"/>
      <c r="CL172" s="337"/>
      <c r="DR172" s="298"/>
    </row>
    <row r="173">
      <c r="A173" s="298"/>
      <c r="L173" s="298"/>
      <c r="W173" s="298"/>
      <c r="AH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  <c r="BI173" s="298"/>
      <c r="BJ173" s="298"/>
      <c r="BK173" s="298"/>
      <c r="BL173" s="298"/>
      <c r="BM173" s="298"/>
      <c r="BN173" s="298"/>
      <c r="BO173" s="298"/>
      <c r="BZ173" s="298"/>
      <c r="CJ173" s="337"/>
      <c r="CK173" s="293"/>
      <c r="CL173" s="337"/>
      <c r="DR173" s="298"/>
    </row>
    <row r="174">
      <c r="A174" s="298"/>
      <c r="L174" s="298"/>
      <c r="W174" s="298"/>
      <c r="AH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  <c r="BI174" s="298"/>
      <c r="BJ174" s="298"/>
      <c r="BK174" s="298"/>
      <c r="BL174" s="298"/>
      <c r="BM174" s="298"/>
      <c r="BN174" s="298"/>
      <c r="BO174" s="298"/>
      <c r="BZ174" s="298"/>
      <c r="CJ174" s="337"/>
      <c r="CK174" s="293"/>
      <c r="CL174" s="337"/>
      <c r="DR174" s="298"/>
    </row>
    <row r="175">
      <c r="A175" s="298"/>
      <c r="L175" s="298"/>
      <c r="W175" s="298"/>
      <c r="AH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  <c r="BI175" s="298"/>
      <c r="BJ175" s="298"/>
      <c r="BK175" s="298"/>
      <c r="BL175" s="298"/>
      <c r="BM175" s="298"/>
      <c r="BN175" s="298"/>
      <c r="BO175" s="298"/>
      <c r="BZ175" s="298"/>
      <c r="CJ175" s="337"/>
      <c r="CK175" s="293"/>
      <c r="CL175" s="337"/>
      <c r="DR175" s="298"/>
    </row>
    <row r="176">
      <c r="A176" s="298"/>
      <c r="L176" s="298"/>
      <c r="W176" s="298"/>
      <c r="AH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  <c r="BI176" s="298"/>
      <c r="BJ176" s="298"/>
      <c r="BK176" s="298"/>
      <c r="BL176" s="298"/>
      <c r="BM176" s="298"/>
      <c r="BN176" s="298"/>
      <c r="BO176" s="298"/>
      <c r="BZ176" s="298"/>
      <c r="CJ176" s="337"/>
      <c r="CK176" s="293"/>
      <c r="CL176" s="337"/>
      <c r="DR176" s="298"/>
    </row>
    <row r="177">
      <c r="A177" s="298"/>
      <c r="L177" s="298"/>
      <c r="W177" s="298"/>
      <c r="AH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  <c r="BI177" s="298"/>
      <c r="BJ177" s="298"/>
      <c r="BK177" s="298"/>
      <c r="BL177" s="298"/>
      <c r="BM177" s="298"/>
      <c r="BN177" s="298"/>
      <c r="BO177" s="298"/>
      <c r="BZ177" s="298"/>
      <c r="CJ177" s="337"/>
      <c r="CK177" s="293"/>
      <c r="CL177" s="337"/>
      <c r="DR177" s="298"/>
    </row>
    <row r="178">
      <c r="A178" s="298"/>
      <c r="L178" s="298"/>
      <c r="W178" s="298"/>
      <c r="AH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  <c r="BI178" s="298"/>
      <c r="BJ178" s="298"/>
      <c r="BK178" s="298"/>
      <c r="BL178" s="298"/>
      <c r="BM178" s="298"/>
      <c r="BN178" s="298"/>
      <c r="BO178" s="298"/>
      <c r="BZ178" s="298"/>
      <c r="CJ178" s="337"/>
      <c r="CK178" s="293"/>
      <c r="CL178" s="337"/>
      <c r="DR178" s="298"/>
    </row>
    <row r="179">
      <c r="A179" s="298"/>
      <c r="L179" s="298"/>
      <c r="W179" s="298"/>
      <c r="AH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  <c r="BI179" s="298"/>
      <c r="BJ179" s="298"/>
      <c r="BK179" s="298"/>
      <c r="BL179" s="298"/>
      <c r="BM179" s="298"/>
      <c r="BN179" s="298"/>
      <c r="BO179" s="298"/>
      <c r="BZ179" s="298"/>
      <c r="CJ179" s="337"/>
      <c r="CK179" s="293"/>
      <c r="CL179" s="337"/>
      <c r="DR179" s="298"/>
    </row>
    <row r="180">
      <c r="A180" s="298"/>
      <c r="L180" s="298"/>
      <c r="W180" s="298"/>
      <c r="AH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  <c r="BI180" s="298"/>
      <c r="BJ180" s="298"/>
      <c r="BK180" s="298"/>
      <c r="BL180" s="298"/>
      <c r="BM180" s="298"/>
      <c r="BN180" s="298"/>
      <c r="BO180" s="298"/>
      <c r="BZ180" s="298"/>
      <c r="CJ180" s="337"/>
      <c r="CK180" s="293"/>
      <c r="CL180" s="337"/>
      <c r="DR180" s="298"/>
    </row>
    <row r="181">
      <c r="A181" s="298"/>
      <c r="L181" s="298"/>
      <c r="W181" s="298"/>
      <c r="AH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  <c r="BI181" s="298"/>
      <c r="BJ181" s="298"/>
      <c r="BK181" s="298"/>
      <c r="BL181" s="298"/>
      <c r="BM181" s="298"/>
      <c r="BN181" s="298"/>
      <c r="BO181" s="298"/>
      <c r="BZ181" s="298"/>
      <c r="CJ181" s="337"/>
      <c r="CK181" s="293"/>
      <c r="CL181" s="337"/>
      <c r="DR181" s="298"/>
    </row>
    <row r="182">
      <c r="A182" s="298"/>
      <c r="L182" s="298"/>
      <c r="W182" s="298"/>
      <c r="AH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  <c r="BI182" s="298"/>
      <c r="BJ182" s="298"/>
      <c r="BK182" s="298"/>
      <c r="BL182" s="298"/>
      <c r="BM182" s="298"/>
      <c r="BN182" s="298"/>
      <c r="BO182" s="298"/>
      <c r="BZ182" s="298"/>
      <c r="CJ182" s="337"/>
      <c r="CK182" s="293"/>
      <c r="CL182" s="337"/>
      <c r="DR182" s="298"/>
    </row>
    <row r="183">
      <c r="A183" s="298"/>
      <c r="L183" s="298"/>
      <c r="W183" s="298"/>
      <c r="AH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  <c r="BI183" s="298"/>
      <c r="BJ183" s="298"/>
      <c r="BK183" s="298"/>
      <c r="BL183" s="298"/>
      <c r="BM183" s="298"/>
      <c r="BN183" s="298"/>
      <c r="BO183" s="298"/>
      <c r="BZ183" s="298"/>
      <c r="CJ183" s="337"/>
      <c r="CK183" s="293"/>
      <c r="CL183" s="337"/>
      <c r="DR183" s="298"/>
    </row>
    <row r="184">
      <c r="A184" s="298"/>
      <c r="L184" s="298"/>
      <c r="W184" s="298"/>
      <c r="AH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  <c r="BI184" s="298"/>
      <c r="BJ184" s="298"/>
      <c r="BK184" s="298"/>
      <c r="BL184" s="298"/>
      <c r="BM184" s="298"/>
      <c r="BN184" s="298"/>
      <c r="BO184" s="298"/>
      <c r="BZ184" s="298"/>
      <c r="CJ184" s="337"/>
      <c r="CK184" s="293"/>
      <c r="CL184" s="337"/>
      <c r="DR184" s="298"/>
    </row>
    <row r="185">
      <c r="A185" s="298"/>
      <c r="L185" s="298"/>
      <c r="W185" s="298"/>
      <c r="AH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  <c r="BI185" s="298"/>
      <c r="BJ185" s="298"/>
      <c r="BK185" s="298"/>
      <c r="BL185" s="298"/>
      <c r="BM185" s="298"/>
      <c r="BN185" s="298"/>
      <c r="BO185" s="298"/>
      <c r="BZ185" s="298"/>
      <c r="CJ185" s="337"/>
      <c r="CK185" s="293"/>
      <c r="CL185" s="337"/>
      <c r="DR185" s="298"/>
    </row>
    <row r="186">
      <c r="A186" s="298"/>
      <c r="L186" s="298"/>
      <c r="W186" s="298"/>
      <c r="AH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  <c r="BI186" s="298"/>
      <c r="BJ186" s="298"/>
      <c r="BK186" s="298"/>
      <c r="BL186" s="298"/>
      <c r="BM186" s="298"/>
      <c r="BN186" s="298"/>
      <c r="BO186" s="298"/>
      <c r="BZ186" s="298"/>
      <c r="CJ186" s="337"/>
      <c r="CK186" s="293"/>
      <c r="CL186" s="337"/>
      <c r="DR186" s="298"/>
    </row>
    <row r="187">
      <c r="A187" s="298"/>
      <c r="L187" s="298"/>
      <c r="W187" s="298"/>
      <c r="AH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  <c r="BI187" s="298"/>
      <c r="BJ187" s="298"/>
      <c r="BK187" s="298"/>
      <c r="BL187" s="298"/>
      <c r="BM187" s="298"/>
      <c r="BN187" s="298"/>
      <c r="BO187" s="298"/>
      <c r="BZ187" s="298"/>
      <c r="CJ187" s="337"/>
      <c r="CK187" s="293"/>
      <c r="CL187" s="337"/>
      <c r="DR187" s="298"/>
    </row>
    <row r="188">
      <c r="A188" s="298"/>
      <c r="L188" s="298"/>
      <c r="W188" s="298"/>
      <c r="AH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  <c r="BI188" s="298"/>
      <c r="BJ188" s="298"/>
      <c r="BK188" s="298"/>
      <c r="BL188" s="298"/>
      <c r="BM188" s="298"/>
      <c r="BN188" s="298"/>
      <c r="BO188" s="298"/>
      <c r="BZ188" s="298"/>
      <c r="CJ188" s="337"/>
      <c r="CK188" s="293"/>
      <c r="CL188" s="337"/>
      <c r="DR188" s="298"/>
    </row>
    <row r="189">
      <c r="A189" s="298"/>
      <c r="L189" s="298"/>
      <c r="W189" s="298"/>
      <c r="AH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  <c r="BI189" s="298"/>
      <c r="BJ189" s="298"/>
      <c r="BK189" s="298"/>
      <c r="BL189" s="298"/>
      <c r="BM189" s="298"/>
      <c r="BN189" s="298"/>
      <c r="BO189" s="298"/>
      <c r="BZ189" s="298"/>
      <c r="CJ189" s="337"/>
      <c r="CK189" s="293"/>
      <c r="CL189" s="337"/>
      <c r="DR189" s="298"/>
    </row>
    <row r="190">
      <c r="A190" s="298"/>
      <c r="L190" s="298"/>
      <c r="W190" s="298"/>
      <c r="AH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  <c r="BI190" s="298"/>
      <c r="BJ190" s="298"/>
      <c r="BK190" s="298"/>
      <c r="BL190" s="298"/>
      <c r="BM190" s="298"/>
      <c r="BN190" s="298"/>
      <c r="BO190" s="298"/>
      <c r="BZ190" s="298"/>
      <c r="CJ190" s="337"/>
      <c r="CK190" s="293"/>
      <c r="CL190" s="337"/>
      <c r="DR190" s="298"/>
    </row>
    <row r="191">
      <c r="A191" s="298"/>
      <c r="L191" s="298"/>
      <c r="W191" s="298"/>
      <c r="AH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  <c r="BI191" s="298"/>
      <c r="BJ191" s="298"/>
      <c r="BK191" s="298"/>
      <c r="BL191" s="298"/>
      <c r="BM191" s="298"/>
      <c r="BN191" s="298"/>
      <c r="BO191" s="298"/>
      <c r="BZ191" s="298"/>
      <c r="CJ191" s="337"/>
      <c r="CK191" s="293"/>
      <c r="CL191" s="337"/>
      <c r="DR191" s="298"/>
    </row>
    <row r="192">
      <c r="A192" s="298"/>
      <c r="L192" s="298"/>
      <c r="W192" s="298"/>
      <c r="AH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  <c r="BI192" s="298"/>
      <c r="BJ192" s="298"/>
      <c r="BK192" s="298"/>
      <c r="BL192" s="298"/>
      <c r="BM192" s="298"/>
      <c r="BN192" s="298"/>
      <c r="BO192" s="298"/>
      <c r="BZ192" s="298"/>
      <c r="CJ192" s="337"/>
      <c r="CK192" s="293"/>
      <c r="CL192" s="337"/>
      <c r="DR192" s="298"/>
    </row>
    <row r="193">
      <c r="A193" s="298"/>
      <c r="L193" s="298"/>
      <c r="W193" s="298"/>
      <c r="AH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  <c r="BI193" s="298"/>
      <c r="BJ193" s="298"/>
      <c r="BK193" s="298"/>
      <c r="BL193" s="298"/>
      <c r="BM193" s="298"/>
      <c r="BN193" s="298"/>
      <c r="BO193" s="298"/>
      <c r="BZ193" s="298"/>
      <c r="CJ193" s="337"/>
      <c r="CK193" s="293"/>
      <c r="CL193" s="337"/>
      <c r="DR193" s="298"/>
    </row>
    <row r="194">
      <c r="A194" s="298"/>
      <c r="L194" s="298"/>
      <c r="W194" s="298"/>
      <c r="AH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  <c r="BI194" s="298"/>
      <c r="BJ194" s="298"/>
      <c r="BK194" s="298"/>
      <c r="BL194" s="298"/>
      <c r="BM194" s="298"/>
      <c r="BN194" s="298"/>
      <c r="BO194" s="298"/>
      <c r="BZ194" s="298"/>
      <c r="CJ194" s="337"/>
      <c r="CK194" s="293"/>
      <c r="CL194" s="337"/>
      <c r="DR194" s="298"/>
    </row>
    <row r="195">
      <c r="A195" s="298"/>
      <c r="L195" s="298"/>
      <c r="W195" s="298"/>
      <c r="AH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  <c r="BI195" s="298"/>
      <c r="BJ195" s="298"/>
      <c r="BK195" s="298"/>
      <c r="BL195" s="298"/>
      <c r="BM195" s="298"/>
      <c r="BN195" s="298"/>
      <c r="BO195" s="298"/>
      <c r="BZ195" s="298"/>
      <c r="CJ195" s="337"/>
      <c r="CK195" s="293"/>
      <c r="CL195" s="337"/>
      <c r="DR195" s="298"/>
    </row>
    <row r="196">
      <c r="A196" s="298"/>
      <c r="L196" s="298"/>
      <c r="W196" s="298"/>
      <c r="AH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  <c r="BI196" s="298"/>
      <c r="BJ196" s="298"/>
      <c r="BK196" s="298"/>
      <c r="BL196" s="298"/>
      <c r="BM196" s="298"/>
      <c r="BN196" s="298"/>
      <c r="BO196" s="298"/>
      <c r="BZ196" s="298"/>
      <c r="CJ196" s="337"/>
      <c r="CK196" s="293"/>
      <c r="CL196" s="337"/>
      <c r="DR196" s="298"/>
    </row>
    <row r="197">
      <c r="A197" s="298"/>
      <c r="L197" s="298"/>
      <c r="W197" s="298"/>
      <c r="AH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  <c r="BI197" s="298"/>
      <c r="BJ197" s="298"/>
      <c r="BK197" s="298"/>
      <c r="BL197" s="298"/>
      <c r="BM197" s="298"/>
      <c r="BN197" s="298"/>
      <c r="BO197" s="298"/>
      <c r="BZ197" s="298"/>
      <c r="CJ197" s="337"/>
      <c r="CK197" s="293"/>
      <c r="CL197" s="337"/>
      <c r="DR197" s="298"/>
    </row>
    <row r="198">
      <c r="A198" s="298"/>
      <c r="L198" s="298"/>
      <c r="W198" s="298"/>
      <c r="AH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  <c r="BI198" s="298"/>
      <c r="BJ198" s="298"/>
      <c r="BK198" s="298"/>
      <c r="BL198" s="298"/>
      <c r="BM198" s="298"/>
      <c r="BN198" s="298"/>
      <c r="BO198" s="298"/>
      <c r="BZ198" s="298"/>
      <c r="CJ198" s="337"/>
      <c r="CK198" s="293"/>
      <c r="CL198" s="337"/>
      <c r="DR198" s="298"/>
    </row>
    <row r="199">
      <c r="A199" s="298"/>
      <c r="L199" s="298"/>
      <c r="W199" s="298"/>
      <c r="AH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  <c r="BI199" s="298"/>
      <c r="BJ199" s="298"/>
      <c r="BK199" s="298"/>
      <c r="BL199" s="298"/>
      <c r="BM199" s="298"/>
      <c r="BN199" s="298"/>
      <c r="BO199" s="298"/>
      <c r="BZ199" s="298"/>
      <c r="CJ199" s="337"/>
      <c r="CK199" s="293"/>
      <c r="CL199" s="337"/>
      <c r="DR199" s="298"/>
    </row>
    <row r="200">
      <c r="A200" s="298"/>
      <c r="L200" s="298"/>
      <c r="W200" s="298"/>
      <c r="AH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  <c r="BI200" s="298"/>
      <c r="BJ200" s="298"/>
      <c r="BK200" s="298"/>
      <c r="BL200" s="298"/>
      <c r="BM200" s="298"/>
      <c r="BN200" s="298"/>
      <c r="BO200" s="298"/>
      <c r="BZ200" s="298"/>
      <c r="CJ200" s="337"/>
      <c r="CK200" s="293"/>
      <c r="CL200" s="337"/>
      <c r="DR200" s="298"/>
    </row>
    <row r="201">
      <c r="A201" s="298"/>
      <c r="L201" s="298"/>
      <c r="W201" s="298"/>
      <c r="AH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  <c r="BI201" s="298"/>
      <c r="BJ201" s="298"/>
      <c r="BK201" s="298"/>
      <c r="BL201" s="298"/>
      <c r="BM201" s="298"/>
      <c r="BN201" s="298"/>
      <c r="BO201" s="298"/>
      <c r="BZ201" s="298"/>
      <c r="CJ201" s="337"/>
      <c r="CK201" s="293"/>
      <c r="CL201" s="337"/>
      <c r="DR201" s="298"/>
    </row>
    <row r="202">
      <c r="A202" s="298"/>
      <c r="L202" s="298"/>
      <c r="W202" s="298"/>
      <c r="AH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  <c r="BI202" s="298"/>
      <c r="BJ202" s="298"/>
      <c r="BK202" s="298"/>
      <c r="BL202" s="298"/>
      <c r="BM202" s="298"/>
      <c r="BN202" s="298"/>
      <c r="BO202" s="298"/>
      <c r="BZ202" s="298"/>
      <c r="CJ202" s="337"/>
      <c r="CK202" s="293"/>
      <c r="CL202" s="337"/>
      <c r="DR202" s="298"/>
    </row>
    <row r="203">
      <c r="A203" s="298"/>
      <c r="L203" s="298"/>
      <c r="W203" s="298"/>
      <c r="AH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  <c r="BI203" s="298"/>
      <c r="BJ203" s="298"/>
      <c r="BK203" s="298"/>
      <c r="BL203" s="298"/>
      <c r="BM203" s="298"/>
      <c r="BN203" s="298"/>
      <c r="BO203" s="298"/>
      <c r="BZ203" s="298"/>
      <c r="CJ203" s="337"/>
      <c r="CK203" s="293"/>
      <c r="CL203" s="337"/>
      <c r="DR203" s="298"/>
    </row>
    <row r="204">
      <c r="A204" s="298"/>
      <c r="L204" s="298"/>
      <c r="W204" s="298"/>
      <c r="AH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  <c r="BI204" s="298"/>
      <c r="BJ204" s="298"/>
      <c r="BK204" s="298"/>
      <c r="BL204" s="298"/>
      <c r="BM204" s="298"/>
      <c r="BN204" s="298"/>
      <c r="BO204" s="298"/>
      <c r="BZ204" s="298"/>
      <c r="CJ204" s="337"/>
      <c r="CK204" s="293"/>
      <c r="CL204" s="337"/>
      <c r="DR204" s="298"/>
    </row>
    <row r="205">
      <c r="A205" s="298"/>
      <c r="L205" s="298"/>
      <c r="W205" s="298"/>
      <c r="AH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  <c r="BI205" s="298"/>
      <c r="BJ205" s="298"/>
      <c r="BK205" s="298"/>
      <c r="BL205" s="298"/>
      <c r="BM205" s="298"/>
      <c r="BN205" s="298"/>
      <c r="BO205" s="298"/>
      <c r="BZ205" s="298"/>
      <c r="CJ205" s="337"/>
      <c r="CK205" s="293"/>
      <c r="CL205" s="337"/>
      <c r="DR205" s="298"/>
    </row>
    <row r="206">
      <c r="A206" s="298"/>
      <c r="L206" s="298"/>
      <c r="W206" s="298"/>
      <c r="AH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  <c r="BI206" s="298"/>
      <c r="BJ206" s="298"/>
      <c r="BK206" s="298"/>
      <c r="BL206" s="298"/>
      <c r="BM206" s="298"/>
      <c r="BN206" s="298"/>
      <c r="BO206" s="298"/>
      <c r="BZ206" s="298"/>
      <c r="CJ206" s="337"/>
      <c r="CK206" s="293"/>
      <c r="CL206" s="337"/>
      <c r="DR206" s="298"/>
    </row>
    <row r="207">
      <c r="A207" s="298"/>
      <c r="L207" s="298"/>
      <c r="W207" s="298"/>
      <c r="AH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  <c r="BI207" s="298"/>
      <c r="BJ207" s="298"/>
      <c r="BK207" s="298"/>
      <c r="BL207" s="298"/>
      <c r="BM207" s="298"/>
      <c r="BN207" s="298"/>
      <c r="BO207" s="298"/>
      <c r="BZ207" s="298"/>
      <c r="CJ207" s="337"/>
      <c r="CK207" s="293"/>
      <c r="CL207" s="337"/>
      <c r="DR207" s="298"/>
    </row>
    <row r="208">
      <c r="A208" s="298"/>
      <c r="L208" s="298"/>
      <c r="W208" s="298"/>
      <c r="AH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  <c r="BI208" s="298"/>
      <c r="BJ208" s="298"/>
      <c r="BK208" s="298"/>
      <c r="BL208" s="298"/>
      <c r="BM208" s="298"/>
      <c r="BN208" s="298"/>
      <c r="BO208" s="298"/>
      <c r="BZ208" s="298"/>
      <c r="CJ208" s="337"/>
      <c r="CK208" s="293"/>
      <c r="CL208" s="337"/>
      <c r="DR208" s="298"/>
    </row>
    <row r="209">
      <c r="A209" s="298"/>
      <c r="L209" s="298"/>
      <c r="W209" s="298"/>
      <c r="AH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  <c r="BI209" s="298"/>
      <c r="BJ209" s="298"/>
      <c r="BK209" s="298"/>
      <c r="BL209" s="298"/>
      <c r="BM209" s="298"/>
      <c r="BN209" s="298"/>
      <c r="BO209" s="298"/>
      <c r="BZ209" s="298"/>
      <c r="CJ209" s="337"/>
      <c r="CK209" s="293"/>
      <c r="CL209" s="337"/>
      <c r="DR209" s="298"/>
    </row>
    <row r="210">
      <c r="A210" s="298"/>
      <c r="L210" s="298"/>
      <c r="W210" s="298"/>
      <c r="AH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  <c r="BI210" s="298"/>
      <c r="BJ210" s="298"/>
      <c r="BK210" s="298"/>
      <c r="BL210" s="298"/>
      <c r="BM210" s="298"/>
      <c r="BN210" s="298"/>
      <c r="BO210" s="298"/>
      <c r="BZ210" s="298"/>
      <c r="CJ210" s="337"/>
      <c r="CK210" s="293"/>
      <c r="CL210" s="337"/>
      <c r="DR210" s="298"/>
    </row>
    <row r="211">
      <c r="A211" s="298"/>
      <c r="L211" s="298"/>
      <c r="W211" s="298"/>
      <c r="AH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  <c r="BI211" s="298"/>
      <c r="BJ211" s="298"/>
      <c r="BK211" s="298"/>
      <c r="BL211" s="298"/>
      <c r="BM211" s="298"/>
      <c r="BN211" s="298"/>
      <c r="BO211" s="298"/>
      <c r="BZ211" s="298"/>
      <c r="CJ211" s="337"/>
      <c r="CK211" s="293"/>
      <c r="CL211" s="337"/>
      <c r="DR211" s="298"/>
    </row>
    <row r="212">
      <c r="A212" s="298"/>
      <c r="L212" s="298"/>
      <c r="W212" s="298"/>
      <c r="AH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  <c r="BI212" s="298"/>
      <c r="BJ212" s="298"/>
      <c r="BK212" s="298"/>
      <c r="BL212" s="298"/>
      <c r="BM212" s="298"/>
      <c r="BN212" s="298"/>
      <c r="BO212" s="298"/>
      <c r="BZ212" s="298"/>
      <c r="CJ212" s="337"/>
      <c r="CK212" s="293"/>
      <c r="CL212" s="337"/>
      <c r="DR212" s="298"/>
    </row>
    <row r="213">
      <c r="A213" s="298"/>
      <c r="L213" s="298"/>
      <c r="W213" s="298"/>
      <c r="AH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  <c r="BI213" s="298"/>
      <c r="BJ213" s="298"/>
      <c r="BK213" s="298"/>
      <c r="BL213" s="298"/>
      <c r="BM213" s="298"/>
      <c r="BN213" s="298"/>
      <c r="BO213" s="298"/>
      <c r="BZ213" s="298"/>
      <c r="CJ213" s="337"/>
      <c r="CK213" s="293"/>
      <c r="CL213" s="337"/>
      <c r="DR213" s="298"/>
    </row>
    <row r="214">
      <c r="A214" s="298"/>
      <c r="L214" s="298"/>
      <c r="W214" s="298"/>
      <c r="AH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  <c r="BI214" s="298"/>
      <c r="BJ214" s="298"/>
      <c r="BK214" s="298"/>
      <c r="BL214" s="298"/>
      <c r="BM214" s="298"/>
      <c r="BN214" s="298"/>
      <c r="BO214" s="298"/>
      <c r="BZ214" s="298"/>
      <c r="CJ214" s="337"/>
      <c r="CK214" s="293"/>
      <c r="CL214" s="337"/>
      <c r="DR214" s="298"/>
    </row>
    <row r="215">
      <c r="A215" s="298"/>
      <c r="L215" s="298"/>
      <c r="W215" s="298"/>
      <c r="AH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  <c r="BI215" s="298"/>
      <c r="BJ215" s="298"/>
      <c r="BK215" s="298"/>
      <c r="BL215" s="298"/>
      <c r="BM215" s="298"/>
      <c r="BN215" s="298"/>
      <c r="BO215" s="298"/>
      <c r="BZ215" s="298"/>
      <c r="CJ215" s="337"/>
      <c r="CK215" s="293"/>
      <c r="CL215" s="337"/>
      <c r="DR215" s="298"/>
    </row>
    <row r="216">
      <c r="A216" s="298"/>
      <c r="L216" s="298"/>
      <c r="W216" s="298"/>
      <c r="AH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  <c r="BI216" s="298"/>
      <c r="BJ216" s="298"/>
      <c r="BK216" s="298"/>
      <c r="BL216" s="298"/>
      <c r="BM216" s="298"/>
      <c r="BN216" s="298"/>
      <c r="BO216" s="298"/>
      <c r="BZ216" s="298"/>
      <c r="CJ216" s="337"/>
      <c r="CK216" s="293"/>
      <c r="CL216" s="337"/>
      <c r="DR216" s="298"/>
    </row>
    <row r="217">
      <c r="A217" s="298"/>
      <c r="L217" s="298"/>
      <c r="W217" s="298"/>
      <c r="AH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  <c r="BI217" s="298"/>
      <c r="BJ217" s="298"/>
      <c r="BK217" s="298"/>
      <c r="BL217" s="298"/>
      <c r="BM217" s="298"/>
      <c r="BN217" s="298"/>
      <c r="BO217" s="298"/>
      <c r="BZ217" s="298"/>
      <c r="CJ217" s="337"/>
      <c r="CK217" s="293"/>
      <c r="CL217" s="337"/>
      <c r="DR217" s="298"/>
    </row>
    <row r="218">
      <c r="A218" s="298"/>
      <c r="L218" s="298"/>
      <c r="W218" s="298"/>
      <c r="AH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  <c r="BI218" s="298"/>
      <c r="BJ218" s="298"/>
      <c r="BK218" s="298"/>
      <c r="BL218" s="298"/>
      <c r="BM218" s="298"/>
      <c r="BN218" s="298"/>
      <c r="BO218" s="298"/>
      <c r="BZ218" s="298"/>
      <c r="CJ218" s="337"/>
      <c r="CK218" s="293"/>
      <c r="CL218" s="337"/>
      <c r="DR218" s="298"/>
    </row>
    <row r="219">
      <c r="A219" s="298"/>
      <c r="L219" s="298"/>
      <c r="W219" s="298"/>
      <c r="AH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  <c r="BI219" s="298"/>
      <c r="BJ219" s="298"/>
      <c r="BK219" s="298"/>
      <c r="BL219" s="298"/>
      <c r="BM219" s="298"/>
      <c r="BN219" s="298"/>
      <c r="BO219" s="298"/>
      <c r="BZ219" s="298"/>
      <c r="CJ219" s="337"/>
      <c r="CK219" s="293"/>
      <c r="CL219" s="337"/>
      <c r="DR219" s="298"/>
    </row>
    <row r="220">
      <c r="A220" s="298"/>
      <c r="L220" s="298"/>
      <c r="W220" s="298"/>
      <c r="AH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  <c r="BI220" s="298"/>
      <c r="BJ220" s="298"/>
      <c r="BK220" s="298"/>
      <c r="BL220" s="298"/>
      <c r="BM220" s="298"/>
      <c r="BN220" s="298"/>
      <c r="BO220" s="298"/>
      <c r="BZ220" s="298"/>
      <c r="CJ220" s="337"/>
      <c r="CK220" s="293"/>
      <c r="CL220" s="337"/>
      <c r="DR220" s="298"/>
    </row>
    <row r="221">
      <c r="A221" s="298"/>
      <c r="L221" s="298"/>
      <c r="W221" s="298"/>
      <c r="AH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  <c r="BI221" s="298"/>
      <c r="BJ221" s="298"/>
      <c r="BK221" s="298"/>
      <c r="BL221" s="298"/>
      <c r="BM221" s="298"/>
      <c r="BN221" s="298"/>
      <c r="BO221" s="298"/>
      <c r="BZ221" s="298"/>
      <c r="CJ221" s="337"/>
      <c r="CK221" s="293"/>
      <c r="CL221" s="337"/>
      <c r="DR221" s="298"/>
    </row>
    <row r="222">
      <c r="A222" s="298"/>
      <c r="L222" s="298"/>
      <c r="W222" s="298"/>
      <c r="AH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  <c r="BI222" s="298"/>
      <c r="BJ222" s="298"/>
      <c r="BK222" s="298"/>
      <c r="BL222" s="298"/>
      <c r="BM222" s="298"/>
      <c r="BN222" s="298"/>
      <c r="BO222" s="298"/>
      <c r="BZ222" s="298"/>
      <c r="CJ222" s="337"/>
      <c r="CK222" s="293"/>
      <c r="CL222" s="337"/>
      <c r="DR222" s="298"/>
    </row>
    <row r="223">
      <c r="A223" s="298"/>
      <c r="L223" s="298"/>
      <c r="W223" s="298"/>
      <c r="AH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  <c r="BI223" s="298"/>
      <c r="BJ223" s="298"/>
      <c r="BK223" s="298"/>
      <c r="BL223" s="298"/>
      <c r="BM223" s="298"/>
      <c r="BN223" s="298"/>
      <c r="BO223" s="298"/>
      <c r="BZ223" s="298"/>
      <c r="CJ223" s="337"/>
      <c r="CK223" s="293"/>
      <c r="CL223" s="337"/>
      <c r="DR223" s="298"/>
    </row>
    <row r="224">
      <c r="A224" s="298"/>
      <c r="L224" s="298"/>
      <c r="W224" s="298"/>
      <c r="AH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  <c r="BI224" s="298"/>
      <c r="BJ224" s="298"/>
      <c r="BK224" s="298"/>
      <c r="BL224" s="298"/>
      <c r="BM224" s="298"/>
      <c r="BN224" s="298"/>
      <c r="BO224" s="298"/>
      <c r="BZ224" s="298"/>
      <c r="CJ224" s="337"/>
      <c r="CK224" s="293"/>
      <c r="CL224" s="337"/>
      <c r="DR224" s="298"/>
    </row>
    <row r="225">
      <c r="A225" s="298"/>
      <c r="L225" s="298"/>
      <c r="W225" s="298"/>
      <c r="AH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  <c r="BI225" s="298"/>
      <c r="BJ225" s="298"/>
      <c r="BK225" s="298"/>
      <c r="BL225" s="298"/>
      <c r="BM225" s="298"/>
      <c r="BN225" s="298"/>
      <c r="BO225" s="298"/>
      <c r="BZ225" s="298"/>
      <c r="CJ225" s="337"/>
      <c r="CK225" s="293"/>
      <c r="CL225" s="337"/>
      <c r="DR225" s="298"/>
    </row>
    <row r="226">
      <c r="A226" s="298"/>
      <c r="L226" s="298"/>
      <c r="W226" s="298"/>
      <c r="AH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  <c r="BI226" s="298"/>
      <c r="BJ226" s="298"/>
      <c r="BK226" s="298"/>
      <c r="BL226" s="298"/>
      <c r="BM226" s="298"/>
      <c r="BN226" s="298"/>
      <c r="BO226" s="298"/>
      <c r="BZ226" s="298"/>
      <c r="CJ226" s="337"/>
      <c r="CK226" s="293"/>
      <c r="CL226" s="337"/>
      <c r="DR226" s="298"/>
    </row>
    <row r="227">
      <c r="A227" s="298"/>
      <c r="L227" s="298"/>
      <c r="W227" s="298"/>
      <c r="AH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  <c r="BI227" s="298"/>
      <c r="BJ227" s="298"/>
      <c r="BK227" s="298"/>
      <c r="BL227" s="298"/>
      <c r="BM227" s="298"/>
      <c r="BN227" s="298"/>
      <c r="BO227" s="298"/>
      <c r="BZ227" s="298"/>
      <c r="CJ227" s="337"/>
      <c r="CK227" s="293"/>
      <c r="CL227" s="337"/>
      <c r="DR227" s="298"/>
    </row>
    <row r="228">
      <c r="A228" s="298"/>
      <c r="L228" s="298"/>
      <c r="W228" s="298"/>
      <c r="AH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  <c r="BI228" s="298"/>
      <c r="BJ228" s="298"/>
      <c r="BK228" s="298"/>
      <c r="BL228" s="298"/>
      <c r="BM228" s="298"/>
      <c r="BN228" s="298"/>
      <c r="BO228" s="298"/>
      <c r="BZ228" s="298"/>
      <c r="CJ228" s="337"/>
      <c r="CK228" s="293"/>
      <c r="CL228" s="337"/>
      <c r="DR228" s="298"/>
    </row>
    <row r="229">
      <c r="A229" s="298"/>
      <c r="L229" s="298"/>
      <c r="W229" s="298"/>
      <c r="AH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  <c r="BI229" s="298"/>
      <c r="BJ229" s="298"/>
      <c r="BK229" s="298"/>
      <c r="BL229" s="298"/>
      <c r="BM229" s="298"/>
      <c r="BN229" s="298"/>
      <c r="BO229" s="298"/>
      <c r="BZ229" s="298"/>
      <c r="CJ229" s="337"/>
      <c r="CK229" s="293"/>
      <c r="CL229" s="337"/>
      <c r="DR229" s="298"/>
    </row>
    <row r="230">
      <c r="A230" s="298"/>
      <c r="L230" s="298"/>
      <c r="W230" s="298"/>
      <c r="AH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  <c r="BI230" s="298"/>
      <c r="BJ230" s="298"/>
      <c r="BK230" s="298"/>
      <c r="BL230" s="298"/>
      <c r="BM230" s="298"/>
      <c r="BN230" s="298"/>
      <c r="BO230" s="298"/>
      <c r="BZ230" s="298"/>
      <c r="CJ230" s="337"/>
      <c r="CK230" s="293"/>
      <c r="CL230" s="337"/>
      <c r="DR230" s="298"/>
    </row>
    <row r="231">
      <c r="A231" s="298"/>
      <c r="L231" s="298"/>
      <c r="W231" s="298"/>
      <c r="AH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  <c r="BI231" s="298"/>
      <c r="BJ231" s="298"/>
      <c r="BK231" s="298"/>
      <c r="BL231" s="298"/>
      <c r="BM231" s="298"/>
      <c r="BN231" s="298"/>
      <c r="BO231" s="298"/>
      <c r="BZ231" s="298"/>
      <c r="CJ231" s="337"/>
      <c r="CK231" s="293"/>
      <c r="CL231" s="337"/>
      <c r="DR231" s="298"/>
    </row>
    <row r="232">
      <c r="A232" s="298"/>
      <c r="L232" s="298"/>
      <c r="W232" s="298"/>
      <c r="AH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  <c r="BI232" s="298"/>
      <c r="BJ232" s="298"/>
      <c r="BK232" s="298"/>
      <c r="BL232" s="298"/>
      <c r="BM232" s="298"/>
      <c r="BN232" s="298"/>
      <c r="BO232" s="298"/>
      <c r="BZ232" s="298"/>
      <c r="CJ232" s="337"/>
      <c r="CK232" s="293"/>
      <c r="CL232" s="337"/>
      <c r="DR232" s="298"/>
    </row>
    <row r="233">
      <c r="A233" s="298"/>
      <c r="L233" s="298"/>
      <c r="W233" s="298"/>
      <c r="AH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  <c r="BI233" s="298"/>
      <c r="BJ233" s="298"/>
      <c r="BK233" s="298"/>
      <c r="BL233" s="298"/>
      <c r="BM233" s="298"/>
      <c r="BN233" s="298"/>
      <c r="BO233" s="298"/>
      <c r="BZ233" s="298"/>
      <c r="CJ233" s="337"/>
      <c r="CK233" s="293"/>
      <c r="CL233" s="337"/>
      <c r="DR233" s="298"/>
    </row>
    <row r="234">
      <c r="A234" s="298"/>
      <c r="L234" s="298"/>
      <c r="W234" s="298"/>
      <c r="AH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  <c r="BI234" s="298"/>
      <c r="BJ234" s="298"/>
      <c r="BK234" s="298"/>
      <c r="BL234" s="298"/>
      <c r="BM234" s="298"/>
      <c r="BN234" s="298"/>
      <c r="BO234" s="298"/>
      <c r="BZ234" s="298"/>
      <c r="CJ234" s="337"/>
      <c r="CK234" s="293"/>
      <c r="CL234" s="337"/>
      <c r="DR234" s="298"/>
    </row>
    <row r="235">
      <c r="A235" s="298"/>
      <c r="L235" s="298"/>
      <c r="W235" s="298"/>
      <c r="AH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  <c r="BI235" s="298"/>
      <c r="BJ235" s="298"/>
      <c r="BK235" s="298"/>
      <c r="BL235" s="298"/>
      <c r="BM235" s="298"/>
      <c r="BN235" s="298"/>
      <c r="BO235" s="298"/>
      <c r="BZ235" s="298"/>
      <c r="CJ235" s="337"/>
      <c r="CK235" s="293"/>
      <c r="CL235" s="337"/>
      <c r="DR235" s="298"/>
    </row>
    <row r="236">
      <c r="A236" s="298"/>
      <c r="L236" s="298"/>
      <c r="W236" s="298"/>
      <c r="AH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  <c r="BI236" s="298"/>
      <c r="BJ236" s="298"/>
      <c r="BK236" s="298"/>
      <c r="BL236" s="298"/>
      <c r="BM236" s="298"/>
      <c r="BN236" s="298"/>
      <c r="BO236" s="298"/>
      <c r="BZ236" s="298"/>
      <c r="CJ236" s="337"/>
      <c r="CK236" s="293"/>
      <c r="CL236" s="337"/>
      <c r="DR236" s="298"/>
    </row>
    <row r="237">
      <c r="A237" s="298"/>
      <c r="L237" s="298"/>
      <c r="W237" s="298"/>
      <c r="AH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  <c r="BI237" s="298"/>
      <c r="BJ237" s="298"/>
      <c r="BK237" s="298"/>
      <c r="BL237" s="298"/>
      <c r="BM237" s="298"/>
      <c r="BN237" s="298"/>
      <c r="BO237" s="298"/>
      <c r="BZ237" s="298"/>
      <c r="CJ237" s="337"/>
      <c r="CK237" s="293"/>
      <c r="CL237" s="337"/>
      <c r="DR237" s="298"/>
    </row>
    <row r="238">
      <c r="A238" s="298"/>
      <c r="L238" s="298"/>
      <c r="W238" s="298"/>
      <c r="AH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  <c r="BI238" s="298"/>
      <c r="BJ238" s="298"/>
      <c r="BK238" s="298"/>
      <c r="BL238" s="298"/>
      <c r="BM238" s="298"/>
      <c r="BN238" s="298"/>
      <c r="BO238" s="298"/>
      <c r="BZ238" s="298"/>
      <c r="CJ238" s="337"/>
      <c r="CK238" s="293"/>
      <c r="CL238" s="337"/>
      <c r="DR238" s="298"/>
    </row>
    <row r="239">
      <c r="A239" s="298"/>
      <c r="L239" s="298"/>
      <c r="W239" s="298"/>
      <c r="AH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  <c r="BI239" s="298"/>
      <c r="BJ239" s="298"/>
      <c r="BK239" s="298"/>
      <c r="BL239" s="298"/>
      <c r="BM239" s="298"/>
      <c r="BN239" s="298"/>
      <c r="BO239" s="298"/>
      <c r="BZ239" s="298"/>
      <c r="CJ239" s="337"/>
      <c r="CK239" s="293"/>
      <c r="CL239" s="337"/>
      <c r="DR239" s="298"/>
    </row>
    <row r="240">
      <c r="A240" s="298"/>
      <c r="L240" s="298"/>
      <c r="W240" s="298"/>
      <c r="AH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  <c r="BI240" s="298"/>
      <c r="BJ240" s="298"/>
      <c r="BK240" s="298"/>
      <c r="BL240" s="298"/>
      <c r="BM240" s="298"/>
      <c r="BN240" s="298"/>
      <c r="BO240" s="298"/>
      <c r="BZ240" s="298"/>
      <c r="CJ240" s="337"/>
      <c r="CK240" s="293"/>
      <c r="CL240" s="337"/>
      <c r="DR240" s="298"/>
    </row>
    <row r="241">
      <c r="A241" s="298"/>
      <c r="L241" s="298"/>
      <c r="W241" s="298"/>
      <c r="AH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  <c r="BI241" s="298"/>
      <c r="BJ241" s="298"/>
      <c r="BK241" s="298"/>
      <c r="BL241" s="298"/>
      <c r="BM241" s="298"/>
      <c r="BN241" s="298"/>
      <c r="BO241" s="298"/>
      <c r="BZ241" s="298"/>
      <c r="CJ241" s="337"/>
      <c r="CK241" s="293"/>
      <c r="CL241" s="337"/>
      <c r="DR241" s="298"/>
    </row>
    <row r="242">
      <c r="A242" s="298"/>
      <c r="L242" s="298"/>
      <c r="W242" s="298"/>
      <c r="AH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  <c r="BI242" s="298"/>
      <c r="BJ242" s="298"/>
      <c r="BK242" s="298"/>
      <c r="BL242" s="298"/>
      <c r="BM242" s="298"/>
      <c r="BN242" s="298"/>
      <c r="BO242" s="298"/>
      <c r="BZ242" s="298"/>
      <c r="CJ242" s="337"/>
      <c r="CK242" s="293"/>
      <c r="CL242" s="337"/>
      <c r="DR242" s="298"/>
    </row>
    <row r="243">
      <c r="A243" s="298"/>
      <c r="L243" s="298"/>
      <c r="W243" s="298"/>
      <c r="AH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  <c r="BI243" s="298"/>
      <c r="BJ243" s="298"/>
      <c r="BK243" s="298"/>
      <c r="BL243" s="298"/>
      <c r="BM243" s="298"/>
      <c r="BN243" s="298"/>
      <c r="BO243" s="298"/>
      <c r="BZ243" s="298"/>
      <c r="CJ243" s="337"/>
      <c r="CK243" s="293"/>
      <c r="CL243" s="337"/>
      <c r="DR243" s="298"/>
    </row>
    <row r="244">
      <c r="A244" s="298"/>
      <c r="L244" s="298"/>
      <c r="W244" s="298"/>
      <c r="AH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  <c r="BI244" s="298"/>
      <c r="BJ244" s="298"/>
      <c r="BK244" s="298"/>
      <c r="BL244" s="298"/>
      <c r="BM244" s="298"/>
      <c r="BN244" s="298"/>
      <c r="BO244" s="298"/>
      <c r="BZ244" s="298"/>
      <c r="CJ244" s="337"/>
      <c r="CK244" s="293"/>
      <c r="CL244" s="337"/>
      <c r="DR244" s="298"/>
    </row>
    <row r="245">
      <c r="A245" s="298"/>
      <c r="L245" s="298"/>
      <c r="W245" s="298"/>
      <c r="AH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  <c r="BI245" s="298"/>
      <c r="BJ245" s="298"/>
      <c r="BK245" s="298"/>
      <c r="BL245" s="298"/>
      <c r="BM245" s="298"/>
      <c r="BN245" s="298"/>
      <c r="BO245" s="298"/>
      <c r="BZ245" s="298"/>
      <c r="CJ245" s="337"/>
      <c r="CK245" s="293"/>
      <c r="CL245" s="337"/>
      <c r="DR245" s="298"/>
    </row>
    <row r="246">
      <c r="A246" s="298"/>
      <c r="L246" s="298"/>
      <c r="W246" s="298"/>
      <c r="AH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  <c r="BI246" s="298"/>
      <c r="BJ246" s="298"/>
      <c r="BK246" s="298"/>
      <c r="BL246" s="298"/>
      <c r="BM246" s="298"/>
      <c r="BN246" s="298"/>
      <c r="BO246" s="298"/>
      <c r="BZ246" s="298"/>
      <c r="CJ246" s="337"/>
      <c r="CK246" s="293"/>
      <c r="CL246" s="337"/>
      <c r="DR246" s="298"/>
    </row>
    <row r="247">
      <c r="A247" s="298"/>
      <c r="L247" s="298"/>
      <c r="W247" s="298"/>
      <c r="AH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  <c r="BI247" s="298"/>
      <c r="BJ247" s="298"/>
      <c r="BK247" s="298"/>
      <c r="BL247" s="298"/>
      <c r="BM247" s="298"/>
      <c r="BN247" s="298"/>
      <c r="BO247" s="298"/>
      <c r="BZ247" s="298"/>
      <c r="CJ247" s="337"/>
      <c r="CK247" s="293"/>
      <c r="CL247" s="337"/>
      <c r="DR247" s="298"/>
    </row>
    <row r="248">
      <c r="A248" s="298"/>
      <c r="L248" s="298"/>
      <c r="W248" s="298"/>
      <c r="AH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  <c r="BI248" s="298"/>
      <c r="BJ248" s="298"/>
      <c r="BK248" s="298"/>
      <c r="BL248" s="298"/>
      <c r="BM248" s="298"/>
      <c r="BN248" s="298"/>
      <c r="BO248" s="298"/>
      <c r="BZ248" s="298"/>
      <c r="CJ248" s="337"/>
      <c r="CK248" s="293"/>
      <c r="CL248" s="337"/>
      <c r="DR248" s="298"/>
    </row>
    <row r="249">
      <c r="A249" s="298"/>
      <c r="L249" s="298"/>
      <c r="W249" s="298"/>
      <c r="AH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  <c r="BI249" s="298"/>
      <c r="BJ249" s="298"/>
      <c r="BK249" s="298"/>
      <c r="BL249" s="298"/>
      <c r="BM249" s="298"/>
      <c r="BN249" s="298"/>
      <c r="BO249" s="298"/>
      <c r="BZ249" s="298"/>
      <c r="CJ249" s="337"/>
      <c r="CK249" s="293"/>
      <c r="CL249" s="337"/>
      <c r="DR249" s="298"/>
    </row>
    <row r="250">
      <c r="A250" s="298"/>
      <c r="L250" s="298"/>
      <c r="W250" s="298"/>
      <c r="AH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  <c r="BI250" s="298"/>
      <c r="BJ250" s="298"/>
      <c r="BK250" s="298"/>
      <c r="BL250" s="298"/>
      <c r="BM250" s="298"/>
      <c r="BN250" s="298"/>
      <c r="BO250" s="298"/>
      <c r="BZ250" s="298"/>
      <c r="CJ250" s="337"/>
      <c r="CK250" s="293"/>
      <c r="CL250" s="337"/>
      <c r="DR250" s="298"/>
    </row>
    <row r="251">
      <c r="A251" s="298"/>
      <c r="L251" s="298"/>
      <c r="W251" s="298"/>
      <c r="AH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  <c r="BI251" s="298"/>
      <c r="BJ251" s="298"/>
      <c r="BK251" s="298"/>
      <c r="BL251" s="298"/>
      <c r="BM251" s="298"/>
      <c r="BN251" s="298"/>
      <c r="BO251" s="298"/>
      <c r="BZ251" s="298"/>
      <c r="CJ251" s="337"/>
      <c r="CK251" s="293"/>
      <c r="CL251" s="337"/>
      <c r="DR251" s="298"/>
    </row>
    <row r="252">
      <c r="A252" s="298"/>
      <c r="L252" s="298"/>
      <c r="W252" s="298"/>
      <c r="AH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  <c r="BI252" s="298"/>
      <c r="BJ252" s="298"/>
      <c r="BK252" s="298"/>
      <c r="BL252" s="298"/>
      <c r="BM252" s="298"/>
      <c r="BN252" s="298"/>
      <c r="BO252" s="298"/>
      <c r="BZ252" s="298"/>
      <c r="CJ252" s="337"/>
      <c r="CK252" s="293"/>
      <c r="CL252" s="337"/>
      <c r="DR252" s="298"/>
    </row>
    <row r="253">
      <c r="A253" s="298"/>
      <c r="L253" s="298"/>
      <c r="W253" s="298"/>
      <c r="AH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  <c r="BI253" s="298"/>
      <c r="BJ253" s="298"/>
      <c r="BK253" s="298"/>
      <c r="BL253" s="298"/>
      <c r="BM253" s="298"/>
      <c r="BN253" s="298"/>
      <c r="BO253" s="298"/>
      <c r="BZ253" s="298"/>
      <c r="CJ253" s="337"/>
      <c r="CK253" s="293"/>
      <c r="CL253" s="337"/>
      <c r="DR253" s="298"/>
    </row>
    <row r="254">
      <c r="A254" s="298"/>
      <c r="L254" s="298"/>
      <c r="W254" s="298"/>
      <c r="AH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  <c r="BI254" s="298"/>
      <c r="BJ254" s="298"/>
      <c r="BK254" s="298"/>
      <c r="BL254" s="298"/>
      <c r="BM254" s="298"/>
      <c r="BN254" s="298"/>
      <c r="BO254" s="298"/>
      <c r="BZ254" s="298"/>
      <c r="CJ254" s="337"/>
      <c r="CK254" s="293"/>
      <c r="CL254" s="337"/>
      <c r="DR254" s="298"/>
    </row>
    <row r="255">
      <c r="A255" s="298"/>
      <c r="L255" s="298"/>
      <c r="W255" s="298"/>
      <c r="AH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  <c r="BI255" s="298"/>
      <c r="BJ255" s="298"/>
      <c r="BK255" s="298"/>
      <c r="BL255" s="298"/>
      <c r="BM255" s="298"/>
      <c r="BN255" s="298"/>
      <c r="BO255" s="298"/>
      <c r="BZ255" s="298"/>
      <c r="CJ255" s="337"/>
      <c r="CK255" s="293"/>
      <c r="CL255" s="337"/>
      <c r="DR255" s="298"/>
    </row>
    <row r="256">
      <c r="A256" s="298"/>
      <c r="L256" s="298"/>
      <c r="W256" s="298"/>
      <c r="AH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  <c r="BI256" s="298"/>
      <c r="BJ256" s="298"/>
      <c r="BK256" s="298"/>
      <c r="BL256" s="298"/>
      <c r="BM256" s="298"/>
      <c r="BN256" s="298"/>
      <c r="BO256" s="298"/>
      <c r="BZ256" s="298"/>
      <c r="CJ256" s="337"/>
      <c r="CK256" s="293"/>
      <c r="CL256" s="337"/>
      <c r="DR256" s="298"/>
    </row>
    <row r="257">
      <c r="A257" s="298"/>
      <c r="L257" s="298"/>
      <c r="W257" s="298"/>
      <c r="AH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  <c r="BI257" s="298"/>
      <c r="BJ257" s="298"/>
      <c r="BK257" s="298"/>
      <c r="BL257" s="298"/>
      <c r="BM257" s="298"/>
      <c r="BN257" s="298"/>
      <c r="BO257" s="298"/>
      <c r="BZ257" s="298"/>
      <c r="CJ257" s="337"/>
      <c r="CK257" s="293"/>
      <c r="CL257" s="337"/>
      <c r="DR257" s="298"/>
    </row>
    <row r="258">
      <c r="A258" s="298"/>
      <c r="L258" s="298"/>
      <c r="W258" s="298"/>
      <c r="AH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  <c r="BI258" s="298"/>
      <c r="BJ258" s="298"/>
      <c r="BK258" s="298"/>
      <c r="BL258" s="298"/>
      <c r="BM258" s="298"/>
      <c r="BN258" s="298"/>
      <c r="BO258" s="298"/>
      <c r="BZ258" s="298"/>
      <c r="CJ258" s="337"/>
      <c r="CK258" s="293"/>
      <c r="CL258" s="337"/>
      <c r="DR258" s="298"/>
    </row>
    <row r="259">
      <c r="A259" s="298"/>
      <c r="L259" s="298"/>
      <c r="W259" s="298"/>
      <c r="AH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  <c r="BI259" s="298"/>
      <c r="BJ259" s="298"/>
      <c r="BK259" s="298"/>
      <c r="BL259" s="298"/>
      <c r="BM259" s="298"/>
      <c r="BN259" s="298"/>
      <c r="BO259" s="298"/>
      <c r="BZ259" s="298"/>
      <c r="CJ259" s="337"/>
      <c r="CK259" s="293"/>
      <c r="CL259" s="337"/>
      <c r="DR259" s="298"/>
    </row>
    <row r="260">
      <c r="A260" s="298"/>
      <c r="L260" s="298"/>
      <c r="W260" s="298"/>
      <c r="AH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  <c r="BI260" s="298"/>
      <c r="BJ260" s="298"/>
      <c r="BK260" s="298"/>
      <c r="BL260" s="298"/>
      <c r="BM260" s="298"/>
      <c r="BN260" s="298"/>
      <c r="BO260" s="298"/>
      <c r="BZ260" s="298"/>
      <c r="CJ260" s="337"/>
      <c r="CK260" s="293"/>
      <c r="CL260" s="337"/>
      <c r="DR260" s="298"/>
    </row>
    <row r="261">
      <c r="A261" s="298"/>
      <c r="L261" s="298"/>
      <c r="W261" s="298"/>
      <c r="AH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  <c r="BI261" s="298"/>
      <c r="BJ261" s="298"/>
      <c r="BK261" s="298"/>
      <c r="BL261" s="298"/>
      <c r="BM261" s="298"/>
      <c r="BN261" s="298"/>
      <c r="BO261" s="298"/>
      <c r="BZ261" s="298"/>
      <c r="CJ261" s="337"/>
      <c r="CK261" s="293"/>
      <c r="CL261" s="337"/>
      <c r="DR261" s="298"/>
    </row>
    <row r="262">
      <c r="A262" s="298"/>
      <c r="L262" s="298"/>
      <c r="W262" s="298"/>
      <c r="AH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  <c r="BI262" s="298"/>
      <c r="BJ262" s="298"/>
      <c r="BK262" s="298"/>
      <c r="BL262" s="298"/>
      <c r="BM262" s="298"/>
      <c r="BN262" s="298"/>
      <c r="BO262" s="298"/>
      <c r="BZ262" s="298"/>
      <c r="CJ262" s="337"/>
      <c r="CK262" s="293"/>
      <c r="CL262" s="337"/>
      <c r="DR262" s="298"/>
    </row>
    <row r="263">
      <c r="A263" s="298"/>
      <c r="L263" s="298"/>
      <c r="W263" s="298"/>
      <c r="AH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  <c r="BI263" s="298"/>
      <c r="BJ263" s="298"/>
      <c r="BK263" s="298"/>
      <c r="BL263" s="298"/>
      <c r="BM263" s="298"/>
      <c r="BN263" s="298"/>
      <c r="BO263" s="298"/>
      <c r="BZ263" s="298"/>
      <c r="CJ263" s="337"/>
      <c r="CK263" s="293"/>
      <c r="CL263" s="337"/>
      <c r="DR263" s="298"/>
    </row>
    <row r="264">
      <c r="A264" s="298"/>
      <c r="L264" s="298"/>
      <c r="W264" s="298"/>
      <c r="AH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  <c r="BI264" s="298"/>
      <c r="BJ264" s="298"/>
      <c r="BK264" s="298"/>
      <c r="BL264" s="298"/>
      <c r="BM264" s="298"/>
      <c r="BN264" s="298"/>
      <c r="BO264" s="298"/>
      <c r="BZ264" s="298"/>
      <c r="CJ264" s="337"/>
      <c r="CK264" s="293"/>
      <c r="CL264" s="337"/>
      <c r="DR264" s="298"/>
    </row>
    <row r="265">
      <c r="A265" s="298"/>
      <c r="L265" s="298"/>
      <c r="W265" s="298"/>
      <c r="AH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  <c r="BI265" s="298"/>
      <c r="BJ265" s="298"/>
      <c r="BK265" s="298"/>
      <c r="BL265" s="298"/>
      <c r="BM265" s="298"/>
      <c r="BN265" s="298"/>
      <c r="BO265" s="298"/>
      <c r="BZ265" s="298"/>
      <c r="CJ265" s="337"/>
      <c r="CK265" s="293"/>
      <c r="CL265" s="337"/>
      <c r="DR265" s="298"/>
    </row>
    <row r="266">
      <c r="A266" s="298"/>
      <c r="L266" s="298"/>
      <c r="W266" s="298"/>
      <c r="AH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  <c r="BI266" s="298"/>
      <c r="BJ266" s="298"/>
      <c r="BK266" s="298"/>
      <c r="BL266" s="298"/>
      <c r="BM266" s="298"/>
      <c r="BN266" s="298"/>
      <c r="BO266" s="298"/>
      <c r="BZ266" s="298"/>
      <c r="CJ266" s="337"/>
      <c r="CK266" s="293"/>
      <c r="CL266" s="337"/>
      <c r="DR266" s="298"/>
    </row>
    <row r="267">
      <c r="A267" s="298"/>
      <c r="L267" s="298"/>
      <c r="W267" s="298"/>
      <c r="AH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  <c r="BI267" s="298"/>
      <c r="BJ267" s="298"/>
      <c r="BK267" s="298"/>
      <c r="BL267" s="298"/>
      <c r="BM267" s="298"/>
      <c r="BN267" s="298"/>
      <c r="BO267" s="298"/>
      <c r="BZ267" s="298"/>
      <c r="CJ267" s="337"/>
      <c r="CK267" s="293"/>
      <c r="CL267" s="337"/>
      <c r="DR267" s="298"/>
    </row>
    <row r="268">
      <c r="A268" s="298"/>
      <c r="L268" s="298"/>
      <c r="W268" s="298"/>
      <c r="AH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  <c r="BI268" s="298"/>
      <c r="BJ268" s="298"/>
      <c r="BK268" s="298"/>
      <c r="BL268" s="298"/>
      <c r="BM268" s="298"/>
      <c r="BN268" s="298"/>
      <c r="BO268" s="298"/>
      <c r="BZ268" s="298"/>
      <c r="CJ268" s="337"/>
      <c r="CK268" s="293"/>
      <c r="CL268" s="337"/>
      <c r="DR268" s="298"/>
    </row>
    <row r="269">
      <c r="A269" s="298"/>
      <c r="L269" s="298"/>
      <c r="W269" s="298"/>
      <c r="AH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  <c r="BI269" s="298"/>
      <c r="BJ269" s="298"/>
      <c r="BK269" s="298"/>
      <c r="BL269" s="298"/>
      <c r="BM269" s="298"/>
      <c r="BN269" s="298"/>
      <c r="BO269" s="298"/>
      <c r="BZ269" s="298"/>
      <c r="CJ269" s="337"/>
      <c r="CK269" s="293"/>
      <c r="CL269" s="337"/>
      <c r="DR269" s="298"/>
    </row>
    <row r="270">
      <c r="A270" s="298"/>
      <c r="L270" s="298"/>
      <c r="W270" s="298"/>
      <c r="AH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  <c r="BI270" s="298"/>
      <c r="BJ270" s="298"/>
      <c r="BK270" s="298"/>
      <c r="BL270" s="298"/>
      <c r="BM270" s="298"/>
      <c r="BN270" s="298"/>
      <c r="BO270" s="298"/>
      <c r="BZ270" s="298"/>
      <c r="CJ270" s="337"/>
      <c r="CK270" s="293"/>
      <c r="CL270" s="337"/>
      <c r="DR270" s="298"/>
    </row>
    <row r="271">
      <c r="A271" s="298"/>
      <c r="L271" s="298"/>
      <c r="W271" s="298"/>
      <c r="AH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  <c r="BI271" s="298"/>
      <c r="BJ271" s="298"/>
      <c r="BK271" s="298"/>
      <c r="BL271" s="298"/>
      <c r="BM271" s="298"/>
      <c r="BN271" s="298"/>
      <c r="BO271" s="298"/>
      <c r="BZ271" s="298"/>
      <c r="CJ271" s="337"/>
      <c r="CK271" s="293"/>
      <c r="CL271" s="337"/>
      <c r="DR271" s="298"/>
    </row>
    <row r="272">
      <c r="A272" s="298"/>
      <c r="L272" s="298"/>
      <c r="W272" s="298"/>
      <c r="AH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  <c r="BI272" s="298"/>
      <c r="BJ272" s="298"/>
      <c r="BK272" s="298"/>
      <c r="BL272" s="298"/>
      <c r="BM272" s="298"/>
      <c r="BN272" s="298"/>
      <c r="BO272" s="298"/>
      <c r="BZ272" s="298"/>
      <c r="CJ272" s="337"/>
      <c r="CK272" s="293"/>
      <c r="CL272" s="337"/>
      <c r="DR272" s="298"/>
    </row>
    <row r="273">
      <c r="A273" s="298"/>
      <c r="L273" s="298"/>
      <c r="W273" s="298"/>
      <c r="AH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  <c r="BI273" s="298"/>
      <c r="BJ273" s="298"/>
      <c r="BK273" s="298"/>
      <c r="BL273" s="298"/>
      <c r="BM273" s="298"/>
      <c r="BN273" s="298"/>
      <c r="BO273" s="298"/>
      <c r="BZ273" s="298"/>
      <c r="CJ273" s="337"/>
      <c r="CK273" s="293"/>
      <c r="CL273" s="337"/>
      <c r="DR273" s="298"/>
    </row>
    <row r="274">
      <c r="A274" s="298"/>
      <c r="L274" s="298"/>
      <c r="W274" s="298"/>
      <c r="AH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  <c r="BI274" s="298"/>
      <c r="BJ274" s="298"/>
      <c r="BK274" s="298"/>
      <c r="BL274" s="298"/>
      <c r="BM274" s="298"/>
      <c r="BN274" s="298"/>
      <c r="BO274" s="298"/>
      <c r="BZ274" s="298"/>
      <c r="CJ274" s="337"/>
      <c r="CK274" s="293"/>
      <c r="CL274" s="337"/>
      <c r="DR274" s="298"/>
    </row>
    <row r="275">
      <c r="A275" s="298"/>
      <c r="L275" s="298"/>
      <c r="W275" s="298"/>
      <c r="AH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  <c r="BI275" s="298"/>
      <c r="BJ275" s="298"/>
      <c r="BK275" s="298"/>
      <c r="BL275" s="298"/>
      <c r="BM275" s="298"/>
      <c r="BN275" s="298"/>
      <c r="BO275" s="298"/>
      <c r="BZ275" s="298"/>
      <c r="CJ275" s="337"/>
      <c r="CK275" s="293"/>
      <c r="CL275" s="337"/>
      <c r="DR275" s="298"/>
    </row>
    <row r="276">
      <c r="A276" s="298"/>
      <c r="L276" s="298"/>
      <c r="W276" s="298"/>
      <c r="AH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  <c r="BI276" s="298"/>
      <c r="BJ276" s="298"/>
      <c r="BK276" s="298"/>
      <c r="BL276" s="298"/>
      <c r="BM276" s="298"/>
      <c r="BN276" s="298"/>
      <c r="BO276" s="298"/>
      <c r="BZ276" s="298"/>
      <c r="CJ276" s="337"/>
      <c r="CK276" s="293"/>
      <c r="CL276" s="337"/>
      <c r="DR276" s="298"/>
    </row>
    <row r="277">
      <c r="A277" s="298"/>
      <c r="L277" s="298"/>
      <c r="W277" s="298"/>
      <c r="AH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  <c r="BI277" s="298"/>
      <c r="BJ277" s="298"/>
      <c r="BK277" s="298"/>
      <c r="BL277" s="298"/>
      <c r="BM277" s="298"/>
      <c r="BN277" s="298"/>
      <c r="BO277" s="298"/>
      <c r="BZ277" s="298"/>
      <c r="CJ277" s="337"/>
      <c r="CK277" s="293"/>
      <c r="CL277" s="337"/>
      <c r="DR277" s="298"/>
    </row>
    <row r="278">
      <c r="A278" s="298"/>
      <c r="L278" s="298"/>
      <c r="W278" s="298"/>
      <c r="AH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  <c r="BI278" s="298"/>
      <c r="BJ278" s="298"/>
      <c r="BK278" s="298"/>
      <c r="BL278" s="298"/>
      <c r="BM278" s="298"/>
      <c r="BN278" s="298"/>
      <c r="BO278" s="298"/>
      <c r="BZ278" s="298"/>
      <c r="CJ278" s="337"/>
      <c r="CK278" s="293"/>
      <c r="CL278" s="337"/>
      <c r="DR278" s="298"/>
    </row>
    <row r="279">
      <c r="A279" s="298"/>
      <c r="L279" s="298"/>
      <c r="W279" s="298"/>
      <c r="AH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  <c r="BI279" s="298"/>
      <c r="BJ279" s="298"/>
      <c r="BK279" s="298"/>
      <c r="BL279" s="298"/>
      <c r="BM279" s="298"/>
      <c r="BN279" s="298"/>
      <c r="BO279" s="298"/>
      <c r="BZ279" s="298"/>
      <c r="CJ279" s="337"/>
      <c r="CK279" s="293"/>
      <c r="CL279" s="337"/>
      <c r="DR279" s="298"/>
    </row>
    <row r="280">
      <c r="A280" s="298"/>
      <c r="L280" s="298"/>
      <c r="W280" s="298"/>
      <c r="AH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  <c r="BI280" s="298"/>
      <c r="BJ280" s="298"/>
      <c r="BK280" s="298"/>
      <c r="BL280" s="298"/>
      <c r="BM280" s="298"/>
      <c r="BN280" s="298"/>
      <c r="BO280" s="298"/>
      <c r="BZ280" s="298"/>
      <c r="CJ280" s="337"/>
      <c r="CK280" s="293"/>
      <c r="CL280" s="337"/>
      <c r="DR280" s="298"/>
    </row>
    <row r="281">
      <c r="A281" s="298"/>
      <c r="L281" s="298"/>
      <c r="W281" s="298"/>
      <c r="AH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  <c r="BI281" s="298"/>
      <c r="BJ281" s="298"/>
      <c r="BK281" s="298"/>
      <c r="BL281" s="298"/>
      <c r="BM281" s="298"/>
      <c r="BN281" s="298"/>
      <c r="BO281" s="298"/>
      <c r="BZ281" s="298"/>
      <c r="CJ281" s="337"/>
      <c r="CK281" s="293"/>
      <c r="CL281" s="337"/>
      <c r="DR281" s="298"/>
    </row>
    <row r="282">
      <c r="A282" s="298"/>
      <c r="L282" s="298"/>
      <c r="W282" s="298"/>
      <c r="AH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  <c r="BI282" s="298"/>
      <c r="BJ282" s="298"/>
      <c r="BK282" s="298"/>
      <c r="BL282" s="298"/>
      <c r="BM282" s="298"/>
      <c r="BN282" s="298"/>
      <c r="BO282" s="298"/>
      <c r="BZ282" s="298"/>
      <c r="CJ282" s="337"/>
      <c r="CK282" s="293"/>
      <c r="CL282" s="337"/>
      <c r="DR282" s="298"/>
    </row>
    <row r="283">
      <c r="A283" s="298"/>
      <c r="L283" s="298"/>
      <c r="W283" s="298"/>
      <c r="AH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  <c r="BI283" s="298"/>
      <c r="BJ283" s="298"/>
      <c r="BK283" s="298"/>
      <c r="BL283" s="298"/>
      <c r="BM283" s="298"/>
      <c r="BN283" s="298"/>
      <c r="BO283" s="298"/>
      <c r="BZ283" s="298"/>
      <c r="CJ283" s="337"/>
      <c r="CK283" s="293"/>
      <c r="CL283" s="337"/>
      <c r="DR283" s="298"/>
    </row>
    <row r="284">
      <c r="A284" s="298"/>
      <c r="L284" s="298"/>
      <c r="W284" s="298"/>
      <c r="AH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  <c r="BI284" s="298"/>
      <c r="BJ284" s="298"/>
      <c r="BK284" s="298"/>
      <c r="BL284" s="298"/>
      <c r="BM284" s="298"/>
      <c r="BN284" s="298"/>
      <c r="BO284" s="298"/>
      <c r="BZ284" s="298"/>
      <c r="CJ284" s="337"/>
      <c r="CK284" s="293"/>
      <c r="CL284" s="337"/>
      <c r="DR284" s="298"/>
    </row>
    <row r="285">
      <c r="A285" s="298"/>
      <c r="L285" s="298"/>
      <c r="W285" s="298"/>
      <c r="AH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  <c r="BI285" s="298"/>
      <c r="BJ285" s="298"/>
      <c r="BK285" s="298"/>
      <c r="BL285" s="298"/>
      <c r="BM285" s="298"/>
      <c r="BN285" s="298"/>
      <c r="BO285" s="298"/>
      <c r="BZ285" s="298"/>
      <c r="CJ285" s="337"/>
      <c r="CK285" s="293"/>
      <c r="CL285" s="337"/>
      <c r="DR285" s="298"/>
    </row>
    <row r="286">
      <c r="A286" s="298"/>
      <c r="L286" s="298"/>
      <c r="W286" s="298"/>
      <c r="AH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  <c r="BI286" s="298"/>
      <c r="BJ286" s="298"/>
      <c r="BK286" s="298"/>
      <c r="BL286" s="298"/>
      <c r="BM286" s="298"/>
      <c r="BN286" s="298"/>
      <c r="BO286" s="298"/>
      <c r="BZ286" s="298"/>
      <c r="CJ286" s="337"/>
      <c r="CK286" s="293"/>
      <c r="CL286" s="337"/>
      <c r="DR286" s="298"/>
    </row>
    <row r="287">
      <c r="A287" s="298"/>
      <c r="L287" s="298"/>
      <c r="W287" s="298"/>
      <c r="AH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  <c r="BI287" s="298"/>
      <c r="BJ287" s="298"/>
      <c r="BK287" s="298"/>
      <c r="BL287" s="298"/>
      <c r="BM287" s="298"/>
      <c r="BN287" s="298"/>
      <c r="BO287" s="298"/>
      <c r="BZ287" s="298"/>
      <c r="CJ287" s="337"/>
      <c r="CK287" s="293"/>
      <c r="CL287" s="337"/>
      <c r="DR287" s="298"/>
    </row>
    <row r="288">
      <c r="A288" s="298"/>
      <c r="L288" s="298"/>
      <c r="W288" s="298"/>
      <c r="AH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  <c r="BI288" s="298"/>
      <c r="BJ288" s="298"/>
      <c r="BK288" s="298"/>
      <c r="BL288" s="298"/>
      <c r="BM288" s="298"/>
      <c r="BN288" s="298"/>
      <c r="BO288" s="298"/>
      <c r="BZ288" s="298"/>
      <c r="CJ288" s="337"/>
      <c r="CK288" s="293"/>
      <c r="CL288" s="337"/>
      <c r="DR288" s="298"/>
    </row>
    <row r="289">
      <c r="A289" s="298"/>
      <c r="L289" s="298"/>
      <c r="W289" s="298"/>
      <c r="AH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  <c r="BI289" s="298"/>
      <c r="BJ289" s="298"/>
      <c r="BK289" s="298"/>
      <c r="BL289" s="298"/>
      <c r="BM289" s="298"/>
      <c r="BN289" s="298"/>
      <c r="BO289" s="298"/>
      <c r="BZ289" s="298"/>
      <c r="CJ289" s="337"/>
      <c r="CK289" s="293"/>
      <c r="CL289" s="337"/>
      <c r="DR289" s="298"/>
    </row>
    <row r="290">
      <c r="A290" s="298"/>
      <c r="L290" s="298"/>
      <c r="W290" s="298"/>
      <c r="AH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  <c r="BI290" s="298"/>
      <c r="BJ290" s="298"/>
      <c r="BK290" s="298"/>
      <c r="BL290" s="298"/>
      <c r="BM290" s="298"/>
      <c r="BN290" s="298"/>
      <c r="BO290" s="298"/>
      <c r="BZ290" s="298"/>
      <c r="CJ290" s="337"/>
      <c r="CK290" s="293"/>
      <c r="CL290" s="337"/>
      <c r="DR290" s="298"/>
    </row>
    <row r="291">
      <c r="A291" s="298"/>
      <c r="L291" s="298"/>
      <c r="W291" s="298"/>
      <c r="AH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  <c r="BI291" s="298"/>
      <c r="BJ291" s="298"/>
      <c r="BK291" s="298"/>
      <c r="BL291" s="298"/>
      <c r="BM291" s="298"/>
      <c r="BN291" s="298"/>
      <c r="BO291" s="298"/>
      <c r="BZ291" s="298"/>
      <c r="CJ291" s="337"/>
      <c r="CK291" s="293"/>
      <c r="CL291" s="337"/>
      <c r="DR291" s="298"/>
    </row>
    <row r="292">
      <c r="A292" s="298"/>
      <c r="L292" s="298"/>
      <c r="W292" s="298"/>
      <c r="AH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  <c r="BI292" s="298"/>
      <c r="BJ292" s="298"/>
      <c r="BK292" s="298"/>
      <c r="BL292" s="298"/>
      <c r="BM292" s="298"/>
      <c r="BN292" s="298"/>
      <c r="BO292" s="298"/>
      <c r="BZ292" s="298"/>
      <c r="CJ292" s="337"/>
      <c r="CK292" s="293"/>
      <c r="CL292" s="337"/>
      <c r="DR292" s="298"/>
    </row>
    <row r="293">
      <c r="A293" s="298"/>
      <c r="L293" s="298"/>
      <c r="W293" s="298"/>
      <c r="AH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  <c r="BI293" s="298"/>
      <c r="BJ293" s="298"/>
      <c r="BK293" s="298"/>
      <c r="BL293" s="298"/>
      <c r="BM293" s="298"/>
      <c r="BN293" s="298"/>
      <c r="BO293" s="298"/>
      <c r="BZ293" s="298"/>
      <c r="CJ293" s="337"/>
      <c r="CK293" s="293"/>
      <c r="CL293" s="337"/>
      <c r="DR293" s="298"/>
    </row>
    <row r="294">
      <c r="A294" s="298"/>
      <c r="L294" s="298"/>
      <c r="W294" s="298"/>
      <c r="AH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  <c r="BI294" s="298"/>
      <c r="BJ294" s="298"/>
      <c r="BK294" s="298"/>
      <c r="BL294" s="298"/>
      <c r="BM294" s="298"/>
      <c r="BN294" s="298"/>
      <c r="BO294" s="298"/>
      <c r="BZ294" s="298"/>
      <c r="CJ294" s="337"/>
      <c r="CK294" s="293"/>
      <c r="CL294" s="337"/>
      <c r="DR294" s="298"/>
    </row>
    <row r="295">
      <c r="A295" s="298"/>
      <c r="L295" s="298"/>
      <c r="W295" s="298"/>
      <c r="AH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  <c r="BI295" s="298"/>
      <c r="BJ295" s="298"/>
      <c r="BK295" s="298"/>
      <c r="BL295" s="298"/>
      <c r="BM295" s="298"/>
      <c r="BN295" s="298"/>
      <c r="BO295" s="298"/>
      <c r="BZ295" s="298"/>
      <c r="CJ295" s="337"/>
      <c r="CK295" s="293"/>
      <c r="CL295" s="337"/>
      <c r="DR295" s="298"/>
    </row>
    <row r="296">
      <c r="A296" s="298"/>
      <c r="L296" s="298"/>
      <c r="W296" s="298"/>
      <c r="AH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  <c r="BI296" s="298"/>
      <c r="BJ296" s="298"/>
      <c r="BK296" s="298"/>
      <c r="BL296" s="298"/>
      <c r="BM296" s="298"/>
      <c r="BN296" s="298"/>
      <c r="BO296" s="298"/>
      <c r="BZ296" s="298"/>
      <c r="CJ296" s="337"/>
      <c r="CK296" s="293"/>
      <c r="CL296" s="337"/>
      <c r="DR296" s="298"/>
    </row>
    <row r="297">
      <c r="A297" s="298"/>
      <c r="L297" s="298"/>
      <c r="W297" s="298"/>
      <c r="AH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  <c r="BI297" s="298"/>
      <c r="BJ297" s="298"/>
      <c r="BK297" s="298"/>
      <c r="BL297" s="298"/>
      <c r="BM297" s="298"/>
      <c r="BN297" s="298"/>
      <c r="BO297" s="298"/>
      <c r="BZ297" s="298"/>
      <c r="CJ297" s="337"/>
      <c r="CK297" s="293"/>
      <c r="CL297" s="337"/>
      <c r="DR297" s="298"/>
    </row>
    <row r="298">
      <c r="A298" s="298"/>
      <c r="L298" s="298"/>
      <c r="W298" s="298"/>
      <c r="AH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  <c r="BI298" s="298"/>
      <c r="BJ298" s="298"/>
      <c r="BK298" s="298"/>
      <c r="BL298" s="298"/>
      <c r="BM298" s="298"/>
      <c r="BN298" s="298"/>
      <c r="BO298" s="298"/>
      <c r="BZ298" s="298"/>
      <c r="CJ298" s="337"/>
      <c r="CK298" s="293"/>
      <c r="CL298" s="337"/>
      <c r="DR298" s="298"/>
    </row>
    <row r="299">
      <c r="A299" s="298"/>
      <c r="L299" s="298"/>
      <c r="W299" s="298"/>
      <c r="AH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  <c r="BI299" s="298"/>
      <c r="BJ299" s="298"/>
      <c r="BK299" s="298"/>
      <c r="BL299" s="298"/>
      <c r="BM299" s="298"/>
      <c r="BN299" s="298"/>
      <c r="BO299" s="298"/>
      <c r="BZ299" s="298"/>
      <c r="CJ299" s="337"/>
      <c r="CK299" s="293"/>
      <c r="CL299" s="337"/>
      <c r="DR299" s="298"/>
    </row>
    <row r="300">
      <c r="A300" s="298"/>
      <c r="L300" s="298"/>
      <c r="W300" s="298"/>
      <c r="AH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  <c r="BI300" s="298"/>
      <c r="BJ300" s="298"/>
      <c r="BK300" s="298"/>
      <c r="BL300" s="298"/>
      <c r="BM300" s="298"/>
      <c r="BN300" s="298"/>
      <c r="BO300" s="298"/>
      <c r="BZ300" s="298"/>
      <c r="CJ300" s="337"/>
      <c r="CK300" s="293"/>
      <c r="CL300" s="337"/>
      <c r="DR300" s="298"/>
    </row>
    <row r="301">
      <c r="A301" s="298"/>
      <c r="L301" s="298"/>
      <c r="W301" s="298"/>
      <c r="AH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  <c r="BI301" s="298"/>
      <c r="BJ301" s="298"/>
      <c r="BK301" s="298"/>
      <c r="BL301" s="298"/>
      <c r="BM301" s="298"/>
      <c r="BN301" s="298"/>
      <c r="BO301" s="298"/>
      <c r="BZ301" s="298"/>
      <c r="CJ301" s="337"/>
      <c r="CK301" s="293"/>
      <c r="CL301" s="337"/>
      <c r="DR301" s="298"/>
    </row>
    <row r="302">
      <c r="A302" s="298"/>
      <c r="L302" s="298"/>
      <c r="W302" s="298"/>
      <c r="AH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  <c r="BI302" s="298"/>
      <c r="BJ302" s="298"/>
      <c r="BK302" s="298"/>
      <c r="BL302" s="298"/>
      <c r="BM302" s="298"/>
      <c r="BN302" s="298"/>
      <c r="BO302" s="298"/>
      <c r="BZ302" s="298"/>
      <c r="CJ302" s="337"/>
      <c r="CK302" s="293"/>
      <c r="CL302" s="337"/>
      <c r="DR302" s="298"/>
    </row>
    <row r="303">
      <c r="A303" s="298"/>
      <c r="L303" s="298"/>
      <c r="W303" s="298"/>
      <c r="AH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  <c r="BI303" s="298"/>
      <c r="BJ303" s="298"/>
      <c r="BK303" s="298"/>
      <c r="BL303" s="298"/>
      <c r="BM303" s="298"/>
      <c r="BN303" s="298"/>
      <c r="BO303" s="298"/>
      <c r="BZ303" s="298"/>
      <c r="CJ303" s="337"/>
      <c r="CK303" s="293"/>
      <c r="CL303" s="337"/>
      <c r="DR303" s="298"/>
    </row>
    <row r="304">
      <c r="A304" s="298"/>
      <c r="L304" s="298"/>
      <c r="W304" s="298"/>
      <c r="AH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  <c r="BI304" s="298"/>
      <c r="BJ304" s="298"/>
      <c r="BK304" s="298"/>
      <c r="BL304" s="298"/>
      <c r="BM304" s="298"/>
      <c r="BN304" s="298"/>
      <c r="BO304" s="298"/>
      <c r="BZ304" s="298"/>
      <c r="CJ304" s="337"/>
      <c r="CK304" s="293"/>
      <c r="CL304" s="337"/>
      <c r="DR304" s="298"/>
    </row>
    <row r="305">
      <c r="A305" s="298"/>
      <c r="L305" s="298"/>
      <c r="W305" s="298"/>
      <c r="AH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  <c r="BI305" s="298"/>
      <c r="BJ305" s="298"/>
      <c r="BK305" s="298"/>
      <c r="BL305" s="298"/>
      <c r="BM305" s="298"/>
      <c r="BN305" s="298"/>
      <c r="BO305" s="298"/>
      <c r="BZ305" s="298"/>
      <c r="CJ305" s="337"/>
      <c r="CK305" s="293"/>
      <c r="CL305" s="337"/>
      <c r="DR305" s="298"/>
    </row>
    <row r="306">
      <c r="A306" s="298"/>
      <c r="L306" s="298"/>
      <c r="W306" s="298"/>
      <c r="AH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  <c r="BI306" s="298"/>
      <c r="BJ306" s="298"/>
      <c r="BK306" s="298"/>
      <c r="BL306" s="298"/>
      <c r="BM306" s="298"/>
      <c r="BN306" s="298"/>
      <c r="BO306" s="298"/>
      <c r="BZ306" s="298"/>
      <c r="CJ306" s="337"/>
      <c r="CK306" s="293"/>
      <c r="CL306" s="337"/>
      <c r="DR306" s="298"/>
    </row>
    <row r="307">
      <c r="A307" s="298"/>
      <c r="L307" s="298"/>
      <c r="W307" s="298"/>
      <c r="AH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  <c r="BI307" s="298"/>
      <c r="BJ307" s="298"/>
      <c r="BK307" s="298"/>
      <c r="BL307" s="298"/>
      <c r="BM307" s="298"/>
      <c r="BN307" s="298"/>
      <c r="BO307" s="298"/>
      <c r="BZ307" s="298"/>
      <c r="CJ307" s="337"/>
      <c r="CK307" s="293"/>
      <c r="CL307" s="337"/>
      <c r="DR307" s="298"/>
    </row>
    <row r="308">
      <c r="A308" s="298"/>
      <c r="L308" s="298"/>
      <c r="W308" s="298"/>
      <c r="AH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  <c r="BI308" s="298"/>
      <c r="BJ308" s="298"/>
      <c r="BK308" s="298"/>
      <c r="BL308" s="298"/>
      <c r="BM308" s="298"/>
      <c r="BN308" s="298"/>
      <c r="BO308" s="298"/>
      <c r="BZ308" s="298"/>
      <c r="CJ308" s="337"/>
      <c r="CK308" s="293"/>
      <c r="CL308" s="337"/>
      <c r="DR308" s="298"/>
    </row>
    <row r="309">
      <c r="A309" s="298"/>
      <c r="L309" s="298"/>
      <c r="W309" s="298"/>
      <c r="AH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  <c r="BI309" s="298"/>
      <c r="BJ309" s="298"/>
      <c r="BK309" s="298"/>
      <c r="BL309" s="298"/>
      <c r="BM309" s="298"/>
      <c r="BN309" s="298"/>
      <c r="BO309" s="298"/>
      <c r="BZ309" s="298"/>
      <c r="CJ309" s="337"/>
      <c r="CK309" s="293"/>
      <c r="CL309" s="337"/>
      <c r="DR309" s="298"/>
    </row>
    <row r="310">
      <c r="A310" s="298"/>
      <c r="L310" s="298"/>
      <c r="W310" s="298"/>
      <c r="AH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  <c r="BI310" s="298"/>
      <c r="BJ310" s="298"/>
      <c r="BK310" s="298"/>
      <c r="BL310" s="298"/>
      <c r="BM310" s="298"/>
      <c r="BN310" s="298"/>
      <c r="BO310" s="298"/>
      <c r="BZ310" s="298"/>
      <c r="CJ310" s="337"/>
      <c r="CK310" s="293"/>
      <c r="CL310" s="337"/>
      <c r="DR310" s="298"/>
    </row>
    <row r="311">
      <c r="A311" s="298"/>
      <c r="L311" s="298"/>
      <c r="W311" s="298"/>
      <c r="AH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  <c r="BI311" s="298"/>
      <c r="BJ311" s="298"/>
      <c r="BK311" s="298"/>
      <c r="BL311" s="298"/>
      <c r="BM311" s="298"/>
      <c r="BN311" s="298"/>
      <c r="BO311" s="298"/>
      <c r="BZ311" s="298"/>
      <c r="CJ311" s="337"/>
      <c r="CK311" s="293"/>
      <c r="CL311" s="337"/>
      <c r="DR311" s="298"/>
    </row>
    <row r="312">
      <c r="A312" s="298"/>
      <c r="L312" s="298"/>
      <c r="W312" s="298"/>
      <c r="AH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  <c r="BI312" s="298"/>
      <c r="BJ312" s="298"/>
      <c r="BK312" s="298"/>
      <c r="BL312" s="298"/>
      <c r="BM312" s="298"/>
      <c r="BN312" s="298"/>
      <c r="BO312" s="298"/>
      <c r="BZ312" s="298"/>
      <c r="CJ312" s="337"/>
      <c r="CK312" s="293"/>
      <c r="CL312" s="337"/>
      <c r="DR312" s="298"/>
    </row>
    <row r="313">
      <c r="A313" s="298"/>
      <c r="L313" s="298"/>
      <c r="W313" s="298"/>
      <c r="AH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  <c r="BI313" s="298"/>
      <c r="BJ313" s="298"/>
      <c r="BK313" s="298"/>
      <c r="BL313" s="298"/>
      <c r="BM313" s="298"/>
      <c r="BN313" s="298"/>
      <c r="BO313" s="298"/>
      <c r="BZ313" s="298"/>
      <c r="CJ313" s="337"/>
      <c r="CK313" s="293"/>
      <c r="CL313" s="337"/>
      <c r="DR313" s="298"/>
    </row>
    <row r="314">
      <c r="A314" s="298"/>
      <c r="L314" s="298"/>
      <c r="W314" s="298"/>
      <c r="AH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  <c r="BI314" s="298"/>
      <c r="BJ314" s="298"/>
      <c r="BK314" s="298"/>
      <c r="BL314" s="298"/>
      <c r="BM314" s="298"/>
      <c r="BN314" s="298"/>
      <c r="BO314" s="298"/>
      <c r="BZ314" s="298"/>
      <c r="CJ314" s="337"/>
      <c r="CK314" s="293"/>
      <c r="CL314" s="337"/>
      <c r="DR314" s="298"/>
    </row>
    <row r="315">
      <c r="A315" s="298"/>
      <c r="L315" s="298"/>
      <c r="W315" s="298"/>
      <c r="AH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  <c r="BI315" s="298"/>
      <c r="BJ315" s="298"/>
      <c r="BK315" s="298"/>
      <c r="BL315" s="298"/>
      <c r="BM315" s="298"/>
      <c r="BN315" s="298"/>
      <c r="BO315" s="298"/>
      <c r="BZ315" s="298"/>
      <c r="CJ315" s="337"/>
      <c r="CK315" s="293"/>
      <c r="CL315" s="337"/>
      <c r="DR315" s="298"/>
    </row>
    <row r="316">
      <c r="A316" s="298"/>
      <c r="L316" s="298"/>
      <c r="W316" s="298"/>
      <c r="AH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  <c r="BI316" s="298"/>
      <c r="BJ316" s="298"/>
      <c r="BK316" s="298"/>
      <c r="BL316" s="298"/>
      <c r="BM316" s="298"/>
      <c r="BN316" s="298"/>
      <c r="BO316" s="298"/>
      <c r="BZ316" s="298"/>
      <c r="CJ316" s="337"/>
      <c r="CK316" s="293"/>
      <c r="CL316" s="337"/>
      <c r="DR316" s="298"/>
    </row>
    <row r="317">
      <c r="A317" s="298"/>
      <c r="L317" s="298"/>
      <c r="W317" s="298"/>
      <c r="AH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  <c r="BI317" s="298"/>
      <c r="BJ317" s="298"/>
      <c r="BK317" s="298"/>
      <c r="BL317" s="298"/>
      <c r="BM317" s="298"/>
      <c r="BN317" s="298"/>
      <c r="BO317" s="298"/>
      <c r="BZ317" s="298"/>
      <c r="CJ317" s="337"/>
      <c r="CK317" s="293"/>
      <c r="CL317" s="337"/>
      <c r="DR317" s="298"/>
    </row>
    <row r="318">
      <c r="A318" s="298"/>
      <c r="L318" s="298"/>
      <c r="W318" s="298"/>
      <c r="AH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  <c r="BI318" s="298"/>
      <c r="BJ318" s="298"/>
      <c r="BK318" s="298"/>
      <c r="BL318" s="298"/>
      <c r="BM318" s="298"/>
      <c r="BN318" s="298"/>
      <c r="BO318" s="298"/>
      <c r="BZ318" s="298"/>
      <c r="CJ318" s="337"/>
      <c r="CK318" s="293"/>
      <c r="CL318" s="337"/>
      <c r="DR318" s="298"/>
    </row>
    <row r="319">
      <c r="A319" s="298"/>
      <c r="L319" s="298"/>
      <c r="W319" s="298"/>
      <c r="AH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  <c r="BI319" s="298"/>
      <c r="BJ319" s="298"/>
      <c r="BK319" s="298"/>
      <c r="BL319" s="298"/>
      <c r="BM319" s="298"/>
      <c r="BN319" s="298"/>
      <c r="BO319" s="298"/>
      <c r="BZ319" s="298"/>
      <c r="CJ319" s="337"/>
      <c r="CK319" s="293"/>
      <c r="CL319" s="337"/>
      <c r="DR319" s="298"/>
    </row>
    <row r="320">
      <c r="A320" s="298"/>
      <c r="L320" s="298"/>
      <c r="W320" s="298"/>
      <c r="AH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  <c r="BI320" s="298"/>
      <c r="BJ320" s="298"/>
      <c r="BK320" s="298"/>
      <c r="BL320" s="298"/>
      <c r="BM320" s="298"/>
      <c r="BN320" s="298"/>
      <c r="BO320" s="298"/>
      <c r="BZ320" s="298"/>
      <c r="CJ320" s="337"/>
      <c r="CK320" s="293"/>
      <c r="CL320" s="337"/>
      <c r="DR320" s="298"/>
    </row>
    <row r="321">
      <c r="A321" s="298"/>
      <c r="L321" s="298"/>
      <c r="W321" s="298"/>
      <c r="AH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  <c r="BI321" s="298"/>
      <c r="BJ321" s="298"/>
      <c r="BK321" s="298"/>
      <c r="BL321" s="298"/>
      <c r="BM321" s="298"/>
      <c r="BN321" s="298"/>
      <c r="BO321" s="298"/>
      <c r="BZ321" s="298"/>
      <c r="CJ321" s="337"/>
      <c r="CK321" s="293"/>
      <c r="CL321" s="337"/>
      <c r="DR321" s="298"/>
    </row>
    <row r="322">
      <c r="A322" s="298"/>
      <c r="L322" s="298"/>
      <c r="W322" s="298"/>
      <c r="AH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  <c r="BI322" s="298"/>
      <c r="BJ322" s="298"/>
      <c r="BK322" s="298"/>
      <c r="BL322" s="298"/>
      <c r="BM322" s="298"/>
      <c r="BN322" s="298"/>
      <c r="BO322" s="298"/>
      <c r="BZ322" s="298"/>
      <c r="CJ322" s="337"/>
      <c r="CK322" s="293"/>
      <c r="CL322" s="337"/>
      <c r="DR322" s="298"/>
    </row>
    <row r="323">
      <c r="A323" s="298"/>
      <c r="L323" s="298"/>
      <c r="W323" s="298"/>
      <c r="AH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  <c r="BI323" s="298"/>
      <c r="BJ323" s="298"/>
      <c r="BK323" s="298"/>
      <c r="BL323" s="298"/>
      <c r="BM323" s="298"/>
      <c r="BN323" s="298"/>
      <c r="BO323" s="298"/>
      <c r="BZ323" s="298"/>
      <c r="CJ323" s="337"/>
      <c r="CK323" s="293"/>
      <c r="CL323" s="337"/>
      <c r="DR323" s="298"/>
    </row>
    <row r="324">
      <c r="A324" s="298"/>
      <c r="L324" s="298"/>
      <c r="W324" s="298"/>
      <c r="AH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  <c r="BI324" s="298"/>
      <c r="BJ324" s="298"/>
      <c r="BK324" s="298"/>
      <c r="BL324" s="298"/>
      <c r="BM324" s="298"/>
      <c r="BN324" s="298"/>
      <c r="BO324" s="298"/>
      <c r="BZ324" s="298"/>
      <c r="CJ324" s="337"/>
      <c r="CK324" s="293"/>
      <c r="CL324" s="337"/>
      <c r="DR324" s="298"/>
    </row>
    <row r="325">
      <c r="A325" s="298"/>
      <c r="L325" s="298"/>
      <c r="W325" s="298"/>
      <c r="AH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  <c r="BI325" s="298"/>
      <c r="BJ325" s="298"/>
      <c r="BK325" s="298"/>
      <c r="BL325" s="298"/>
      <c r="BM325" s="298"/>
      <c r="BN325" s="298"/>
      <c r="BO325" s="298"/>
      <c r="BZ325" s="298"/>
      <c r="CJ325" s="337"/>
      <c r="CK325" s="293"/>
      <c r="CL325" s="337"/>
      <c r="DR325" s="298"/>
    </row>
    <row r="326">
      <c r="A326" s="298"/>
      <c r="L326" s="298"/>
      <c r="W326" s="298"/>
      <c r="AH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  <c r="BI326" s="298"/>
      <c r="BJ326" s="298"/>
      <c r="BK326" s="298"/>
      <c r="BL326" s="298"/>
      <c r="BM326" s="298"/>
      <c r="BN326" s="298"/>
      <c r="BO326" s="298"/>
      <c r="BZ326" s="298"/>
      <c r="CJ326" s="337"/>
      <c r="CK326" s="293"/>
      <c r="CL326" s="337"/>
      <c r="DR326" s="298"/>
    </row>
    <row r="327">
      <c r="A327" s="298"/>
      <c r="L327" s="298"/>
      <c r="W327" s="298"/>
      <c r="AH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  <c r="BI327" s="298"/>
      <c r="BJ327" s="298"/>
      <c r="BK327" s="298"/>
      <c r="BL327" s="298"/>
      <c r="BM327" s="298"/>
      <c r="BN327" s="298"/>
      <c r="BO327" s="298"/>
      <c r="BZ327" s="298"/>
      <c r="CJ327" s="337"/>
      <c r="CK327" s="293"/>
      <c r="CL327" s="337"/>
      <c r="DR327" s="298"/>
    </row>
    <row r="328">
      <c r="A328" s="298"/>
      <c r="L328" s="298"/>
      <c r="W328" s="298"/>
      <c r="AH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  <c r="BI328" s="298"/>
      <c r="BJ328" s="298"/>
      <c r="BK328" s="298"/>
      <c r="BL328" s="298"/>
      <c r="BM328" s="298"/>
      <c r="BN328" s="298"/>
      <c r="BO328" s="298"/>
      <c r="BZ328" s="298"/>
      <c r="CJ328" s="337"/>
      <c r="CK328" s="293"/>
      <c r="CL328" s="337"/>
      <c r="DR328" s="298"/>
    </row>
    <row r="329">
      <c r="A329" s="298"/>
      <c r="L329" s="298"/>
      <c r="W329" s="298"/>
      <c r="AH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  <c r="BI329" s="298"/>
      <c r="BJ329" s="298"/>
      <c r="BK329" s="298"/>
      <c r="BL329" s="298"/>
      <c r="BM329" s="298"/>
      <c r="BN329" s="298"/>
      <c r="BO329" s="298"/>
      <c r="BZ329" s="298"/>
      <c r="CJ329" s="337"/>
      <c r="CK329" s="293"/>
      <c r="CL329" s="337"/>
      <c r="DR329" s="298"/>
    </row>
    <row r="330">
      <c r="A330" s="298"/>
      <c r="L330" s="298"/>
      <c r="W330" s="298"/>
      <c r="AH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  <c r="BI330" s="298"/>
      <c r="BJ330" s="298"/>
      <c r="BK330" s="298"/>
      <c r="BL330" s="298"/>
      <c r="BM330" s="298"/>
      <c r="BN330" s="298"/>
      <c r="BO330" s="298"/>
      <c r="BZ330" s="298"/>
      <c r="CJ330" s="337"/>
      <c r="CK330" s="293"/>
      <c r="CL330" s="337"/>
      <c r="DR330" s="298"/>
    </row>
    <row r="331">
      <c r="A331" s="298"/>
      <c r="L331" s="298"/>
      <c r="W331" s="298"/>
      <c r="AH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  <c r="BI331" s="298"/>
      <c r="BJ331" s="298"/>
      <c r="BK331" s="298"/>
      <c r="BL331" s="298"/>
      <c r="BM331" s="298"/>
      <c r="BN331" s="298"/>
      <c r="BO331" s="298"/>
      <c r="BZ331" s="298"/>
      <c r="CJ331" s="337"/>
      <c r="CK331" s="293"/>
      <c r="CL331" s="337"/>
      <c r="DR331" s="298"/>
    </row>
    <row r="332">
      <c r="A332" s="298"/>
      <c r="L332" s="298"/>
      <c r="W332" s="298"/>
      <c r="AH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  <c r="BI332" s="298"/>
      <c r="BJ332" s="298"/>
      <c r="BK332" s="298"/>
      <c r="BL332" s="298"/>
      <c r="BM332" s="298"/>
      <c r="BN332" s="298"/>
      <c r="BO332" s="298"/>
      <c r="BZ332" s="298"/>
      <c r="CJ332" s="337"/>
      <c r="CK332" s="293"/>
      <c r="CL332" s="337"/>
      <c r="DR332" s="298"/>
    </row>
    <row r="333">
      <c r="A333" s="298"/>
      <c r="L333" s="298"/>
      <c r="W333" s="298"/>
      <c r="AH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  <c r="BI333" s="298"/>
      <c r="BJ333" s="298"/>
      <c r="BK333" s="298"/>
      <c r="BL333" s="298"/>
      <c r="BM333" s="298"/>
      <c r="BN333" s="298"/>
      <c r="BO333" s="298"/>
      <c r="BZ333" s="298"/>
      <c r="CJ333" s="337"/>
      <c r="CK333" s="293"/>
      <c r="CL333" s="337"/>
      <c r="DR333" s="298"/>
    </row>
    <row r="334">
      <c r="A334" s="298"/>
      <c r="L334" s="298"/>
      <c r="W334" s="298"/>
      <c r="AH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  <c r="BI334" s="298"/>
      <c r="BJ334" s="298"/>
      <c r="BK334" s="298"/>
      <c r="BL334" s="298"/>
      <c r="BM334" s="298"/>
      <c r="BN334" s="298"/>
      <c r="BO334" s="298"/>
      <c r="BZ334" s="298"/>
      <c r="CJ334" s="337"/>
      <c r="CK334" s="293"/>
      <c r="CL334" s="337"/>
      <c r="DR334" s="298"/>
    </row>
    <row r="335">
      <c r="A335" s="298"/>
      <c r="L335" s="298"/>
      <c r="W335" s="298"/>
      <c r="AH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  <c r="BI335" s="298"/>
      <c r="BJ335" s="298"/>
      <c r="BK335" s="298"/>
      <c r="BL335" s="298"/>
      <c r="BM335" s="298"/>
      <c r="BN335" s="298"/>
      <c r="BO335" s="298"/>
      <c r="BZ335" s="298"/>
      <c r="CJ335" s="337"/>
      <c r="CK335" s="293"/>
      <c r="CL335" s="337"/>
      <c r="DR335" s="298"/>
    </row>
    <row r="336">
      <c r="A336" s="298"/>
      <c r="L336" s="298"/>
      <c r="W336" s="298"/>
      <c r="AH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  <c r="BI336" s="298"/>
      <c r="BJ336" s="298"/>
      <c r="BK336" s="298"/>
      <c r="BL336" s="298"/>
      <c r="BM336" s="298"/>
      <c r="BN336" s="298"/>
      <c r="BO336" s="298"/>
      <c r="BZ336" s="298"/>
      <c r="CJ336" s="337"/>
      <c r="CK336" s="293"/>
      <c r="CL336" s="337"/>
      <c r="DR336" s="298"/>
    </row>
    <row r="337">
      <c r="A337" s="298"/>
      <c r="L337" s="298"/>
      <c r="W337" s="298"/>
      <c r="AH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  <c r="BI337" s="298"/>
      <c r="BJ337" s="298"/>
      <c r="BK337" s="298"/>
      <c r="BL337" s="298"/>
      <c r="BM337" s="298"/>
      <c r="BN337" s="298"/>
      <c r="BO337" s="298"/>
      <c r="BZ337" s="298"/>
      <c r="CJ337" s="337"/>
      <c r="CK337" s="293"/>
      <c r="CL337" s="337"/>
      <c r="DR337" s="298"/>
    </row>
    <row r="338">
      <c r="A338" s="298"/>
      <c r="L338" s="298"/>
      <c r="W338" s="298"/>
      <c r="AH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  <c r="BI338" s="298"/>
      <c r="BJ338" s="298"/>
      <c r="BK338" s="298"/>
      <c r="BL338" s="298"/>
      <c r="BM338" s="298"/>
      <c r="BN338" s="298"/>
      <c r="BO338" s="298"/>
      <c r="BZ338" s="298"/>
      <c r="CJ338" s="337"/>
      <c r="CK338" s="293"/>
      <c r="CL338" s="337"/>
      <c r="DR338" s="298"/>
    </row>
    <row r="339">
      <c r="A339" s="298"/>
      <c r="L339" s="298"/>
      <c r="W339" s="298"/>
      <c r="AH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  <c r="BI339" s="298"/>
      <c r="BJ339" s="298"/>
      <c r="BK339" s="298"/>
      <c r="BL339" s="298"/>
      <c r="BM339" s="298"/>
      <c r="BN339" s="298"/>
      <c r="BO339" s="298"/>
      <c r="BZ339" s="298"/>
      <c r="CJ339" s="337"/>
      <c r="CK339" s="293"/>
      <c r="CL339" s="337"/>
      <c r="DR339" s="298"/>
    </row>
    <row r="340">
      <c r="A340" s="298"/>
      <c r="L340" s="298"/>
      <c r="W340" s="298"/>
      <c r="AH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  <c r="BI340" s="298"/>
      <c r="BJ340" s="298"/>
      <c r="BK340" s="298"/>
      <c r="BL340" s="298"/>
      <c r="BM340" s="298"/>
      <c r="BN340" s="298"/>
      <c r="BO340" s="298"/>
      <c r="BZ340" s="298"/>
      <c r="CJ340" s="337"/>
      <c r="CK340" s="293"/>
      <c r="CL340" s="337"/>
      <c r="DR340" s="298"/>
    </row>
    <row r="341">
      <c r="A341" s="298"/>
      <c r="L341" s="298"/>
      <c r="W341" s="298"/>
      <c r="AH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  <c r="BI341" s="298"/>
      <c r="BJ341" s="298"/>
      <c r="BK341" s="298"/>
      <c r="BL341" s="298"/>
      <c r="BM341" s="298"/>
      <c r="BN341" s="298"/>
      <c r="BO341" s="298"/>
      <c r="BZ341" s="298"/>
      <c r="CJ341" s="337"/>
      <c r="CK341" s="293"/>
      <c r="CL341" s="337"/>
      <c r="DR341" s="298"/>
    </row>
    <row r="342">
      <c r="A342" s="298"/>
      <c r="L342" s="298"/>
      <c r="W342" s="298"/>
      <c r="AH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  <c r="BI342" s="298"/>
      <c r="BJ342" s="298"/>
      <c r="BK342" s="298"/>
      <c r="BL342" s="298"/>
      <c r="BM342" s="298"/>
      <c r="BN342" s="298"/>
      <c r="BO342" s="298"/>
      <c r="BZ342" s="298"/>
      <c r="CJ342" s="337"/>
      <c r="CK342" s="293"/>
      <c r="CL342" s="337"/>
      <c r="DR342" s="298"/>
    </row>
    <row r="343">
      <c r="A343" s="298"/>
      <c r="L343" s="298"/>
      <c r="W343" s="298"/>
      <c r="AH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  <c r="BI343" s="298"/>
      <c r="BJ343" s="298"/>
      <c r="BK343" s="298"/>
      <c r="BL343" s="298"/>
      <c r="BM343" s="298"/>
      <c r="BN343" s="298"/>
      <c r="BO343" s="298"/>
      <c r="BZ343" s="298"/>
      <c r="CJ343" s="337"/>
      <c r="CK343" s="293"/>
      <c r="CL343" s="337"/>
      <c r="DR343" s="298"/>
    </row>
    <row r="344">
      <c r="A344" s="298"/>
      <c r="L344" s="298"/>
      <c r="W344" s="298"/>
      <c r="AH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  <c r="BI344" s="298"/>
      <c r="BJ344" s="298"/>
      <c r="BK344" s="298"/>
      <c r="BL344" s="298"/>
      <c r="BM344" s="298"/>
      <c r="BN344" s="298"/>
      <c r="BO344" s="298"/>
      <c r="BZ344" s="298"/>
      <c r="CJ344" s="337"/>
      <c r="CK344" s="293"/>
      <c r="CL344" s="337"/>
      <c r="DR344" s="298"/>
    </row>
    <row r="345">
      <c r="A345" s="298"/>
      <c r="L345" s="298"/>
      <c r="W345" s="298"/>
      <c r="AH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  <c r="BI345" s="298"/>
      <c r="BJ345" s="298"/>
      <c r="BK345" s="298"/>
      <c r="BL345" s="298"/>
      <c r="BM345" s="298"/>
      <c r="BN345" s="298"/>
      <c r="BO345" s="298"/>
      <c r="BZ345" s="298"/>
      <c r="CJ345" s="337"/>
      <c r="CK345" s="293"/>
      <c r="CL345" s="337"/>
      <c r="DR345" s="298"/>
    </row>
    <row r="346">
      <c r="A346" s="298"/>
      <c r="L346" s="298"/>
      <c r="W346" s="298"/>
      <c r="AH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  <c r="BI346" s="298"/>
      <c r="BJ346" s="298"/>
      <c r="BK346" s="298"/>
      <c r="BL346" s="298"/>
      <c r="BM346" s="298"/>
      <c r="BN346" s="298"/>
      <c r="BO346" s="298"/>
      <c r="BZ346" s="298"/>
      <c r="CJ346" s="337"/>
      <c r="CK346" s="293"/>
      <c r="CL346" s="337"/>
      <c r="DR346" s="298"/>
    </row>
    <row r="347">
      <c r="A347" s="298"/>
      <c r="L347" s="298"/>
      <c r="W347" s="298"/>
      <c r="AH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  <c r="BI347" s="298"/>
      <c r="BJ347" s="298"/>
      <c r="BK347" s="298"/>
      <c r="BL347" s="298"/>
      <c r="BM347" s="298"/>
      <c r="BN347" s="298"/>
      <c r="BO347" s="298"/>
      <c r="BZ347" s="298"/>
      <c r="CJ347" s="337"/>
      <c r="CK347" s="293"/>
      <c r="CL347" s="337"/>
      <c r="DR347" s="298"/>
    </row>
    <row r="348">
      <c r="A348" s="298"/>
      <c r="L348" s="298"/>
      <c r="W348" s="298"/>
      <c r="AH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  <c r="BI348" s="298"/>
      <c r="BJ348" s="298"/>
      <c r="BK348" s="298"/>
      <c r="BL348" s="298"/>
      <c r="BM348" s="298"/>
      <c r="BN348" s="298"/>
      <c r="BO348" s="298"/>
      <c r="BZ348" s="298"/>
      <c r="CJ348" s="337"/>
      <c r="CK348" s="293"/>
      <c r="CL348" s="337"/>
      <c r="DR348" s="298"/>
    </row>
    <row r="349">
      <c r="A349" s="298"/>
      <c r="L349" s="298"/>
      <c r="W349" s="298"/>
      <c r="AH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  <c r="BI349" s="298"/>
      <c r="BJ349" s="298"/>
      <c r="BK349" s="298"/>
      <c r="BL349" s="298"/>
      <c r="BM349" s="298"/>
      <c r="BN349" s="298"/>
      <c r="BO349" s="298"/>
      <c r="BZ349" s="298"/>
      <c r="CJ349" s="337"/>
      <c r="CK349" s="293"/>
      <c r="CL349" s="337"/>
      <c r="DR349" s="298"/>
    </row>
    <row r="350">
      <c r="A350" s="298"/>
      <c r="L350" s="298"/>
      <c r="W350" s="298"/>
      <c r="AH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  <c r="BI350" s="298"/>
      <c r="BJ350" s="298"/>
      <c r="BK350" s="298"/>
      <c r="BL350" s="298"/>
      <c r="BM350" s="298"/>
      <c r="BN350" s="298"/>
      <c r="BO350" s="298"/>
      <c r="BZ350" s="298"/>
      <c r="CJ350" s="337"/>
      <c r="CK350" s="293"/>
      <c r="CL350" s="337"/>
      <c r="DR350" s="298"/>
    </row>
    <row r="351">
      <c r="A351" s="298"/>
      <c r="L351" s="298"/>
      <c r="W351" s="298"/>
      <c r="AH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  <c r="BI351" s="298"/>
      <c r="BJ351" s="298"/>
      <c r="BK351" s="298"/>
      <c r="BL351" s="298"/>
      <c r="BM351" s="298"/>
      <c r="BN351" s="298"/>
      <c r="BO351" s="298"/>
      <c r="BZ351" s="298"/>
      <c r="CJ351" s="337"/>
      <c r="CK351" s="293"/>
      <c r="CL351" s="337"/>
      <c r="DR351" s="298"/>
    </row>
    <row r="352">
      <c r="A352" s="298"/>
      <c r="L352" s="298"/>
      <c r="W352" s="298"/>
      <c r="AH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  <c r="BI352" s="298"/>
      <c r="BJ352" s="298"/>
      <c r="BK352" s="298"/>
      <c r="BL352" s="298"/>
      <c r="BM352" s="298"/>
      <c r="BN352" s="298"/>
      <c r="BO352" s="298"/>
      <c r="BZ352" s="298"/>
      <c r="CJ352" s="337"/>
      <c r="CK352" s="293"/>
      <c r="CL352" s="337"/>
      <c r="DR352" s="298"/>
    </row>
    <row r="353">
      <c r="A353" s="298"/>
      <c r="L353" s="298"/>
      <c r="W353" s="298"/>
      <c r="AH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  <c r="BI353" s="298"/>
      <c r="BJ353" s="298"/>
      <c r="BK353" s="298"/>
      <c r="BL353" s="298"/>
      <c r="BM353" s="298"/>
      <c r="BN353" s="298"/>
      <c r="BO353" s="298"/>
      <c r="BZ353" s="298"/>
      <c r="CJ353" s="337"/>
      <c r="CK353" s="293"/>
      <c r="CL353" s="337"/>
      <c r="DR353" s="298"/>
    </row>
    <row r="354">
      <c r="A354" s="298"/>
      <c r="L354" s="298"/>
      <c r="W354" s="298"/>
      <c r="AH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  <c r="BI354" s="298"/>
      <c r="BJ354" s="298"/>
      <c r="BK354" s="298"/>
      <c r="BL354" s="298"/>
      <c r="BM354" s="298"/>
      <c r="BN354" s="298"/>
      <c r="BO354" s="298"/>
      <c r="BZ354" s="298"/>
      <c r="CJ354" s="337"/>
      <c r="CK354" s="293"/>
      <c r="CL354" s="337"/>
      <c r="DR354" s="298"/>
    </row>
    <row r="355">
      <c r="A355" s="298"/>
      <c r="L355" s="298"/>
      <c r="W355" s="298"/>
      <c r="AH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  <c r="BI355" s="298"/>
      <c r="BJ355" s="298"/>
      <c r="BK355" s="298"/>
      <c r="BL355" s="298"/>
      <c r="BM355" s="298"/>
      <c r="BN355" s="298"/>
      <c r="BO355" s="298"/>
      <c r="BZ355" s="298"/>
      <c r="CJ355" s="337"/>
      <c r="CK355" s="293"/>
      <c r="CL355" s="337"/>
      <c r="DR355" s="298"/>
    </row>
    <row r="356">
      <c r="A356" s="298"/>
      <c r="L356" s="298"/>
      <c r="W356" s="298"/>
      <c r="AH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  <c r="BI356" s="298"/>
      <c r="BJ356" s="298"/>
      <c r="BK356" s="298"/>
      <c r="BL356" s="298"/>
      <c r="BM356" s="298"/>
      <c r="BN356" s="298"/>
      <c r="BO356" s="298"/>
      <c r="BZ356" s="298"/>
      <c r="CJ356" s="337"/>
      <c r="CK356" s="293"/>
      <c r="CL356" s="337"/>
      <c r="DR356" s="298"/>
    </row>
    <row r="357">
      <c r="A357" s="298"/>
      <c r="L357" s="298"/>
      <c r="W357" s="298"/>
      <c r="AH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  <c r="BI357" s="298"/>
      <c r="BJ357" s="298"/>
      <c r="BK357" s="298"/>
      <c r="BL357" s="298"/>
      <c r="BM357" s="298"/>
      <c r="BN357" s="298"/>
      <c r="BO357" s="298"/>
      <c r="BZ357" s="298"/>
      <c r="CJ357" s="337"/>
      <c r="CK357" s="293"/>
      <c r="CL357" s="337"/>
      <c r="DR357" s="298"/>
    </row>
    <row r="358">
      <c r="A358" s="298"/>
      <c r="L358" s="298"/>
      <c r="W358" s="298"/>
      <c r="AH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  <c r="BI358" s="298"/>
      <c r="BJ358" s="298"/>
      <c r="BK358" s="298"/>
      <c r="BL358" s="298"/>
      <c r="BM358" s="298"/>
      <c r="BN358" s="298"/>
      <c r="BO358" s="298"/>
      <c r="BZ358" s="298"/>
      <c r="CJ358" s="337"/>
      <c r="CK358" s="293"/>
      <c r="CL358" s="337"/>
      <c r="DR358" s="298"/>
    </row>
    <row r="359">
      <c r="A359" s="298"/>
      <c r="L359" s="298"/>
      <c r="W359" s="298"/>
      <c r="AH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  <c r="BI359" s="298"/>
      <c r="BJ359" s="298"/>
      <c r="BK359" s="298"/>
      <c r="BL359" s="298"/>
      <c r="BM359" s="298"/>
      <c r="BN359" s="298"/>
      <c r="BO359" s="298"/>
      <c r="BZ359" s="298"/>
      <c r="CJ359" s="337"/>
      <c r="CK359" s="293"/>
      <c r="CL359" s="337"/>
      <c r="DR359" s="298"/>
    </row>
    <row r="360">
      <c r="A360" s="298"/>
      <c r="L360" s="298"/>
      <c r="W360" s="298"/>
      <c r="AH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  <c r="BI360" s="298"/>
      <c r="BJ360" s="298"/>
      <c r="BK360" s="298"/>
      <c r="BL360" s="298"/>
      <c r="BM360" s="298"/>
      <c r="BN360" s="298"/>
      <c r="BO360" s="298"/>
      <c r="BZ360" s="298"/>
      <c r="CJ360" s="337"/>
      <c r="CK360" s="293"/>
      <c r="CL360" s="337"/>
      <c r="DR360" s="298"/>
    </row>
    <row r="361">
      <c r="A361" s="298"/>
      <c r="L361" s="298"/>
      <c r="W361" s="298"/>
      <c r="AH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  <c r="BI361" s="298"/>
      <c r="BJ361" s="298"/>
      <c r="BK361" s="298"/>
      <c r="BL361" s="298"/>
      <c r="BM361" s="298"/>
      <c r="BN361" s="298"/>
      <c r="BO361" s="298"/>
      <c r="BZ361" s="298"/>
      <c r="CJ361" s="337"/>
      <c r="CK361" s="293"/>
      <c r="CL361" s="337"/>
      <c r="DR361" s="298"/>
    </row>
    <row r="362">
      <c r="A362" s="298"/>
      <c r="L362" s="298"/>
      <c r="W362" s="298"/>
      <c r="AH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  <c r="BI362" s="298"/>
      <c r="BJ362" s="298"/>
      <c r="BK362" s="298"/>
      <c r="BL362" s="298"/>
      <c r="BM362" s="298"/>
      <c r="BN362" s="298"/>
      <c r="BO362" s="298"/>
      <c r="BZ362" s="298"/>
      <c r="CJ362" s="337"/>
      <c r="CK362" s="293"/>
      <c r="CL362" s="337"/>
      <c r="DR362" s="298"/>
    </row>
    <row r="363">
      <c r="A363" s="298"/>
      <c r="L363" s="298"/>
      <c r="W363" s="298"/>
      <c r="AH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  <c r="BI363" s="298"/>
      <c r="BJ363" s="298"/>
      <c r="BK363" s="298"/>
      <c r="BL363" s="298"/>
      <c r="BM363" s="298"/>
      <c r="BN363" s="298"/>
      <c r="BO363" s="298"/>
      <c r="BZ363" s="298"/>
      <c r="CJ363" s="337"/>
      <c r="CK363" s="293"/>
      <c r="CL363" s="337"/>
      <c r="DR363" s="298"/>
    </row>
    <row r="364">
      <c r="A364" s="298"/>
      <c r="L364" s="298"/>
      <c r="W364" s="298"/>
      <c r="AH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  <c r="BI364" s="298"/>
      <c r="BJ364" s="298"/>
      <c r="BK364" s="298"/>
      <c r="BL364" s="298"/>
      <c r="BM364" s="298"/>
      <c r="BN364" s="298"/>
      <c r="BO364" s="298"/>
      <c r="BZ364" s="298"/>
      <c r="CJ364" s="337"/>
      <c r="CK364" s="293"/>
      <c r="CL364" s="337"/>
      <c r="DR364" s="298"/>
    </row>
    <row r="365">
      <c r="A365" s="298"/>
      <c r="L365" s="298"/>
      <c r="W365" s="298"/>
      <c r="AH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  <c r="BI365" s="298"/>
      <c r="BJ365" s="298"/>
      <c r="BK365" s="298"/>
      <c r="BL365" s="298"/>
      <c r="BM365" s="298"/>
      <c r="BN365" s="298"/>
      <c r="BO365" s="298"/>
      <c r="BZ365" s="298"/>
      <c r="CJ365" s="337"/>
      <c r="CK365" s="293"/>
      <c r="CL365" s="337"/>
      <c r="DR365" s="298"/>
    </row>
    <row r="366">
      <c r="A366" s="298"/>
      <c r="L366" s="298"/>
      <c r="W366" s="298"/>
      <c r="AH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  <c r="BI366" s="298"/>
      <c r="BJ366" s="298"/>
      <c r="BK366" s="298"/>
      <c r="BL366" s="298"/>
      <c r="BM366" s="298"/>
      <c r="BN366" s="298"/>
      <c r="BO366" s="298"/>
      <c r="BZ366" s="298"/>
      <c r="CJ366" s="337"/>
      <c r="CK366" s="293"/>
      <c r="CL366" s="337"/>
      <c r="DR366" s="298"/>
    </row>
    <row r="367">
      <c r="A367" s="298"/>
      <c r="L367" s="298"/>
      <c r="W367" s="298"/>
      <c r="AH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  <c r="BI367" s="298"/>
      <c r="BJ367" s="298"/>
      <c r="BK367" s="298"/>
      <c r="BL367" s="298"/>
      <c r="BM367" s="298"/>
      <c r="BN367" s="298"/>
      <c r="BO367" s="298"/>
      <c r="BZ367" s="298"/>
      <c r="CJ367" s="337"/>
      <c r="CK367" s="293"/>
      <c r="CL367" s="337"/>
      <c r="DR367" s="298"/>
    </row>
    <row r="368">
      <c r="A368" s="298"/>
      <c r="L368" s="298"/>
      <c r="W368" s="298"/>
      <c r="AH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  <c r="BI368" s="298"/>
      <c r="BJ368" s="298"/>
      <c r="BK368" s="298"/>
      <c r="BL368" s="298"/>
      <c r="BM368" s="298"/>
      <c r="BN368" s="298"/>
      <c r="BO368" s="298"/>
      <c r="BZ368" s="298"/>
      <c r="CJ368" s="337"/>
      <c r="CK368" s="293"/>
      <c r="CL368" s="337"/>
      <c r="DR368" s="298"/>
    </row>
    <row r="369">
      <c r="A369" s="298"/>
      <c r="L369" s="298"/>
      <c r="W369" s="298"/>
      <c r="AH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  <c r="BI369" s="298"/>
      <c r="BJ369" s="298"/>
      <c r="BK369" s="298"/>
      <c r="BL369" s="298"/>
      <c r="BM369" s="298"/>
      <c r="BN369" s="298"/>
      <c r="BO369" s="298"/>
      <c r="BZ369" s="298"/>
      <c r="CJ369" s="337"/>
      <c r="CK369" s="293"/>
      <c r="CL369" s="337"/>
      <c r="DR369" s="298"/>
    </row>
    <row r="370">
      <c r="A370" s="298"/>
      <c r="L370" s="298"/>
      <c r="W370" s="298"/>
      <c r="AH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  <c r="BI370" s="298"/>
      <c r="BJ370" s="298"/>
      <c r="BK370" s="298"/>
      <c r="BL370" s="298"/>
      <c r="BM370" s="298"/>
      <c r="BN370" s="298"/>
      <c r="BO370" s="298"/>
      <c r="BZ370" s="298"/>
      <c r="CJ370" s="337"/>
      <c r="CK370" s="293"/>
      <c r="CL370" s="337"/>
      <c r="DR370" s="298"/>
    </row>
    <row r="371">
      <c r="A371" s="298"/>
      <c r="L371" s="298"/>
      <c r="W371" s="298"/>
      <c r="AH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  <c r="BI371" s="298"/>
      <c r="BJ371" s="298"/>
      <c r="BK371" s="298"/>
      <c r="BL371" s="298"/>
      <c r="BM371" s="298"/>
      <c r="BN371" s="298"/>
      <c r="BO371" s="298"/>
      <c r="BZ371" s="298"/>
      <c r="CJ371" s="337"/>
      <c r="CK371" s="293"/>
      <c r="CL371" s="337"/>
      <c r="DR371" s="298"/>
    </row>
    <row r="372">
      <c r="A372" s="298"/>
      <c r="L372" s="298"/>
      <c r="W372" s="298"/>
      <c r="AH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  <c r="BI372" s="298"/>
      <c r="BJ372" s="298"/>
      <c r="BK372" s="298"/>
      <c r="BL372" s="298"/>
      <c r="BM372" s="298"/>
      <c r="BN372" s="298"/>
      <c r="BO372" s="298"/>
      <c r="BZ372" s="298"/>
      <c r="CJ372" s="337"/>
      <c r="CK372" s="293"/>
      <c r="CL372" s="337"/>
      <c r="DR372" s="298"/>
    </row>
    <row r="373">
      <c r="A373" s="298"/>
      <c r="L373" s="298"/>
      <c r="W373" s="298"/>
      <c r="AH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  <c r="BI373" s="298"/>
      <c r="BJ373" s="298"/>
      <c r="BK373" s="298"/>
      <c r="BL373" s="298"/>
      <c r="BM373" s="298"/>
      <c r="BN373" s="298"/>
      <c r="BO373" s="298"/>
      <c r="BZ373" s="298"/>
      <c r="CJ373" s="337"/>
      <c r="CK373" s="293"/>
      <c r="CL373" s="337"/>
      <c r="DR373" s="298"/>
    </row>
    <row r="374">
      <c r="A374" s="298"/>
      <c r="L374" s="298"/>
      <c r="W374" s="298"/>
      <c r="AH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  <c r="BI374" s="298"/>
      <c r="BJ374" s="298"/>
      <c r="BK374" s="298"/>
      <c r="BL374" s="298"/>
      <c r="BM374" s="298"/>
      <c r="BN374" s="298"/>
      <c r="BO374" s="298"/>
      <c r="BZ374" s="298"/>
      <c r="CJ374" s="337"/>
      <c r="CK374" s="293"/>
      <c r="CL374" s="337"/>
      <c r="DR374" s="298"/>
    </row>
    <row r="375">
      <c r="A375" s="298"/>
      <c r="L375" s="298"/>
      <c r="W375" s="298"/>
      <c r="AH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  <c r="BI375" s="298"/>
      <c r="BJ375" s="298"/>
      <c r="BK375" s="298"/>
      <c r="BL375" s="298"/>
      <c r="BM375" s="298"/>
      <c r="BN375" s="298"/>
      <c r="BO375" s="298"/>
      <c r="BZ375" s="298"/>
      <c r="CJ375" s="337"/>
      <c r="CK375" s="293"/>
      <c r="CL375" s="337"/>
      <c r="DR375" s="298"/>
    </row>
    <row r="376">
      <c r="A376" s="298"/>
      <c r="L376" s="298"/>
      <c r="W376" s="298"/>
      <c r="AH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  <c r="BI376" s="298"/>
      <c r="BJ376" s="298"/>
      <c r="BK376" s="298"/>
      <c r="BL376" s="298"/>
      <c r="BM376" s="298"/>
      <c r="BN376" s="298"/>
      <c r="BO376" s="298"/>
      <c r="BZ376" s="298"/>
      <c r="CJ376" s="337"/>
      <c r="CK376" s="293"/>
      <c r="CL376" s="337"/>
      <c r="DR376" s="298"/>
    </row>
    <row r="377">
      <c r="A377" s="298"/>
      <c r="L377" s="298"/>
      <c r="W377" s="298"/>
      <c r="AH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  <c r="BI377" s="298"/>
      <c r="BJ377" s="298"/>
      <c r="BK377" s="298"/>
      <c r="BL377" s="298"/>
      <c r="BM377" s="298"/>
      <c r="BN377" s="298"/>
      <c r="BO377" s="298"/>
      <c r="BZ377" s="298"/>
      <c r="CJ377" s="337"/>
      <c r="CK377" s="293"/>
      <c r="CL377" s="337"/>
      <c r="DR377" s="298"/>
    </row>
    <row r="378">
      <c r="A378" s="298"/>
      <c r="L378" s="298"/>
      <c r="W378" s="298"/>
      <c r="AH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  <c r="BI378" s="298"/>
      <c r="BJ378" s="298"/>
      <c r="BK378" s="298"/>
      <c r="BL378" s="298"/>
      <c r="BM378" s="298"/>
      <c r="BN378" s="298"/>
      <c r="BO378" s="298"/>
      <c r="BZ378" s="298"/>
      <c r="CJ378" s="337"/>
      <c r="CK378" s="293"/>
      <c r="CL378" s="337"/>
      <c r="DR378" s="298"/>
    </row>
    <row r="379">
      <c r="A379" s="298"/>
      <c r="L379" s="298"/>
      <c r="W379" s="298"/>
      <c r="AH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  <c r="BI379" s="298"/>
      <c r="BJ379" s="298"/>
      <c r="BK379" s="298"/>
      <c r="BL379" s="298"/>
      <c r="BM379" s="298"/>
      <c r="BN379" s="298"/>
      <c r="BO379" s="298"/>
      <c r="BZ379" s="298"/>
      <c r="CJ379" s="337"/>
      <c r="CK379" s="293"/>
      <c r="CL379" s="337"/>
      <c r="DR379" s="298"/>
    </row>
    <row r="380">
      <c r="A380" s="298"/>
      <c r="L380" s="298"/>
      <c r="W380" s="298"/>
      <c r="AH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  <c r="BI380" s="298"/>
      <c r="BJ380" s="298"/>
      <c r="BK380" s="298"/>
      <c r="BL380" s="298"/>
      <c r="BM380" s="298"/>
      <c r="BN380" s="298"/>
      <c r="BO380" s="298"/>
      <c r="BZ380" s="298"/>
      <c r="CJ380" s="337"/>
      <c r="CK380" s="293"/>
      <c r="CL380" s="337"/>
      <c r="DR380" s="298"/>
    </row>
    <row r="381">
      <c r="A381" s="298"/>
      <c r="L381" s="298"/>
      <c r="W381" s="298"/>
      <c r="AH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  <c r="BI381" s="298"/>
      <c r="BJ381" s="298"/>
      <c r="BK381" s="298"/>
      <c r="BL381" s="298"/>
      <c r="BM381" s="298"/>
      <c r="BN381" s="298"/>
      <c r="BO381" s="298"/>
      <c r="BZ381" s="298"/>
      <c r="CJ381" s="337"/>
      <c r="CK381" s="293"/>
      <c r="CL381" s="337"/>
      <c r="DR381" s="298"/>
    </row>
    <row r="382">
      <c r="A382" s="298"/>
      <c r="L382" s="298"/>
      <c r="W382" s="298"/>
      <c r="AH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  <c r="BI382" s="298"/>
      <c r="BJ382" s="298"/>
      <c r="BK382" s="298"/>
      <c r="BL382" s="298"/>
      <c r="BM382" s="298"/>
      <c r="BN382" s="298"/>
      <c r="BO382" s="298"/>
      <c r="BZ382" s="298"/>
      <c r="CJ382" s="337"/>
      <c r="CK382" s="293"/>
      <c r="CL382" s="337"/>
      <c r="DR382" s="298"/>
    </row>
    <row r="383">
      <c r="A383" s="298"/>
      <c r="L383" s="298"/>
      <c r="W383" s="298"/>
      <c r="AH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  <c r="BI383" s="298"/>
      <c r="BJ383" s="298"/>
      <c r="BK383" s="298"/>
      <c r="BL383" s="298"/>
      <c r="BM383" s="298"/>
      <c r="BN383" s="298"/>
      <c r="BO383" s="298"/>
      <c r="BZ383" s="298"/>
      <c r="CJ383" s="337"/>
      <c r="CK383" s="293"/>
      <c r="CL383" s="337"/>
      <c r="DR383" s="298"/>
    </row>
    <row r="384">
      <c r="A384" s="298"/>
      <c r="L384" s="298"/>
      <c r="W384" s="298"/>
      <c r="AH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  <c r="BI384" s="298"/>
      <c r="BJ384" s="298"/>
      <c r="BK384" s="298"/>
      <c r="BL384" s="298"/>
      <c r="BM384" s="298"/>
      <c r="BN384" s="298"/>
      <c r="BO384" s="298"/>
      <c r="BZ384" s="298"/>
      <c r="CJ384" s="337"/>
      <c r="CK384" s="293"/>
      <c r="CL384" s="337"/>
      <c r="DR384" s="298"/>
    </row>
    <row r="385">
      <c r="A385" s="298"/>
      <c r="L385" s="298"/>
      <c r="W385" s="298"/>
      <c r="AH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  <c r="BI385" s="298"/>
      <c r="BJ385" s="298"/>
      <c r="BK385" s="298"/>
      <c r="BL385" s="298"/>
      <c r="BM385" s="298"/>
      <c r="BN385" s="298"/>
      <c r="BO385" s="298"/>
      <c r="BZ385" s="298"/>
      <c r="CJ385" s="337"/>
      <c r="CK385" s="293"/>
      <c r="CL385" s="337"/>
      <c r="DR385" s="298"/>
    </row>
    <row r="386">
      <c r="A386" s="298"/>
      <c r="L386" s="298"/>
      <c r="W386" s="298"/>
      <c r="AH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  <c r="BI386" s="298"/>
      <c r="BJ386" s="298"/>
      <c r="BK386" s="298"/>
      <c r="BL386" s="298"/>
      <c r="BM386" s="298"/>
      <c r="BN386" s="298"/>
      <c r="BO386" s="298"/>
      <c r="BZ386" s="298"/>
      <c r="CJ386" s="337"/>
      <c r="CK386" s="293"/>
      <c r="CL386" s="337"/>
      <c r="DR386" s="298"/>
    </row>
    <row r="387">
      <c r="A387" s="298"/>
      <c r="L387" s="298"/>
      <c r="W387" s="298"/>
      <c r="AH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  <c r="BI387" s="298"/>
      <c r="BJ387" s="298"/>
      <c r="BK387" s="298"/>
      <c r="BL387" s="298"/>
      <c r="BM387" s="298"/>
      <c r="BN387" s="298"/>
      <c r="BO387" s="298"/>
      <c r="BZ387" s="298"/>
      <c r="CJ387" s="337"/>
      <c r="CK387" s="293"/>
      <c r="CL387" s="337"/>
      <c r="DR387" s="298"/>
    </row>
    <row r="388">
      <c r="A388" s="298"/>
      <c r="L388" s="298"/>
      <c r="W388" s="298"/>
      <c r="AH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  <c r="BI388" s="298"/>
      <c r="BJ388" s="298"/>
      <c r="BK388" s="298"/>
      <c r="BL388" s="298"/>
      <c r="BM388" s="298"/>
      <c r="BN388" s="298"/>
      <c r="BO388" s="298"/>
      <c r="BZ388" s="298"/>
      <c r="CJ388" s="337"/>
      <c r="CK388" s="293"/>
      <c r="CL388" s="337"/>
      <c r="DR388" s="298"/>
    </row>
    <row r="389">
      <c r="A389" s="298"/>
      <c r="L389" s="298"/>
      <c r="W389" s="298"/>
      <c r="AH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  <c r="BI389" s="298"/>
      <c r="BJ389" s="298"/>
      <c r="BK389" s="298"/>
      <c r="BL389" s="298"/>
      <c r="BM389" s="298"/>
      <c r="BN389" s="298"/>
      <c r="BO389" s="298"/>
      <c r="BZ389" s="298"/>
      <c r="CJ389" s="337"/>
      <c r="CK389" s="293"/>
      <c r="CL389" s="337"/>
      <c r="DR389" s="298"/>
    </row>
    <row r="390">
      <c r="A390" s="298"/>
      <c r="L390" s="298"/>
      <c r="W390" s="298"/>
      <c r="AH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  <c r="BI390" s="298"/>
      <c r="BJ390" s="298"/>
      <c r="BK390" s="298"/>
      <c r="BL390" s="298"/>
      <c r="BM390" s="298"/>
      <c r="BN390" s="298"/>
      <c r="BO390" s="298"/>
      <c r="BZ390" s="298"/>
      <c r="CJ390" s="337"/>
      <c r="CK390" s="293"/>
      <c r="CL390" s="337"/>
      <c r="DR390" s="298"/>
    </row>
    <row r="391">
      <c r="A391" s="298"/>
      <c r="L391" s="298"/>
      <c r="W391" s="298"/>
      <c r="AH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  <c r="BI391" s="298"/>
      <c r="BJ391" s="298"/>
      <c r="BK391" s="298"/>
      <c r="BL391" s="298"/>
      <c r="BM391" s="298"/>
      <c r="BN391" s="298"/>
      <c r="BO391" s="298"/>
      <c r="BZ391" s="298"/>
      <c r="CJ391" s="337"/>
      <c r="CK391" s="293"/>
      <c r="CL391" s="337"/>
      <c r="DR391" s="298"/>
    </row>
    <row r="392">
      <c r="A392" s="298"/>
      <c r="L392" s="298"/>
      <c r="W392" s="298"/>
      <c r="AH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  <c r="BI392" s="298"/>
      <c r="BJ392" s="298"/>
      <c r="BK392" s="298"/>
      <c r="BL392" s="298"/>
      <c r="BM392" s="298"/>
      <c r="BN392" s="298"/>
      <c r="BO392" s="298"/>
      <c r="BZ392" s="298"/>
      <c r="CJ392" s="337"/>
      <c r="CK392" s="293"/>
      <c r="CL392" s="337"/>
      <c r="DR392" s="298"/>
    </row>
    <row r="393">
      <c r="A393" s="298"/>
      <c r="L393" s="298"/>
      <c r="W393" s="298"/>
      <c r="AH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  <c r="BI393" s="298"/>
      <c r="BJ393" s="298"/>
      <c r="BK393" s="298"/>
      <c r="BL393" s="298"/>
      <c r="BM393" s="298"/>
      <c r="BN393" s="298"/>
      <c r="BO393" s="298"/>
      <c r="BZ393" s="298"/>
      <c r="CJ393" s="337"/>
      <c r="CK393" s="293"/>
      <c r="CL393" s="337"/>
      <c r="DR393" s="298"/>
    </row>
    <row r="394">
      <c r="A394" s="298"/>
      <c r="L394" s="298"/>
      <c r="W394" s="298"/>
      <c r="AH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  <c r="BI394" s="298"/>
      <c r="BJ394" s="298"/>
      <c r="BK394" s="298"/>
      <c r="BL394" s="298"/>
      <c r="BM394" s="298"/>
      <c r="BN394" s="298"/>
      <c r="BO394" s="298"/>
      <c r="BZ394" s="298"/>
      <c r="CJ394" s="337"/>
      <c r="CK394" s="293"/>
      <c r="CL394" s="337"/>
      <c r="DR394" s="298"/>
    </row>
    <row r="395">
      <c r="A395" s="298"/>
      <c r="L395" s="298"/>
      <c r="W395" s="298"/>
      <c r="AH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  <c r="BI395" s="298"/>
      <c r="BJ395" s="298"/>
      <c r="BK395" s="298"/>
      <c r="BL395" s="298"/>
      <c r="BM395" s="298"/>
      <c r="BN395" s="298"/>
      <c r="BO395" s="298"/>
      <c r="BZ395" s="298"/>
      <c r="CJ395" s="337"/>
      <c r="CK395" s="293"/>
      <c r="CL395" s="337"/>
      <c r="DR395" s="298"/>
    </row>
    <row r="396">
      <c r="A396" s="298"/>
      <c r="L396" s="298"/>
      <c r="W396" s="298"/>
      <c r="AH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  <c r="BI396" s="298"/>
      <c r="BJ396" s="298"/>
      <c r="BK396" s="298"/>
      <c r="BL396" s="298"/>
      <c r="BM396" s="298"/>
      <c r="BN396" s="298"/>
      <c r="BO396" s="298"/>
      <c r="BZ396" s="298"/>
      <c r="CJ396" s="337"/>
      <c r="CK396" s="293"/>
      <c r="CL396" s="337"/>
      <c r="DR396" s="298"/>
    </row>
    <row r="397">
      <c r="A397" s="298"/>
      <c r="L397" s="298"/>
      <c r="W397" s="298"/>
      <c r="AH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  <c r="BI397" s="298"/>
      <c r="BJ397" s="298"/>
      <c r="BK397" s="298"/>
      <c r="BL397" s="298"/>
      <c r="BM397" s="298"/>
      <c r="BN397" s="298"/>
      <c r="BO397" s="298"/>
      <c r="BZ397" s="298"/>
      <c r="CJ397" s="337"/>
      <c r="CK397" s="293"/>
      <c r="CL397" s="337"/>
      <c r="DR397" s="298"/>
    </row>
    <row r="398">
      <c r="A398" s="298"/>
      <c r="L398" s="298"/>
      <c r="W398" s="298"/>
      <c r="AH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  <c r="BI398" s="298"/>
      <c r="BJ398" s="298"/>
      <c r="BK398" s="298"/>
      <c r="BL398" s="298"/>
      <c r="BM398" s="298"/>
      <c r="BN398" s="298"/>
      <c r="BO398" s="298"/>
      <c r="BZ398" s="298"/>
      <c r="CJ398" s="337"/>
      <c r="CK398" s="293"/>
      <c r="CL398" s="337"/>
      <c r="DR398" s="298"/>
    </row>
    <row r="399">
      <c r="A399" s="298"/>
      <c r="L399" s="298"/>
      <c r="W399" s="298"/>
      <c r="AH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  <c r="BI399" s="298"/>
      <c r="BJ399" s="298"/>
      <c r="BK399" s="298"/>
      <c r="BL399" s="298"/>
      <c r="BM399" s="298"/>
      <c r="BN399" s="298"/>
      <c r="BO399" s="298"/>
      <c r="BZ399" s="298"/>
      <c r="CJ399" s="337"/>
      <c r="CK399" s="293"/>
      <c r="CL399" s="337"/>
      <c r="DR399" s="298"/>
    </row>
    <row r="400">
      <c r="A400" s="298"/>
      <c r="L400" s="298"/>
      <c r="W400" s="298"/>
      <c r="AH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  <c r="BI400" s="298"/>
      <c r="BJ400" s="298"/>
      <c r="BK400" s="298"/>
      <c r="BL400" s="298"/>
      <c r="BM400" s="298"/>
      <c r="BN400" s="298"/>
      <c r="BO400" s="298"/>
      <c r="BZ400" s="298"/>
      <c r="CJ400" s="337"/>
      <c r="CK400" s="293"/>
      <c r="CL400" s="337"/>
      <c r="DR400" s="298"/>
    </row>
    <row r="401">
      <c r="A401" s="298"/>
      <c r="L401" s="298"/>
      <c r="W401" s="298"/>
      <c r="AH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  <c r="BI401" s="298"/>
      <c r="BJ401" s="298"/>
      <c r="BK401" s="298"/>
      <c r="BL401" s="298"/>
      <c r="BM401" s="298"/>
      <c r="BN401" s="298"/>
      <c r="BO401" s="298"/>
      <c r="BZ401" s="298"/>
      <c r="CJ401" s="337"/>
      <c r="CK401" s="293"/>
      <c r="CL401" s="337"/>
      <c r="DR401" s="298"/>
    </row>
    <row r="402">
      <c r="A402" s="298"/>
      <c r="L402" s="298"/>
      <c r="W402" s="298"/>
      <c r="AH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  <c r="BI402" s="298"/>
      <c r="BJ402" s="298"/>
      <c r="BK402" s="298"/>
      <c r="BL402" s="298"/>
      <c r="BM402" s="298"/>
      <c r="BN402" s="298"/>
      <c r="BO402" s="298"/>
      <c r="BZ402" s="298"/>
      <c r="CJ402" s="337"/>
      <c r="CK402" s="293"/>
      <c r="CL402" s="337"/>
      <c r="DR402" s="298"/>
    </row>
    <row r="403">
      <c r="A403" s="298"/>
      <c r="L403" s="298"/>
      <c r="W403" s="298"/>
      <c r="AH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  <c r="BI403" s="298"/>
      <c r="BJ403" s="298"/>
      <c r="BK403" s="298"/>
      <c r="BL403" s="298"/>
      <c r="BM403" s="298"/>
      <c r="BN403" s="298"/>
      <c r="BO403" s="298"/>
      <c r="BZ403" s="298"/>
      <c r="CJ403" s="337"/>
      <c r="CK403" s="293"/>
      <c r="CL403" s="337"/>
      <c r="DR403" s="298"/>
    </row>
    <row r="404">
      <c r="A404" s="298"/>
      <c r="L404" s="298"/>
      <c r="W404" s="298"/>
      <c r="AH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  <c r="BI404" s="298"/>
      <c r="BJ404" s="298"/>
      <c r="BK404" s="298"/>
      <c r="BL404" s="298"/>
      <c r="BM404" s="298"/>
      <c r="BN404" s="298"/>
      <c r="BO404" s="298"/>
      <c r="BZ404" s="298"/>
      <c r="CJ404" s="337"/>
      <c r="CK404" s="293"/>
      <c r="CL404" s="337"/>
      <c r="DR404" s="298"/>
    </row>
    <row r="405">
      <c r="A405" s="298"/>
      <c r="L405" s="298"/>
      <c r="W405" s="298"/>
      <c r="AH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  <c r="BI405" s="298"/>
      <c r="BJ405" s="298"/>
      <c r="BK405" s="298"/>
      <c r="BL405" s="298"/>
      <c r="BM405" s="298"/>
      <c r="BN405" s="298"/>
      <c r="BO405" s="298"/>
      <c r="BZ405" s="298"/>
      <c r="CJ405" s="337"/>
      <c r="CK405" s="293"/>
      <c r="CL405" s="337"/>
      <c r="DR405" s="298"/>
    </row>
    <row r="406">
      <c r="A406" s="298"/>
      <c r="L406" s="298"/>
      <c r="W406" s="298"/>
      <c r="AH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  <c r="BI406" s="298"/>
      <c r="BJ406" s="298"/>
      <c r="BK406" s="298"/>
      <c r="BL406" s="298"/>
      <c r="BM406" s="298"/>
      <c r="BN406" s="298"/>
      <c r="BO406" s="298"/>
      <c r="BZ406" s="298"/>
      <c r="CJ406" s="337"/>
      <c r="CK406" s="293"/>
      <c r="CL406" s="337"/>
      <c r="DR406" s="298"/>
    </row>
    <row r="407">
      <c r="A407" s="298"/>
      <c r="L407" s="298"/>
      <c r="W407" s="298"/>
      <c r="AH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  <c r="BI407" s="298"/>
      <c r="BJ407" s="298"/>
      <c r="BK407" s="298"/>
      <c r="BL407" s="298"/>
      <c r="BM407" s="298"/>
      <c r="BN407" s="298"/>
      <c r="BO407" s="298"/>
      <c r="BZ407" s="298"/>
      <c r="CJ407" s="337"/>
      <c r="CK407" s="293"/>
      <c r="CL407" s="337"/>
      <c r="DR407" s="298"/>
    </row>
    <row r="408">
      <c r="A408" s="298"/>
      <c r="L408" s="298"/>
      <c r="W408" s="298"/>
      <c r="AH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  <c r="BI408" s="298"/>
      <c r="BJ408" s="298"/>
      <c r="BK408" s="298"/>
      <c r="BL408" s="298"/>
      <c r="BM408" s="298"/>
      <c r="BN408" s="298"/>
      <c r="BO408" s="298"/>
      <c r="BZ408" s="298"/>
      <c r="CJ408" s="337"/>
      <c r="CK408" s="293"/>
      <c r="CL408" s="337"/>
      <c r="DR408" s="298"/>
    </row>
    <row r="409">
      <c r="A409" s="298"/>
      <c r="L409" s="298"/>
      <c r="W409" s="298"/>
      <c r="AH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  <c r="BI409" s="298"/>
      <c r="BJ409" s="298"/>
      <c r="BK409" s="298"/>
      <c r="BL409" s="298"/>
      <c r="BM409" s="298"/>
      <c r="BN409" s="298"/>
      <c r="BO409" s="298"/>
      <c r="BZ409" s="298"/>
      <c r="CJ409" s="337"/>
      <c r="CK409" s="293"/>
      <c r="CL409" s="337"/>
      <c r="DR409" s="298"/>
    </row>
    <row r="410">
      <c r="A410" s="298"/>
      <c r="L410" s="298"/>
      <c r="W410" s="298"/>
      <c r="AH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  <c r="BI410" s="298"/>
      <c r="BJ410" s="298"/>
      <c r="BK410" s="298"/>
      <c r="BL410" s="298"/>
      <c r="BM410" s="298"/>
      <c r="BN410" s="298"/>
      <c r="BO410" s="298"/>
      <c r="BZ410" s="298"/>
      <c r="CJ410" s="337"/>
      <c r="CK410" s="293"/>
      <c r="CL410" s="337"/>
      <c r="DR410" s="298"/>
    </row>
    <row r="411">
      <c r="A411" s="298"/>
      <c r="L411" s="298"/>
      <c r="W411" s="298"/>
      <c r="AH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  <c r="BI411" s="298"/>
      <c r="BJ411" s="298"/>
      <c r="BK411" s="298"/>
      <c r="BL411" s="298"/>
      <c r="BM411" s="298"/>
      <c r="BN411" s="298"/>
      <c r="BO411" s="298"/>
      <c r="BZ411" s="298"/>
      <c r="CJ411" s="337"/>
      <c r="CK411" s="293"/>
      <c r="CL411" s="337"/>
      <c r="DR411" s="298"/>
    </row>
    <row r="412">
      <c r="A412" s="298"/>
      <c r="L412" s="298"/>
      <c r="W412" s="298"/>
      <c r="AH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  <c r="BI412" s="298"/>
      <c r="BJ412" s="298"/>
      <c r="BK412" s="298"/>
      <c r="BL412" s="298"/>
      <c r="BM412" s="298"/>
      <c r="BN412" s="298"/>
      <c r="BO412" s="298"/>
      <c r="BZ412" s="298"/>
      <c r="CJ412" s="337"/>
      <c r="CK412" s="293"/>
      <c r="CL412" s="337"/>
      <c r="DR412" s="298"/>
    </row>
    <row r="413">
      <c r="A413" s="298"/>
      <c r="L413" s="298"/>
      <c r="W413" s="298"/>
      <c r="AH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  <c r="BI413" s="298"/>
      <c r="BJ413" s="298"/>
      <c r="BK413" s="298"/>
      <c r="BL413" s="298"/>
      <c r="BM413" s="298"/>
      <c r="BN413" s="298"/>
      <c r="BO413" s="298"/>
      <c r="BZ413" s="298"/>
      <c r="CJ413" s="337"/>
      <c r="CK413" s="293"/>
      <c r="CL413" s="337"/>
      <c r="DR413" s="298"/>
    </row>
    <row r="414">
      <c r="A414" s="298"/>
      <c r="L414" s="298"/>
      <c r="W414" s="298"/>
      <c r="AH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  <c r="BI414" s="298"/>
      <c r="BJ414" s="298"/>
      <c r="BK414" s="298"/>
      <c r="BL414" s="298"/>
      <c r="BM414" s="298"/>
      <c r="BN414" s="298"/>
      <c r="BO414" s="298"/>
      <c r="BZ414" s="298"/>
      <c r="CJ414" s="337"/>
      <c r="CK414" s="293"/>
      <c r="CL414" s="337"/>
      <c r="DR414" s="298"/>
    </row>
    <row r="415">
      <c r="A415" s="298"/>
      <c r="L415" s="298"/>
      <c r="W415" s="298"/>
      <c r="AH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  <c r="BI415" s="298"/>
      <c r="BJ415" s="298"/>
      <c r="BK415" s="298"/>
      <c r="BL415" s="298"/>
      <c r="BM415" s="298"/>
      <c r="BN415" s="298"/>
      <c r="BO415" s="298"/>
      <c r="BZ415" s="298"/>
      <c r="CJ415" s="337"/>
      <c r="CK415" s="293"/>
      <c r="CL415" s="337"/>
      <c r="DR415" s="298"/>
    </row>
    <row r="416">
      <c r="A416" s="298"/>
      <c r="L416" s="298"/>
      <c r="W416" s="298"/>
      <c r="AH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  <c r="BI416" s="298"/>
      <c r="BJ416" s="298"/>
      <c r="BK416" s="298"/>
      <c r="BL416" s="298"/>
      <c r="BM416" s="298"/>
      <c r="BN416" s="298"/>
      <c r="BO416" s="298"/>
      <c r="BZ416" s="298"/>
      <c r="CJ416" s="337"/>
      <c r="CK416" s="293"/>
      <c r="CL416" s="337"/>
      <c r="DR416" s="298"/>
    </row>
    <row r="417">
      <c r="A417" s="298"/>
      <c r="L417" s="298"/>
      <c r="W417" s="298"/>
      <c r="AH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  <c r="BI417" s="298"/>
      <c r="BJ417" s="298"/>
      <c r="BK417" s="298"/>
      <c r="BL417" s="298"/>
      <c r="BM417" s="298"/>
      <c r="BN417" s="298"/>
      <c r="BO417" s="298"/>
      <c r="BZ417" s="298"/>
      <c r="CJ417" s="337"/>
      <c r="CK417" s="293"/>
      <c r="CL417" s="337"/>
      <c r="DR417" s="298"/>
    </row>
    <row r="418">
      <c r="A418" s="298"/>
      <c r="L418" s="298"/>
      <c r="W418" s="298"/>
      <c r="AH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  <c r="BI418" s="298"/>
      <c r="BJ418" s="298"/>
      <c r="BK418" s="298"/>
      <c r="BL418" s="298"/>
      <c r="BM418" s="298"/>
      <c r="BN418" s="298"/>
      <c r="BO418" s="298"/>
      <c r="BZ418" s="298"/>
      <c r="CJ418" s="337"/>
      <c r="CK418" s="293"/>
      <c r="CL418" s="337"/>
      <c r="DR418" s="298"/>
    </row>
    <row r="419">
      <c r="A419" s="298"/>
      <c r="L419" s="298"/>
      <c r="W419" s="298"/>
      <c r="AH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  <c r="BI419" s="298"/>
      <c r="BJ419" s="298"/>
      <c r="BK419" s="298"/>
      <c r="BL419" s="298"/>
      <c r="BM419" s="298"/>
      <c r="BN419" s="298"/>
      <c r="BO419" s="298"/>
      <c r="BZ419" s="298"/>
      <c r="CJ419" s="337"/>
      <c r="CK419" s="293"/>
      <c r="CL419" s="337"/>
      <c r="DR419" s="298"/>
    </row>
    <row r="420">
      <c r="A420" s="298"/>
      <c r="L420" s="298"/>
      <c r="W420" s="298"/>
      <c r="AH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  <c r="BI420" s="298"/>
      <c r="BJ420" s="298"/>
      <c r="BK420" s="298"/>
      <c r="BL420" s="298"/>
      <c r="BM420" s="298"/>
      <c r="BN420" s="298"/>
      <c r="BO420" s="298"/>
      <c r="BZ420" s="298"/>
      <c r="CJ420" s="337"/>
      <c r="CK420" s="293"/>
      <c r="CL420" s="337"/>
      <c r="DR420" s="298"/>
    </row>
    <row r="421">
      <c r="A421" s="298"/>
      <c r="L421" s="298"/>
      <c r="W421" s="298"/>
      <c r="AH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  <c r="BI421" s="298"/>
      <c r="BJ421" s="298"/>
      <c r="BK421" s="298"/>
      <c r="BL421" s="298"/>
      <c r="BM421" s="298"/>
      <c r="BN421" s="298"/>
      <c r="BO421" s="298"/>
      <c r="BZ421" s="298"/>
      <c r="CJ421" s="337"/>
      <c r="CK421" s="293"/>
      <c r="CL421" s="337"/>
      <c r="DR421" s="298"/>
    </row>
    <row r="422">
      <c r="A422" s="298"/>
      <c r="L422" s="298"/>
      <c r="W422" s="298"/>
      <c r="AH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  <c r="BI422" s="298"/>
      <c r="BJ422" s="298"/>
      <c r="BK422" s="298"/>
      <c r="BL422" s="298"/>
      <c r="BM422" s="298"/>
      <c r="BN422" s="298"/>
      <c r="BO422" s="298"/>
      <c r="BZ422" s="298"/>
      <c r="CJ422" s="337"/>
      <c r="CK422" s="293"/>
      <c r="CL422" s="337"/>
      <c r="DR422" s="298"/>
    </row>
    <row r="423">
      <c r="A423" s="298"/>
      <c r="L423" s="298"/>
      <c r="W423" s="298"/>
      <c r="AH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  <c r="BI423" s="298"/>
      <c r="BJ423" s="298"/>
      <c r="BK423" s="298"/>
      <c r="BL423" s="298"/>
      <c r="BM423" s="298"/>
      <c r="BN423" s="298"/>
      <c r="BO423" s="298"/>
      <c r="BZ423" s="298"/>
      <c r="CJ423" s="337"/>
      <c r="CK423" s="293"/>
      <c r="CL423" s="337"/>
      <c r="DR423" s="298"/>
    </row>
    <row r="424">
      <c r="A424" s="298"/>
      <c r="L424" s="298"/>
      <c r="W424" s="298"/>
      <c r="AH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  <c r="BI424" s="298"/>
      <c r="BJ424" s="298"/>
      <c r="BK424" s="298"/>
      <c r="BL424" s="298"/>
      <c r="BM424" s="298"/>
      <c r="BN424" s="298"/>
      <c r="BO424" s="298"/>
      <c r="BZ424" s="298"/>
      <c r="CJ424" s="337"/>
      <c r="CK424" s="293"/>
      <c r="CL424" s="337"/>
      <c r="DR424" s="298"/>
    </row>
    <row r="425">
      <c r="A425" s="298"/>
      <c r="L425" s="298"/>
      <c r="W425" s="298"/>
      <c r="AH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  <c r="BI425" s="298"/>
      <c r="BJ425" s="298"/>
      <c r="BK425" s="298"/>
      <c r="BL425" s="298"/>
      <c r="BM425" s="298"/>
      <c r="BN425" s="298"/>
      <c r="BO425" s="298"/>
      <c r="BZ425" s="298"/>
      <c r="CJ425" s="337"/>
      <c r="CK425" s="293"/>
      <c r="CL425" s="337"/>
      <c r="DR425" s="298"/>
    </row>
    <row r="426">
      <c r="A426" s="298"/>
      <c r="L426" s="298"/>
      <c r="W426" s="298"/>
      <c r="AH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  <c r="BI426" s="298"/>
      <c r="BJ426" s="298"/>
      <c r="BK426" s="298"/>
      <c r="BL426" s="298"/>
      <c r="BM426" s="298"/>
      <c r="BN426" s="298"/>
      <c r="BO426" s="298"/>
      <c r="BZ426" s="298"/>
      <c r="CJ426" s="337"/>
      <c r="CK426" s="293"/>
      <c r="CL426" s="337"/>
      <c r="DR426" s="298"/>
    </row>
    <row r="427">
      <c r="A427" s="298"/>
      <c r="L427" s="298"/>
      <c r="W427" s="298"/>
      <c r="AH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  <c r="BI427" s="298"/>
      <c r="BJ427" s="298"/>
      <c r="BK427" s="298"/>
      <c r="BL427" s="298"/>
      <c r="BM427" s="298"/>
      <c r="BN427" s="298"/>
      <c r="BO427" s="298"/>
      <c r="BZ427" s="298"/>
      <c r="CJ427" s="337"/>
      <c r="CK427" s="293"/>
      <c r="CL427" s="337"/>
      <c r="DR427" s="298"/>
    </row>
    <row r="428">
      <c r="A428" s="298"/>
      <c r="L428" s="298"/>
      <c r="W428" s="298"/>
      <c r="AH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  <c r="BI428" s="298"/>
      <c r="BJ428" s="298"/>
      <c r="BK428" s="298"/>
      <c r="BL428" s="298"/>
      <c r="BM428" s="298"/>
      <c r="BN428" s="298"/>
      <c r="BO428" s="298"/>
      <c r="BZ428" s="298"/>
      <c r="CJ428" s="337"/>
      <c r="CK428" s="293"/>
      <c r="CL428" s="337"/>
      <c r="DR428" s="298"/>
    </row>
    <row r="429">
      <c r="A429" s="298"/>
      <c r="L429" s="298"/>
      <c r="W429" s="298"/>
      <c r="AH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  <c r="BI429" s="298"/>
      <c r="BJ429" s="298"/>
      <c r="BK429" s="298"/>
      <c r="BL429" s="298"/>
      <c r="BM429" s="298"/>
      <c r="BN429" s="298"/>
      <c r="BO429" s="298"/>
      <c r="BZ429" s="298"/>
      <c r="CJ429" s="337"/>
      <c r="CK429" s="293"/>
      <c r="CL429" s="337"/>
      <c r="DR429" s="298"/>
    </row>
    <row r="430">
      <c r="A430" s="298"/>
      <c r="L430" s="298"/>
      <c r="W430" s="298"/>
      <c r="AH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  <c r="BI430" s="298"/>
      <c r="BJ430" s="298"/>
      <c r="BK430" s="298"/>
      <c r="BL430" s="298"/>
      <c r="BM430" s="298"/>
      <c r="BN430" s="298"/>
      <c r="BO430" s="298"/>
      <c r="BZ430" s="298"/>
      <c r="CJ430" s="337"/>
      <c r="CK430" s="293"/>
      <c r="CL430" s="337"/>
      <c r="DR430" s="298"/>
    </row>
    <row r="431">
      <c r="A431" s="298"/>
      <c r="L431" s="298"/>
      <c r="W431" s="298"/>
      <c r="AH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  <c r="BI431" s="298"/>
      <c r="BJ431" s="298"/>
      <c r="BK431" s="298"/>
      <c r="BL431" s="298"/>
      <c r="BM431" s="298"/>
      <c r="BN431" s="298"/>
      <c r="BO431" s="298"/>
      <c r="BZ431" s="298"/>
      <c r="CJ431" s="337"/>
      <c r="CK431" s="293"/>
      <c r="CL431" s="337"/>
      <c r="DR431" s="298"/>
    </row>
    <row r="432">
      <c r="A432" s="298"/>
      <c r="L432" s="298"/>
      <c r="W432" s="298"/>
      <c r="AH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  <c r="BI432" s="298"/>
      <c r="BJ432" s="298"/>
      <c r="BK432" s="298"/>
      <c r="BL432" s="298"/>
      <c r="BM432" s="298"/>
      <c r="BN432" s="298"/>
      <c r="BO432" s="298"/>
      <c r="BZ432" s="298"/>
      <c r="CJ432" s="337"/>
      <c r="CK432" s="293"/>
      <c r="CL432" s="337"/>
      <c r="DR432" s="298"/>
    </row>
    <row r="433">
      <c r="A433" s="298"/>
      <c r="L433" s="298"/>
      <c r="W433" s="298"/>
      <c r="AH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  <c r="BI433" s="298"/>
      <c r="BJ433" s="298"/>
      <c r="BK433" s="298"/>
      <c r="BL433" s="298"/>
      <c r="BM433" s="298"/>
      <c r="BN433" s="298"/>
      <c r="BO433" s="298"/>
      <c r="BZ433" s="298"/>
      <c r="CJ433" s="337"/>
      <c r="CK433" s="293"/>
      <c r="CL433" s="337"/>
      <c r="DR433" s="298"/>
    </row>
    <row r="434">
      <c r="A434" s="298"/>
      <c r="L434" s="298"/>
      <c r="W434" s="298"/>
      <c r="AH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  <c r="BI434" s="298"/>
      <c r="BJ434" s="298"/>
      <c r="BK434" s="298"/>
      <c r="BL434" s="298"/>
      <c r="BM434" s="298"/>
      <c r="BN434" s="298"/>
      <c r="BO434" s="298"/>
      <c r="BZ434" s="298"/>
      <c r="CJ434" s="337"/>
      <c r="CK434" s="293"/>
      <c r="CL434" s="337"/>
      <c r="DR434" s="298"/>
    </row>
    <row r="435">
      <c r="A435" s="298"/>
      <c r="L435" s="298"/>
      <c r="W435" s="298"/>
      <c r="AH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  <c r="BI435" s="298"/>
      <c r="BJ435" s="298"/>
      <c r="BK435" s="298"/>
      <c r="BL435" s="298"/>
      <c r="BM435" s="298"/>
      <c r="BN435" s="298"/>
      <c r="BO435" s="298"/>
      <c r="BZ435" s="298"/>
      <c r="CJ435" s="337"/>
      <c r="CK435" s="293"/>
      <c r="CL435" s="337"/>
      <c r="DR435" s="298"/>
    </row>
    <row r="436">
      <c r="A436" s="298"/>
      <c r="L436" s="298"/>
      <c r="W436" s="298"/>
      <c r="AH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  <c r="BI436" s="298"/>
      <c r="BJ436" s="298"/>
      <c r="BK436" s="298"/>
      <c r="BL436" s="298"/>
      <c r="BM436" s="298"/>
      <c r="BN436" s="298"/>
      <c r="BO436" s="298"/>
      <c r="BZ436" s="298"/>
      <c r="CJ436" s="337"/>
      <c r="CK436" s="293"/>
      <c r="CL436" s="337"/>
      <c r="DR436" s="298"/>
    </row>
    <row r="437">
      <c r="A437" s="298"/>
      <c r="L437" s="298"/>
      <c r="W437" s="298"/>
      <c r="AH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  <c r="BI437" s="298"/>
      <c r="BJ437" s="298"/>
      <c r="BK437" s="298"/>
      <c r="BL437" s="298"/>
      <c r="BM437" s="298"/>
      <c r="BN437" s="298"/>
      <c r="BO437" s="298"/>
      <c r="BZ437" s="298"/>
      <c r="CJ437" s="337"/>
      <c r="CK437" s="293"/>
      <c r="CL437" s="337"/>
      <c r="DR437" s="298"/>
    </row>
    <row r="438">
      <c r="A438" s="298"/>
      <c r="L438" s="298"/>
      <c r="W438" s="298"/>
      <c r="AH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  <c r="BI438" s="298"/>
      <c r="BJ438" s="298"/>
      <c r="BK438" s="298"/>
      <c r="BL438" s="298"/>
      <c r="BM438" s="298"/>
      <c r="BN438" s="298"/>
      <c r="BO438" s="298"/>
      <c r="BZ438" s="298"/>
      <c r="CJ438" s="337"/>
      <c r="CK438" s="293"/>
      <c r="CL438" s="337"/>
      <c r="DR438" s="298"/>
    </row>
    <row r="439">
      <c r="A439" s="298"/>
      <c r="L439" s="298"/>
      <c r="W439" s="298"/>
      <c r="AH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  <c r="BI439" s="298"/>
      <c r="BJ439" s="298"/>
      <c r="BK439" s="298"/>
      <c r="BL439" s="298"/>
      <c r="BM439" s="298"/>
      <c r="BN439" s="298"/>
      <c r="BO439" s="298"/>
      <c r="BZ439" s="298"/>
      <c r="CJ439" s="337"/>
      <c r="CK439" s="293"/>
      <c r="CL439" s="337"/>
      <c r="DR439" s="298"/>
    </row>
    <row r="440">
      <c r="A440" s="298"/>
      <c r="L440" s="298"/>
      <c r="W440" s="298"/>
      <c r="AH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  <c r="BI440" s="298"/>
      <c r="BJ440" s="298"/>
      <c r="BK440" s="298"/>
      <c r="BL440" s="298"/>
      <c r="BM440" s="298"/>
      <c r="BN440" s="298"/>
      <c r="BO440" s="298"/>
      <c r="BZ440" s="298"/>
      <c r="CJ440" s="337"/>
      <c r="CK440" s="293"/>
      <c r="CL440" s="337"/>
      <c r="DR440" s="298"/>
    </row>
    <row r="441">
      <c r="A441" s="298"/>
      <c r="L441" s="298"/>
      <c r="W441" s="298"/>
      <c r="AH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  <c r="BI441" s="298"/>
      <c r="BJ441" s="298"/>
      <c r="BK441" s="298"/>
      <c r="BL441" s="298"/>
      <c r="BM441" s="298"/>
      <c r="BN441" s="298"/>
      <c r="BO441" s="298"/>
      <c r="BZ441" s="298"/>
      <c r="CJ441" s="337"/>
      <c r="CK441" s="293"/>
      <c r="CL441" s="337"/>
      <c r="DR441" s="298"/>
    </row>
    <row r="442">
      <c r="A442" s="298"/>
      <c r="L442" s="298"/>
      <c r="W442" s="298"/>
      <c r="AH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  <c r="BI442" s="298"/>
      <c r="BJ442" s="298"/>
      <c r="BK442" s="298"/>
      <c r="BL442" s="298"/>
      <c r="BM442" s="298"/>
      <c r="BN442" s="298"/>
      <c r="BO442" s="298"/>
      <c r="BZ442" s="298"/>
      <c r="CJ442" s="337"/>
      <c r="CK442" s="293"/>
      <c r="CL442" s="337"/>
      <c r="DR442" s="298"/>
    </row>
    <row r="443">
      <c r="A443" s="298"/>
      <c r="L443" s="298"/>
      <c r="W443" s="298"/>
      <c r="AH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  <c r="BI443" s="298"/>
      <c r="BJ443" s="298"/>
      <c r="BK443" s="298"/>
      <c r="BL443" s="298"/>
      <c r="BM443" s="298"/>
      <c r="BN443" s="298"/>
      <c r="BO443" s="298"/>
      <c r="BZ443" s="298"/>
      <c r="CJ443" s="337"/>
      <c r="CK443" s="293"/>
      <c r="CL443" s="337"/>
      <c r="DR443" s="298"/>
    </row>
    <row r="444">
      <c r="A444" s="298"/>
      <c r="L444" s="298"/>
      <c r="W444" s="298"/>
      <c r="AH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  <c r="BI444" s="298"/>
      <c r="BJ444" s="298"/>
      <c r="BK444" s="298"/>
      <c r="BL444" s="298"/>
      <c r="BM444" s="298"/>
      <c r="BN444" s="298"/>
      <c r="BO444" s="298"/>
      <c r="BZ444" s="298"/>
      <c r="CJ444" s="337"/>
      <c r="CK444" s="293"/>
      <c r="CL444" s="337"/>
      <c r="DR444" s="298"/>
    </row>
    <row r="445">
      <c r="A445" s="298"/>
      <c r="L445" s="298"/>
      <c r="W445" s="298"/>
      <c r="AH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  <c r="BI445" s="298"/>
      <c r="BJ445" s="298"/>
      <c r="BK445" s="298"/>
      <c r="BL445" s="298"/>
      <c r="BM445" s="298"/>
      <c r="BN445" s="298"/>
      <c r="BO445" s="298"/>
      <c r="BZ445" s="298"/>
      <c r="CJ445" s="337"/>
      <c r="CK445" s="293"/>
      <c r="CL445" s="337"/>
      <c r="DR445" s="298"/>
    </row>
    <row r="446">
      <c r="A446" s="298"/>
      <c r="L446" s="298"/>
      <c r="W446" s="298"/>
      <c r="AH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  <c r="BI446" s="298"/>
      <c r="BJ446" s="298"/>
      <c r="BK446" s="298"/>
      <c r="BL446" s="298"/>
      <c r="BM446" s="298"/>
      <c r="BN446" s="298"/>
      <c r="BO446" s="298"/>
      <c r="BZ446" s="298"/>
      <c r="CJ446" s="337"/>
      <c r="CK446" s="293"/>
      <c r="CL446" s="337"/>
      <c r="DR446" s="298"/>
    </row>
    <row r="447">
      <c r="A447" s="298"/>
      <c r="L447" s="298"/>
      <c r="W447" s="298"/>
      <c r="AH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  <c r="BI447" s="298"/>
      <c r="BJ447" s="298"/>
      <c r="BK447" s="298"/>
      <c r="BL447" s="298"/>
      <c r="BM447" s="298"/>
      <c r="BN447" s="298"/>
      <c r="BO447" s="298"/>
      <c r="BZ447" s="298"/>
      <c r="CJ447" s="337"/>
      <c r="CK447" s="293"/>
      <c r="CL447" s="337"/>
      <c r="DR447" s="298"/>
    </row>
    <row r="448">
      <c r="A448" s="298"/>
      <c r="L448" s="298"/>
      <c r="W448" s="298"/>
      <c r="AH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  <c r="BI448" s="298"/>
      <c r="BJ448" s="298"/>
      <c r="BK448" s="298"/>
      <c r="BL448" s="298"/>
      <c r="BM448" s="298"/>
      <c r="BN448" s="298"/>
      <c r="BO448" s="298"/>
      <c r="BZ448" s="298"/>
      <c r="CJ448" s="337"/>
      <c r="CK448" s="293"/>
      <c r="CL448" s="337"/>
      <c r="DR448" s="298"/>
    </row>
    <row r="449">
      <c r="A449" s="298"/>
      <c r="L449" s="298"/>
      <c r="W449" s="298"/>
      <c r="AH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  <c r="BI449" s="298"/>
      <c r="BJ449" s="298"/>
      <c r="BK449" s="298"/>
      <c r="BL449" s="298"/>
      <c r="BM449" s="298"/>
      <c r="BN449" s="298"/>
      <c r="BO449" s="298"/>
      <c r="BZ449" s="298"/>
      <c r="CJ449" s="337"/>
      <c r="CK449" s="293"/>
      <c r="CL449" s="337"/>
      <c r="DR449" s="298"/>
    </row>
    <row r="450">
      <c r="A450" s="298"/>
      <c r="L450" s="298"/>
      <c r="W450" s="298"/>
      <c r="AH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  <c r="BI450" s="298"/>
      <c r="BJ450" s="298"/>
      <c r="BK450" s="298"/>
      <c r="BL450" s="298"/>
      <c r="BM450" s="298"/>
      <c r="BN450" s="298"/>
      <c r="BO450" s="298"/>
      <c r="BZ450" s="298"/>
      <c r="CJ450" s="337"/>
      <c r="CK450" s="293"/>
      <c r="CL450" s="337"/>
      <c r="DR450" s="298"/>
    </row>
    <row r="451">
      <c r="A451" s="298"/>
      <c r="L451" s="298"/>
      <c r="W451" s="298"/>
      <c r="AH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  <c r="BI451" s="298"/>
      <c r="BJ451" s="298"/>
      <c r="BK451" s="298"/>
      <c r="BL451" s="298"/>
      <c r="BM451" s="298"/>
      <c r="BN451" s="298"/>
      <c r="BO451" s="298"/>
      <c r="BZ451" s="298"/>
      <c r="CJ451" s="337"/>
      <c r="CK451" s="293"/>
      <c r="CL451" s="337"/>
      <c r="DR451" s="298"/>
    </row>
    <row r="452">
      <c r="A452" s="298"/>
      <c r="L452" s="298"/>
      <c r="W452" s="298"/>
      <c r="AH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  <c r="BI452" s="298"/>
      <c r="BJ452" s="298"/>
      <c r="BK452" s="298"/>
      <c r="BL452" s="298"/>
      <c r="BM452" s="298"/>
      <c r="BN452" s="298"/>
      <c r="BO452" s="298"/>
      <c r="BZ452" s="298"/>
      <c r="CJ452" s="337"/>
      <c r="CK452" s="293"/>
      <c r="CL452" s="337"/>
      <c r="DR452" s="298"/>
    </row>
    <row r="453">
      <c r="A453" s="298"/>
      <c r="L453" s="298"/>
      <c r="W453" s="298"/>
      <c r="AH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  <c r="BI453" s="298"/>
      <c r="BJ453" s="298"/>
      <c r="BK453" s="298"/>
      <c r="BL453" s="298"/>
      <c r="BM453" s="298"/>
      <c r="BN453" s="298"/>
      <c r="BO453" s="298"/>
      <c r="BZ453" s="298"/>
      <c r="CJ453" s="337"/>
      <c r="CK453" s="293"/>
      <c r="CL453" s="337"/>
      <c r="DR453" s="298"/>
    </row>
    <row r="454">
      <c r="A454" s="298"/>
      <c r="L454" s="298"/>
      <c r="W454" s="298"/>
      <c r="AH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  <c r="BI454" s="298"/>
      <c r="BJ454" s="298"/>
      <c r="BK454" s="298"/>
      <c r="BL454" s="298"/>
      <c r="BM454" s="298"/>
      <c r="BN454" s="298"/>
      <c r="BO454" s="298"/>
      <c r="BZ454" s="298"/>
      <c r="CJ454" s="337"/>
      <c r="CK454" s="293"/>
      <c r="CL454" s="337"/>
      <c r="DR454" s="298"/>
    </row>
    <row r="455">
      <c r="A455" s="298"/>
      <c r="L455" s="298"/>
      <c r="W455" s="298"/>
      <c r="AH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  <c r="BI455" s="298"/>
      <c r="BJ455" s="298"/>
      <c r="BK455" s="298"/>
      <c r="BL455" s="298"/>
      <c r="BM455" s="298"/>
      <c r="BN455" s="298"/>
      <c r="BO455" s="298"/>
      <c r="BZ455" s="298"/>
      <c r="CJ455" s="337"/>
      <c r="CK455" s="293"/>
      <c r="CL455" s="337"/>
      <c r="DR455" s="298"/>
    </row>
    <row r="456">
      <c r="A456" s="298"/>
      <c r="L456" s="298"/>
      <c r="W456" s="298"/>
      <c r="AH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  <c r="BI456" s="298"/>
      <c r="BJ456" s="298"/>
      <c r="BK456" s="298"/>
      <c r="BL456" s="298"/>
      <c r="BM456" s="298"/>
      <c r="BN456" s="298"/>
      <c r="BO456" s="298"/>
      <c r="BZ456" s="298"/>
      <c r="CJ456" s="337"/>
      <c r="CK456" s="293"/>
      <c r="CL456" s="337"/>
      <c r="DR456" s="298"/>
    </row>
    <row r="457">
      <c r="A457" s="298"/>
      <c r="L457" s="298"/>
      <c r="W457" s="298"/>
      <c r="AH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  <c r="BI457" s="298"/>
      <c r="BJ457" s="298"/>
      <c r="BK457" s="298"/>
      <c r="BL457" s="298"/>
      <c r="BM457" s="298"/>
      <c r="BN457" s="298"/>
      <c r="BO457" s="298"/>
      <c r="BZ457" s="298"/>
      <c r="CJ457" s="337"/>
      <c r="CK457" s="293"/>
      <c r="CL457" s="337"/>
      <c r="DR457" s="298"/>
    </row>
    <row r="458">
      <c r="A458" s="298"/>
      <c r="L458" s="298"/>
      <c r="W458" s="298"/>
      <c r="AH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  <c r="BI458" s="298"/>
      <c r="BJ458" s="298"/>
      <c r="BK458" s="298"/>
      <c r="BL458" s="298"/>
      <c r="BM458" s="298"/>
      <c r="BN458" s="298"/>
      <c r="BO458" s="298"/>
      <c r="BZ458" s="298"/>
      <c r="CJ458" s="337"/>
      <c r="CK458" s="293"/>
      <c r="CL458" s="337"/>
      <c r="DR458" s="298"/>
    </row>
    <row r="459">
      <c r="A459" s="298"/>
      <c r="L459" s="298"/>
      <c r="W459" s="298"/>
      <c r="AH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  <c r="BI459" s="298"/>
      <c r="BJ459" s="298"/>
      <c r="BK459" s="298"/>
      <c r="BL459" s="298"/>
      <c r="BM459" s="298"/>
      <c r="BN459" s="298"/>
      <c r="BO459" s="298"/>
      <c r="BZ459" s="298"/>
      <c r="CJ459" s="337"/>
      <c r="CK459" s="293"/>
      <c r="CL459" s="337"/>
      <c r="DR459" s="298"/>
    </row>
    <row r="460">
      <c r="A460" s="298"/>
      <c r="L460" s="298"/>
      <c r="W460" s="298"/>
      <c r="AH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  <c r="BI460" s="298"/>
      <c r="BJ460" s="298"/>
      <c r="BK460" s="298"/>
      <c r="BL460" s="298"/>
      <c r="BM460" s="298"/>
      <c r="BN460" s="298"/>
      <c r="BO460" s="298"/>
      <c r="BZ460" s="298"/>
      <c r="CJ460" s="337"/>
      <c r="CK460" s="293"/>
      <c r="CL460" s="337"/>
      <c r="DR460" s="298"/>
    </row>
    <row r="461">
      <c r="A461" s="298"/>
      <c r="L461" s="298"/>
      <c r="W461" s="298"/>
      <c r="AH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  <c r="BI461" s="298"/>
      <c r="BJ461" s="298"/>
      <c r="BK461" s="298"/>
      <c r="BL461" s="298"/>
      <c r="BM461" s="298"/>
      <c r="BN461" s="298"/>
      <c r="BO461" s="298"/>
      <c r="BZ461" s="298"/>
      <c r="CJ461" s="337"/>
      <c r="CK461" s="293"/>
      <c r="CL461" s="337"/>
      <c r="DR461" s="298"/>
    </row>
    <row r="462">
      <c r="A462" s="298"/>
      <c r="L462" s="298"/>
      <c r="W462" s="298"/>
      <c r="AH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  <c r="BI462" s="298"/>
      <c r="BJ462" s="298"/>
      <c r="BK462" s="298"/>
      <c r="BL462" s="298"/>
      <c r="BM462" s="298"/>
      <c r="BN462" s="298"/>
      <c r="BO462" s="298"/>
      <c r="BZ462" s="298"/>
      <c r="CJ462" s="337"/>
      <c r="CK462" s="293"/>
      <c r="CL462" s="337"/>
      <c r="DR462" s="298"/>
    </row>
    <row r="463">
      <c r="A463" s="298"/>
      <c r="L463" s="298"/>
      <c r="W463" s="298"/>
      <c r="AH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  <c r="BI463" s="298"/>
      <c r="BJ463" s="298"/>
      <c r="BK463" s="298"/>
      <c r="BL463" s="298"/>
      <c r="BM463" s="298"/>
      <c r="BN463" s="298"/>
      <c r="BO463" s="298"/>
      <c r="BZ463" s="298"/>
      <c r="CJ463" s="337"/>
      <c r="CK463" s="293"/>
      <c r="CL463" s="337"/>
      <c r="DR463" s="298"/>
    </row>
    <row r="464">
      <c r="A464" s="298"/>
      <c r="L464" s="298"/>
      <c r="W464" s="298"/>
      <c r="AH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  <c r="BI464" s="298"/>
      <c r="BJ464" s="298"/>
      <c r="BK464" s="298"/>
      <c r="BL464" s="298"/>
      <c r="BM464" s="298"/>
      <c r="BN464" s="298"/>
      <c r="BO464" s="298"/>
      <c r="BZ464" s="298"/>
      <c r="CJ464" s="337"/>
      <c r="CK464" s="293"/>
      <c r="CL464" s="337"/>
      <c r="DR464" s="298"/>
    </row>
    <row r="465">
      <c r="A465" s="298"/>
      <c r="L465" s="298"/>
      <c r="W465" s="298"/>
      <c r="AH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  <c r="BI465" s="298"/>
      <c r="BJ465" s="298"/>
      <c r="BK465" s="298"/>
      <c r="BL465" s="298"/>
      <c r="BM465" s="298"/>
      <c r="BN465" s="298"/>
      <c r="BO465" s="298"/>
      <c r="BZ465" s="298"/>
      <c r="CJ465" s="337"/>
      <c r="CK465" s="293"/>
      <c r="CL465" s="337"/>
      <c r="DR465" s="298"/>
    </row>
    <row r="466">
      <c r="A466" s="298"/>
      <c r="L466" s="298"/>
      <c r="W466" s="298"/>
      <c r="AH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  <c r="BI466" s="298"/>
      <c r="BJ466" s="298"/>
      <c r="BK466" s="298"/>
      <c r="BL466" s="298"/>
      <c r="BM466" s="298"/>
      <c r="BN466" s="298"/>
      <c r="BO466" s="298"/>
      <c r="BZ466" s="298"/>
      <c r="CJ466" s="337"/>
      <c r="CK466" s="293"/>
      <c r="CL466" s="337"/>
      <c r="DR466" s="298"/>
    </row>
    <row r="467">
      <c r="A467" s="298"/>
      <c r="L467" s="298"/>
      <c r="W467" s="298"/>
      <c r="AH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  <c r="BI467" s="298"/>
      <c r="BJ467" s="298"/>
      <c r="BK467" s="298"/>
      <c r="BL467" s="298"/>
      <c r="BM467" s="298"/>
      <c r="BN467" s="298"/>
      <c r="BO467" s="298"/>
      <c r="BZ467" s="298"/>
      <c r="CJ467" s="337"/>
      <c r="CK467" s="293"/>
      <c r="CL467" s="337"/>
      <c r="DR467" s="298"/>
    </row>
    <row r="468">
      <c r="A468" s="298"/>
      <c r="L468" s="298"/>
      <c r="W468" s="298"/>
      <c r="AH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  <c r="BI468" s="298"/>
      <c r="BJ468" s="298"/>
      <c r="BK468" s="298"/>
      <c r="BL468" s="298"/>
      <c r="BM468" s="298"/>
      <c r="BN468" s="298"/>
      <c r="BO468" s="298"/>
      <c r="BZ468" s="298"/>
      <c r="CJ468" s="337"/>
      <c r="CK468" s="293"/>
      <c r="CL468" s="337"/>
      <c r="DR468" s="298"/>
    </row>
    <row r="469">
      <c r="A469" s="298"/>
      <c r="L469" s="298"/>
      <c r="W469" s="298"/>
      <c r="AH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  <c r="BI469" s="298"/>
      <c r="BJ469" s="298"/>
      <c r="BK469" s="298"/>
      <c r="BL469" s="298"/>
      <c r="BM469" s="298"/>
      <c r="BN469" s="298"/>
      <c r="BO469" s="298"/>
      <c r="BZ469" s="298"/>
      <c r="CJ469" s="337"/>
      <c r="CK469" s="293"/>
      <c r="CL469" s="337"/>
      <c r="DR469" s="298"/>
    </row>
    <row r="470">
      <c r="A470" s="298"/>
      <c r="L470" s="298"/>
      <c r="W470" s="298"/>
      <c r="AH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  <c r="BI470" s="298"/>
      <c r="BJ470" s="298"/>
      <c r="BK470" s="298"/>
      <c r="BL470" s="298"/>
      <c r="BM470" s="298"/>
      <c r="BN470" s="298"/>
      <c r="BO470" s="298"/>
      <c r="BZ470" s="298"/>
      <c r="CJ470" s="337"/>
      <c r="CK470" s="293"/>
      <c r="CL470" s="337"/>
      <c r="DR470" s="298"/>
    </row>
    <row r="471">
      <c r="A471" s="298"/>
      <c r="L471" s="298"/>
      <c r="W471" s="298"/>
      <c r="AH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  <c r="BI471" s="298"/>
      <c r="BJ471" s="298"/>
      <c r="BK471" s="298"/>
      <c r="BL471" s="298"/>
      <c r="BM471" s="298"/>
      <c r="BN471" s="298"/>
      <c r="BO471" s="298"/>
      <c r="BZ471" s="298"/>
      <c r="CJ471" s="337"/>
      <c r="CK471" s="293"/>
      <c r="CL471" s="337"/>
      <c r="DR471" s="298"/>
    </row>
    <row r="472">
      <c r="A472" s="298"/>
      <c r="L472" s="298"/>
      <c r="W472" s="298"/>
      <c r="AH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  <c r="BI472" s="298"/>
      <c r="BJ472" s="298"/>
      <c r="BK472" s="298"/>
      <c r="BL472" s="298"/>
      <c r="BM472" s="298"/>
      <c r="BN472" s="298"/>
      <c r="BO472" s="298"/>
      <c r="BZ472" s="298"/>
      <c r="CJ472" s="337"/>
      <c r="CK472" s="293"/>
      <c r="CL472" s="337"/>
      <c r="DR472" s="298"/>
    </row>
    <row r="473">
      <c r="A473" s="298"/>
      <c r="L473" s="298"/>
      <c r="W473" s="298"/>
      <c r="AH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  <c r="BI473" s="298"/>
      <c r="BJ473" s="298"/>
      <c r="BK473" s="298"/>
      <c r="BL473" s="298"/>
      <c r="BM473" s="298"/>
      <c r="BN473" s="298"/>
      <c r="BO473" s="298"/>
      <c r="BZ473" s="298"/>
      <c r="CJ473" s="337"/>
      <c r="CK473" s="293"/>
      <c r="CL473" s="337"/>
      <c r="DR473" s="298"/>
    </row>
    <row r="474">
      <c r="A474" s="298"/>
      <c r="L474" s="298"/>
      <c r="W474" s="298"/>
      <c r="AH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  <c r="BI474" s="298"/>
      <c r="BJ474" s="298"/>
      <c r="BK474" s="298"/>
      <c r="BL474" s="298"/>
      <c r="BM474" s="298"/>
      <c r="BN474" s="298"/>
      <c r="BO474" s="298"/>
      <c r="BZ474" s="298"/>
      <c r="CJ474" s="337"/>
      <c r="CK474" s="293"/>
      <c r="CL474" s="337"/>
      <c r="DR474" s="298"/>
    </row>
    <row r="475">
      <c r="A475" s="298"/>
      <c r="L475" s="298"/>
      <c r="W475" s="298"/>
      <c r="AH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  <c r="BI475" s="298"/>
      <c r="BJ475" s="298"/>
      <c r="BK475" s="298"/>
      <c r="BL475" s="298"/>
      <c r="BM475" s="298"/>
      <c r="BN475" s="298"/>
      <c r="BO475" s="298"/>
      <c r="BZ475" s="298"/>
      <c r="CJ475" s="337"/>
      <c r="CK475" s="293"/>
      <c r="CL475" s="337"/>
      <c r="DR475" s="298"/>
    </row>
    <row r="476">
      <c r="A476" s="298"/>
      <c r="L476" s="298"/>
      <c r="W476" s="298"/>
      <c r="AH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  <c r="BI476" s="298"/>
      <c r="BJ476" s="298"/>
      <c r="BK476" s="298"/>
      <c r="BL476" s="298"/>
      <c r="BM476" s="298"/>
      <c r="BN476" s="298"/>
      <c r="BO476" s="298"/>
      <c r="BZ476" s="298"/>
      <c r="CJ476" s="337"/>
      <c r="CK476" s="293"/>
      <c r="CL476" s="337"/>
      <c r="DR476" s="298"/>
    </row>
    <row r="477">
      <c r="A477" s="298"/>
      <c r="L477" s="298"/>
      <c r="W477" s="298"/>
      <c r="AH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  <c r="BI477" s="298"/>
      <c r="BJ477" s="298"/>
      <c r="BK477" s="298"/>
      <c r="BL477" s="298"/>
      <c r="BM477" s="298"/>
      <c r="BN477" s="298"/>
      <c r="BO477" s="298"/>
      <c r="BZ477" s="298"/>
      <c r="CJ477" s="337"/>
      <c r="CK477" s="293"/>
      <c r="CL477" s="337"/>
      <c r="DR477" s="298"/>
    </row>
    <row r="478">
      <c r="A478" s="298"/>
      <c r="L478" s="298"/>
      <c r="W478" s="298"/>
      <c r="AH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  <c r="BI478" s="298"/>
      <c r="BJ478" s="298"/>
      <c r="BK478" s="298"/>
      <c r="BL478" s="298"/>
      <c r="BM478" s="298"/>
      <c r="BN478" s="298"/>
      <c r="BO478" s="298"/>
      <c r="BZ478" s="298"/>
      <c r="CJ478" s="337"/>
      <c r="CK478" s="293"/>
      <c r="CL478" s="337"/>
      <c r="DR478" s="298"/>
    </row>
    <row r="479">
      <c r="A479" s="298"/>
      <c r="L479" s="298"/>
      <c r="W479" s="298"/>
      <c r="AH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  <c r="BI479" s="298"/>
      <c r="BJ479" s="298"/>
      <c r="BK479" s="298"/>
      <c r="BL479" s="298"/>
      <c r="BM479" s="298"/>
      <c r="BN479" s="298"/>
      <c r="BO479" s="298"/>
      <c r="BZ479" s="298"/>
      <c r="CJ479" s="337"/>
      <c r="CK479" s="293"/>
      <c r="CL479" s="337"/>
      <c r="DR479" s="298"/>
    </row>
    <row r="480">
      <c r="A480" s="298"/>
      <c r="L480" s="298"/>
      <c r="W480" s="298"/>
      <c r="AH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  <c r="BI480" s="298"/>
      <c r="BJ480" s="298"/>
      <c r="BK480" s="298"/>
      <c r="BL480" s="298"/>
      <c r="BM480" s="298"/>
      <c r="BN480" s="298"/>
      <c r="BO480" s="298"/>
      <c r="BZ480" s="298"/>
      <c r="CJ480" s="337"/>
      <c r="CK480" s="293"/>
      <c r="CL480" s="337"/>
      <c r="DR480" s="298"/>
    </row>
    <row r="481">
      <c r="A481" s="298"/>
      <c r="L481" s="298"/>
      <c r="W481" s="298"/>
      <c r="AH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  <c r="BI481" s="298"/>
      <c r="BJ481" s="298"/>
      <c r="BK481" s="298"/>
      <c r="BL481" s="298"/>
      <c r="BM481" s="298"/>
      <c r="BN481" s="298"/>
      <c r="BO481" s="298"/>
      <c r="BZ481" s="298"/>
      <c r="CJ481" s="337"/>
      <c r="CK481" s="293"/>
      <c r="CL481" s="337"/>
      <c r="DR481" s="298"/>
    </row>
    <row r="482">
      <c r="A482" s="298"/>
      <c r="L482" s="298"/>
      <c r="W482" s="298"/>
      <c r="AH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  <c r="BI482" s="298"/>
      <c r="BJ482" s="298"/>
      <c r="BK482" s="298"/>
      <c r="BL482" s="298"/>
      <c r="BM482" s="298"/>
      <c r="BN482" s="298"/>
      <c r="BO482" s="298"/>
      <c r="BZ482" s="298"/>
      <c r="CJ482" s="337"/>
      <c r="CK482" s="293"/>
      <c r="CL482" s="337"/>
      <c r="DR482" s="298"/>
    </row>
    <row r="483">
      <c r="A483" s="298"/>
      <c r="L483" s="298"/>
      <c r="W483" s="298"/>
      <c r="AH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  <c r="BI483" s="298"/>
      <c r="BJ483" s="298"/>
      <c r="BK483" s="298"/>
      <c r="BL483" s="298"/>
      <c r="BM483" s="298"/>
      <c r="BN483" s="298"/>
      <c r="BO483" s="298"/>
      <c r="BZ483" s="298"/>
      <c r="CJ483" s="337"/>
      <c r="CK483" s="293"/>
      <c r="CL483" s="337"/>
      <c r="DR483" s="298"/>
    </row>
    <row r="484">
      <c r="A484" s="298"/>
      <c r="L484" s="298"/>
      <c r="W484" s="298"/>
      <c r="AH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  <c r="BI484" s="298"/>
      <c r="BJ484" s="298"/>
      <c r="BK484" s="298"/>
      <c r="BL484" s="298"/>
      <c r="BM484" s="298"/>
      <c r="BN484" s="298"/>
      <c r="BO484" s="298"/>
      <c r="BZ484" s="298"/>
      <c r="CJ484" s="337"/>
      <c r="CK484" s="293"/>
      <c r="CL484" s="337"/>
      <c r="DR484" s="298"/>
    </row>
    <row r="485">
      <c r="A485" s="298"/>
      <c r="L485" s="298"/>
      <c r="W485" s="298"/>
      <c r="AH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  <c r="BI485" s="298"/>
      <c r="BJ485" s="298"/>
      <c r="BK485" s="298"/>
      <c r="BL485" s="298"/>
      <c r="BM485" s="298"/>
      <c r="BN485" s="298"/>
      <c r="BO485" s="298"/>
      <c r="BZ485" s="298"/>
      <c r="CJ485" s="337"/>
      <c r="CK485" s="293"/>
      <c r="CL485" s="337"/>
      <c r="DR485" s="298"/>
    </row>
    <row r="486">
      <c r="A486" s="298"/>
      <c r="L486" s="298"/>
      <c r="W486" s="298"/>
      <c r="AH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  <c r="BI486" s="298"/>
      <c r="BJ486" s="298"/>
      <c r="BK486" s="298"/>
      <c r="BL486" s="298"/>
      <c r="BM486" s="298"/>
      <c r="BN486" s="298"/>
      <c r="BO486" s="298"/>
      <c r="BZ486" s="298"/>
      <c r="CJ486" s="337"/>
      <c r="CK486" s="293"/>
      <c r="CL486" s="337"/>
      <c r="DR486" s="298"/>
    </row>
    <row r="487">
      <c r="A487" s="298"/>
      <c r="L487" s="298"/>
      <c r="W487" s="298"/>
      <c r="AH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  <c r="BI487" s="298"/>
      <c r="BJ487" s="298"/>
      <c r="BK487" s="298"/>
      <c r="BL487" s="298"/>
      <c r="BM487" s="298"/>
      <c r="BN487" s="298"/>
      <c r="BO487" s="298"/>
      <c r="BZ487" s="298"/>
      <c r="CJ487" s="337"/>
      <c r="CK487" s="293"/>
      <c r="CL487" s="337"/>
      <c r="DR487" s="298"/>
    </row>
    <row r="488">
      <c r="A488" s="298"/>
      <c r="L488" s="298"/>
      <c r="W488" s="298"/>
      <c r="AH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  <c r="BI488" s="298"/>
      <c r="BJ488" s="298"/>
      <c r="BK488" s="298"/>
      <c r="BL488" s="298"/>
      <c r="BM488" s="298"/>
      <c r="BN488" s="298"/>
      <c r="BO488" s="298"/>
      <c r="BZ488" s="298"/>
      <c r="CJ488" s="337"/>
      <c r="CK488" s="293"/>
      <c r="CL488" s="337"/>
      <c r="DR488" s="298"/>
    </row>
    <row r="489">
      <c r="A489" s="298"/>
      <c r="L489" s="298"/>
      <c r="W489" s="298"/>
      <c r="AH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  <c r="BI489" s="298"/>
      <c r="BJ489" s="298"/>
      <c r="BK489" s="298"/>
      <c r="BL489" s="298"/>
      <c r="BM489" s="298"/>
      <c r="BN489" s="298"/>
      <c r="BO489" s="298"/>
      <c r="BZ489" s="298"/>
      <c r="CJ489" s="337"/>
      <c r="CK489" s="293"/>
      <c r="CL489" s="337"/>
      <c r="DR489" s="298"/>
    </row>
    <row r="490">
      <c r="A490" s="298"/>
      <c r="L490" s="298"/>
      <c r="W490" s="298"/>
      <c r="AH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  <c r="BI490" s="298"/>
      <c r="BJ490" s="298"/>
      <c r="BK490" s="298"/>
      <c r="BL490" s="298"/>
      <c r="BM490" s="298"/>
      <c r="BN490" s="298"/>
      <c r="BO490" s="298"/>
      <c r="BZ490" s="298"/>
      <c r="CJ490" s="337"/>
      <c r="CK490" s="293"/>
      <c r="CL490" s="337"/>
      <c r="DR490" s="298"/>
    </row>
    <row r="491">
      <c r="A491" s="298"/>
      <c r="L491" s="298"/>
      <c r="W491" s="298"/>
      <c r="AH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  <c r="BI491" s="298"/>
      <c r="BJ491" s="298"/>
      <c r="BK491" s="298"/>
      <c r="BL491" s="298"/>
      <c r="BM491" s="298"/>
      <c r="BN491" s="298"/>
      <c r="BO491" s="298"/>
      <c r="BZ491" s="298"/>
      <c r="CJ491" s="337"/>
      <c r="CK491" s="293"/>
      <c r="CL491" s="337"/>
      <c r="DR491" s="298"/>
    </row>
    <row r="492">
      <c r="A492" s="298"/>
      <c r="L492" s="298"/>
      <c r="W492" s="298"/>
      <c r="AH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  <c r="BI492" s="298"/>
      <c r="BJ492" s="298"/>
      <c r="BK492" s="298"/>
      <c r="BL492" s="298"/>
      <c r="BM492" s="298"/>
      <c r="BN492" s="298"/>
      <c r="BO492" s="298"/>
      <c r="BZ492" s="298"/>
      <c r="CJ492" s="337"/>
      <c r="CK492" s="293"/>
      <c r="CL492" s="337"/>
      <c r="DR492" s="298"/>
    </row>
    <row r="493">
      <c r="A493" s="298"/>
      <c r="L493" s="298"/>
      <c r="W493" s="298"/>
      <c r="AH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  <c r="BI493" s="298"/>
      <c r="BJ493" s="298"/>
      <c r="BK493" s="298"/>
      <c r="BL493" s="298"/>
      <c r="BM493" s="298"/>
      <c r="BN493" s="298"/>
      <c r="BO493" s="298"/>
      <c r="BZ493" s="298"/>
      <c r="CJ493" s="337"/>
      <c r="CK493" s="293"/>
      <c r="CL493" s="337"/>
      <c r="DR493" s="298"/>
    </row>
    <row r="494">
      <c r="A494" s="298"/>
      <c r="L494" s="298"/>
      <c r="W494" s="298"/>
      <c r="AH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  <c r="BI494" s="298"/>
      <c r="BJ494" s="298"/>
      <c r="BK494" s="298"/>
      <c r="BL494" s="298"/>
      <c r="BM494" s="298"/>
      <c r="BN494" s="298"/>
      <c r="BO494" s="298"/>
      <c r="BZ494" s="298"/>
      <c r="CJ494" s="337"/>
      <c r="CK494" s="293"/>
      <c r="CL494" s="337"/>
      <c r="DR494" s="298"/>
    </row>
    <row r="495">
      <c r="A495" s="298"/>
      <c r="L495" s="298"/>
      <c r="W495" s="298"/>
      <c r="AH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  <c r="BI495" s="298"/>
      <c r="BJ495" s="298"/>
      <c r="BK495" s="298"/>
      <c r="BL495" s="298"/>
      <c r="BM495" s="298"/>
      <c r="BN495" s="298"/>
      <c r="BO495" s="298"/>
      <c r="BZ495" s="298"/>
      <c r="CJ495" s="337"/>
      <c r="CK495" s="293"/>
      <c r="CL495" s="337"/>
      <c r="DR495" s="298"/>
    </row>
    <row r="496">
      <c r="A496" s="298"/>
      <c r="L496" s="298"/>
      <c r="W496" s="298"/>
      <c r="AH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  <c r="BI496" s="298"/>
      <c r="BJ496" s="298"/>
      <c r="BK496" s="298"/>
      <c r="BL496" s="298"/>
      <c r="BM496" s="298"/>
      <c r="BN496" s="298"/>
      <c r="BO496" s="298"/>
      <c r="BZ496" s="298"/>
      <c r="CJ496" s="337"/>
      <c r="CK496" s="293"/>
      <c r="CL496" s="337"/>
      <c r="DR496" s="298"/>
    </row>
    <row r="497">
      <c r="A497" s="298"/>
      <c r="L497" s="298"/>
      <c r="W497" s="298"/>
      <c r="AH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  <c r="BI497" s="298"/>
      <c r="BJ497" s="298"/>
      <c r="BK497" s="298"/>
      <c r="BL497" s="298"/>
      <c r="BM497" s="298"/>
      <c r="BN497" s="298"/>
      <c r="BO497" s="298"/>
      <c r="BZ497" s="298"/>
      <c r="CJ497" s="337"/>
      <c r="CK497" s="293"/>
      <c r="CL497" s="337"/>
      <c r="DR497" s="298"/>
    </row>
    <row r="498">
      <c r="A498" s="298"/>
      <c r="L498" s="298"/>
      <c r="W498" s="298"/>
      <c r="AH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  <c r="BI498" s="298"/>
      <c r="BJ498" s="298"/>
      <c r="BK498" s="298"/>
      <c r="BL498" s="298"/>
      <c r="BM498" s="298"/>
      <c r="BN498" s="298"/>
      <c r="BO498" s="298"/>
      <c r="BZ498" s="298"/>
      <c r="CJ498" s="337"/>
      <c r="CK498" s="293"/>
      <c r="CL498" s="337"/>
      <c r="DR498" s="298"/>
    </row>
    <row r="499">
      <c r="A499" s="298"/>
      <c r="L499" s="298"/>
      <c r="W499" s="298"/>
      <c r="AH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  <c r="BI499" s="298"/>
      <c r="BJ499" s="298"/>
      <c r="BK499" s="298"/>
      <c r="BL499" s="298"/>
      <c r="BM499" s="298"/>
      <c r="BN499" s="298"/>
      <c r="BO499" s="298"/>
      <c r="BZ499" s="298"/>
      <c r="CJ499" s="337"/>
      <c r="CK499" s="293"/>
      <c r="CL499" s="337"/>
      <c r="DR499" s="298"/>
    </row>
    <row r="500">
      <c r="A500" s="298"/>
      <c r="L500" s="298"/>
      <c r="W500" s="298"/>
      <c r="AH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  <c r="BI500" s="298"/>
      <c r="BJ500" s="298"/>
      <c r="BK500" s="298"/>
      <c r="BL500" s="298"/>
      <c r="BM500" s="298"/>
      <c r="BN500" s="298"/>
      <c r="BO500" s="298"/>
      <c r="BZ500" s="298"/>
      <c r="CJ500" s="337"/>
      <c r="CK500" s="293"/>
      <c r="CL500" s="337"/>
      <c r="DR500" s="298"/>
    </row>
    <row r="501">
      <c r="A501" s="298"/>
      <c r="L501" s="298"/>
      <c r="W501" s="298"/>
      <c r="AH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  <c r="BI501" s="298"/>
      <c r="BJ501" s="298"/>
      <c r="BK501" s="298"/>
      <c r="BL501" s="298"/>
      <c r="BM501" s="298"/>
      <c r="BN501" s="298"/>
      <c r="BO501" s="298"/>
      <c r="BZ501" s="298"/>
      <c r="CJ501" s="337"/>
      <c r="CK501" s="293"/>
      <c r="CL501" s="337"/>
      <c r="DR501" s="298"/>
    </row>
    <row r="502">
      <c r="A502" s="298"/>
      <c r="L502" s="298"/>
      <c r="W502" s="298"/>
      <c r="AH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  <c r="BI502" s="298"/>
      <c r="BJ502" s="298"/>
      <c r="BK502" s="298"/>
      <c r="BL502" s="298"/>
      <c r="BM502" s="298"/>
      <c r="BN502" s="298"/>
      <c r="BO502" s="298"/>
      <c r="BZ502" s="298"/>
      <c r="CJ502" s="337"/>
      <c r="CK502" s="293"/>
      <c r="CL502" s="337"/>
      <c r="DR502" s="298"/>
    </row>
    <row r="503">
      <c r="A503" s="298"/>
      <c r="L503" s="298"/>
      <c r="W503" s="298"/>
      <c r="AH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  <c r="BI503" s="298"/>
      <c r="BJ503" s="298"/>
      <c r="BK503" s="298"/>
      <c r="BL503" s="298"/>
      <c r="BM503" s="298"/>
      <c r="BN503" s="298"/>
      <c r="BO503" s="298"/>
      <c r="BZ503" s="298"/>
      <c r="CJ503" s="337"/>
      <c r="CK503" s="293"/>
      <c r="CL503" s="337"/>
      <c r="DR503" s="298"/>
    </row>
    <row r="504">
      <c r="A504" s="298"/>
      <c r="L504" s="298"/>
      <c r="W504" s="298"/>
      <c r="AH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  <c r="BI504" s="298"/>
      <c r="BJ504" s="298"/>
      <c r="BK504" s="298"/>
      <c r="BL504" s="298"/>
      <c r="BM504" s="298"/>
      <c r="BN504" s="298"/>
      <c r="BO504" s="298"/>
      <c r="BZ504" s="298"/>
      <c r="CJ504" s="337"/>
      <c r="CK504" s="293"/>
      <c r="CL504" s="337"/>
      <c r="DR504" s="298"/>
    </row>
    <row r="505">
      <c r="A505" s="298"/>
      <c r="L505" s="298"/>
      <c r="W505" s="298"/>
      <c r="AH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  <c r="BI505" s="298"/>
      <c r="BJ505" s="298"/>
      <c r="BK505" s="298"/>
      <c r="BL505" s="298"/>
      <c r="BM505" s="298"/>
      <c r="BN505" s="298"/>
      <c r="BO505" s="298"/>
      <c r="BZ505" s="298"/>
      <c r="CJ505" s="337"/>
      <c r="CK505" s="293"/>
      <c r="CL505" s="337"/>
      <c r="DR505" s="298"/>
    </row>
    <row r="506">
      <c r="A506" s="298"/>
      <c r="L506" s="298"/>
      <c r="W506" s="298"/>
      <c r="AH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  <c r="BI506" s="298"/>
      <c r="BJ506" s="298"/>
      <c r="BK506" s="298"/>
      <c r="BL506" s="298"/>
      <c r="BM506" s="298"/>
      <c r="BN506" s="298"/>
      <c r="BO506" s="298"/>
      <c r="BZ506" s="298"/>
      <c r="CJ506" s="337"/>
      <c r="CK506" s="293"/>
      <c r="CL506" s="337"/>
      <c r="DR506" s="298"/>
    </row>
    <row r="507">
      <c r="A507" s="298"/>
      <c r="L507" s="298"/>
      <c r="W507" s="298"/>
      <c r="AH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  <c r="BI507" s="298"/>
      <c r="BJ507" s="298"/>
      <c r="BK507" s="298"/>
      <c r="BL507" s="298"/>
      <c r="BM507" s="298"/>
      <c r="BN507" s="298"/>
      <c r="BO507" s="298"/>
      <c r="BZ507" s="298"/>
      <c r="CJ507" s="337"/>
      <c r="CK507" s="293"/>
      <c r="CL507" s="337"/>
      <c r="DR507" s="298"/>
    </row>
    <row r="508">
      <c r="A508" s="298"/>
      <c r="L508" s="298"/>
      <c r="W508" s="298"/>
      <c r="AH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  <c r="BI508" s="298"/>
      <c r="BJ508" s="298"/>
      <c r="BK508" s="298"/>
      <c r="BL508" s="298"/>
      <c r="BM508" s="298"/>
      <c r="BN508" s="298"/>
      <c r="BO508" s="298"/>
      <c r="BZ508" s="298"/>
      <c r="CJ508" s="337"/>
      <c r="CK508" s="293"/>
      <c r="CL508" s="337"/>
      <c r="DR508" s="298"/>
    </row>
    <row r="509">
      <c r="A509" s="298"/>
      <c r="L509" s="298"/>
      <c r="W509" s="298"/>
      <c r="AH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  <c r="BI509" s="298"/>
      <c r="BJ509" s="298"/>
      <c r="BK509" s="298"/>
      <c r="BL509" s="298"/>
      <c r="BM509" s="298"/>
      <c r="BN509" s="298"/>
      <c r="BO509" s="298"/>
      <c r="BZ509" s="298"/>
      <c r="CJ509" s="337"/>
      <c r="CK509" s="293"/>
      <c r="CL509" s="337"/>
      <c r="DR509" s="298"/>
    </row>
    <row r="510">
      <c r="A510" s="298"/>
      <c r="L510" s="298"/>
      <c r="W510" s="298"/>
      <c r="AH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  <c r="BI510" s="298"/>
      <c r="BJ510" s="298"/>
      <c r="BK510" s="298"/>
      <c r="BL510" s="298"/>
      <c r="BM510" s="298"/>
      <c r="BN510" s="298"/>
      <c r="BO510" s="298"/>
      <c r="BZ510" s="298"/>
      <c r="CJ510" s="337"/>
      <c r="CK510" s="293"/>
      <c r="CL510" s="337"/>
      <c r="DR510" s="298"/>
    </row>
    <row r="511">
      <c r="A511" s="298"/>
      <c r="L511" s="298"/>
      <c r="W511" s="298"/>
      <c r="AH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  <c r="BI511" s="298"/>
      <c r="BJ511" s="298"/>
      <c r="BK511" s="298"/>
      <c r="BL511" s="298"/>
      <c r="BM511" s="298"/>
      <c r="BN511" s="298"/>
      <c r="BO511" s="298"/>
      <c r="BZ511" s="298"/>
      <c r="CJ511" s="337"/>
      <c r="CK511" s="293"/>
      <c r="CL511" s="337"/>
      <c r="DR511" s="298"/>
    </row>
    <row r="512">
      <c r="A512" s="298"/>
      <c r="L512" s="298"/>
      <c r="W512" s="298"/>
      <c r="AH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  <c r="BI512" s="298"/>
      <c r="BJ512" s="298"/>
      <c r="BK512" s="298"/>
      <c r="BL512" s="298"/>
      <c r="BM512" s="298"/>
      <c r="BN512" s="298"/>
      <c r="BO512" s="298"/>
      <c r="BZ512" s="298"/>
      <c r="CJ512" s="337"/>
      <c r="CK512" s="293"/>
      <c r="CL512" s="337"/>
      <c r="DR512" s="298"/>
    </row>
    <row r="513">
      <c r="A513" s="298"/>
      <c r="L513" s="298"/>
      <c r="W513" s="298"/>
      <c r="AH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  <c r="BI513" s="298"/>
      <c r="BJ513" s="298"/>
      <c r="BK513" s="298"/>
      <c r="BL513" s="298"/>
      <c r="BM513" s="298"/>
      <c r="BN513" s="298"/>
      <c r="BO513" s="298"/>
      <c r="BZ513" s="298"/>
      <c r="CJ513" s="337"/>
      <c r="CK513" s="293"/>
      <c r="CL513" s="337"/>
      <c r="DR513" s="298"/>
    </row>
    <row r="514">
      <c r="A514" s="298"/>
      <c r="L514" s="298"/>
      <c r="W514" s="298"/>
      <c r="AH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  <c r="BI514" s="298"/>
      <c r="BJ514" s="298"/>
      <c r="BK514" s="298"/>
      <c r="BL514" s="298"/>
      <c r="BM514" s="298"/>
      <c r="BN514" s="298"/>
      <c r="BO514" s="298"/>
      <c r="BZ514" s="298"/>
      <c r="CJ514" s="337"/>
      <c r="CK514" s="293"/>
      <c r="CL514" s="337"/>
      <c r="DR514" s="298"/>
    </row>
    <row r="515">
      <c r="A515" s="298"/>
      <c r="L515" s="298"/>
      <c r="W515" s="298"/>
      <c r="AH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  <c r="BI515" s="298"/>
      <c r="BJ515" s="298"/>
      <c r="BK515" s="298"/>
      <c r="BL515" s="298"/>
      <c r="BM515" s="298"/>
      <c r="BN515" s="298"/>
      <c r="BO515" s="298"/>
      <c r="BZ515" s="298"/>
      <c r="CJ515" s="337"/>
      <c r="CK515" s="293"/>
      <c r="CL515" s="337"/>
      <c r="DR515" s="298"/>
    </row>
    <row r="516">
      <c r="A516" s="298"/>
      <c r="L516" s="298"/>
      <c r="W516" s="298"/>
      <c r="AH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  <c r="BI516" s="298"/>
      <c r="BJ516" s="298"/>
      <c r="BK516" s="298"/>
      <c r="BL516" s="298"/>
      <c r="BM516" s="298"/>
      <c r="BN516" s="298"/>
      <c r="BO516" s="298"/>
      <c r="BZ516" s="298"/>
      <c r="CJ516" s="337"/>
      <c r="CK516" s="293"/>
      <c r="CL516" s="337"/>
      <c r="DR516" s="298"/>
    </row>
    <row r="517">
      <c r="A517" s="298"/>
      <c r="L517" s="298"/>
      <c r="W517" s="298"/>
      <c r="AH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  <c r="BI517" s="298"/>
      <c r="BJ517" s="298"/>
      <c r="BK517" s="298"/>
      <c r="BL517" s="298"/>
      <c r="BM517" s="298"/>
      <c r="BN517" s="298"/>
      <c r="BO517" s="298"/>
      <c r="BZ517" s="298"/>
      <c r="CJ517" s="337"/>
      <c r="CK517" s="293"/>
      <c r="CL517" s="337"/>
      <c r="DR517" s="298"/>
    </row>
    <row r="518">
      <c r="A518" s="298"/>
      <c r="L518" s="298"/>
      <c r="W518" s="298"/>
      <c r="AH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  <c r="BI518" s="298"/>
      <c r="BJ518" s="298"/>
      <c r="BK518" s="298"/>
      <c r="BL518" s="298"/>
      <c r="BM518" s="298"/>
      <c r="BN518" s="298"/>
      <c r="BO518" s="298"/>
      <c r="BZ518" s="298"/>
      <c r="CJ518" s="337"/>
      <c r="CK518" s="293"/>
      <c r="CL518" s="337"/>
      <c r="DR518" s="298"/>
    </row>
    <row r="519">
      <c r="A519" s="298"/>
      <c r="L519" s="298"/>
      <c r="W519" s="298"/>
      <c r="AH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  <c r="BI519" s="298"/>
      <c r="BJ519" s="298"/>
      <c r="BK519" s="298"/>
      <c r="BL519" s="298"/>
      <c r="BM519" s="298"/>
      <c r="BN519" s="298"/>
      <c r="BO519" s="298"/>
      <c r="BZ519" s="298"/>
      <c r="CJ519" s="337"/>
      <c r="CK519" s="293"/>
      <c r="CL519" s="337"/>
      <c r="DR519" s="298"/>
    </row>
    <row r="520">
      <c r="A520" s="298"/>
      <c r="L520" s="298"/>
      <c r="W520" s="298"/>
      <c r="AH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  <c r="BI520" s="298"/>
      <c r="BJ520" s="298"/>
      <c r="BK520" s="298"/>
      <c r="BL520" s="298"/>
      <c r="BM520" s="298"/>
      <c r="BN520" s="298"/>
      <c r="BO520" s="298"/>
      <c r="BZ520" s="298"/>
      <c r="CJ520" s="337"/>
      <c r="CK520" s="293"/>
      <c r="CL520" s="337"/>
      <c r="DR520" s="298"/>
    </row>
    <row r="521">
      <c r="A521" s="298"/>
      <c r="L521" s="298"/>
      <c r="W521" s="298"/>
      <c r="AH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  <c r="BI521" s="298"/>
      <c r="BJ521" s="298"/>
      <c r="BK521" s="298"/>
      <c r="BL521" s="298"/>
      <c r="BM521" s="298"/>
      <c r="BN521" s="298"/>
      <c r="BO521" s="298"/>
      <c r="BZ521" s="298"/>
      <c r="CJ521" s="337"/>
      <c r="CK521" s="293"/>
      <c r="CL521" s="337"/>
      <c r="DR521" s="298"/>
    </row>
    <row r="522">
      <c r="A522" s="298"/>
      <c r="L522" s="298"/>
      <c r="W522" s="298"/>
      <c r="AH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  <c r="BI522" s="298"/>
      <c r="BJ522" s="298"/>
      <c r="BK522" s="298"/>
      <c r="BL522" s="298"/>
      <c r="BM522" s="298"/>
      <c r="BN522" s="298"/>
      <c r="BO522" s="298"/>
      <c r="BZ522" s="298"/>
      <c r="CJ522" s="337"/>
      <c r="CK522" s="293"/>
      <c r="CL522" s="337"/>
      <c r="DR522" s="298"/>
    </row>
    <row r="523">
      <c r="A523" s="298"/>
      <c r="L523" s="298"/>
      <c r="W523" s="298"/>
      <c r="AH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  <c r="BI523" s="298"/>
      <c r="BJ523" s="298"/>
      <c r="BK523" s="298"/>
      <c r="BL523" s="298"/>
      <c r="BM523" s="298"/>
      <c r="BN523" s="298"/>
      <c r="BO523" s="298"/>
      <c r="BZ523" s="298"/>
      <c r="CJ523" s="337"/>
      <c r="CK523" s="293"/>
      <c r="CL523" s="337"/>
      <c r="DR523" s="298"/>
    </row>
    <row r="524">
      <c r="A524" s="298"/>
      <c r="L524" s="298"/>
      <c r="W524" s="298"/>
      <c r="AH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  <c r="BI524" s="298"/>
      <c r="BJ524" s="298"/>
      <c r="BK524" s="298"/>
      <c r="BL524" s="298"/>
      <c r="BM524" s="298"/>
      <c r="BN524" s="298"/>
      <c r="BO524" s="298"/>
      <c r="BZ524" s="298"/>
      <c r="CJ524" s="337"/>
      <c r="CK524" s="293"/>
      <c r="CL524" s="337"/>
      <c r="DR524" s="298"/>
    </row>
    <row r="525">
      <c r="A525" s="298"/>
      <c r="L525" s="298"/>
      <c r="W525" s="298"/>
      <c r="AH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  <c r="BI525" s="298"/>
      <c r="BJ525" s="298"/>
      <c r="BK525" s="298"/>
      <c r="BL525" s="298"/>
      <c r="BM525" s="298"/>
      <c r="BN525" s="298"/>
      <c r="BO525" s="298"/>
      <c r="BZ525" s="298"/>
      <c r="CJ525" s="337"/>
      <c r="CK525" s="293"/>
      <c r="CL525" s="337"/>
      <c r="DR525" s="298"/>
    </row>
    <row r="526">
      <c r="A526" s="298"/>
      <c r="L526" s="298"/>
      <c r="W526" s="298"/>
      <c r="AH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  <c r="BI526" s="298"/>
      <c r="BJ526" s="298"/>
      <c r="BK526" s="298"/>
      <c r="BL526" s="298"/>
      <c r="BM526" s="298"/>
      <c r="BN526" s="298"/>
      <c r="BO526" s="298"/>
      <c r="BZ526" s="298"/>
      <c r="CJ526" s="337"/>
      <c r="CK526" s="293"/>
      <c r="CL526" s="337"/>
      <c r="DR526" s="298"/>
    </row>
    <row r="527">
      <c r="A527" s="298"/>
      <c r="L527" s="298"/>
      <c r="W527" s="298"/>
      <c r="AH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  <c r="BI527" s="298"/>
      <c r="BJ527" s="298"/>
      <c r="BK527" s="298"/>
      <c r="BL527" s="298"/>
      <c r="BM527" s="298"/>
      <c r="BN527" s="298"/>
      <c r="BO527" s="298"/>
      <c r="BZ527" s="298"/>
      <c r="CJ527" s="337"/>
      <c r="CK527" s="293"/>
      <c r="CL527" s="337"/>
      <c r="DR527" s="298"/>
    </row>
    <row r="528">
      <c r="A528" s="298"/>
      <c r="L528" s="298"/>
      <c r="W528" s="298"/>
      <c r="AH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  <c r="BI528" s="298"/>
      <c r="BJ528" s="298"/>
      <c r="BK528" s="298"/>
      <c r="BL528" s="298"/>
      <c r="BM528" s="298"/>
      <c r="BN528" s="298"/>
      <c r="BO528" s="298"/>
      <c r="BZ528" s="298"/>
      <c r="CJ528" s="337"/>
      <c r="CK528" s="293"/>
      <c r="CL528" s="337"/>
      <c r="DR528" s="298"/>
    </row>
    <row r="529">
      <c r="A529" s="298"/>
      <c r="L529" s="298"/>
      <c r="W529" s="298"/>
      <c r="AH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  <c r="BI529" s="298"/>
      <c r="BJ529" s="298"/>
      <c r="BK529" s="298"/>
      <c r="BL529" s="298"/>
      <c r="BM529" s="298"/>
      <c r="BN529" s="298"/>
      <c r="BO529" s="298"/>
      <c r="BZ529" s="298"/>
      <c r="CJ529" s="337"/>
      <c r="CK529" s="293"/>
      <c r="CL529" s="337"/>
      <c r="DR529" s="298"/>
    </row>
    <row r="530">
      <c r="A530" s="298"/>
      <c r="L530" s="298"/>
      <c r="W530" s="298"/>
      <c r="AH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  <c r="BI530" s="298"/>
      <c r="BJ530" s="298"/>
      <c r="BK530" s="298"/>
      <c r="BL530" s="298"/>
      <c r="BM530" s="298"/>
      <c r="BN530" s="298"/>
      <c r="BO530" s="298"/>
      <c r="BZ530" s="298"/>
      <c r="CJ530" s="337"/>
      <c r="CK530" s="293"/>
      <c r="CL530" s="337"/>
      <c r="DR530" s="298"/>
    </row>
    <row r="531">
      <c r="A531" s="298"/>
      <c r="L531" s="298"/>
      <c r="W531" s="298"/>
      <c r="AH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  <c r="BI531" s="298"/>
      <c r="BJ531" s="298"/>
      <c r="BK531" s="298"/>
      <c r="BL531" s="298"/>
      <c r="BM531" s="298"/>
      <c r="BN531" s="298"/>
      <c r="BO531" s="298"/>
      <c r="BZ531" s="298"/>
      <c r="CJ531" s="337"/>
      <c r="CK531" s="293"/>
      <c r="CL531" s="337"/>
      <c r="DR531" s="298"/>
    </row>
    <row r="532">
      <c r="A532" s="298"/>
      <c r="L532" s="298"/>
      <c r="W532" s="298"/>
      <c r="AH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  <c r="BI532" s="298"/>
      <c r="BJ532" s="298"/>
      <c r="BK532" s="298"/>
      <c r="BL532" s="298"/>
      <c r="BM532" s="298"/>
      <c r="BN532" s="298"/>
      <c r="BO532" s="298"/>
      <c r="BZ532" s="298"/>
      <c r="CJ532" s="337"/>
      <c r="CK532" s="293"/>
      <c r="CL532" s="337"/>
      <c r="DR532" s="298"/>
    </row>
    <row r="533">
      <c r="A533" s="298"/>
      <c r="L533" s="298"/>
      <c r="W533" s="298"/>
      <c r="AH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  <c r="BI533" s="298"/>
      <c r="BJ533" s="298"/>
      <c r="BK533" s="298"/>
      <c r="BL533" s="298"/>
      <c r="BM533" s="298"/>
      <c r="BN533" s="298"/>
      <c r="BO533" s="298"/>
      <c r="BZ533" s="298"/>
      <c r="CJ533" s="337"/>
      <c r="CK533" s="293"/>
      <c r="CL533" s="337"/>
      <c r="DR533" s="298"/>
    </row>
    <row r="534">
      <c r="A534" s="298"/>
      <c r="L534" s="298"/>
      <c r="W534" s="298"/>
      <c r="AH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  <c r="BI534" s="298"/>
      <c r="BJ534" s="298"/>
      <c r="BK534" s="298"/>
      <c r="BL534" s="298"/>
      <c r="BM534" s="298"/>
      <c r="BN534" s="298"/>
      <c r="BO534" s="298"/>
      <c r="BZ534" s="298"/>
      <c r="CJ534" s="337"/>
      <c r="CK534" s="293"/>
      <c r="CL534" s="337"/>
      <c r="DR534" s="298"/>
    </row>
    <row r="535">
      <c r="A535" s="298"/>
      <c r="L535" s="298"/>
      <c r="W535" s="298"/>
      <c r="AH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  <c r="BI535" s="298"/>
      <c r="BJ535" s="298"/>
      <c r="BK535" s="298"/>
      <c r="BL535" s="298"/>
      <c r="BM535" s="298"/>
      <c r="BN535" s="298"/>
      <c r="BO535" s="298"/>
      <c r="BZ535" s="298"/>
      <c r="CJ535" s="337"/>
      <c r="CK535" s="293"/>
      <c r="CL535" s="337"/>
      <c r="DR535" s="298"/>
    </row>
    <row r="536">
      <c r="A536" s="298"/>
      <c r="L536" s="298"/>
      <c r="W536" s="298"/>
      <c r="AH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  <c r="BI536" s="298"/>
      <c r="BJ536" s="298"/>
      <c r="BK536" s="298"/>
      <c r="BL536" s="298"/>
      <c r="BM536" s="298"/>
      <c r="BN536" s="298"/>
      <c r="BO536" s="298"/>
      <c r="BZ536" s="298"/>
      <c r="CJ536" s="337"/>
      <c r="CK536" s="293"/>
      <c r="CL536" s="337"/>
      <c r="DR536" s="298"/>
    </row>
    <row r="537">
      <c r="A537" s="298"/>
      <c r="L537" s="298"/>
      <c r="W537" s="298"/>
      <c r="AH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  <c r="BI537" s="298"/>
      <c r="BJ537" s="298"/>
      <c r="BK537" s="298"/>
      <c r="BL537" s="298"/>
      <c r="BM537" s="298"/>
      <c r="BN537" s="298"/>
      <c r="BO537" s="298"/>
      <c r="BZ537" s="298"/>
      <c r="CJ537" s="337"/>
      <c r="CK537" s="293"/>
      <c r="CL537" s="337"/>
      <c r="DR537" s="298"/>
    </row>
    <row r="538">
      <c r="A538" s="298"/>
      <c r="L538" s="298"/>
      <c r="W538" s="298"/>
      <c r="AH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  <c r="BI538" s="298"/>
      <c r="BJ538" s="298"/>
      <c r="BK538" s="298"/>
      <c r="BL538" s="298"/>
      <c r="BM538" s="298"/>
      <c r="BN538" s="298"/>
      <c r="BO538" s="298"/>
      <c r="BZ538" s="298"/>
      <c r="CJ538" s="337"/>
      <c r="CK538" s="293"/>
      <c r="CL538" s="337"/>
      <c r="DR538" s="298"/>
    </row>
    <row r="539">
      <c r="A539" s="298"/>
      <c r="L539" s="298"/>
      <c r="W539" s="298"/>
      <c r="AH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  <c r="BI539" s="298"/>
      <c r="BJ539" s="298"/>
      <c r="BK539" s="298"/>
      <c r="BL539" s="298"/>
      <c r="BM539" s="298"/>
      <c r="BN539" s="298"/>
      <c r="BO539" s="298"/>
      <c r="BZ539" s="298"/>
      <c r="CJ539" s="337"/>
      <c r="CK539" s="293"/>
      <c r="CL539" s="337"/>
      <c r="DR539" s="298"/>
    </row>
    <row r="540">
      <c r="A540" s="298"/>
      <c r="L540" s="298"/>
      <c r="W540" s="298"/>
      <c r="AH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  <c r="BI540" s="298"/>
      <c r="BJ540" s="298"/>
      <c r="BK540" s="298"/>
      <c r="BL540" s="298"/>
      <c r="BM540" s="298"/>
      <c r="BN540" s="298"/>
      <c r="BO540" s="298"/>
      <c r="BZ540" s="298"/>
      <c r="CJ540" s="337"/>
      <c r="CK540" s="293"/>
      <c r="CL540" s="337"/>
      <c r="DR540" s="298"/>
    </row>
    <row r="541">
      <c r="A541" s="298"/>
      <c r="L541" s="298"/>
      <c r="W541" s="298"/>
      <c r="AH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  <c r="BI541" s="298"/>
      <c r="BJ541" s="298"/>
      <c r="BK541" s="298"/>
      <c r="BL541" s="298"/>
      <c r="BM541" s="298"/>
      <c r="BN541" s="298"/>
      <c r="BO541" s="298"/>
      <c r="BZ541" s="298"/>
      <c r="CJ541" s="337"/>
      <c r="CK541" s="293"/>
      <c r="CL541" s="337"/>
      <c r="DR541" s="298"/>
    </row>
    <row r="542">
      <c r="A542" s="298"/>
      <c r="L542" s="298"/>
      <c r="W542" s="298"/>
      <c r="AH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  <c r="BI542" s="298"/>
      <c r="BJ542" s="298"/>
      <c r="BK542" s="298"/>
      <c r="BL542" s="298"/>
      <c r="BM542" s="298"/>
      <c r="BN542" s="298"/>
      <c r="BO542" s="298"/>
      <c r="BZ542" s="298"/>
      <c r="CJ542" s="337"/>
      <c r="CK542" s="293"/>
      <c r="CL542" s="337"/>
      <c r="DR542" s="298"/>
    </row>
    <row r="543">
      <c r="A543" s="298"/>
      <c r="L543" s="298"/>
      <c r="W543" s="298"/>
      <c r="AH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  <c r="BI543" s="298"/>
      <c r="BJ543" s="298"/>
      <c r="BK543" s="298"/>
      <c r="BL543" s="298"/>
      <c r="BM543" s="298"/>
      <c r="BN543" s="298"/>
      <c r="BO543" s="298"/>
      <c r="BZ543" s="298"/>
      <c r="CJ543" s="337"/>
      <c r="CK543" s="293"/>
      <c r="CL543" s="337"/>
      <c r="DR543" s="298"/>
    </row>
    <row r="544">
      <c r="A544" s="298"/>
      <c r="L544" s="298"/>
      <c r="W544" s="298"/>
      <c r="AH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  <c r="BI544" s="298"/>
      <c r="BJ544" s="298"/>
      <c r="BK544" s="298"/>
      <c r="BL544" s="298"/>
      <c r="BM544" s="298"/>
      <c r="BN544" s="298"/>
      <c r="BO544" s="298"/>
      <c r="BZ544" s="298"/>
      <c r="CJ544" s="337"/>
      <c r="CK544" s="293"/>
      <c r="CL544" s="337"/>
      <c r="DR544" s="298"/>
    </row>
    <row r="545">
      <c r="A545" s="298"/>
      <c r="L545" s="298"/>
      <c r="W545" s="298"/>
      <c r="AH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  <c r="BI545" s="298"/>
      <c r="BJ545" s="298"/>
      <c r="BK545" s="298"/>
      <c r="BL545" s="298"/>
      <c r="BM545" s="298"/>
      <c r="BN545" s="298"/>
      <c r="BO545" s="298"/>
      <c r="BZ545" s="298"/>
      <c r="CJ545" s="337"/>
      <c r="CK545" s="293"/>
      <c r="CL545" s="337"/>
      <c r="DR545" s="298"/>
    </row>
    <row r="546">
      <c r="A546" s="298"/>
      <c r="L546" s="298"/>
      <c r="W546" s="298"/>
      <c r="AH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  <c r="BI546" s="298"/>
      <c r="BJ546" s="298"/>
      <c r="BK546" s="298"/>
      <c r="BL546" s="298"/>
      <c r="BM546" s="298"/>
      <c r="BN546" s="298"/>
      <c r="BO546" s="298"/>
      <c r="BZ546" s="298"/>
      <c r="CJ546" s="337"/>
      <c r="CK546" s="293"/>
      <c r="CL546" s="337"/>
      <c r="DR546" s="298"/>
    </row>
    <row r="547">
      <c r="A547" s="298"/>
      <c r="L547" s="298"/>
      <c r="W547" s="298"/>
      <c r="AH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  <c r="BI547" s="298"/>
      <c r="BJ547" s="298"/>
      <c r="BK547" s="298"/>
      <c r="BL547" s="298"/>
      <c r="BM547" s="298"/>
      <c r="BN547" s="298"/>
      <c r="BO547" s="298"/>
      <c r="BZ547" s="298"/>
      <c r="CJ547" s="337"/>
      <c r="CK547" s="293"/>
      <c r="CL547" s="337"/>
      <c r="DR547" s="298"/>
    </row>
    <row r="548">
      <c r="A548" s="298"/>
      <c r="L548" s="298"/>
      <c r="W548" s="298"/>
      <c r="AH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  <c r="BI548" s="298"/>
      <c r="BJ548" s="298"/>
      <c r="BK548" s="298"/>
      <c r="BL548" s="298"/>
      <c r="BM548" s="298"/>
      <c r="BN548" s="298"/>
      <c r="BO548" s="298"/>
      <c r="BZ548" s="298"/>
      <c r="CJ548" s="337"/>
      <c r="CK548" s="293"/>
      <c r="CL548" s="337"/>
      <c r="DR548" s="298"/>
    </row>
    <row r="549">
      <c r="A549" s="298"/>
      <c r="L549" s="298"/>
      <c r="W549" s="298"/>
      <c r="AH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  <c r="BI549" s="298"/>
      <c r="BJ549" s="298"/>
      <c r="BK549" s="298"/>
      <c r="BL549" s="298"/>
      <c r="BM549" s="298"/>
      <c r="BN549" s="298"/>
      <c r="BO549" s="298"/>
      <c r="BZ549" s="298"/>
      <c r="CJ549" s="337"/>
      <c r="CK549" s="293"/>
      <c r="CL549" s="337"/>
      <c r="DR549" s="298"/>
    </row>
    <row r="550">
      <c r="A550" s="298"/>
      <c r="L550" s="298"/>
      <c r="W550" s="298"/>
      <c r="AH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  <c r="BI550" s="298"/>
      <c r="BJ550" s="298"/>
      <c r="BK550" s="298"/>
      <c r="BL550" s="298"/>
      <c r="BM550" s="298"/>
      <c r="BN550" s="298"/>
      <c r="BO550" s="298"/>
      <c r="BZ550" s="298"/>
      <c r="CJ550" s="337"/>
      <c r="CK550" s="293"/>
      <c r="CL550" s="337"/>
      <c r="DR550" s="298"/>
    </row>
    <row r="551">
      <c r="A551" s="298"/>
      <c r="L551" s="298"/>
      <c r="W551" s="298"/>
      <c r="AH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  <c r="BI551" s="298"/>
      <c r="BJ551" s="298"/>
      <c r="BK551" s="298"/>
      <c r="BL551" s="298"/>
      <c r="BM551" s="298"/>
      <c r="BN551" s="298"/>
      <c r="BO551" s="298"/>
      <c r="BZ551" s="298"/>
      <c r="CJ551" s="337"/>
      <c r="CK551" s="293"/>
      <c r="CL551" s="337"/>
      <c r="DR551" s="298"/>
    </row>
    <row r="552">
      <c r="A552" s="298"/>
      <c r="L552" s="298"/>
      <c r="W552" s="298"/>
      <c r="AH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  <c r="BI552" s="298"/>
      <c r="BJ552" s="298"/>
      <c r="BK552" s="298"/>
      <c r="BL552" s="298"/>
      <c r="BM552" s="298"/>
      <c r="BN552" s="298"/>
      <c r="BO552" s="298"/>
      <c r="BZ552" s="298"/>
      <c r="CJ552" s="337"/>
      <c r="CK552" s="293"/>
      <c r="CL552" s="337"/>
      <c r="DR552" s="298"/>
    </row>
    <row r="553">
      <c r="A553" s="298"/>
      <c r="L553" s="298"/>
      <c r="W553" s="298"/>
      <c r="AH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  <c r="BI553" s="298"/>
      <c r="BJ553" s="298"/>
      <c r="BK553" s="298"/>
      <c r="BL553" s="298"/>
      <c r="BM553" s="298"/>
      <c r="BN553" s="298"/>
      <c r="BO553" s="298"/>
      <c r="BZ553" s="298"/>
      <c r="CJ553" s="337"/>
      <c r="CK553" s="293"/>
      <c r="CL553" s="337"/>
      <c r="DR553" s="298"/>
    </row>
    <row r="554">
      <c r="A554" s="298"/>
      <c r="L554" s="298"/>
      <c r="W554" s="298"/>
      <c r="AH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  <c r="BI554" s="298"/>
      <c r="BJ554" s="298"/>
      <c r="BK554" s="298"/>
      <c r="BL554" s="298"/>
      <c r="BM554" s="298"/>
      <c r="BN554" s="298"/>
      <c r="BO554" s="298"/>
      <c r="BZ554" s="298"/>
      <c r="CJ554" s="337"/>
      <c r="CK554" s="293"/>
      <c r="CL554" s="337"/>
      <c r="DR554" s="298"/>
    </row>
    <row r="555">
      <c r="A555" s="298"/>
      <c r="L555" s="298"/>
      <c r="W555" s="298"/>
      <c r="AH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  <c r="BI555" s="298"/>
      <c r="BJ555" s="298"/>
      <c r="BK555" s="298"/>
      <c r="BL555" s="298"/>
      <c r="BM555" s="298"/>
      <c r="BN555" s="298"/>
      <c r="BO555" s="298"/>
      <c r="BZ555" s="298"/>
      <c r="CJ555" s="337"/>
      <c r="CK555" s="293"/>
      <c r="CL555" s="337"/>
      <c r="DR555" s="298"/>
    </row>
    <row r="556">
      <c r="A556" s="298"/>
      <c r="L556" s="298"/>
      <c r="W556" s="298"/>
      <c r="AH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  <c r="BI556" s="298"/>
      <c r="BJ556" s="298"/>
      <c r="BK556" s="298"/>
      <c r="BL556" s="298"/>
      <c r="BM556" s="298"/>
      <c r="BN556" s="298"/>
      <c r="BO556" s="298"/>
      <c r="BZ556" s="298"/>
      <c r="CJ556" s="337"/>
      <c r="CK556" s="293"/>
      <c r="CL556" s="337"/>
      <c r="DR556" s="298"/>
    </row>
    <row r="557">
      <c r="A557" s="298"/>
      <c r="L557" s="298"/>
      <c r="W557" s="298"/>
      <c r="AH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  <c r="BI557" s="298"/>
      <c r="BJ557" s="298"/>
      <c r="BK557" s="298"/>
      <c r="BL557" s="298"/>
      <c r="BM557" s="298"/>
      <c r="BN557" s="298"/>
      <c r="BO557" s="298"/>
      <c r="BZ557" s="298"/>
      <c r="CJ557" s="337"/>
      <c r="CK557" s="293"/>
      <c r="CL557" s="337"/>
      <c r="DR557" s="298"/>
    </row>
    <row r="558">
      <c r="A558" s="298"/>
      <c r="L558" s="298"/>
      <c r="W558" s="298"/>
      <c r="AH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  <c r="BI558" s="298"/>
      <c r="BJ558" s="298"/>
      <c r="BK558" s="298"/>
      <c r="BL558" s="298"/>
      <c r="BM558" s="298"/>
      <c r="BN558" s="298"/>
      <c r="BO558" s="298"/>
      <c r="BZ558" s="298"/>
      <c r="CJ558" s="337"/>
      <c r="CK558" s="293"/>
      <c r="CL558" s="337"/>
      <c r="DR558" s="298"/>
    </row>
    <row r="559">
      <c r="A559" s="298"/>
      <c r="L559" s="298"/>
      <c r="W559" s="298"/>
      <c r="AH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  <c r="BI559" s="298"/>
      <c r="BJ559" s="298"/>
      <c r="BK559" s="298"/>
      <c r="BL559" s="298"/>
      <c r="BM559" s="298"/>
      <c r="BN559" s="298"/>
      <c r="BO559" s="298"/>
      <c r="BZ559" s="298"/>
      <c r="CJ559" s="337"/>
      <c r="CK559" s="293"/>
      <c r="CL559" s="337"/>
      <c r="DR559" s="298"/>
    </row>
    <row r="560">
      <c r="A560" s="298"/>
      <c r="L560" s="298"/>
      <c r="W560" s="298"/>
      <c r="AH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  <c r="BI560" s="298"/>
      <c r="BJ560" s="298"/>
      <c r="BK560" s="298"/>
      <c r="BL560" s="298"/>
      <c r="BM560" s="298"/>
      <c r="BN560" s="298"/>
      <c r="BO560" s="298"/>
      <c r="BZ560" s="298"/>
      <c r="CJ560" s="337"/>
      <c r="CK560" s="293"/>
      <c r="CL560" s="337"/>
      <c r="DR560" s="298"/>
    </row>
    <row r="561">
      <c r="A561" s="298"/>
      <c r="L561" s="298"/>
      <c r="W561" s="298"/>
      <c r="AH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  <c r="BI561" s="298"/>
      <c r="BJ561" s="298"/>
      <c r="BK561" s="298"/>
      <c r="BL561" s="298"/>
      <c r="BM561" s="298"/>
      <c r="BN561" s="298"/>
      <c r="BO561" s="298"/>
      <c r="BZ561" s="298"/>
      <c r="CJ561" s="337"/>
      <c r="CK561" s="293"/>
      <c r="CL561" s="337"/>
      <c r="DR561" s="298"/>
    </row>
    <row r="562">
      <c r="A562" s="298"/>
      <c r="L562" s="298"/>
      <c r="W562" s="298"/>
      <c r="AH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  <c r="BI562" s="298"/>
      <c r="BJ562" s="298"/>
      <c r="BK562" s="298"/>
      <c r="BL562" s="298"/>
      <c r="BM562" s="298"/>
      <c r="BN562" s="298"/>
      <c r="BO562" s="298"/>
      <c r="BZ562" s="298"/>
      <c r="CJ562" s="337"/>
      <c r="CK562" s="293"/>
      <c r="CL562" s="337"/>
      <c r="DR562" s="298"/>
    </row>
    <row r="563">
      <c r="A563" s="298"/>
      <c r="L563" s="298"/>
      <c r="W563" s="298"/>
      <c r="AH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  <c r="BI563" s="298"/>
      <c r="BJ563" s="298"/>
      <c r="BK563" s="298"/>
      <c r="BL563" s="298"/>
      <c r="BM563" s="298"/>
      <c r="BN563" s="298"/>
      <c r="BO563" s="298"/>
      <c r="BZ563" s="298"/>
      <c r="CJ563" s="337"/>
      <c r="CK563" s="293"/>
      <c r="CL563" s="337"/>
      <c r="DR563" s="298"/>
    </row>
    <row r="564">
      <c r="A564" s="298"/>
      <c r="L564" s="298"/>
      <c r="W564" s="298"/>
      <c r="AH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  <c r="BI564" s="298"/>
      <c r="BJ564" s="298"/>
      <c r="BK564" s="298"/>
      <c r="BL564" s="298"/>
      <c r="BM564" s="298"/>
      <c r="BN564" s="298"/>
      <c r="BO564" s="298"/>
      <c r="BZ564" s="298"/>
      <c r="CJ564" s="337"/>
      <c r="CK564" s="293"/>
      <c r="CL564" s="337"/>
      <c r="DR564" s="298"/>
    </row>
    <row r="565">
      <c r="A565" s="298"/>
      <c r="L565" s="298"/>
      <c r="W565" s="298"/>
      <c r="AH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  <c r="BI565" s="298"/>
      <c r="BJ565" s="298"/>
      <c r="BK565" s="298"/>
      <c r="BL565" s="298"/>
      <c r="BM565" s="298"/>
      <c r="BN565" s="298"/>
      <c r="BO565" s="298"/>
      <c r="BZ565" s="298"/>
      <c r="CJ565" s="337"/>
      <c r="CK565" s="293"/>
      <c r="CL565" s="337"/>
      <c r="DR565" s="298"/>
    </row>
    <row r="566">
      <c r="A566" s="298"/>
      <c r="L566" s="298"/>
      <c r="W566" s="298"/>
      <c r="AH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  <c r="BI566" s="298"/>
      <c r="BJ566" s="298"/>
      <c r="BK566" s="298"/>
      <c r="BL566" s="298"/>
      <c r="BM566" s="298"/>
      <c r="BN566" s="298"/>
      <c r="BO566" s="298"/>
      <c r="BZ566" s="298"/>
      <c r="CJ566" s="337"/>
      <c r="CK566" s="293"/>
      <c r="CL566" s="337"/>
      <c r="DR566" s="298"/>
    </row>
    <row r="567">
      <c r="A567" s="298"/>
      <c r="L567" s="298"/>
      <c r="W567" s="298"/>
      <c r="AH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  <c r="BI567" s="298"/>
      <c r="BJ567" s="298"/>
      <c r="BK567" s="298"/>
      <c r="BL567" s="298"/>
      <c r="BM567" s="298"/>
      <c r="BN567" s="298"/>
      <c r="BO567" s="298"/>
      <c r="BZ567" s="298"/>
      <c r="CJ567" s="337"/>
      <c r="CK567" s="293"/>
      <c r="CL567" s="337"/>
      <c r="DR567" s="298"/>
    </row>
    <row r="568">
      <c r="A568" s="298"/>
      <c r="L568" s="298"/>
      <c r="W568" s="298"/>
      <c r="AH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  <c r="BI568" s="298"/>
      <c r="BJ568" s="298"/>
      <c r="BK568" s="298"/>
      <c r="BL568" s="298"/>
      <c r="BM568" s="298"/>
      <c r="BN568" s="298"/>
      <c r="BO568" s="298"/>
      <c r="BZ568" s="298"/>
      <c r="CJ568" s="337"/>
      <c r="CK568" s="293"/>
      <c r="CL568" s="337"/>
      <c r="DR568" s="298"/>
    </row>
    <row r="569">
      <c r="A569" s="298"/>
      <c r="L569" s="298"/>
      <c r="W569" s="298"/>
      <c r="AH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  <c r="BI569" s="298"/>
      <c r="BJ569" s="298"/>
      <c r="BK569" s="298"/>
      <c r="BL569" s="298"/>
      <c r="BM569" s="298"/>
      <c r="BN569" s="298"/>
      <c r="BO569" s="298"/>
      <c r="BZ569" s="298"/>
      <c r="CJ569" s="337"/>
      <c r="CK569" s="293"/>
      <c r="CL569" s="337"/>
      <c r="DR569" s="298"/>
    </row>
    <row r="570">
      <c r="A570" s="298"/>
      <c r="L570" s="298"/>
      <c r="W570" s="298"/>
      <c r="AH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  <c r="BI570" s="298"/>
      <c r="BJ570" s="298"/>
      <c r="BK570" s="298"/>
      <c r="BL570" s="298"/>
      <c r="BM570" s="298"/>
      <c r="BN570" s="298"/>
      <c r="BO570" s="298"/>
      <c r="BZ570" s="298"/>
      <c r="CJ570" s="337"/>
      <c r="CK570" s="293"/>
      <c r="CL570" s="337"/>
      <c r="DR570" s="298"/>
    </row>
    <row r="571">
      <c r="A571" s="298"/>
      <c r="L571" s="298"/>
      <c r="W571" s="298"/>
      <c r="AH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  <c r="BI571" s="298"/>
      <c r="BJ571" s="298"/>
      <c r="BK571" s="298"/>
      <c r="BL571" s="298"/>
      <c r="BM571" s="298"/>
      <c r="BN571" s="298"/>
      <c r="BO571" s="298"/>
      <c r="BZ571" s="298"/>
      <c r="CJ571" s="337"/>
      <c r="CK571" s="293"/>
      <c r="CL571" s="337"/>
      <c r="DR571" s="298"/>
    </row>
    <row r="572">
      <c r="A572" s="298"/>
      <c r="L572" s="298"/>
      <c r="W572" s="298"/>
      <c r="AH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  <c r="BI572" s="298"/>
      <c r="BJ572" s="298"/>
      <c r="BK572" s="298"/>
      <c r="BL572" s="298"/>
      <c r="BM572" s="298"/>
      <c r="BN572" s="298"/>
      <c r="BO572" s="298"/>
      <c r="BZ572" s="298"/>
      <c r="CJ572" s="337"/>
      <c r="CK572" s="293"/>
      <c r="CL572" s="337"/>
      <c r="DR572" s="298"/>
    </row>
    <row r="573">
      <c r="A573" s="298"/>
      <c r="L573" s="298"/>
      <c r="W573" s="298"/>
      <c r="AH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  <c r="BI573" s="298"/>
      <c r="BJ573" s="298"/>
      <c r="BK573" s="298"/>
      <c r="BL573" s="298"/>
      <c r="BM573" s="298"/>
      <c r="BN573" s="298"/>
      <c r="BO573" s="298"/>
      <c r="BZ573" s="298"/>
      <c r="CJ573" s="337"/>
      <c r="CK573" s="293"/>
      <c r="CL573" s="337"/>
      <c r="DR573" s="298"/>
    </row>
    <row r="574">
      <c r="A574" s="298"/>
      <c r="L574" s="298"/>
      <c r="W574" s="298"/>
      <c r="AH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  <c r="BI574" s="298"/>
      <c r="BJ574" s="298"/>
      <c r="BK574" s="298"/>
      <c r="BL574" s="298"/>
      <c r="BM574" s="298"/>
      <c r="BN574" s="298"/>
      <c r="BO574" s="298"/>
      <c r="BZ574" s="298"/>
      <c r="CJ574" s="337"/>
      <c r="CK574" s="293"/>
      <c r="CL574" s="337"/>
      <c r="DR574" s="298"/>
    </row>
    <row r="575">
      <c r="A575" s="298"/>
      <c r="L575" s="298"/>
      <c r="W575" s="298"/>
      <c r="AH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  <c r="BI575" s="298"/>
      <c r="BJ575" s="298"/>
      <c r="BK575" s="298"/>
      <c r="BL575" s="298"/>
      <c r="BM575" s="298"/>
      <c r="BN575" s="298"/>
      <c r="BO575" s="298"/>
      <c r="BZ575" s="298"/>
      <c r="CJ575" s="337"/>
      <c r="CK575" s="293"/>
      <c r="CL575" s="337"/>
      <c r="DR575" s="298"/>
    </row>
    <row r="576">
      <c r="A576" s="298"/>
      <c r="L576" s="298"/>
      <c r="W576" s="298"/>
      <c r="AH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  <c r="BI576" s="298"/>
      <c r="BJ576" s="298"/>
      <c r="BK576" s="298"/>
      <c r="BL576" s="298"/>
      <c r="BM576" s="298"/>
      <c r="BN576" s="298"/>
      <c r="BO576" s="298"/>
      <c r="BZ576" s="298"/>
      <c r="CJ576" s="337"/>
      <c r="CK576" s="293"/>
      <c r="CL576" s="337"/>
      <c r="DR576" s="298"/>
    </row>
    <row r="577">
      <c r="A577" s="298"/>
      <c r="L577" s="298"/>
      <c r="W577" s="298"/>
      <c r="AH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  <c r="BI577" s="298"/>
      <c r="BJ577" s="298"/>
      <c r="BK577" s="298"/>
      <c r="BL577" s="298"/>
      <c r="BM577" s="298"/>
      <c r="BN577" s="298"/>
      <c r="BO577" s="298"/>
      <c r="BZ577" s="298"/>
      <c r="CJ577" s="337"/>
      <c r="CK577" s="293"/>
      <c r="CL577" s="337"/>
      <c r="DR577" s="298"/>
    </row>
    <row r="578">
      <c r="A578" s="298"/>
      <c r="L578" s="298"/>
      <c r="W578" s="298"/>
      <c r="AH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  <c r="BI578" s="298"/>
      <c r="BJ578" s="298"/>
      <c r="BK578" s="298"/>
      <c r="BL578" s="298"/>
      <c r="BM578" s="298"/>
      <c r="BN578" s="298"/>
      <c r="BO578" s="298"/>
      <c r="BZ578" s="298"/>
      <c r="CJ578" s="337"/>
      <c r="CK578" s="293"/>
      <c r="CL578" s="337"/>
      <c r="DR578" s="298"/>
    </row>
    <row r="579">
      <c r="A579" s="298"/>
      <c r="L579" s="298"/>
      <c r="W579" s="298"/>
      <c r="AH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  <c r="BI579" s="298"/>
      <c r="BJ579" s="298"/>
      <c r="BK579" s="298"/>
      <c r="BL579" s="298"/>
      <c r="BM579" s="298"/>
      <c r="BN579" s="298"/>
      <c r="BO579" s="298"/>
      <c r="BZ579" s="298"/>
      <c r="CJ579" s="337"/>
      <c r="CK579" s="293"/>
      <c r="CL579" s="337"/>
      <c r="DR579" s="298"/>
    </row>
    <row r="580">
      <c r="A580" s="298"/>
      <c r="L580" s="298"/>
      <c r="W580" s="298"/>
      <c r="AH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  <c r="BI580" s="298"/>
      <c r="BJ580" s="298"/>
      <c r="BK580" s="298"/>
      <c r="BL580" s="298"/>
      <c r="BM580" s="298"/>
      <c r="BN580" s="298"/>
      <c r="BO580" s="298"/>
      <c r="BZ580" s="298"/>
      <c r="CJ580" s="337"/>
      <c r="CK580" s="293"/>
      <c r="CL580" s="337"/>
      <c r="DR580" s="298"/>
    </row>
    <row r="581">
      <c r="A581" s="298"/>
      <c r="L581" s="298"/>
      <c r="W581" s="298"/>
      <c r="AH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  <c r="BI581" s="298"/>
      <c r="BJ581" s="298"/>
      <c r="BK581" s="298"/>
      <c r="BL581" s="298"/>
      <c r="BM581" s="298"/>
      <c r="BN581" s="298"/>
      <c r="BO581" s="298"/>
      <c r="BZ581" s="298"/>
      <c r="CJ581" s="337"/>
      <c r="CK581" s="293"/>
      <c r="CL581" s="337"/>
      <c r="DR581" s="298"/>
    </row>
    <row r="582">
      <c r="A582" s="298"/>
      <c r="L582" s="298"/>
      <c r="W582" s="298"/>
      <c r="AH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  <c r="BI582" s="298"/>
      <c r="BJ582" s="298"/>
      <c r="BK582" s="298"/>
      <c r="BL582" s="298"/>
      <c r="BM582" s="298"/>
      <c r="BN582" s="298"/>
      <c r="BO582" s="298"/>
      <c r="BZ582" s="298"/>
      <c r="CJ582" s="337"/>
      <c r="CK582" s="293"/>
      <c r="CL582" s="337"/>
      <c r="DR582" s="298"/>
    </row>
    <row r="583">
      <c r="A583" s="298"/>
      <c r="L583" s="298"/>
      <c r="W583" s="298"/>
      <c r="AH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  <c r="BI583" s="298"/>
      <c r="BJ583" s="298"/>
      <c r="BK583" s="298"/>
      <c r="BL583" s="298"/>
      <c r="BM583" s="298"/>
      <c r="BN583" s="298"/>
      <c r="BO583" s="298"/>
      <c r="BZ583" s="298"/>
      <c r="CJ583" s="337"/>
      <c r="CK583" s="293"/>
      <c r="CL583" s="337"/>
      <c r="DR583" s="298"/>
    </row>
    <row r="584">
      <c r="A584" s="298"/>
      <c r="L584" s="298"/>
      <c r="W584" s="298"/>
      <c r="AH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  <c r="BI584" s="298"/>
      <c r="BJ584" s="298"/>
      <c r="BK584" s="298"/>
      <c r="BL584" s="298"/>
      <c r="BM584" s="298"/>
      <c r="BN584" s="298"/>
      <c r="BO584" s="298"/>
      <c r="BZ584" s="298"/>
      <c r="CJ584" s="337"/>
      <c r="CK584" s="293"/>
      <c r="CL584" s="337"/>
      <c r="DR584" s="298"/>
    </row>
    <row r="585">
      <c r="A585" s="298"/>
      <c r="L585" s="298"/>
      <c r="W585" s="298"/>
      <c r="AH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  <c r="BI585" s="298"/>
      <c r="BJ585" s="298"/>
      <c r="BK585" s="298"/>
      <c r="BL585" s="298"/>
      <c r="BM585" s="298"/>
      <c r="BN585" s="298"/>
      <c r="BO585" s="298"/>
      <c r="BZ585" s="298"/>
      <c r="CJ585" s="337"/>
      <c r="CK585" s="293"/>
      <c r="CL585" s="337"/>
      <c r="DR585" s="298"/>
    </row>
    <row r="586">
      <c r="A586" s="298"/>
      <c r="L586" s="298"/>
      <c r="W586" s="298"/>
      <c r="AH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  <c r="BI586" s="298"/>
      <c r="BJ586" s="298"/>
      <c r="BK586" s="298"/>
      <c r="BL586" s="298"/>
      <c r="BM586" s="298"/>
      <c r="BN586" s="298"/>
      <c r="BO586" s="298"/>
      <c r="BZ586" s="298"/>
      <c r="CJ586" s="337"/>
      <c r="CK586" s="293"/>
      <c r="CL586" s="337"/>
      <c r="DR586" s="298"/>
    </row>
    <row r="587">
      <c r="A587" s="298"/>
      <c r="L587" s="298"/>
      <c r="W587" s="298"/>
      <c r="AH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  <c r="BI587" s="298"/>
      <c r="BJ587" s="298"/>
      <c r="BK587" s="298"/>
      <c r="BL587" s="298"/>
      <c r="BM587" s="298"/>
      <c r="BN587" s="298"/>
      <c r="BO587" s="298"/>
      <c r="BZ587" s="298"/>
      <c r="CJ587" s="337"/>
      <c r="CK587" s="293"/>
      <c r="CL587" s="337"/>
      <c r="DR587" s="298"/>
    </row>
    <row r="588">
      <c r="A588" s="298"/>
      <c r="L588" s="298"/>
      <c r="W588" s="298"/>
      <c r="AH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  <c r="BI588" s="298"/>
      <c r="BJ588" s="298"/>
      <c r="BK588" s="298"/>
      <c r="BL588" s="298"/>
      <c r="BM588" s="298"/>
      <c r="BN588" s="298"/>
      <c r="BO588" s="298"/>
      <c r="BZ588" s="298"/>
      <c r="CJ588" s="337"/>
      <c r="CK588" s="293"/>
      <c r="CL588" s="337"/>
      <c r="DR588" s="298"/>
    </row>
    <row r="589">
      <c r="A589" s="298"/>
      <c r="L589" s="298"/>
      <c r="W589" s="298"/>
      <c r="AH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  <c r="BI589" s="298"/>
      <c r="BJ589" s="298"/>
      <c r="BK589" s="298"/>
      <c r="BL589" s="298"/>
      <c r="BM589" s="298"/>
      <c r="BN589" s="298"/>
      <c r="BO589" s="298"/>
      <c r="BZ589" s="298"/>
      <c r="CJ589" s="337"/>
      <c r="CK589" s="293"/>
      <c r="CL589" s="337"/>
      <c r="DR589" s="298"/>
    </row>
    <row r="590">
      <c r="A590" s="298"/>
      <c r="L590" s="298"/>
      <c r="W590" s="298"/>
      <c r="AH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  <c r="BI590" s="298"/>
      <c r="BJ590" s="298"/>
      <c r="BK590" s="298"/>
      <c r="BL590" s="298"/>
      <c r="BM590" s="298"/>
      <c r="BN590" s="298"/>
      <c r="BO590" s="298"/>
      <c r="BZ590" s="298"/>
      <c r="CJ590" s="337"/>
      <c r="CK590" s="293"/>
      <c r="CL590" s="337"/>
      <c r="DR590" s="298"/>
    </row>
    <row r="591">
      <c r="A591" s="298"/>
      <c r="L591" s="298"/>
      <c r="W591" s="298"/>
      <c r="AH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  <c r="BI591" s="298"/>
      <c r="BJ591" s="298"/>
      <c r="BK591" s="298"/>
      <c r="BL591" s="298"/>
      <c r="BM591" s="298"/>
      <c r="BN591" s="298"/>
      <c r="BO591" s="298"/>
      <c r="BZ591" s="298"/>
      <c r="CJ591" s="337"/>
      <c r="CK591" s="293"/>
      <c r="CL591" s="337"/>
      <c r="DR591" s="298"/>
    </row>
    <row r="592">
      <c r="A592" s="298"/>
      <c r="L592" s="298"/>
      <c r="W592" s="298"/>
      <c r="AH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  <c r="BI592" s="298"/>
      <c r="BJ592" s="298"/>
      <c r="BK592" s="298"/>
      <c r="BL592" s="298"/>
      <c r="BM592" s="298"/>
      <c r="BN592" s="298"/>
      <c r="BO592" s="298"/>
      <c r="BZ592" s="298"/>
      <c r="CJ592" s="337"/>
      <c r="CK592" s="293"/>
      <c r="CL592" s="337"/>
      <c r="DR592" s="298"/>
    </row>
    <row r="593">
      <c r="A593" s="298"/>
      <c r="L593" s="298"/>
      <c r="W593" s="298"/>
      <c r="AH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  <c r="BI593" s="298"/>
      <c r="BJ593" s="298"/>
      <c r="BK593" s="298"/>
      <c r="BL593" s="298"/>
      <c r="BM593" s="298"/>
      <c r="BN593" s="298"/>
      <c r="BO593" s="298"/>
      <c r="BZ593" s="298"/>
      <c r="CJ593" s="337"/>
      <c r="CK593" s="293"/>
      <c r="CL593" s="337"/>
      <c r="DR593" s="298"/>
    </row>
    <row r="594">
      <c r="A594" s="298"/>
      <c r="L594" s="298"/>
      <c r="W594" s="298"/>
      <c r="AH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  <c r="BI594" s="298"/>
      <c r="BJ594" s="298"/>
      <c r="BK594" s="298"/>
      <c r="BL594" s="298"/>
      <c r="BM594" s="298"/>
      <c r="BN594" s="298"/>
      <c r="BO594" s="298"/>
      <c r="BZ594" s="298"/>
      <c r="CJ594" s="337"/>
      <c r="CK594" s="293"/>
      <c r="CL594" s="337"/>
      <c r="DR594" s="298"/>
    </row>
    <row r="595">
      <c r="A595" s="298"/>
      <c r="L595" s="298"/>
      <c r="W595" s="298"/>
      <c r="AH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  <c r="BI595" s="298"/>
      <c r="BJ595" s="298"/>
      <c r="BK595" s="298"/>
      <c r="BL595" s="298"/>
      <c r="BM595" s="298"/>
      <c r="BN595" s="298"/>
      <c r="BO595" s="298"/>
      <c r="BZ595" s="298"/>
      <c r="CJ595" s="337"/>
      <c r="CK595" s="293"/>
      <c r="CL595" s="337"/>
      <c r="DR595" s="298"/>
    </row>
    <row r="596">
      <c r="A596" s="298"/>
      <c r="L596" s="298"/>
      <c r="W596" s="298"/>
      <c r="AH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  <c r="BI596" s="298"/>
      <c r="BJ596" s="298"/>
      <c r="BK596" s="298"/>
      <c r="BL596" s="298"/>
      <c r="BM596" s="298"/>
      <c r="BN596" s="298"/>
      <c r="BO596" s="298"/>
      <c r="BZ596" s="298"/>
      <c r="CJ596" s="337"/>
      <c r="CK596" s="293"/>
      <c r="CL596" s="337"/>
      <c r="DR596" s="298"/>
    </row>
    <row r="597">
      <c r="A597" s="298"/>
      <c r="L597" s="298"/>
      <c r="W597" s="298"/>
      <c r="AH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  <c r="BI597" s="298"/>
      <c r="BJ597" s="298"/>
      <c r="BK597" s="298"/>
      <c r="BL597" s="298"/>
      <c r="BM597" s="298"/>
      <c r="BN597" s="298"/>
      <c r="BO597" s="298"/>
      <c r="BZ597" s="298"/>
      <c r="CJ597" s="337"/>
      <c r="CK597" s="293"/>
      <c r="CL597" s="337"/>
      <c r="DR597" s="298"/>
    </row>
    <row r="598">
      <c r="A598" s="298"/>
      <c r="L598" s="298"/>
      <c r="W598" s="298"/>
      <c r="AH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  <c r="BI598" s="298"/>
      <c r="BJ598" s="298"/>
      <c r="BK598" s="298"/>
      <c r="BL598" s="298"/>
      <c r="BM598" s="298"/>
      <c r="BN598" s="298"/>
      <c r="BO598" s="298"/>
      <c r="BZ598" s="298"/>
      <c r="CJ598" s="337"/>
      <c r="CK598" s="293"/>
      <c r="CL598" s="337"/>
      <c r="DR598" s="298"/>
    </row>
    <row r="599">
      <c r="A599" s="298"/>
      <c r="L599" s="298"/>
      <c r="W599" s="298"/>
      <c r="AH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  <c r="BI599" s="298"/>
      <c r="BJ599" s="298"/>
      <c r="BK599" s="298"/>
      <c r="BL599" s="298"/>
      <c r="BM599" s="298"/>
      <c r="BN599" s="298"/>
      <c r="BO599" s="298"/>
      <c r="BZ599" s="298"/>
      <c r="CJ599" s="337"/>
      <c r="CK599" s="293"/>
      <c r="CL599" s="337"/>
      <c r="DR599" s="298"/>
    </row>
    <row r="600">
      <c r="A600" s="298"/>
      <c r="L600" s="298"/>
      <c r="W600" s="298"/>
      <c r="AH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  <c r="BI600" s="298"/>
      <c r="BJ600" s="298"/>
      <c r="BK600" s="298"/>
      <c r="BL600" s="298"/>
      <c r="BM600" s="298"/>
      <c r="BN600" s="298"/>
      <c r="BO600" s="298"/>
      <c r="BZ600" s="298"/>
      <c r="CJ600" s="337"/>
      <c r="CK600" s="293"/>
      <c r="CL600" s="337"/>
      <c r="DR600" s="298"/>
    </row>
    <row r="601">
      <c r="A601" s="298"/>
      <c r="L601" s="298"/>
      <c r="W601" s="298"/>
      <c r="AH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  <c r="BI601" s="298"/>
      <c r="BJ601" s="298"/>
      <c r="BK601" s="298"/>
      <c r="BL601" s="298"/>
      <c r="BM601" s="298"/>
      <c r="BN601" s="298"/>
      <c r="BO601" s="298"/>
      <c r="BZ601" s="298"/>
      <c r="CJ601" s="337"/>
      <c r="CK601" s="293"/>
      <c r="CL601" s="337"/>
      <c r="DR601" s="298"/>
    </row>
    <row r="602">
      <c r="A602" s="298"/>
      <c r="L602" s="298"/>
      <c r="W602" s="298"/>
      <c r="AH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  <c r="BI602" s="298"/>
      <c r="BJ602" s="298"/>
      <c r="BK602" s="298"/>
      <c r="BL602" s="298"/>
      <c r="BM602" s="298"/>
      <c r="BN602" s="298"/>
      <c r="BO602" s="298"/>
      <c r="BZ602" s="298"/>
      <c r="CJ602" s="337"/>
      <c r="CK602" s="293"/>
      <c r="CL602" s="337"/>
      <c r="DR602" s="298"/>
    </row>
    <row r="603">
      <c r="A603" s="298"/>
      <c r="L603" s="298"/>
      <c r="W603" s="298"/>
      <c r="AH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  <c r="BI603" s="298"/>
      <c r="BJ603" s="298"/>
      <c r="BK603" s="298"/>
      <c r="BL603" s="298"/>
      <c r="BM603" s="298"/>
      <c r="BN603" s="298"/>
      <c r="BO603" s="298"/>
      <c r="BZ603" s="298"/>
      <c r="CJ603" s="337"/>
      <c r="CK603" s="293"/>
      <c r="CL603" s="337"/>
      <c r="DR603" s="298"/>
    </row>
    <row r="604">
      <c r="A604" s="298"/>
      <c r="L604" s="298"/>
      <c r="W604" s="298"/>
      <c r="AH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  <c r="BI604" s="298"/>
      <c r="BJ604" s="298"/>
      <c r="BK604" s="298"/>
      <c r="BL604" s="298"/>
      <c r="BM604" s="298"/>
      <c r="BN604" s="298"/>
      <c r="BO604" s="298"/>
      <c r="BZ604" s="298"/>
      <c r="CJ604" s="337"/>
      <c r="CK604" s="293"/>
      <c r="CL604" s="337"/>
      <c r="DR604" s="298"/>
    </row>
    <row r="605">
      <c r="A605" s="298"/>
      <c r="L605" s="298"/>
      <c r="W605" s="298"/>
      <c r="AH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  <c r="BI605" s="298"/>
      <c r="BJ605" s="298"/>
      <c r="BK605" s="298"/>
      <c r="BL605" s="298"/>
      <c r="BM605" s="298"/>
      <c r="BN605" s="298"/>
      <c r="BO605" s="298"/>
      <c r="BZ605" s="298"/>
      <c r="CJ605" s="337"/>
      <c r="CK605" s="293"/>
      <c r="CL605" s="337"/>
      <c r="DR605" s="298"/>
    </row>
    <row r="606">
      <c r="A606" s="298"/>
      <c r="L606" s="298"/>
      <c r="W606" s="298"/>
      <c r="AH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  <c r="BI606" s="298"/>
      <c r="BJ606" s="298"/>
      <c r="BK606" s="298"/>
      <c r="BL606" s="298"/>
      <c r="BM606" s="298"/>
      <c r="BN606" s="298"/>
      <c r="BO606" s="298"/>
      <c r="BZ606" s="298"/>
      <c r="CJ606" s="337"/>
      <c r="CK606" s="293"/>
      <c r="CL606" s="337"/>
      <c r="DR606" s="298"/>
    </row>
    <row r="607">
      <c r="A607" s="298"/>
      <c r="L607" s="298"/>
      <c r="W607" s="298"/>
      <c r="AH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  <c r="BI607" s="298"/>
      <c r="BJ607" s="298"/>
      <c r="BK607" s="298"/>
      <c r="BL607" s="298"/>
      <c r="BM607" s="298"/>
      <c r="BN607" s="298"/>
      <c r="BO607" s="298"/>
      <c r="BZ607" s="298"/>
      <c r="CJ607" s="337"/>
      <c r="CK607" s="293"/>
      <c r="CL607" s="337"/>
      <c r="DR607" s="298"/>
    </row>
    <row r="608">
      <c r="A608" s="298"/>
      <c r="L608" s="298"/>
      <c r="W608" s="298"/>
      <c r="AH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  <c r="BI608" s="298"/>
      <c r="BJ608" s="298"/>
      <c r="BK608" s="298"/>
      <c r="BL608" s="298"/>
      <c r="BM608" s="298"/>
      <c r="BN608" s="298"/>
      <c r="BO608" s="298"/>
      <c r="BZ608" s="298"/>
      <c r="CJ608" s="337"/>
      <c r="CK608" s="293"/>
      <c r="CL608" s="337"/>
      <c r="DR608" s="298"/>
    </row>
    <row r="609">
      <c r="A609" s="298"/>
      <c r="L609" s="298"/>
      <c r="W609" s="298"/>
      <c r="AH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  <c r="BI609" s="298"/>
      <c r="BJ609" s="298"/>
      <c r="BK609" s="298"/>
      <c r="BL609" s="298"/>
      <c r="BM609" s="298"/>
      <c r="BN609" s="298"/>
      <c r="BO609" s="298"/>
      <c r="BZ609" s="298"/>
      <c r="CJ609" s="337"/>
      <c r="CK609" s="293"/>
      <c r="CL609" s="337"/>
      <c r="DR609" s="298"/>
    </row>
    <row r="610">
      <c r="A610" s="298"/>
      <c r="L610" s="298"/>
      <c r="W610" s="298"/>
      <c r="AH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  <c r="BI610" s="298"/>
      <c r="BJ610" s="298"/>
      <c r="BK610" s="298"/>
      <c r="BL610" s="298"/>
      <c r="BM610" s="298"/>
      <c r="BN610" s="298"/>
      <c r="BO610" s="298"/>
      <c r="BZ610" s="298"/>
      <c r="CJ610" s="337"/>
      <c r="CK610" s="293"/>
      <c r="CL610" s="337"/>
      <c r="DR610" s="298"/>
    </row>
    <row r="611">
      <c r="A611" s="298"/>
      <c r="L611" s="298"/>
      <c r="W611" s="298"/>
      <c r="AH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  <c r="BI611" s="298"/>
      <c r="BJ611" s="298"/>
      <c r="BK611" s="298"/>
      <c r="BL611" s="298"/>
      <c r="BM611" s="298"/>
      <c r="BN611" s="298"/>
      <c r="BO611" s="298"/>
      <c r="BZ611" s="298"/>
      <c r="CJ611" s="337"/>
      <c r="CK611" s="293"/>
      <c r="CL611" s="337"/>
      <c r="DR611" s="298"/>
    </row>
    <row r="612">
      <c r="A612" s="298"/>
      <c r="L612" s="298"/>
      <c r="W612" s="298"/>
      <c r="AH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  <c r="BI612" s="298"/>
      <c r="BJ612" s="298"/>
      <c r="BK612" s="298"/>
      <c r="BL612" s="298"/>
      <c r="BM612" s="298"/>
      <c r="BN612" s="298"/>
      <c r="BO612" s="298"/>
      <c r="BZ612" s="298"/>
      <c r="CJ612" s="337"/>
      <c r="CK612" s="293"/>
      <c r="CL612" s="337"/>
      <c r="DR612" s="298"/>
    </row>
    <row r="613">
      <c r="A613" s="298"/>
      <c r="L613" s="298"/>
      <c r="W613" s="298"/>
      <c r="AH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  <c r="BI613" s="298"/>
      <c r="BJ613" s="298"/>
      <c r="BK613" s="298"/>
      <c r="BL613" s="298"/>
      <c r="BM613" s="298"/>
      <c r="BN613" s="298"/>
      <c r="BO613" s="298"/>
      <c r="BZ613" s="298"/>
      <c r="CJ613" s="337"/>
      <c r="CK613" s="293"/>
      <c r="CL613" s="337"/>
      <c r="DR613" s="298"/>
    </row>
    <row r="614">
      <c r="A614" s="298"/>
      <c r="L614" s="298"/>
      <c r="W614" s="298"/>
      <c r="AH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  <c r="BI614" s="298"/>
      <c r="BJ614" s="298"/>
      <c r="BK614" s="298"/>
      <c r="BL614" s="298"/>
      <c r="BM614" s="298"/>
      <c r="BN614" s="298"/>
      <c r="BO614" s="298"/>
      <c r="BZ614" s="298"/>
      <c r="CJ614" s="337"/>
      <c r="CK614" s="293"/>
      <c r="CL614" s="337"/>
      <c r="DR614" s="298"/>
    </row>
    <row r="615">
      <c r="A615" s="298"/>
      <c r="L615" s="298"/>
      <c r="W615" s="298"/>
      <c r="AH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  <c r="BI615" s="298"/>
      <c r="BJ615" s="298"/>
      <c r="BK615" s="298"/>
      <c r="BL615" s="298"/>
      <c r="BM615" s="298"/>
      <c r="BN615" s="298"/>
      <c r="BO615" s="298"/>
      <c r="BZ615" s="298"/>
      <c r="CJ615" s="337"/>
      <c r="CK615" s="293"/>
      <c r="CL615" s="337"/>
      <c r="DR615" s="298"/>
    </row>
    <row r="616">
      <c r="A616" s="298"/>
      <c r="L616" s="298"/>
      <c r="W616" s="298"/>
      <c r="AH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  <c r="BI616" s="298"/>
      <c r="BJ616" s="298"/>
      <c r="BK616" s="298"/>
      <c r="BL616" s="298"/>
      <c r="BM616" s="298"/>
      <c r="BN616" s="298"/>
      <c r="BO616" s="298"/>
      <c r="BZ616" s="298"/>
      <c r="CJ616" s="337"/>
      <c r="CK616" s="293"/>
      <c r="CL616" s="337"/>
      <c r="DR616" s="298"/>
    </row>
    <row r="617">
      <c r="A617" s="298"/>
      <c r="L617" s="298"/>
      <c r="W617" s="298"/>
      <c r="AH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  <c r="BI617" s="298"/>
      <c r="BJ617" s="298"/>
      <c r="BK617" s="298"/>
      <c r="BL617" s="298"/>
      <c r="BM617" s="298"/>
      <c r="BN617" s="298"/>
      <c r="BO617" s="298"/>
      <c r="BZ617" s="298"/>
      <c r="CJ617" s="337"/>
      <c r="CK617" s="293"/>
      <c r="CL617" s="337"/>
      <c r="DR617" s="298"/>
    </row>
    <row r="618">
      <c r="A618" s="298"/>
      <c r="L618" s="298"/>
      <c r="W618" s="298"/>
      <c r="AH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  <c r="BI618" s="298"/>
      <c r="BJ618" s="298"/>
      <c r="BK618" s="298"/>
      <c r="BL618" s="298"/>
      <c r="BM618" s="298"/>
      <c r="BN618" s="298"/>
      <c r="BO618" s="298"/>
      <c r="BZ618" s="298"/>
      <c r="CJ618" s="337"/>
      <c r="CK618" s="293"/>
      <c r="CL618" s="337"/>
      <c r="DR618" s="298"/>
    </row>
    <row r="619">
      <c r="A619" s="298"/>
      <c r="L619" s="298"/>
      <c r="W619" s="298"/>
      <c r="AH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  <c r="BI619" s="298"/>
      <c r="BJ619" s="298"/>
      <c r="BK619" s="298"/>
      <c r="BL619" s="298"/>
      <c r="BM619" s="298"/>
      <c r="BN619" s="298"/>
      <c r="BO619" s="298"/>
      <c r="BZ619" s="298"/>
      <c r="CJ619" s="337"/>
      <c r="CK619" s="293"/>
      <c r="CL619" s="337"/>
      <c r="DR619" s="298"/>
    </row>
    <row r="620">
      <c r="A620" s="298"/>
      <c r="L620" s="298"/>
      <c r="W620" s="298"/>
      <c r="AH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  <c r="BI620" s="298"/>
      <c r="BJ620" s="298"/>
      <c r="BK620" s="298"/>
      <c r="BL620" s="298"/>
      <c r="BM620" s="298"/>
      <c r="BN620" s="298"/>
      <c r="BO620" s="298"/>
      <c r="BZ620" s="298"/>
      <c r="CJ620" s="337"/>
      <c r="CK620" s="293"/>
      <c r="CL620" s="337"/>
      <c r="DR620" s="298"/>
    </row>
    <row r="621">
      <c r="A621" s="298"/>
      <c r="L621" s="298"/>
      <c r="W621" s="298"/>
      <c r="AH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  <c r="BI621" s="298"/>
      <c r="BJ621" s="298"/>
      <c r="BK621" s="298"/>
      <c r="BL621" s="298"/>
      <c r="BM621" s="298"/>
      <c r="BN621" s="298"/>
      <c r="BO621" s="298"/>
      <c r="BZ621" s="298"/>
      <c r="CJ621" s="337"/>
      <c r="CK621" s="293"/>
      <c r="CL621" s="337"/>
      <c r="DR621" s="298"/>
    </row>
    <row r="622">
      <c r="A622" s="298"/>
      <c r="L622" s="298"/>
      <c r="W622" s="298"/>
      <c r="AH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  <c r="BI622" s="298"/>
      <c r="BJ622" s="298"/>
      <c r="BK622" s="298"/>
      <c r="BL622" s="298"/>
      <c r="BM622" s="298"/>
      <c r="BN622" s="298"/>
      <c r="BO622" s="298"/>
      <c r="BZ622" s="298"/>
      <c r="CJ622" s="337"/>
      <c r="CK622" s="293"/>
      <c r="CL622" s="337"/>
      <c r="DR622" s="298"/>
    </row>
    <row r="623">
      <c r="A623" s="298"/>
      <c r="L623" s="298"/>
      <c r="W623" s="298"/>
      <c r="AH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  <c r="BI623" s="298"/>
      <c r="BJ623" s="298"/>
      <c r="BK623" s="298"/>
      <c r="BL623" s="298"/>
      <c r="BM623" s="298"/>
      <c r="BN623" s="298"/>
      <c r="BO623" s="298"/>
      <c r="BZ623" s="298"/>
      <c r="CJ623" s="337"/>
      <c r="CK623" s="293"/>
      <c r="CL623" s="337"/>
      <c r="DR623" s="298"/>
    </row>
    <row r="624">
      <c r="A624" s="298"/>
      <c r="L624" s="298"/>
      <c r="W624" s="298"/>
      <c r="AH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  <c r="BI624" s="298"/>
      <c r="BJ624" s="298"/>
      <c r="BK624" s="298"/>
      <c r="BL624" s="298"/>
      <c r="BM624" s="298"/>
      <c r="BN624" s="298"/>
      <c r="BO624" s="298"/>
      <c r="BZ624" s="298"/>
      <c r="CJ624" s="337"/>
      <c r="CK624" s="293"/>
      <c r="CL624" s="337"/>
      <c r="DR624" s="298"/>
    </row>
    <row r="625">
      <c r="A625" s="298"/>
      <c r="L625" s="298"/>
      <c r="W625" s="298"/>
      <c r="AH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  <c r="BI625" s="298"/>
      <c r="BJ625" s="298"/>
      <c r="BK625" s="298"/>
      <c r="BL625" s="298"/>
      <c r="BM625" s="298"/>
      <c r="BN625" s="298"/>
      <c r="BO625" s="298"/>
      <c r="BZ625" s="298"/>
      <c r="CJ625" s="337"/>
      <c r="CK625" s="293"/>
      <c r="CL625" s="337"/>
      <c r="DR625" s="298"/>
    </row>
    <row r="626">
      <c r="A626" s="298"/>
      <c r="L626" s="298"/>
      <c r="W626" s="298"/>
      <c r="AH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  <c r="BI626" s="298"/>
      <c r="BJ626" s="298"/>
      <c r="BK626" s="298"/>
      <c r="BL626" s="298"/>
      <c r="BM626" s="298"/>
      <c r="BN626" s="298"/>
      <c r="BO626" s="298"/>
      <c r="BZ626" s="298"/>
      <c r="CJ626" s="337"/>
      <c r="CK626" s="293"/>
      <c r="CL626" s="337"/>
      <c r="DR626" s="298"/>
    </row>
    <row r="627">
      <c r="A627" s="298"/>
      <c r="L627" s="298"/>
      <c r="W627" s="298"/>
      <c r="AH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  <c r="BI627" s="298"/>
      <c r="BJ627" s="298"/>
      <c r="BK627" s="298"/>
      <c r="BL627" s="298"/>
      <c r="BM627" s="298"/>
      <c r="BN627" s="298"/>
      <c r="BO627" s="298"/>
      <c r="BZ627" s="298"/>
      <c r="CJ627" s="337"/>
      <c r="CK627" s="293"/>
      <c r="CL627" s="337"/>
      <c r="DR627" s="298"/>
    </row>
    <row r="628">
      <c r="A628" s="298"/>
      <c r="L628" s="298"/>
      <c r="W628" s="298"/>
      <c r="AH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  <c r="BI628" s="298"/>
      <c r="BJ628" s="298"/>
      <c r="BK628" s="298"/>
      <c r="BL628" s="298"/>
      <c r="BM628" s="298"/>
      <c r="BN628" s="298"/>
      <c r="BO628" s="298"/>
      <c r="BZ628" s="298"/>
      <c r="CJ628" s="337"/>
      <c r="CK628" s="293"/>
      <c r="CL628" s="337"/>
      <c r="DR628" s="298"/>
    </row>
    <row r="629">
      <c r="A629" s="298"/>
      <c r="L629" s="298"/>
      <c r="W629" s="298"/>
      <c r="AH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  <c r="BI629" s="298"/>
      <c r="BJ629" s="298"/>
      <c r="BK629" s="298"/>
      <c r="BL629" s="298"/>
      <c r="BM629" s="298"/>
      <c r="BN629" s="298"/>
      <c r="BO629" s="298"/>
      <c r="BZ629" s="298"/>
      <c r="CJ629" s="337"/>
      <c r="CK629" s="293"/>
      <c r="CL629" s="337"/>
      <c r="DR629" s="298"/>
    </row>
    <row r="630">
      <c r="A630" s="298"/>
      <c r="L630" s="298"/>
      <c r="W630" s="298"/>
      <c r="AH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  <c r="BI630" s="298"/>
      <c r="BJ630" s="298"/>
      <c r="BK630" s="298"/>
      <c r="BL630" s="298"/>
      <c r="BM630" s="298"/>
      <c r="BN630" s="298"/>
      <c r="BO630" s="298"/>
      <c r="BZ630" s="298"/>
      <c r="CJ630" s="337"/>
      <c r="CK630" s="293"/>
      <c r="CL630" s="337"/>
      <c r="DR630" s="298"/>
    </row>
    <row r="631">
      <c r="A631" s="298"/>
      <c r="L631" s="298"/>
      <c r="W631" s="298"/>
      <c r="AH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  <c r="BI631" s="298"/>
      <c r="BJ631" s="298"/>
      <c r="BK631" s="298"/>
      <c r="BL631" s="298"/>
      <c r="BM631" s="298"/>
      <c r="BN631" s="298"/>
      <c r="BO631" s="298"/>
      <c r="BZ631" s="298"/>
      <c r="CJ631" s="337"/>
      <c r="CK631" s="293"/>
      <c r="CL631" s="337"/>
      <c r="DR631" s="298"/>
    </row>
    <row r="632">
      <c r="A632" s="298"/>
      <c r="L632" s="298"/>
      <c r="W632" s="298"/>
      <c r="AH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  <c r="BI632" s="298"/>
      <c r="BJ632" s="298"/>
      <c r="BK632" s="298"/>
      <c r="BL632" s="298"/>
      <c r="BM632" s="298"/>
      <c r="BN632" s="298"/>
      <c r="BO632" s="298"/>
      <c r="BZ632" s="298"/>
      <c r="CJ632" s="337"/>
      <c r="CK632" s="293"/>
      <c r="CL632" s="337"/>
      <c r="DR632" s="298"/>
    </row>
    <row r="633">
      <c r="A633" s="298"/>
      <c r="L633" s="298"/>
      <c r="W633" s="298"/>
      <c r="AH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  <c r="BI633" s="298"/>
      <c r="BJ633" s="298"/>
      <c r="BK633" s="298"/>
      <c r="BL633" s="298"/>
      <c r="BM633" s="298"/>
      <c r="BN633" s="298"/>
      <c r="BO633" s="298"/>
      <c r="BZ633" s="298"/>
      <c r="CJ633" s="337"/>
      <c r="CK633" s="293"/>
      <c r="CL633" s="337"/>
      <c r="DR633" s="298"/>
    </row>
    <row r="634">
      <c r="A634" s="298"/>
      <c r="L634" s="298"/>
      <c r="W634" s="298"/>
      <c r="AH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  <c r="BI634" s="298"/>
      <c r="BJ634" s="298"/>
      <c r="BK634" s="298"/>
      <c r="BL634" s="298"/>
      <c r="BM634" s="298"/>
      <c r="BN634" s="298"/>
      <c r="BO634" s="298"/>
      <c r="BZ634" s="298"/>
      <c r="CJ634" s="337"/>
      <c r="CK634" s="293"/>
      <c r="CL634" s="337"/>
      <c r="DR634" s="298"/>
    </row>
    <row r="635">
      <c r="A635" s="298"/>
      <c r="L635" s="298"/>
      <c r="W635" s="298"/>
      <c r="AH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  <c r="BI635" s="298"/>
      <c r="BJ635" s="298"/>
      <c r="BK635" s="298"/>
      <c r="BL635" s="298"/>
      <c r="BM635" s="298"/>
      <c r="BN635" s="298"/>
      <c r="BO635" s="298"/>
      <c r="BZ635" s="298"/>
      <c r="CJ635" s="337"/>
      <c r="CK635" s="293"/>
      <c r="CL635" s="337"/>
      <c r="DR635" s="298"/>
    </row>
    <row r="636">
      <c r="A636" s="298"/>
      <c r="L636" s="298"/>
      <c r="W636" s="298"/>
      <c r="AH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  <c r="BI636" s="298"/>
      <c r="BJ636" s="298"/>
      <c r="BK636" s="298"/>
      <c r="BL636" s="298"/>
      <c r="BM636" s="298"/>
      <c r="BN636" s="298"/>
      <c r="BO636" s="298"/>
      <c r="BZ636" s="298"/>
      <c r="CJ636" s="337"/>
      <c r="CK636" s="293"/>
      <c r="CL636" s="337"/>
      <c r="DR636" s="298"/>
    </row>
    <row r="637">
      <c r="A637" s="298"/>
      <c r="L637" s="298"/>
      <c r="W637" s="298"/>
      <c r="AH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  <c r="BI637" s="298"/>
      <c r="BJ637" s="298"/>
      <c r="BK637" s="298"/>
      <c r="BL637" s="298"/>
      <c r="BM637" s="298"/>
      <c r="BN637" s="298"/>
      <c r="BO637" s="298"/>
      <c r="BZ637" s="298"/>
      <c r="CJ637" s="337"/>
      <c r="CK637" s="293"/>
      <c r="CL637" s="337"/>
      <c r="DR637" s="298"/>
    </row>
    <row r="638">
      <c r="A638" s="298"/>
      <c r="L638" s="298"/>
      <c r="W638" s="298"/>
      <c r="AH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  <c r="BI638" s="298"/>
      <c r="BJ638" s="298"/>
      <c r="BK638" s="298"/>
      <c r="BL638" s="298"/>
      <c r="BM638" s="298"/>
      <c r="BN638" s="298"/>
      <c r="BO638" s="298"/>
      <c r="BZ638" s="298"/>
      <c r="CJ638" s="337"/>
      <c r="CK638" s="293"/>
      <c r="CL638" s="337"/>
      <c r="DR638" s="298"/>
    </row>
    <row r="639">
      <c r="A639" s="298"/>
      <c r="L639" s="298"/>
      <c r="W639" s="298"/>
      <c r="AH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  <c r="BI639" s="298"/>
      <c r="BJ639" s="298"/>
      <c r="BK639" s="298"/>
      <c r="BL639" s="298"/>
      <c r="BM639" s="298"/>
      <c r="BN639" s="298"/>
      <c r="BO639" s="298"/>
      <c r="BZ639" s="298"/>
      <c r="CJ639" s="337"/>
      <c r="CK639" s="293"/>
      <c r="CL639" s="337"/>
      <c r="DR639" s="298"/>
    </row>
    <row r="640">
      <c r="A640" s="298"/>
      <c r="L640" s="298"/>
      <c r="W640" s="298"/>
      <c r="AH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  <c r="BI640" s="298"/>
      <c r="BJ640" s="298"/>
      <c r="BK640" s="298"/>
      <c r="BL640" s="298"/>
      <c r="BM640" s="298"/>
      <c r="BN640" s="298"/>
      <c r="BO640" s="298"/>
      <c r="BZ640" s="298"/>
      <c r="CJ640" s="337"/>
      <c r="CK640" s="293"/>
      <c r="CL640" s="337"/>
      <c r="DR640" s="298"/>
    </row>
    <row r="641">
      <c r="A641" s="298"/>
      <c r="L641" s="298"/>
      <c r="W641" s="298"/>
      <c r="AH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  <c r="BI641" s="298"/>
      <c r="BJ641" s="298"/>
      <c r="BK641" s="298"/>
      <c r="BL641" s="298"/>
      <c r="BM641" s="298"/>
      <c r="BN641" s="298"/>
      <c r="BO641" s="298"/>
      <c r="BZ641" s="298"/>
      <c r="CJ641" s="337"/>
      <c r="CK641" s="293"/>
      <c r="CL641" s="337"/>
      <c r="DR641" s="298"/>
    </row>
    <row r="642">
      <c r="A642" s="298"/>
      <c r="L642" s="298"/>
      <c r="W642" s="298"/>
      <c r="AH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  <c r="BI642" s="298"/>
      <c r="BJ642" s="298"/>
      <c r="BK642" s="298"/>
      <c r="BL642" s="298"/>
      <c r="BM642" s="298"/>
      <c r="BN642" s="298"/>
      <c r="BO642" s="298"/>
      <c r="BZ642" s="298"/>
      <c r="CJ642" s="337"/>
      <c r="CK642" s="293"/>
      <c r="CL642" s="337"/>
      <c r="DR642" s="298"/>
    </row>
    <row r="643">
      <c r="A643" s="298"/>
      <c r="L643" s="298"/>
      <c r="W643" s="298"/>
      <c r="AH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  <c r="BI643" s="298"/>
      <c r="BJ643" s="298"/>
      <c r="BK643" s="298"/>
      <c r="BL643" s="298"/>
      <c r="BM643" s="298"/>
      <c r="BN643" s="298"/>
      <c r="BO643" s="298"/>
      <c r="BZ643" s="298"/>
      <c r="CJ643" s="337"/>
      <c r="CK643" s="293"/>
      <c r="CL643" s="337"/>
      <c r="DR643" s="298"/>
    </row>
    <row r="644">
      <c r="A644" s="298"/>
      <c r="L644" s="298"/>
      <c r="W644" s="298"/>
      <c r="AH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  <c r="BI644" s="298"/>
      <c r="BJ644" s="298"/>
      <c r="BK644" s="298"/>
      <c r="BL644" s="298"/>
      <c r="BM644" s="298"/>
      <c r="BN644" s="298"/>
      <c r="BO644" s="298"/>
      <c r="BZ644" s="298"/>
      <c r="CJ644" s="337"/>
      <c r="CK644" s="293"/>
      <c r="CL644" s="337"/>
      <c r="DR644" s="298"/>
    </row>
    <row r="645">
      <c r="A645" s="298"/>
      <c r="L645" s="298"/>
      <c r="W645" s="298"/>
      <c r="AH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  <c r="BI645" s="298"/>
      <c r="BJ645" s="298"/>
      <c r="BK645" s="298"/>
      <c r="BL645" s="298"/>
      <c r="BM645" s="298"/>
      <c r="BN645" s="298"/>
      <c r="BO645" s="298"/>
      <c r="BZ645" s="298"/>
      <c r="CJ645" s="337"/>
      <c r="CK645" s="293"/>
      <c r="CL645" s="337"/>
      <c r="DR645" s="298"/>
    </row>
    <row r="646">
      <c r="A646" s="298"/>
      <c r="L646" s="298"/>
      <c r="W646" s="298"/>
      <c r="AH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  <c r="BI646" s="298"/>
      <c r="BJ646" s="298"/>
      <c r="BK646" s="298"/>
      <c r="BL646" s="298"/>
      <c r="BM646" s="298"/>
      <c r="BN646" s="298"/>
      <c r="BO646" s="298"/>
      <c r="BZ646" s="298"/>
      <c r="CJ646" s="337"/>
      <c r="CK646" s="293"/>
      <c r="CL646" s="337"/>
      <c r="DR646" s="298"/>
    </row>
    <row r="647">
      <c r="A647" s="298"/>
      <c r="L647" s="298"/>
      <c r="W647" s="298"/>
      <c r="AH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  <c r="BI647" s="298"/>
      <c r="BJ647" s="298"/>
      <c r="BK647" s="298"/>
      <c r="BL647" s="298"/>
      <c r="BM647" s="298"/>
      <c r="BN647" s="298"/>
      <c r="BO647" s="298"/>
      <c r="BZ647" s="298"/>
      <c r="CJ647" s="337"/>
      <c r="CK647" s="293"/>
      <c r="CL647" s="337"/>
      <c r="DR647" s="298"/>
    </row>
    <row r="648">
      <c r="A648" s="298"/>
      <c r="L648" s="298"/>
      <c r="W648" s="298"/>
      <c r="AH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  <c r="BI648" s="298"/>
      <c r="BJ648" s="298"/>
      <c r="BK648" s="298"/>
      <c r="BL648" s="298"/>
      <c r="BM648" s="298"/>
      <c r="BN648" s="298"/>
      <c r="BO648" s="298"/>
      <c r="BZ648" s="298"/>
      <c r="CJ648" s="337"/>
      <c r="CK648" s="293"/>
      <c r="CL648" s="337"/>
      <c r="DR648" s="298"/>
    </row>
    <row r="649">
      <c r="A649" s="298"/>
      <c r="L649" s="298"/>
      <c r="W649" s="298"/>
      <c r="AH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  <c r="BI649" s="298"/>
      <c r="BJ649" s="298"/>
      <c r="BK649" s="298"/>
      <c r="BL649" s="298"/>
      <c r="BM649" s="298"/>
      <c r="BN649" s="298"/>
      <c r="BO649" s="298"/>
      <c r="BZ649" s="298"/>
      <c r="CJ649" s="337"/>
      <c r="CK649" s="293"/>
      <c r="CL649" s="337"/>
      <c r="DR649" s="298"/>
    </row>
    <row r="650">
      <c r="A650" s="298"/>
      <c r="L650" s="298"/>
      <c r="W650" s="298"/>
      <c r="AH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  <c r="BI650" s="298"/>
      <c r="BJ650" s="298"/>
      <c r="BK650" s="298"/>
      <c r="BL650" s="298"/>
      <c r="BM650" s="298"/>
      <c r="BN650" s="298"/>
      <c r="BO650" s="298"/>
      <c r="BZ650" s="298"/>
      <c r="CJ650" s="337"/>
      <c r="CK650" s="293"/>
      <c r="CL650" s="337"/>
      <c r="DR650" s="298"/>
    </row>
    <row r="651">
      <c r="A651" s="298"/>
      <c r="L651" s="298"/>
      <c r="W651" s="298"/>
      <c r="AH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  <c r="BI651" s="298"/>
      <c r="BJ651" s="298"/>
      <c r="BK651" s="298"/>
      <c r="BL651" s="298"/>
      <c r="BM651" s="298"/>
      <c r="BN651" s="298"/>
      <c r="BO651" s="298"/>
      <c r="BZ651" s="298"/>
      <c r="CJ651" s="337"/>
      <c r="CK651" s="293"/>
      <c r="CL651" s="337"/>
      <c r="DR651" s="298"/>
    </row>
    <row r="652">
      <c r="A652" s="298"/>
      <c r="L652" s="298"/>
      <c r="W652" s="298"/>
      <c r="AH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  <c r="BI652" s="298"/>
      <c r="BJ652" s="298"/>
      <c r="BK652" s="298"/>
      <c r="BL652" s="298"/>
      <c r="BM652" s="298"/>
      <c r="BN652" s="298"/>
      <c r="BO652" s="298"/>
      <c r="BZ652" s="298"/>
      <c r="CJ652" s="337"/>
      <c r="CK652" s="293"/>
      <c r="CL652" s="337"/>
      <c r="DR652" s="298"/>
    </row>
    <row r="653">
      <c r="A653" s="298"/>
      <c r="L653" s="298"/>
      <c r="W653" s="298"/>
      <c r="AH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  <c r="BI653" s="298"/>
      <c r="BJ653" s="298"/>
      <c r="BK653" s="298"/>
      <c r="BL653" s="298"/>
      <c r="BM653" s="298"/>
      <c r="BN653" s="298"/>
      <c r="BO653" s="298"/>
      <c r="BZ653" s="298"/>
      <c r="CJ653" s="337"/>
      <c r="CK653" s="293"/>
      <c r="CL653" s="337"/>
      <c r="DR653" s="298"/>
    </row>
    <row r="654">
      <c r="A654" s="298"/>
      <c r="L654" s="298"/>
      <c r="W654" s="298"/>
      <c r="AH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  <c r="BI654" s="298"/>
      <c r="BJ654" s="298"/>
      <c r="BK654" s="298"/>
      <c r="BL654" s="298"/>
      <c r="BM654" s="298"/>
      <c r="BN654" s="298"/>
      <c r="BO654" s="298"/>
      <c r="BZ654" s="298"/>
      <c r="CJ654" s="337"/>
      <c r="CK654" s="293"/>
      <c r="CL654" s="337"/>
      <c r="DR654" s="298"/>
    </row>
    <row r="655">
      <c r="A655" s="298"/>
      <c r="L655" s="298"/>
      <c r="W655" s="298"/>
      <c r="AH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  <c r="BI655" s="298"/>
      <c r="BJ655" s="298"/>
      <c r="BK655" s="298"/>
      <c r="BL655" s="298"/>
      <c r="BM655" s="298"/>
      <c r="BN655" s="298"/>
      <c r="BO655" s="298"/>
      <c r="BZ655" s="298"/>
      <c r="CJ655" s="337"/>
      <c r="CK655" s="293"/>
      <c r="CL655" s="337"/>
      <c r="DR655" s="298"/>
    </row>
    <row r="656">
      <c r="A656" s="298"/>
      <c r="L656" s="298"/>
      <c r="W656" s="298"/>
      <c r="AH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  <c r="BI656" s="298"/>
      <c r="BJ656" s="298"/>
      <c r="BK656" s="298"/>
      <c r="BL656" s="298"/>
      <c r="BM656" s="298"/>
      <c r="BN656" s="298"/>
      <c r="BO656" s="298"/>
      <c r="BZ656" s="298"/>
      <c r="CJ656" s="337"/>
      <c r="CK656" s="293"/>
      <c r="CL656" s="337"/>
      <c r="DR656" s="298"/>
    </row>
    <row r="657">
      <c r="A657" s="298"/>
      <c r="L657" s="298"/>
      <c r="W657" s="298"/>
      <c r="AH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  <c r="BI657" s="298"/>
      <c r="BJ657" s="298"/>
      <c r="BK657" s="298"/>
      <c r="BL657" s="298"/>
      <c r="BM657" s="298"/>
      <c r="BN657" s="298"/>
      <c r="BO657" s="298"/>
      <c r="BZ657" s="298"/>
      <c r="CJ657" s="337"/>
      <c r="CK657" s="293"/>
      <c r="CL657" s="337"/>
      <c r="DR657" s="298"/>
    </row>
    <row r="658">
      <c r="A658" s="298"/>
      <c r="L658" s="298"/>
      <c r="W658" s="298"/>
      <c r="AH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  <c r="BI658" s="298"/>
      <c r="BJ658" s="298"/>
      <c r="BK658" s="298"/>
      <c r="BL658" s="298"/>
      <c r="BM658" s="298"/>
      <c r="BN658" s="298"/>
      <c r="BO658" s="298"/>
      <c r="BZ658" s="298"/>
      <c r="CJ658" s="337"/>
      <c r="CK658" s="293"/>
      <c r="CL658" s="337"/>
      <c r="DR658" s="298"/>
    </row>
    <row r="659">
      <c r="A659" s="298"/>
      <c r="L659" s="298"/>
      <c r="W659" s="298"/>
      <c r="AH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  <c r="BI659" s="298"/>
      <c r="BJ659" s="298"/>
      <c r="BK659" s="298"/>
      <c r="BL659" s="298"/>
      <c r="BM659" s="298"/>
      <c r="BN659" s="298"/>
      <c r="BO659" s="298"/>
      <c r="BZ659" s="298"/>
      <c r="CJ659" s="337"/>
      <c r="CK659" s="293"/>
      <c r="CL659" s="337"/>
      <c r="DR659" s="298"/>
    </row>
    <row r="660">
      <c r="A660" s="298"/>
      <c r="L660" s="298"/>
      <c r="W660" s="298"/>
      <c r="AH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  <c r="BI660" s="298"/>
      <c r="BJ660" s="298"/>
      <c r="BK660" s="298"/>
      <c r="BL660" s="298"/>
      <c r="BM660" s="298"/>
      <c r="BN660" s="298"/>
      <c r="BO660" s="298"/>
      <c r="BZ660" s="298"/>
      <c r="CJ660" s="337"/>
      <c r="CK660" s="293"/>
      <c r="CL660" s="337"/>
      <c r="DR660" s="298"/>
    </row>
    <row r="661">
      <c r="A661" s="298"/>
      <c r="L661" s="298"/>
      <c r="W661" s="298"/>
      <c r="AH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  <c r="BI661" s="298"/>
      <c r="BJ661" s="298"/>
      <c r="BK661" s="298"/>
      <c r="BL661" s="298"/>
      <c r="BM661" s="298"/>
      <c r="BN661" s="298"/>
      <c r="BO661" s="298"/>
      <c r="BZ661" s="298"/>
      <c r="CJ661" s="337"/>
      <c r="CK661" s="293"/>
      <c r="CL661" s="337"/>
      <c r="DR661" s="298"/>
    </row>
    <row r="662">
      <c r="A662" s="298"/>
      <c r="L662" s="298"/>
      <c r="W662" s="298"/>
      <c r="AH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  <c r="BI662" s="298"/>
      <c r="BJ662" s="298"/>
      <c r="BK662" s="298"/>
      <c r="BL662" s="298"/>
      <c r="BM662" s="298"/>
      <c r="BN662" s="298"/>
      <c r="BO662" s="298"/>
      <c r="BZ662" s="298"/>
      <c r="CJ662" s="337"/>
      <c r="CK662" s="293"/>
      <c r="CL662" s="337"/>
      <c r="DR662" s="298"/>
    </row>
    <row r="663">
      <c r="A663" s="298"/>
      <c r="L663" s="298"/>
      <c r="W663" s="298"/>
      <c r="AH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  <c r="BI663" s="298"/>
      <c r="BJ663" s="298"/>
      <c r="BK663" s="298"/>
      <c r="BL663" s="298"/>
      <c r="BM663" s="298"/>
      <c r="BN663" s="298"/>
      <c r="BO663" s="298"/>
      <c r="BZ663" s="298"/>
      <c r="CJ663" s="337"/>
      <c r="CK663" s="293"/>
      <c r="CL663" s="337"/>
      <c r="DR663" s="298"/>
    </row>
    <row r="664">
      <c r="A664" s="298"/>
      <c r="L664" s="298"/>
      <c r="W664" s="298"/>
      <c r="AH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  <c r="BI664" s="298"/>
      <c r="BJ664" s="298"/>
      <c r="BK664" s="298"/>
      <c r="BL664" s="298"/>
      <c r="BM664" s="298"/>
      <c r="BN664" s="298"/>
      <c r="BO664" s="298"/>
      <c r="BZ664" s="298"/>
      <c r="CJ664" s="337"/>
      <c r="CK664" s="293"/>
      <c r="CL664" s="337"/>
      <c r="DR664" s="298"/>
    </row>
    <row r="665">
      <c r="A665" s="298"/>
      <c r="L665" s="298"/>
      <c r="W665" s="298"/>
      <c r="AH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  <c r="BI665" s="298"/>
      <c r="BJ665" s="298"/>
      <c r="BK665" s="298"/>
      <c r="BL665" s="298"/>
      <c r="BM665" s="298"/>
      <c r="BN665" s="298"/>
      <c r="BO665" s="298"/>
      <c r="BZ665" s="298"/>
      <c r="CJ665" s="337"/>
      <c r="CK665" s="293"/>
      <c r="CL665" s="337"/>
      <c r="DR665" s="298"/>
    </row>
    <row r="666">
      <c r="A666" s="298"/>
      <c r="L666" s="298"/>
      <c r="W666" s="298"/>
      <c r="AH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  <c r="BI666" s="298"/>
      <c r="BJ666" s="298"/>
      <c r="BK666" s="298"/>
      <c r="BL666" s="298"/>
      <c r="BM666" s="298"/>
      <c r="BN666" s="298"/>
      <c r="BO666" s="298"/>
      <c r="BZ666" s="298"/>
      <c r="CJ666" s="337"/>
      <c r="CK666" s="293"/>
      <c r="CL666" s="337"/>
      <c r="DR666" s="298"/>
    </row>
    <row r="667">
      <c r="A667" s="298"/>
      <c r="L667" s="298"/>
      <c r="W667" s="298"/>
      <c r="AH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  <c r="BI667" s="298"/>
      <c r="BJ667" s="298"/>
      <c r="BK667" s="298"/>
      <c r="BL667" s="298"/>
      <c r="BM667" s="298"/>
      <c r="BN667" s="298"/>
      <c r="BO667" s="298"/>
      <c r="BZ667" s="298"/>
      <c r="CJ667" s="337"/>
      <c r="CK667" s="293"/>
      <c r="CL667" s="337"/>
      <c r="DR667" s="298"/>
    </row>
    <row r="668">
      <c r="A668" s="298"/>
      <c r="L668" s="298"/>
      <c r="W668" s="298"/>
      <c r="AH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  <c r="BI668" s="298"/>
      <c r="BJ668" s="298"/>
      <c r="BK668" s="298"/>
      <c r="BL668" s="298"/>
      <c r="BM668" s="298"/>
      <c r="BN668" s="298"/>
      <c r="BO668" s="298"/>
      <c r="BZ668" s="298"/>
      <c r="CJ668" s="337"/>
      <c r="CK668" s="293"/>
      <c r="CL668" s="337"/>
      <c r="DR668" s="298"/>
    </row>
    <row r="669">
      <c r="A669" s="298"/>
      <c r="L669" s="298"/>
      <c r="W669" s="298"/>
      <c r="AH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  <c r="BI669" s="298"/>
      <c r="BJ669" s="298"/>
      <c r="BK669" s="298"/>
      <c r="BL669" s="298"/>
      <c r="BM669" s="298"/>
      <c r="BN669" s="298"/>
      <c r="BO669" s="298"/>
      <c r="BZ669" s="298"/>
      <c r="CJ669" s="337"/>
      <c r="CK669" s="293"/>
      <c r="CL669" s="337"/>
      <c r="DR669" s="298"/>
    </row>
    <row r="670">
      <c r="A670" s="298"/>
      <c r="L670" s="298"/>
      <c r="W670" s="298"/>
      <c r="AH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  <c r="BI670" s="298"/>
      <c r="BJ670" s="298"/>
      <c r="BK670" s="298"/>
      <c r="BL670" s="298"/>
      <c r="BM670" s="298"/>
      <c r="BN670" s="298"/>
      <c r="BO670" s="298"/>
      <c r="BZ670" s="298"/>
      <c r="CJ670" s="337"/>
      <c r="CK670" s="293"/>
      <c r="CL670" s="337"/>
      <c r="DR670" s="298"/>
    </row>
    <row r="671">
      <c r="A671" s="298"/>
      <c r="L671" s="298"/>
      <c r="W671" s="298"/>
      <c r="AH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  <c r="BI671" s="298"/>
      <c r="BJ671" s="298"/>
      <c r="BK671" s="298"/>
      <c r="BL671" s="298"/>
      <c r="BM671" s="298"/>
      <c r="BN671" s="298"/>
      <c r="BO671" s="298"/>
      <c r="BZ671" s="298"/>
      <c r="CJ671" s="337"/>
      <c r="CK671" s="293"/>
      <c r="CL671" s="337"/>
      <c r="DR671" s="298"/>
    </row>
    <row r="672">
      <c r="A672" s="298"/>
      <c r="L672" s="298"/>
      <c r="W672" s="298"/>
      <c r="AH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  <c r="BI672" s="298"/>
      <c r="BJ672" s="298"/>
      <c r="BK672" s="298"/>
      <c r="BL672" s="298"/>
      <c r="BM672" s="298"/>
      <c r="BN672" s="298"/>
      <c r="BO672" s="298"/>
      <c r="BZ672" s="298"/>
      <c r="CJ672" s="337"/>
      <c r="CK672" s="293"/>
      <c r="CL672" s="337"/>
      <c r="DR672" s="298"/>
    </row>
    <row r="673">
      <c r="A673" s="298"/>
      <c r="L673" s="298"/>
      <c r="W673" s="298"/>
      <c r="AH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  <c r="BI673" s="298"/>
      <c r="BJ673" s="298"/>
      <c r="BK673" s="298"/>
      <c r="BL673" s="298"/>
      <c r="BM673" s="298"/>
      <c r="BN673" s="298"/>
      <c r="BO673" s="298"/>
      <c r="BZ673" s="298"/>
      <c r="CJ673" s="337"/>
      <c r="CK673" s="293"/>
      <c r="CL673" s="337"/>
      <c r="DR673" s="298"/>
    </row>
    <row r="674">
      <c r="A674" s="298"/>
      <c r="L674" s="298"/>
      <c r="W674" s="298"/>
      <c r="AH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  <c r="BI674" s="298"/>
      <c r="BJ674" s="298"/>
      <c r="BK674" s="298"/>
      <c r="BL674" s="298"/>
      <c r="BM674" s="298"/>
      <c r="BN674" s="298"/>
      <c r="BO674" s="298"/>
      <c r="BZ674" s="298"/>
      <c r="CJ674" s="337"/>
      <c r="CK674" s="293"/>
      <c r="CL674" s="337"/>
      <c r="DR674" s="298"/>
    </row>
    <row r="675">
      <c r="A675" s="298"/>
      <c r="L675" s="298"/>
      <c r="W675" s="298"/>
      <c r="AH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  <c r="BI675" s="298"/>
      <c r="BJ675" s="298"/>
      <c r="BK675" s="298"/>
      <c r="BL675" s="298"/>
      <c r="BM675" s="298"/>
      <c r="BN675" s="298"/>
      <c r="BO675" s="298"/>
      <c r="BZ675" s="298"/>
      <c r="CJ675" s="337"/>
      <c r="CK675" s="293"/>
      <c r="CL675" s="337"/>
      <c r="DR675" s="298"/>
    </row>
    <row r="676">
      <c r="A676" s="298"/>
      <c r="L676" s="298"/>
      <c r="W676" s="298"/>
      <c r="AH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  <c r="BI676" s="298"/>
      <c r="BJ676" s="298"/>
      <c r="BK676" s="298"/>
      <c r="BL676" s="298"/>
      <c r="BM676" s="298"/>
      <c r="BN676" s="298"/>
      <c r="BO676" s="298"/>
      <c r="BZ676" s="298"/>
      <c r="CJ676" s="337"/>
      <c r="CK676" s="293"/>
      <c r="CL676" s="337"/>
      <c r="DR676" s="298"/>
    </row>
    <row r="677">
      <c r="A677" s="298"/>
      <c r="L677" s="298"/>
      <c r="W677" s="298"/>
      <c r="AH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  <c r="BI677" s="298"/>
      <c r="BJ677" s="298"/>
      <c r="BK677" s="298"/>
      <c r="BL677" s="298"/>
      <c r="BM677" s="298"/>
      <c r="BN677" s="298"/>
      <c r="BO677" s="298"/>
      <c r="BZ677" s="298"/>
      <c r="CJ677" s="337"/>
      <c r="CK677" s="293"/>
      <c r="CL677" s="337"/>
      <c r="DR677" s="298"/>
    </row>
    <row r="678">
      <c r="A678" s="298"/>
      <c r="L678" s="298"/>
      <c r="W678" s="298"/>
      <c r="AH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  <c r="BI678" s="298"/>
      <c r="BJ678" s="298"/>
      <c r="BK678" s="298"/>
      <c r="BL678" s="298"/>
      <c r="BM678" s="298"/>
      <c r="BN678" s="298"/>
      <c r="BO678" s="298"/>
      <c r="BZ678" s="298"/>
      <c r="CJ678" s="337"/>
      <c r="CK678" s="293"/>
      <c r="CL678" s="337"/>
      <c r="DR678" s="298"/>
    </row>
    <row r="679">
      <c r="A679" s="298"/>
      <c r="L679" s="298"/>
      <c r="W679" s="298"/>
      <c r="AH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  <c r="BI679" s="298"/>
      <c r="BJ679" s="298"/>
      <c r="BK679" s="298"/>
      <c r="BL679" s="298"/>
      <c r="BM679" s="298"/>
      <c r="BN679" s="298"/>
      <c r="BO679" s="298"/>
      <c r="BZ679" s="298"/>
      <c r="CJ679" s="337"/>
      <c r="CK679" s="293"/>
      <c r="CL679" s="337"/>
      <c r="DR679" s="298"/>
    </row>
    <row r="680">
      <c r="A680" s="298"/>
      <c r="L680" s="298"/>
      <c r="W680" s="298"/>
      <c r="AH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  <c r="BI680" s="298"/>
      <c r="BJ680" s="298"/>
      <c r="BK680" s="298"/>
      <c r="BL680" s="298"/>
      <c r="BM680" s="298"/>
      <c r="BN680" s="298"/>
      <c r="BO680" s="298"/>
      <c r="BZ680" s="298"/>
      <c r="CJ680" s="337"/>
      <c r="CK680" s="293"/>
      <c r="CL680" s="337"/>
      <c r="DR680" s="298"/>
    </row>
    <row r="681">
      <c r="A681" s="298"/>
      <c r="L681" s="298"/>
      <c r="W681" s="298"/>
      <c r="AH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  <c r="BI681" s="298"/>
      <c r="BJ681" s="298"/>
      <c r="BK681" s="298"/>
      <c r="BL681" s="298"/>
      <c r="BM681" s="298"/>
      <c r="BN681" s="298"/>
      <c r="BO681" s="298"/>
      <c r="BZ681" s="298"/>
      <c r="CJ681" s="337"/>
      <c r="CK681" s="293"/>
      <c r="CL681" s="337"/>
      <c r="DR681" s="298"/>
    </row>
    <row r="682">
      <c r="A682" s="298"/>
      <c r="L682" s="298"/>
      <c r="W682" s="298"/>
      <c r="AH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  <c r="BI682" s="298"/>
      <c r="BJ682" s="298"/>
      <c r="BK682" s="298"/>
      <c r="BL682" s="298"/>
      <c r="BM682" s="298"/>
      <c r="BN682" s="298"/>
      <c r="BO682" s="298"/>
      <c r="BZ682" s="298"/>
      <c r="CJ682" s="337"/>
      <c r="CK682" s="293"/>
      <c r="CL682" s="337"/>
      <c r="DR682" s="298"/>
    </row>
    <row r="683">
      <c r="A683" s="298"/>
      <c r="L683" s="298"/>
      <c r="W683" s="298"/>
      <c r="AH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  <c r="BI683" s="298"/>
      <c r="BJ683" s="298"/>
      <c r="BK683" s="298"/>
      <c r="BL683" s="298"/>
      <c r="BM683" s="298"/>
      <c r="BN683" s="298"/>
      <c r="BO683" s="298"/>
      <c r="BZ683" s="298"/>
      <c r="CJ683" s="337"/>
      <c r="CK683" s="293"/>
      <c r="CL683" s="337"/>
      <c r="DR683" s="298"/>
    </row>
    <row r="684">
      <c r="A684" s="298"/>
      <c r="L684" s="298"/>
      <c r="W684" s="298"/>
      <c r="AH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  <c r="BI684" s="298"/>
      <c r="BJ684" s="298"/>
      <c r="BK684" s="298"/>
      <c r="BL684" s="298"/>
      <c r="BM684" s="298"/>
      <c r="BN684" s="298"/>
      <c r="BO684" s="298"/>
      <c r="BZ684" s="298"/>
      <c r="CJ684" s="337"/>
      <c r="CK684" s="293"/>
      <c r="CL684" s="337"/>
      <c r="DR684" s="298"/>
    </row>
    <row r="685">
      <c r="A685" s="298"/>
      <c r="L685" s="298"/>
      <c r="W685" s="298"/>
      <c r="AH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  <c r="BI685" s="298"/>
      <c r="BJ685" s="298"/>
      <c r="BK685" s="298"/>
      <c r="BL685" s="298"/>
      <c r="BM685" s="298"/>
      <c r="BN685" s="298"/>
      <c r="BO685" s="298"/>
      <c r="BZ685" s="298"/>
      <c r="CJ685" s="337"/>
      <c r="CK685" s="293"/>
      <c r="CL685" s="337"/>
      <c r="DR685" s="298"/>
    </row>
    <row r="686">
      <c r="A686" s="298"/>
      <c r="L686" s="298"/>
      <c r="W686" s="298"/>
      <c r="AH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  <c r="BI686" s="298"/>
      <c r="BJ686" s="298"/>
      <c r="BK686" s="298"/>
      <c r="BL686" s="298"/>
      <c r="BM686" s="298"/>
      <c r="BN686" s="298"/>
      <c r="BO686" s="298"/>
      <c r="BZ686" s="298"/>
      <c r="CJ686" s="337"/>
      <c r="CK686" s="293"/>
      <c r="CL686" s="337"/>
      <c r="DR686" s="298"/>
    </row>
    <row r="687">
      <c r="A687" s="298"/>
      <c r="L687" s="298"/>
      <c r="W687" s="298"/>
      <c r="AH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  <c r="BI687" s="298"/>
      <c r="BJ687" s="298"/>
      <c r="BK687" s="298"/>
      <c r="BL687" s="298"/>
      <c r="BM687" s="298"/>
      <c r="BN687" s="298"/>
      <c r="BO687" s="298"/>
      <c r="BZ687" s="298"/>
      <c r="CJ687" s="337"/>
      <c r="CK687" s="293"/>
      <c r="CL687" s="337"/>
      <c r="DR687" s="298"/>
    </row>
    <row r="688">
      <c r="A688" s="298"/>
      <c r="L688" s="298"/>
      <c r="W688" s="298"/>
      <c r="AH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  <c r="BI688" s="298"/>
      <c r="BJ688" s="298"/>
      <c r="BK688" s="298"/>
      <c r="BL688" s="298"/>
      <c r="BM688" s="298"/>
      <c r="BN688" s="298"/>
      <c r="BO688" s="298"/>
      <c r="BZ688" s="298"/>
      <c r="CJ688" s="337"/>
      <c r="CK688" s="293"/>
      <c r="CL688" s="337"/>
      <c r="DR688" s="298"/>
    </row>
    <row r="689">
      <c r="A689" s="298"/>
      <c r="L689" s="298"/>
      <c r="W689" s="298"/>
      <c r="AH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  <c r="BI689" s="298"/>
      <c r="BJ689" s="298"/>
      <c r="BK689" s="298"/>
      <c r="BL689" s="298"/>
      <c r="BM689" s="298"/>
      <c r="BN689" s="298"/>
      <c r="BO689" s="298"/>
      <c r="BZ689" s="298"/>
      <c r="CJ689" s="337"/>
      <c r="CK689" s="293"/>
      <c r="CL689" s="337"/>
      <c r="DR689" s="298"/>
    </row>
    <row r="690">
      <c r="A690" s="298"/>
      <c r="L690" s="298"/>
      <c r="W690" s="298"/>
      <c r="AH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  <c r="BI690" s="298"/>
      <c r="BJ690" s="298"/>
      <c r="BK690" s="298"/>
      <c r="BL690" s="298"/>
      <c r="BM690" s="298"/>
      <c r="BN690" s="298"/>
      <c r="BO690" s="298"/>
      <c r="BZ690" s="298"/>
      <c r="CJ690" s="337"/>
      <c r="CK690" s="293"/>
      <c r="CL690" s="337"/>
      <c r="DR690" s="298"/>
    </row>
    <row r="691">
      <c r="A691" s="298"/>
      <c r="L691" s="298"/>
      <c r="W691" s="298"/>
      <c r="AH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  <c r="BI691" s="298"/>
      <c r="BJ691" s="298"/>
      <c r="BK691" s="298"/>
      <c r="BL691" s="298"/>
      <c r="BM691" s="298"/>
      <c r="BN691" s="298"/>
      <c r="BO691" s="298"/>
      <c r="BZ691" s="298"/>
      <c r="CJ691" s="337"/>
      <c r="CK691" s="293"/>
      <c r="CL691" s="337"/>
      <c r="DR691" s="298"/>
    </row>
    <row r="692">
      <c r="A692" s="298"/>
      <c r="L692" s="298"/>
      <c r="W692" s="298"/>
      <c r="AH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  <c r="BI692" s="298"/>
      <c r="BJ692" s="298"/>
      <c r="BK692" s="298"/>
      <c r="BL692" s="298"/>
      <c r="BM692" s="298"/>
      <c r="BN692" s="298"/>
      <c r="BO692" s="298"/>
      <c r="BZ692" s="298"/>
      <c r="CJ692" s="337"/>
      <c r="CK692" s="293"/>
      <c r="CL692" s="337"/>
      <c r="DR692" s="298"/>
    </row>
    <row r="693">
      <c r="A693" s="298"/>
      <c r="L693" s="298"/>
      <c r="W693" s="298"/>
      <c r="AH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  <c r="BI693" s="298"/>
      <c r="BJ693" s="298"/>
      <c r="BK693" s="298"/>
      <c r="BL693" s="298"/>
      <c r="BM693" s="298"/>
      <c r="BN693" s="298"/>
      <c r="BO693" s="298"/>
      <c r="BZ693" s="298"/>
      <c r="CJ693" s="337"/>
      <c r="CK693" s="293"/>
      <c r="CL693" s="337"/>
      <c r="DR693" s="298"/>
    </row>
    <row r="694">
      <c r="A694" s="298"/>
      <c r="L694" s="298"/>
      <c r="W694" s="298"/>
      <c r="AH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  <c r="BI694" s="298"/>
      <c r="BJ694" s="298"/>
      <c r="BK694" s="298"/>
      <c r="BL694" s="298"/>
      <c r="BM694" s="298"/>
      <c r="BN694" s="298"/>
      <c r="BO694" s="298"/>
      <c r="BZ694" s="298"/>
      <c r="CJ694" s="337"/>
      <c r="CK694" s="293"/>
      <c r="CL694" s="337"/>
      <c r="DR694" s="298"/>
    </row>
    <row r="695">
      <c r="A695" s="298"/>
      <c r="L695" s="298"/>
      <c r="W695" s="298"/>
      <c r="AH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  <c r="BI695" s="298"/>
      <c r="BJ695" s="298"/>
      <c r="BK695" s="298"/>
      <c r="BL695" s="298"/>
      <c r="BM695" s="298"/>
      <c r="BN695" s="298"/>
      <c r="BO695" s="298"/>
      <c r="BZ695" s="298"/>
      <c r="CJ695" s="337"/>
      <c r="CK695" s="293"/>
      <c r="CL695" s="337"/>
      <c r="DR695" s="298"/>
    </row>
    <row r="696">
      <c r="A696" s="298"/>
      <c r="L696" s="298"/>
      <c r="W696" s="298"/>
      <c r="AH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  <c r="BI696" s="298"/>
      <c r="BJ696" s="298"/>
      <c r="BK696" s="298"/>
      <c r="BL696" s="298"/>
      <c r="BM696" s="298"/>
      <c r="BN696" s="298"/>
      <c r="BO696" s="298"/>
      <c r="BZ696" s="298"/>
      <c r="CJ696" s="337"/>
      <c r="CK696" s="293"/>
      <c r="CL696" s="337"/>
      <c r="DR696" s="298"/>
    </row>
    <row r="697">
      <c r="A697" s="298"/>
      <c r="L697" s="298"/>
      <c r="W697" s="298"/>
      <c r="AH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  <c r="BI697" s="298"/>
      <c r="BJ697" s="298"/>
      <c r="BK697" s="298"/>
      <c r="BL697" s="298"/>
      <c r="BM697" s="298"/>
      <c r="BN697" s="298"/>
      <c r="BO697" s="298"/>
      <c r="BZ697" s="298"/>
      <c r="CJ697" s="337"/>
      <c r="CK697" s="293"/>
      <c r="CL697" s="337"/>
      <c r="DR697" s="298"/>
    </row>
    <row r="698">
      <c r="A698" s="298"/>
      <c r="L698" s="298"/>
      <c r="W698" s="298"/>
      <c r="AH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  <c r="BI698" s="298"/>
      <c r="BJ698" s="298"/>
      <c r="BK698" s="298"/>
      <c r="BL698" s="298"/>
      <c r="BM698" s="298"/>
      <c r="BN698" s="298"/>
      <c r="BO698" s="298"/>
      <c r="BZ698" s="298"/>
      <c r="CJ698" s="337"/>
      <c r="CK698" s="293"/>
      <c r="CL698" s="337"/>
      <c r="DR698" s="298"/>
    </row>
    <row r="699">
      <c r="A699" s="298"/>
      <c r="L699" s="298"/>
      <c r="W699" s="298"/>
      <c r="AH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  <c r="BI699" s="298"/>
      <c r="BJ699" s="298"/>
      <c r="BK699" s="298"/>
      <c r="BL699" s="298"/>
      <c r="BM699" s="298"/>
      <c r="BN699" s="298"/>
      <c r="BO699" s="298"/>
      <c r="BZ699" s="298"/>
      <c r="CJ699" s="337"/>
      <c r="CK699" s="293"/>
      <c r="CL699" s="337"/>
      <c r="DR699" s="298"/>
    </row>
    <row r="700">
      <c r="A700" s="298"/>
      <c r="L700" s="298"/>
      <c r="W700" s="298"/>
      <c r="AH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  <c r="BI700" s="298"/>
      <c r="BJ700" s="298"/>
      <c r="BK700" s="298"/>
      <c r="BL700" s="298"/>
      <c r="BM700" s="298"/>
      <c r="BN700" s="298"/>
      <c r="BO700" s="298"/>
      <c r="BZ700" s="298"/>
      <c r="CJ700" s="337"/>
      <c r="CK700" s="293"/>
      <c r="CL700" s="337"/>
      <c r="DR700" s="298"/>
    </row>
    <row r="701">
      <c r="A701" s="298"/>
      <c r="L701" s="298"/>
      <c r="W701" s="298"/>
      <c r="AH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  <c r="BI701" s="298"/>
      <c r="BJ701" s="298"/>
      <c r="BK701" s="298"/>
      <c r="BL701" s="298"/>
      <c r="BM701" s="298"/>
      <c r="BN701" s="298"/>
      <c r="BO701" s="298"/>
      <c r="BZ701" s="298"/>
      <c r="CJ701" s="337"/>
      <c r="CK701" s="293"/>
      <c r="CL701" s="337"/>
      <c r="DR701" s="298"/>
    </row>
    <row r="702">
      <c r="A702" s="298"/>
      <c r="L702" s="298"/>
      <c r="W702" s="298"/>
      <c r="AH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  <c r="BI702" s="298"/>
      <c r="BJ702" s="298"/>
      <c r="BK702" s="298"/>
      <c r="BL702" s="298"/>
      <c r="BM702" s="298"/>
      <c r="BN702" s="298"/>
      <c r="BO702" s="298"/>
      <c r="BZ702" s="298"/>
      <c r="CJ702" s="337"/>
      <c r="CK702" s="293"/>
      <c r="CL702" s="337"/>
      <c r="DR702" s="298"/>
    </row>
    <row r="703">
      <c r="A703" s="298"/>
      <c r="L703" s="298"/>
      <c r="W703" s="298"/>
      <c r="AH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  <c r="BI703" s="298"/>
      <c r="BJ703" s="298"/>
      <c r="BK703" s="298"/>
      <c r="BL703" s="298"/>
      <c r="BM703" s="298"/>
      <c r="BN703" s="298"/>
      <c r="BO703" s="298"/>
      <c r="BZ703" s="298"/>
      <c r="CJ703" s="337"/>
      <c r="CK703" s="293"/>
      <c r="CL703" s="337"/>
      <c r="DR703" s="298"/>
    </row>
    <row r="704">
      <c r="A704" s="298"/>
      <c r="L704" s="298"/>
      <c r="W704" s="298"/>
      <c r="AH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  <c r="BI704" s="298"/>
      <c r="BJ704" s="298"/>
      <c r="BK704" s="298"/>
      <c r="BL704" s="298"/>
      <c r="BM704" s="298"/>
      <c r="BN704" s="298"/>
      <c r="BO704" s="298"/>
      <c r="BZ704" s="298"/>
      <c r="CJ704" s="337"/>
      <c r="CK704" s="293"/>
      <c r="CL704" s="337"/>
      <c r="DR704" s="298"/>
    </row>
    <row r="705">
      <c r="A705" s="298"/>
      <c r="L705" s="298"/>
      <c r="W705" s="298"/>
      <c r="AH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  <c r="BI705" s="298"/>
      <c r="BJ705" s="298"/>
      <c r="BK705" s="298"/>
      <c r="BL705" s="298"/>
      <c r="BM705" s="298"/>
      <c r="BN705" s="298"/>
      <c r="BO705" s="298"/>
      <c r="BZ705" s="298"/>
      <c r="CJ705" s="337"/>
      <c r="CK705" s="293"/>
      <c r="CL705" s="337"/>
      <c r="DR705" s="298"/>
    </row>
    <row r="706">
      <c r="A706" s="298"/>
      <c r="L706" s="298"/>
      <c r="W706" s="298"/>
      <c r="AH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  <c r="BI706" s="298"/>
      <c r="BJ706" s="298"/>
      <c r="BK706" s="298"/>
      <c r="BL706" s="298"/>
      <c r="BM706" s="298"/>
      <c r="BN706" s="298"/>
      <c r="BO706" s="298"/>
      <c r="BZ706" s="298"/>
      <c r="CJ706" s="337"/>
      <c r="CK706" s="293"/>
      <c r="CL706" s="337"/>
      <c r="DR706" s="298"/>
    </row>
    <row r="707">
      <c r="A707" s="298"/>
      <c r="L707" s="298"/>
      <c r="W707" s="298"/>
      <c r="AH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  <c r="BI707" s="298"/>
      <c r="BJ707" s="298"/>
      <c r="BK707" s="298"/>
      <c r="BL707" s="298"/>
      <c r="BM707" s="298"/>
      <c r="BN707" s="298"/>
      <c r="BO707" s="298"/>
      <c r="BZ707" s="298"/>
      <c r="CJ707" s="337"/>
      <c r="CK707" s="293"/>
      <c r="CL707" s="337"/>
      <c r="DR707" s="298"/>
    </row>
    <row r="708">
      <c r="A708" s="298"/>
      <c r="L708" s="298"/>
      <c r="W708" s="298"/>
      <c r="AH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  <c r="BI708" s="298"/>
      <c r="BJ708" s="298"/>
      <c r="BK708" s="298"/>
      <c r="BL708" s="298"/>
      <c r="BM708" s="298"/>
      <c r="BN708" s="298"/>
      <c r="BO708" s="298"/>
      <c r="BZ708" s="298"/>
      <c r="CJ708" s="337"/>
      <c r="CK708" s="293"/>
      <c r="CL708" s="337"/>
      <c r="DR708" s="298"/>
    </row>
    <row r="709">
      <c r="A709" s="298"/>
      <c r="L709" s="298"/>
      <c r="W709" s="298"/>
      <c r="AH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  <c r="BI709" s="298"/>
      <c r="BJ709" s="298"/>
      <c r="BK709" s="298"/>
      <c r="BL709" s="298"/>
      <c r="BM709" s="298"/>
      <c r="BN709" s="298"/>
      <c r="BO709" s="298"/>
      <c r="BZ709" s="298"/>
      <c r="CJ709" s="337"/>
      <c r="CK709" s="293"/>
      <c r="CL709" s="337"/>
      <c r="DR709" s="298"/>
    </row>
    <row r="710">
      <c r="A710" s="298"/>
      <c r="L710" s="298"/>
      <c r="W710" s="298"/>
      <c r="AH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  <c r="BI710" s="298"/>
      <c r="BJ710" s="298"/>
      <c r="BK710" s="298"/>
      <c r="BL710" s="298"/>
      <c r="BM710" s="298"/>
      <c r="BN710" s="298"/>
      <c r="BO710" s="298"/>
      <c r="BZ710" s="298"/>
      <c r="CJ710" s="337"/>
      <c r="CK710" s="293"/>
      <c r="CL710" s="337"/>
      <c r="DR710" s="298"/>
    </row>
    <row r="711">
      <c r="A711" s="298"/>
      <c r="L711" s="298"/>
      <c r="W711" s="298"/>
      <c r="AH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  <c r="BI711" s="298"/>
      <c r="BJ711" s="298"/>
      <c r="BK711" s="298"/>
      <c r="BL711" s="298"/>
      <c r="BM711" s="298"/>
      <c r="BN711" s="298"/>
      <c r="BO711" s="298"/>
      <c r="BZ711" s="298"/>
      <c r="CJ711" s="337"/>
      <c r="CK711" s="293"/>
      <c r="CL711" s="337"/>
      <c r="DR711" s="298"/>
    </row>
    <row r="712">
      <c r="A712" s="298"/>
      <c r="L712" s="298"/>
      <c r="W712" s="298"/>
      <c r="AH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  <c r="BI712" s="298"/>
      <c r="BJ712" s="298"/>
      <c r="BK712" s="298"/>
      <c r="BL712" s="298"/>
      <c r="BM712" s="298"/>
      <c r="BN712" s="298"/>
      <c r="BO712" s="298"/>
      <c r="BZ712" s="298"/>
      <c r="CJ712" s="337"/>
      <c r="CK712" s="293"/>
      <c r="CL712" s="337"/>
      <c r="DR712" s="298"/>
    </row>
    <row r="713">
      <c r="A713" s="298"/>
      <c r="L713" s="298"/>
      <c r="W713" s="298"/>
      <c r="AH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  <c r="BI713" s="298"/>
      <c r="BJ713" s="298"/>
      <c r="BK713" s="298"/>
      <c r="BL713" s="298"/>
      <c r="BM713" s="298"/>
      <c r="BN713" s="298"/>
      <c r="BO713" s="298"/>
      <c r="BZ713" s="298"/>
      <c r="CJ713" s="337"/>
      <c r="CK713" s="293"/>
      <c r="CL713" s="337"/>
      <c r="DR713" s="298"/>
    </row>
    <row r="714">
      <c r="A714" s="298"/>
      <c r="L714" s="298"/>
      <c r="W714" s="298"/>
      <c r="AH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  <c r="BI714" s="298"/>
      <c r="BJ714" s="298"/>
      <c r="BK714" s="298"/>
      <c r="BL714" s="298"/>
      <c r="BM714" s="298"/>
      <c r="BN714" s="298"/>
      <c r="BO714" s="298"/>
      <c r="BZ714" s="298"/>
      <c r="CJ714" s="337"/>
      <c r="CK714" s="293"/>
      <c r="CL714" s="337"/>
      <c r="DR714" s="298"/>
    </row>
    <row r="715">
      <c r="A715" s="298"/>
      <c r="L715" s="298"/>
      <c r="W715" s="298"/>
      <c r="AH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  <c r="BI715" s="298"/>
      <c r="BJ715" s="298"/>
      <c r="BK715" s="298"/>
      <c r="BL715" s="298"/>
      <c r="BM715" s="298"/>
      <c r="BN715" s="298"/>
      <c r="BO715" s="298"/>
      <c r="BZ715" s="298"/>
      <c r="CJ715" s="337"/>
      <c r="CK715" s="293"/>
      <c r="CL715" s="337"/>
      <c r="DR715" s="298"/>
    </row>
    <row r="716">
      <c r="A716" s="298"/>
      <c r="L716" s="298"/>
      <c r="W716" s="298"/>
      <c r="AH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  <c r="BI716" s="298"/>
      <c r="BJ716" s="298"/>
      <c r="BK716" s="298"/>
      <c r="BL716" s="298"/>
      <c r="BM716" s="298"/>
      <c r="BN716" s="298"/>
      <c r="BO716" s="298"/>
      <c r="BZ716" s="298"/>
      <c r="CJ716" s="337"/>
      <c r="CK716" s="293"/>
      <c r="CL716" s="337"/>
      <c r="DR716" s="298"/>
    </row>
    <row r="717">
      <c r="A717" s="298"/>
      <c r="L717" s="298"/>
      <c r="W717" s="298"/>
      <c r="AH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  <c r="BI717" s="298"/>
      <c r="BJ717" s="298"/>
      <c r="BK717" s="298"/>
      <c r="BL717" s="298"/>
      <c r="BM717" s="298"/>
      <c r="BN717" s="298"/>
      <c r="BO717" s="298"/>
      <c r="BZ717" s="298"/>
      <c r="CJ717" s="337"/>
      <c r="CK717" s="293"/>
      <c r="CL717" s="337"/>
      <c r="DR717" s="298"/>
    </row>
    <row r="718">
      <c r="A718" s="298"/>
      <c r="L718" s="298"/>
      <c r="W718" s="298"/>
      <c r="AH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  <c r="BI718" s="298"/>
      <c r="BJ718" s="298"/>
      <c r="BK718" s="298"/>
      <c r="BL718" s="298"/>
      <c r="BM718" s="298"/>
      <c r="BN718" s="298"/>
      <c r="BO718" s="298"/>
      <c r="BZ718" s="298"/>
      <c r="CJ718" s="337"/>
      <c r="CK718" s="293"/>
      <c r="CL718" s="337"/>
      <c r="DR718" s="298"/>
    </row>
    <row r="719">
      <c r="A719" s="298"/>
      <c r="L719" s="298"/>
      <c r="W719" s="298"/>
      <c r="AH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  <c r="BI719" s="298"/>
      <c r="BJ719" s="298"/>
      <c r="BK719" s="298"/>
      <c r="BL719" s="298"/>
      <c r="BM719" s="298"/>
      <c r="BN719" s="298"/>
      <c r="BO719" s="298"/>
      <c r="BZ719" s="298"/>
      <c r="CJ719" s="337"/>
      <c r="CK719" s="293"/>
      <c r="CL719" s="337"/>
      <c r="DR719" s="298"/>
    </row>
    <row r="720">
      <c r="A720" s="298"/>
      <c r="L720" s="298"/>
      <c r="W720" s="298"/>
      <c r="AH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  <c r="BI720" s="298"/>
      <c r="BJ720" s="298"/>
      <c r="BK720" s="298"/>
      <c r="BL720" s="298"/>
      <c r="BM720" s="298"/>
      <c r="BN720" s="298"/>
      <c r="BO720" s="298"/>
      <c r="BZ720" s="298"/>
      <c r="CJ720" s="337"/>
      <c r="CK720" s="293"/>
      <c r="CL720" s="337"/>
      <c r="DR720" s="298"/>
    </row>
    <row r="721">
      <c r="A721" s="298"/>
      <c r="L721" s="298"/>
      <c r="W721" s="298"/>
      <c r="AH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  <c r="BI721" s="298"/>
      <c r="BJ721" s="298"/>
      <c r="BK721" s="298"/>
      <c r="BL721" s="298"/>
      <c r="BM721" s="298"/>
      <c r="BN721" s="298"/>
      <c r="BO721" s="298"/>
      <c r="BZ721" s="298"/>
      <c r="CJ721" s="337"/>
      <c r="CK721" s="293"/>
      <c r="CL721" s="337"/>
      <c r="DR721" s="298"/>
    </row>
    <row r="722">
      <c r="A722" s="298"/>
      <c r="L722" s="298"/>
      <c r="W722" s="298"/>
      <c r="AH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  <c r="BI722" s="298"/>
      <c r="BJ722" s="298"/>
      <c r="BK722" s="298"/>
      <c r="BL722" s="298"/>
      <c r="BM722" s="298"/>
      <c r="BN722" s="298"/>
      <c r="BO722" s="298"/>
      <c r="BZ722" s="298"/>
      <c r="CJ722" s="337"/>
      <c r="CK722" s="293"/>
      <c r="CL722" s="337"/>
      <c r="DR722" s="298"/>
    </row>
    <row r="723">
      <c r="A723" s="298"/>
      <c r="L723" s="298"/>
      <c r="W723" s="298"/>
      <c r="AH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  <c r="BI723" s="298"/>
      <c r="BJ723" s="298"/>
      <c r="BK723" s="298"/>
      <c r="BL723" s="298"/>
      <c r="BM723" s="298"/>
      <c r="BN723" s="298"/>
      <c r="BO723" s="298"/>
      <c r="BZ723" s="298"/>
      <c r="CJ723" s="337"/>
      <c r="CK723" s="293"/>
      <c r="CL723" s="337"/>
      <c r="DR723" s="298"/>
    </row>
    <row r="724">
      <c r="A724" s="298"/>
      <c r="L724" s="298"/>
      <c r="W724" s="298"/>
      <c r="AH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  <c r="BI724" s="298"/>
      <c r="BJ724" s="298"/>
      <c r="BK724" s="298"/>
      <c r="BL724" s="298"/>
      <c r="BM724" s="298"/>
      <c r="BN724" s="298"/>
      <c r="BO724" s="298"/>
      <c r="BZ724" s="298"/>
      <c r="CJ724" s="337"/>
      <c r="CK724" s="293"/>
      <c r="CL724" s="337"/>
      <c r="DR724" s="298"/>
    </row>
    <row r="725">
      <c r="A725" s="298"/>
      <c r="L725" s="298"/>
      <c r="W725" s="298"/>
      <c r="AH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  <c r="BI725" s="298"/>
      <c r="BJ725" s="298"/>
      <c r="BK725" s="298"/>
      <c r="BL725" s="298"/>
      <c r="BM725" s="298"/>
      <c r="BN725" s="298"/>
      <c r="BO725" s="298"/>
      <c r="BZ725" s="298"/>
      <c r="CJ725" s="337"/>
      <c r="CK725" s="293"/>
      <c r="CL725" s="337"/>
      <c r="DR725" s="298"/>
    </row>
    <row r="726">
      <c r="A726" s="298"/>
      <c r="L726" s="298"/>
      <c r="W726" s="298"/>
      <c r="AH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  <c r="BI726" s="298"/>
      <c r="BJ726" s="298"/>
      <c r="BK726" s="298"/>
      <c r="BL726" s="298"/>
      <c r="BM726" s="298"/>
      <c r="BN726" s="298"/>
      <c r="BO726" s="298"/>
      <c r="BZ726" s="298"/>
      <c r="CJ726" s="337"/>
      <c r="CK726" s="293"/>
      <c r="CL726" s="337"/>
      <c r="DR726" s="298"/>
    </row>
    <row r="727">
      <c r="A727" s="298"/>
      <c r="L727" s="298"/>
      <c r="W727" s="298"/>
      <c r="AH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  <c r="BI727" s="298"/>
      <c r="BJ727" s="298"/>
      <c r="BK727" s="298"/>
      <c r="BL727" s="298"/>
      <c r="BM727" s="298"/>
      <c r="BN727" s="298"/>
      <c r="BO727" s="298"/>
      <c r="BZ727" s="298"/>
      <c r="CJ727" s="337"/>
      <c r="CK727" s="293"/>
      <c r="CL727" s="337"/>
      <c r="DR727" s="298"/>
    </row>
    <row r="728">
      <c r="A728" s="298"/>
      <c r="L728" s="298"/>
      <c r="W728" s="298"/>
      <c r="AH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  <c r="BI728" s="298"/>
      <c r="BJ728" s="298"/>
      <c r="BK728" s="298"/>
      <c r="BL728" s="298"/>
      <c r="BM728" s="298"/>
      <c r="BN728" s="298"/>
      <c r="BO728" s="298"/>
      <c r="BZ728" s="298"/>
      <c r="CJ728" s="337"/>
      <c r="CK728" s="293"/>
      <c r="CL728" s="337"/>
      <c r="DR728" s="298"/>
    </row>
    <row r="729">
      <c r="A729" s="298"/>
      <c r="L729" s="298"/>
      <c r="W729" s="298"/>
      <c r="AH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  <c r="BI729" s="298"/>
      <c r="BJ729" s="298"/>
      <c r="BK729" s="298"/>
      <c r="BL729" s="298"/>
      <c r="BM729" s="298"/>
      <c r="BN729" s="298"/>
      <c r="BO729" s="298"/>
      <c r="BZ729" s="298"/>
      <c r="CJ729" s="337"/>
      <c r="CK729" s="293"/>
      <c r="CL729" s="337"/>
      <c r="DR729" s="298"/>
    </row>
    <row r="730">
      <c r="A730" s="298"/>
      <c r="L730" s="298"/>
      <c r="W730" s="298"/>
      <c r="AH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  <c r="BI730" s="298"/>
      <c r="BJ730" s="298"/>
      <c r="BK730" s="298"/>
      <c r="BL730" s="298"/>
      <c r="BM730" s="298"/>
      <c r="BN730" s="298"/>
      <c r="BO730" s="298"/>
      <c r="BZ730" s="298"/>
      <c r="CJ730" s="337"/>
      <c r="CK730" s="293"/>
      <c r="CL730" s="337"/>
      <c r="DR730" s="298"/>
    </row>
    <row r="731">
      <c r="A731" s="298"/>
      <c r="L731" s="298"/>
      <c r="W731" s="298"/>
      <c r="AH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  <c r="BI731" s="298"/>
      <c r="BJ731" s="298"/>
      <c r="BK731" s="298"/>
      <c r="BL731" s="298"/>
      <c r="BM731" s="298"/>
      <c r="BN731" s="298"/>
      <c r="BO731" s="298"/>
      <c r="BZ731" s="298"/>
      <c r="CJ731" s="337"/>
      <c r="CK731" s="293"/>
      <c r="CL731" s="337"/>
      <c r="DR731" s="298"/>
    </row>
    <row r="732">
      <c r="A732" s="298"/>
      <c r="L732" s="298"/>
      <c r="W732" s="298"/>
      <c r="AH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  <c r="BI732" s="298"/>
      <c r="BJ732" s="298"/>
      <c r="BK732" s="298"/>
      <c r="BL732" s="298"/>
      <c r="BM732" s="298"/>
      <c r="BN732" s="298"/>
      <c r="BO732" s="298"/>
      <c r="BZ732" s="298"/>
      <c r="CJ732" s="337"/>
      <c r="CK732" s="293"/>
      <c r="CL732" s="337"/>
      <c r="DR732" s="298"/>
    </row>
    <row r="733">
      <c r="A733" s="298"/>
      <c r="L733" s="298"/>
      <c r="W733" s="298"/>
      <c r="AH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  <c r="BI733" s="298"/>
      <c r="BJ733" s="298"/>
      <c r="BK733" s="298"/>
      <c r="BL733" s="298"/>
      <c r="BM733" s="298"/>
      <c r="BN733" s="298"/>
      <c r="BO733" s="298"/>
      <c r="BZ733" s="298"/>
      <c r="CJ733" s="337"/>
      <c r="CK733" s="293"/>
      <c r="CL733" s="337"/>
      <c r="DR733" s="298"/>
    </row>
    <row r="734">
      <c r="A734" s="298"/>
      <c r="L734" s="298"/>
      <c r="W734" s="298"/>
      <c r="AH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  <c r="BI734" s="298"/>
      <c r="BJ734" s="298"/>
      <c r="BK734" s="298"/>
      <c r="BL734" s="298"/>
      <c r="BM734" s="298"/>
      <c r="BN734" s="298"/>
      <c r="BO734" s="298"/>
      <c r="BZ734" s="298"/>
      <c r="CJ734" s="337"/>
      <c r="CK734" s="293"/>
      <c r="CL734" s="337"/>
      <c r="DR734" s="298"/>
    </row>
    <row r="735">
      <c r="A735" s="298"/>
      <c r="L735" s="298"/>
      <c r="W735" s="298"/>
      <c r="AH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  <c r="BI735" s="298"/>
      <c r="BJ735" s="298"/>
      <c r="BK735" s="298"/>
      <c r="BL735" s="298"/>
      <c r="BM735" s="298"/>
      <c r="BN735" s="298"/>
      <c r="BO735" s="298"/>
      <c r="BZ735" s="298"/>
      <c r="CJ735" s="337"/>
      <c r="CK735" s="293"/>
      <c r="CL735" s="337"/>
      <c r="DR735" s="298"/>
    </row>
    <row r="736">
      <c r="A736" s="298"/>
      <c r="L736" s="298"/>
      <c r="W736" s="298"/>
      <c r="AH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  <c r="BI736" s="298"/>
      <c r="BJ736" s="298"/>
      <c r="BK736" s="298"/>
      <c r="BL736" s="298"/>
      <c r="BM736" s="298"/>
      <c r="BN736" s="298"/>
      <c r="BO736" s="298"/>
      <c r="BZ736" s="298"/>
      <c r="CJ736" s="337"/>
      <c r="CK736" s="293"/>
      <c r="CL736" s="337"/>
      <c r="DR736" s="298"/>
    </row>
    <row r="737">
      <c r="A737" s="298"/>
      <c r="L737" s="298"/>
      <c r="W737" s="298"/>
      <c r="AH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  <c r="BI737" s="298"/>
      <c r="BJ737" s="298"/>
      <c r="BK737" s="298"/>
      <c r="BL737" s="298"/>
      <c r="BM737" s="298"/>
      <c r="BN737" s="298"/>
      <c r="BO737" s="298"/>
      <c r="BZ737" s="298"/>
      <c r="CJ737" s="337"/>
      <c r="CK737" s="293"/>
      <c r="CL737" s="337"/>
      <c r="DR737" s="298"/>
    </row>
    <row r="738">
      <c r="A738" s="298"/>
      <c r="L738" s="298"/>
      <c r="W738" s="298"/>
      <c r="AH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  <c r="BI738" s="298"/>
      <c r="BJ738" s="298"/>
      <c r="BK738" s="298"/>
      <c r="BL738" s="298"/>
      <c r="BM738" s="298"/>
      <c r="BN738" s="298"/>
      <c r="BO738" s="298"/>
      <c r="BZ738" s="298"/>
      <c r="CJ738" s="337"/>
      <c r="CK738" s="293"/>
      <c r="CL738" s="337"/>
      <c r="DR738" s="298"/>
    </row>
    <row r="739">
      <c r="A739" s="298"/>
      <c r="L739" s="298"/>
      <c r="W739" s="298"/>
      <c r="AH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  <c r="BI739" s="298"/>
      <c r="BJ739" s="298"/>
      <c r="BK739" s="298"/>
      <c r="BL739" s="298"/>
      <c r="BM739" s="298"/>
      <c r="BN739" s="298"/>
      <c r="BO739" s="298"/>
      <c r="BZ739" s="298"/>
      <c r="CJ739" s="337"/>
      <c r="CK739" s="293"/>
      <c r="CL739" s="337"/>
      <c r="DR739" s="298"/>
    </row>
    <row r="740">
      <c r="A740" s="298"/>
      <c r="L740" s="298"/>
      <c r="W740" s="298"/>
      <c r="AH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  <c r="BI740" s="298"/>
      <c r="BJ740" s="298"/>
      <c r="BK740" s="298"/>
      <c r="BL740" s="298"/>
      <c r="BM740" s="298"/>
      <c r="BN740" s="298"/>
      <c r="BO740" s="298"/>
      <c r="BZ740" s="298"/>
      <c r="CJ740" s="337"/>
      <c r="CK740" s="293"/>
      <c r="CL740" s="337"/>
      <c r="DR740" s="298"/>
    </row>
    <row r="741">
      <c r="A741" s="298"/>
      <c r="L741" s="298"/>
      <c r="W741" s="298"/>
      <c r="AH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  <c r="BI741" s="298"/>
      <c r="BJ741" s="298"/>
      <c r="BK741" s="298"/>
      <c r="BL741" s="298"/>
      <c r="BM741" s="298"/>
      <c r="BN741" s="298"/>
      <c r="BO741" s="298"/>
      <c r="BZ741" s="298"/>
      <c r="CJ741" s="337"/>
      <c r="CK741" s="293"/>
      <c r="CL741" s="337"/>
      <c r="DR741" s="298"/>
    </row>
    <row r="742">
      <c r="A742" s="298"/>
      <c r="L742" s="298"/>
      <c r="W742" s="298"/>
      <c r="AH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  <c r="BI742" s="298"/>
      <c r="BJ742" s="298"/>
      <c r="BK742" s="298"/>
      <c r="BL742" s="298"/>
      <c r="BM742" s="298"/>
      <c r="BN742" s="298"/>
      <c r="BO742" s="298"/>
      <c r="BZ742" s="298"/>
      <c r="CJ742" s="337"/>
      <c r="CK742" s="293"/>
      <c r="CL742" s="337"/>
      <c r="DR742" s="298"/>
    </row>
    <row r="743">
      <c r="A743" s="298"/>
      <c r="L743" s="298"/>
      <c r="W743" s="298"/>
      <c r="AH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  <c r="BI743" s="298"/>
      <c r="BJ743" s="298"/>
      <c r="BK743" s="298"/>
      <c r="BL743" s="298"/>
      <c r="BM743" s="298"/>
      <c r="BN743" s="298"/>
      <c r="BO743" s="298"/>
      <c r="BZ743" s="298"/>
      <c r="CJ743" s="337"/>
      <c r="CK743" s="293"/>
      <c r="CL743" s="337"/>
      <c r="DR743" s="298"/>
    </row>
    <row r="744">
      <c r="A744" s="298"/>
      <c r="L744" s="298"/>
      <c r="W744" s="298"/>
      <c r="AH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  <c r="BI744" s="298"/>
      <c r="BJ744" s="298"/>
      <c r="BK744" s="298"/>
      <c r="BL744" s="298"/>
      <c r="BM744" s="298"/>
      <c r="BN744" s="298"/>
      <c r="BO744" s="298"/>
      <c r="BZ744" s="298"/>
      <c r="CJ744" s="337"/>
      <c r="CK744" s="293"/>
      <c r="CL744" s="337"/>
      <c r="DR744" s="298"/>
    </row>
    <row r="745">
      <c r="A745" s="298"/>
      <c r="L745" s="298"/>
      <c r="W745" s="298"/>
      <c r="AH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  <c r="BI745" s="298"/>
      <c r="BJ745" s="298"/>
      <c r="BK745" s="298"/>
      <c r="BL745" s="298"/>
      <c r="BM745" s="298"/>
      <c r="BN745" s="298"/>
      <c r="BO745" s="298"/>
      <c r="BZ745" s="298"/>
      <c r="CJ745" s="337"/>
      <c r="CK745" s="293"/>
      <c r="CL745" s="337"/>
      <c r="DR745" s="298"/>
    </row>
    <row r="746">
      <c r="A746" s="298"/>
      <c r="L746" s="298"/>
      <c r="W746" s="298"/>
      <c r="AH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  <c r="BI746" s="298"/>
      <c r="BJ746" s="298"/>
      <c r="BK746" s="298"/>
      <c r="BL746" s="298"/>
      <c r="BM746" s="298"/>
      <c r="BN746" s="298"/>
      <c r="BO746" s="298"/>
      <c r="BZ746" s="298"/>
      <c r="CJ746" s="337"/>
      <c r="CK746" s="293"/>
      <c r="CL746" s="337"/>
      <c r="DR746" s="298"/>
    </row>
    <row r="747">
      <c r="A747" s="298"/>
      <c r="L747" s="298"/>
      <c r="W747" s="298"/>
      <c r="AH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  <c r="BI747" s="298"/>
      <c r="BJ747" s="298"/>
      <c r="BK747" s="298"/>
      <c r="BL747" s="298"/>
      <c r="BM747" s="298"/>
      <c r="BN747" s="298"/>
      <c r="BO747" s="298"/>
      <c r="BZ747" s="298"/>
      <c r="CJ747" s="337"/>
      <c r="CK747" s="293"/>
      <c r="CL747" s="337"/>
      <c r="DR747" s="298"/>
    </row>
    <row r="748">
      <c r="A748" s="298"/>
      <c r="L748" s="298"/>
      <c r="W748" s="298"/>
      <c r="AH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  <c r="BI748" s="298"/>
      <c r="BJ748" s="298"/>
      <c r="BK748" s="298"/>
      <c r="BL748" s="298"/>
      <c r="BM748" s="298"/>
      <c r="BN748" s="298"/>
      <c r="BO748" s="298"/>
      <c r="BZ748" s="298"/>
      <c r="CJ748" s="337"/>
      <c r="CK748" s="293"/>
      <c r="CL748" s="337"/>
      <c r="DR748" s="298"/>
    </row>
    <row r="749">
      <c r="A749" s="298"/>
      <c r="L749" s="298"/>
      <c r="W749" s="298"/>
      <c r="AH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  <c r="BI749" s="298"/>
      <c r="BJ749" s="298"/>
      <c r="BK749" s="298"/>
      <c r="BL749" s="298"/>
      <c r="BM749" s="298"/>
      <c r="BN749" s="298"/>
      <c r="BO749" s="298"/>
      <c r="BZ749" s="298"/>
      <c r="CJ749" s="337"/>
      <c r="CK749" s="293"/>
      <c r="CL749" s="337"/>
      <c r="DR749" s="298"/>
    </row>
    <row r="750">
      <c r="A750" s="298"/>
      <c r="L750" s="298"/>
      <c r="W750" s="298"/>
      <c r="AH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  <c r="BI750" s="298"/>
      <c r="BJ750" s="298"/>
      <c r="BK750" s="298"/>
      <c r="BL750" s="298"/>
      <c r="BM750" s="298"/>
      <c r="BN750" s="298"/>
      <c r="BO750" s="298"/>
      <c r="BZ750" s="298"/>
      <c r="CJ750" s="337"/>
      <c r="CK750" s="293"/>
      <c r="CL750" s="337"/>
      <c r="DR750" s="298"/>
    </row>
    <row r="751">
      <c r="A751" s="298"/>
      <c r="L751" s="298"/>
      <c r="W751" s="298"/>
      <c r="AH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  <c r="BI751" s="298"/>
      <c r="BJ751" s="298"/>
      <c r="BK751" s="298"/>
      <c r="BL751" s="298"/>
      <c r="BM751" s="298"/>
      <c r="BN751" s="298"/>
      <c r="BO751" s="298"/>
      <c r="BZ751" s="298"/>
      <c r="CJ751" s="337"/>
      <c r="CK751" s="293"/>
      <c r="CL751" s="337"/>
      <c r="DR751" s="298"/>
    </row>
    <row r="752">
      <c r="A752" s="298"/>
      <c r="L752" s="298"/>
      <c r="W752" s="298"/>
      <c r="AH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  <c r="BI752" s="298"/>
      <c r="BJ752" s="298"/>
      <c r="BK752" s="298"/>
      <c r="BL752" s="298"/>
      <c r="BM752" s="298"/>
      <c r="BN752" s="298"/>
      <c r="BO752" s="298"/>
      <c r="BZ752" s="298"/>
      <c r="CJ752" s="337"/>
      <c r="CK752" s="293"/>
      <c r="CL752" s="337"/>
      <c r="DR752" s="298"/>
    </row>
    <row r="753">
      <c r="A753" s="298"/>
      <c r="L753" s="298"/>
      <c r="W753" s="298"/>
      <c r="AH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  <c r="BI753" s="298"/>
      <c r="BJ753" s="298"/>
      <c r="BK753" s="298"/>
      <c r="BL753" s="298"/>
      <c r="BM753" s="298"/>
      <c r="BN753" s="298"/>
      <c r="BO753" s="298"/>
      <c r="BZ753" s="298"/>
      <c r="CJ753" s="337"/>
      <c r="CK753" s="293"/>
      <c r="CL753" s="337"/>
      <c r="DR753" s="298"/>
    </row>
    <row r="754">
      <c r="A754" s="298"/>
      <c r="L754" s="298"/>
      <c r="W754" s="298"/>
      <c r="AH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  <c r="BI754" s="298"/>
      <c r="BJ754" s="298"/>
      <c r="BK754" s="298"/>
      <c r="BL754" s="298"/>
      <c r="BM754" s="298"/>
      <c r="BN754" s="298"/>
      <c r="BO754" s="298"/>
      <c r="BZ754" s="298"/>
      <c r="CJ754" s="337"/>
      <c r="CK754" s="293"/>
      <c r="CL754" s="337"/>
      <c r="DR754" s="298"/>
    </row>
    <row r="755">
      <c r="A755" s="298"/>
      <c r="L755" s="298"/>
      <c r="W755" s="298"/>
      <c r="AH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  <c r="BI755" s="298"/>
      <c r="BJ755" s="298"/>
      <c r="BK755" s="298"/>
      <c r="BL755" s="298"/>
      <c r="BM755" s="298"/>
      <c r="BN755" s="298"/>
      <c r="BO755" s="298"/>
      <c r="BZ755" s="298"/>
      <c r="CJ755" s="337"/>
      <c r="CK755" s="293"/>
      <c r="CL755" s="337"/>
      <c r="DR755" s="298"/>
    </row>
    <row r="756">
      <c r="A756" s="298"/>
      <c r="L756" s="298"/>
      <c r="W756" s="298"/>
      <c r="AH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  <c r="BI756" s="298"/>
      <c r="BJ756" s="298"/>
      <c r="BK756" s="298"/>
      <c r="BL756" s="298"/>
      <c r="BM756" s="298"/>
      <c r="BN756" s="298"/>
      <c r="BO756" s="298"/>
      <c r="BZ756" s="298"/>
      <c r="CJ756" s="337"/>
      <c r="CK756" s="293"/>
      <c r="CL756" s="337"/>
      <c r="DR756" s="298"/>
    </row>
    <row r="757">
      <c r="A757" s="298"/>
      <c r="L757" s="298"/>
      <c r="W757" s="298"/>
      <c r="AH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  <c r="BI757" s="298"/>
      <c r="BJ757" s="298"/>
      <c r="BK757" s="298"/>
      <c r="BL757" s="298"/>
      <c r="BM757" s="298"/>
      <c r="BN757" s="298"/>
      <c r="BO757" s="298"/>
      <c r="BZ757" s="298"/>
      <c r="CJ757" s="337"/>
      <c r="CK757" s="293"/>
      <c r="CL757" s="337"/>
      <c r="DR757" s="298"/>
    </row>
    <row r="758">
      <c r="A758" s="298"/>
      <c r="L758" s="298"/>
      <c r="W758" s="298"/>
      <c r="AH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  <c r="BI758" s="298"/>
      <c r="BJ758" s="298"/>
      <c r="BK758" s="298"/>
      <c r="BL758" s="298"/>
      <c r="BM758" s="298"/>
      <c r="BN758" s="298"/>
      <c r="BO758" s="298"/>
      <c r="BZ758" s="298"/>
      <c r="CJ758" s="337"/>
      <c r="CK758" s="293"/>
      <c r="CL758" s="337"/>
      <c r="DR758" s="298"/>
    </row>
    <row r="759">
      <c r="A759" s="298"/>
      <c r="L759" s="298"/>
      <c r="W759" s="298"/>
      <c r="AH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  <c r="BI759" s="298"/>
      <c r="BJ759" s="298"/>
      <c r="BK759" s="298"/>
      <c r="BL759" s="298"/>
      <c r="BM759" s="298"/>
      <c r="BN759" s="298"/>
      <c r="BO759" s="298"/>
      <c r="BZ759" s="298"/>
      <c r="CJ759" s="337"/>
      <c r="CK759" s="293"/>
      <c r="CL759" s="337"/>
      <c r="DR759" s="298"/>
    </row>
    <row r="760">
      <c r="A760" s="298"/>
      <c r="L760" s="298"/>
      <c r="W760" s="298"/>
      <c r="AH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  <c r="BI760" s="298"/>
      <c r="BJ760" s="298"/>
      <c r="BK760" s="298"/>
      <c r="BL760" s="298"/>
      <c r="BM760" s="298"/>
      <c r="BN760" s="298"/>
      <c r="BO760" s="298"/>
      <c r="BZ760" s="298"/>
      <c r="CJ760" s="337"/>
      <c r="CK760" s="293"/>
      <c r="CL760" s="337"/>
      <c r="DR760" s="298"/>
    </row>
    <row r="761">
      <c r="A761" s="298"/>
      <c r="L761" s="298"/>
      <c r="W761" s="298"/>
      <c r="AH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  <c r="BI761" s="298"/>
      <c r="BJ761" s="298"/>
      <c r="BK761" s="298"/>
      <c r="BL761" s="298"/>
      <c r="BM761" s="298"/>
      <c r="BN761" s="298"/>
      <c r="BO761" s="298"/>
      <c r="BZ761" s="298"/>
      <c r="CJ761" s="337"/>
      <c r="CK761" s="293"/>
      <c r="CL761" s="337"/>
      <c r="DR761" s="298"/>
    </row>
    <row r="762">
      <c r="A762" s="298"/>
      <c r="L762" s="298"/>
      <c r="W762" s="298"/>
      <c r="AH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  <c r="BI762" s="298"/>
      <c r="BJ762" s="298"/>
      <c r="BK762" s="298"/>
      <c r="BL762" s="298"/>
      <c r="BM762" s="298"/>
      <c r="BN762" s="298"/>
      <c r="BO762" s="298"/>
      <c r="BZ762" s="298"/>
      <c r="CJ762" s="337"/>
      <c r="CK762" s="293"/>
      <c r="CL762" s="337"/>
      <c r="DR762" s="298"/>
    </row>
    <row r="763">
      <c r="A763" s="298"/>
      <c r="L763" s="298"/>
      <c r="W763" s="298"/>
      <c r="AH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  <c r="BI763" s="298"/>
      <c r="BJ763" s="298"/>
      <c r="BK763" s="298"/>
      <c r="BL763" s="298"/>
      <c r="BM763" s="298"/>
      <c r="BN763" s="298"/>
      <c r="BO763" s="298"/>
      <c r="BZ763" s="298"/>
      <c r="CJ763" s="337"/>
      <c r="CK763" s="293"/>
      <c r="CL763" s="337"/>
      <c r="DR763" s="298"/>
    </row>
    <row r="764">
      <c r="A764" s="298"/>
      <c r="L764" s="298"/>
      <c r="W764" s="298"/>
      <c r="AH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  <c r="BI764" s="298"/>
      <c r="BJ764" s="298"/>
      <c r="BK764" s="298"/>
      <c r="BL764" s="298"/>
      <c r="BM764" s="298"/>
      <c r="BN764" s="298"/>
      <c r="BO764" s="298"/>
      <c r="BZ764" s="298"/>
      <c r="CJ764" s="337"/>
      <c r="CK764" s="293"/>
      <c r="CL764" s="337"/>
      <c r="DR764" s="298"/>
    </row>
    <row r="765">
      <c r="A765" s="298"/>
      <c r="L765" s="298"/>
      <c r="W765" s="298"/>
      <c r="AH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  <c r="BI765" s="298"/>
      <c r="BJ765" s="298"/>
      <c r="BK765" s="298"/>
      <c r="BL765" s="298"/>
      <c r="BM765" s="298"/>
      <c r="BN765" s="298"/>
      <c r="BO765" s="298"/>
      <c r="BZ765" s="298"/>
      <c r="CJ765" s="337"/>
      <c r="CK765" s="293"/>
      <c r="CL765" s="337"/>
      <c r="DR765" s="298"/>
    </row>
    <row r="766">
      <c r="A766" s="298"/>
      <c r="L766" s="298"/>
      <c r="W766" s="298"/>
      <c r="AH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  <c r="BI766" s="298"/>
      <c r="BJ766" s="298"/>
      <c r="BK766" s="298"/>
      <c r="BL766" s="298"/>
      <c r="BM766" s="298"/>
      <c r="BN766" s="298"/>
      <c r="BO766" s="298"/>
      <c r="BZ766" s="298"/>
      <c r="CJ766" s="337"/>
      <c r="CK766" s="293"/>
      <c r="CL766" s="337"/>
      <c r="DR766" s="298"/>
    </row>
    <row r="767">
      <c r="A767" s="298"/>
      <c r="L767" s="298"/>
      <c r="W767" s="298"/>
      <c r="AH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  <c r="BI767" s="298"/>
      <c r="BJ767" s="298"/>
      <c r="BK767" s="298"/>
      <c r="BL767" s="298"/>
      <c r="BM767" s="298"/>
      <c r="BN767" s="298"/>
      <c r="BO767" s="298"/>
      <c r="BZ767" s="298"/>
      <c r="CJ767" s="337"/>
      <c r="CK767" s="293"/>
      <c r="CL767" s="337"/>
      <c r="DR767" s="298"/>
    </row>
    <row r="768">
      <c r="A768" s="298"/>
      <c r="L768" s="298"/>
      <c r="W768" s="298"/>
      <c r="AH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  <c r="BI768" s="298"/>
      <c r="BJ768" s="298"/>
      <c r="BK768" s="298"/>
      <c r="BL768" s="298"/>
      <c r="BM768" s="298"/>
      <c r="BN768" s="298"/>
      <c r="BO768" s="298"/>
      <c r="BZ768" s="298"/>
      <c r="CJ768" s="337"/>
      <c r="CK768" s="293"/>
      <c r="CL768" s="337"/>
      <c r="DR768" s="298"/>
    </row>
    <row r="769">
      <c r="A769" s="298"/>
      <c r="L769" s="298"/>
      <c r="W769" s="298"/>
      <c r="AH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  <c r="BI769" s="298"/>
      <c r="BJ769" s="298"/>
      <c r="BK769" s="298"/>
      <c r="BL769" s="298"/>
      <c r="BM769" s="298"/>
      <c r="BN769" s="298"/>
      <c r="BO769" s="298"/>
      <c r="BZ769" s="298"/>
      <c r="CJ769" s="337"/>
      <c r="CK769" s="293"/>
      <c r="CL769" s="337"/>
      <c r="DR769" s="298"/>
    </row>
    <row r="770">
      <c r="A770" s="298"/>
      <c r="L770" s="298"/>
      <c r="W770" s="298"/>
      <c r="AH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  <c r="BI770" s="298"/>
      <c r="BJ770" s="298"/>
      <c r="BK770" s="298"/>
      <c r="BL770" s="298"/>
      <c r="BM770" s="298"/>
      <c r="BN770" s="298"/>
      <c r="BO770" s="298"/>
      <c r="BZ770" s="298"/>
      <c r="CJ770" s="337"/>
      <c r="CK770" s="293"/>
      <c r="CL770" s="337"/>
      <c r="DR770" s="298"/>
    </row>
    <row r="771">
      <c r="A771" s="298"/>
      <c r="L771" s="298"/>
      <c r="W771" s="298"/>
      <c r="AH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  <c r="BI771" s="298"/>
      <c r="BJ771" s="298"/>
      <c r="BK771" s="298"/>
      <c r="BL771" s="298"/>
      <c r="BM771" s="298"/>
      <c r="BN771" s="298"/>
      <c r="BO771" s="298"/>
      <c r="BZ771" s="298"/>
      <c r="CJ771" s="337"/>
      <c r="CK771" s="293"/>
      <c r="CL771" s="337"/>
      <c r="DR771" s="298"/>
    </row>
    <row r="772">
      <c r="A772" s="298"/>
      <c r="L772" s="298"/>
      <c r="W772" s="298"/>
      <c r="AH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  <c r="BI772" s="298"/>
      <c r="BJ772" s="298"/>
      <c r="BK772" s="298"/>
      <c r="BL772" s="298"/>
      <c r="BM772" s="298"/>
      <c r="BN772" s="298"/>
      <c r="BO772" s="298"/>
      <c r="BZ772" s="298"/>
      <c r="CJ772" s="337"/>
      <c r="CK772" s="293"/>
      <c r="CL772" s="337"/>
      <c r="DR772" s="298"/>
    </row>
    <row r="773">
      <c r="A773" s="298"/>
      <c r="L773" s="298"/>
      <c r="W773" s="298"/>
      <c r="AH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  <c r="BI773" s="298"/>
      <c r="BJ773" s="298"/>
      <c r="BK773" s="298"/>
      <c r="BL773" s="298"/>
      <c r="BM773" s="298"/>
      <c r="BN773" s="298"/>
      <c r="BO773" s="298"/>
      <c r="BZ773" s="298"/>
      <c r="CJ773" s="337"/>
      <c r="CK773" s="293"/>
      <c r="CL773" s="337"/>
      <c r="DR773" s="298"/>
    </row>
    <row r="774">
      <c r="A774" s="298"/>
      <c r="L774" s="298"/>
      <c r="W774" s="298"/>
      <c r="AH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  <c r="BI774" s="298"/>
      <c r="BJ774" s="298"/>
      <c r="BK774" s="298"/>
      <c r="BL774" s="298"/>
      <c r="BM774" s="298"/>
      <c r="BN774" s="298"/>
      <c r="BO774" s="298"/>
      <c r="BZ774" s="298"/>
      <c r="CJ774" s="337"/>
      <c r="CK774" s="293"/>
      <c r="CL774" s="337"/>
      <c r="DR774" s="298"/>
    </row>
    <row r="775">
      <c r="A775" s="298"/>
      <c r="L775" s="298"/>
      <c r="W775" s="298"/>
      <c r="AH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  <c r="BI775" s="298"/>
      <c r="BJ775" s="298"/>
      <c r="BK775" s="298"/>
      <c r="BL775" s="298"/>
      <c r="BM775" s="298"/>
      <c r="BN775" s="298"/>
      <c r="BO775" s="298"/>
      <c r="BZ775" s="298"/>
      <c r="CJ775" s="337"/>
      <c r="CK775" s="293"/>
      <c r="CL775" s="337"/>
      <c r="DR775" s="298"/>
    </row>
    <row r="776">
      <c r="A776" s="298"/>
      <c r="L776" s="298"/>
      <c r="W776" s="298"/>
      <c r="AH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  <c r="BI776" s="298"/>
      <c r="BJ776" s="298"/>
      <c r="BK776" s="298"/>
      <c r="BL776" s="298"/>
      <c r="BM776" s="298"/>
      <c r="BN776" s="298"/>
      <c r="BO776" s="298"/>
      <c r="BZ776" s="298"/>
      <c r="CJ776" s="337"/>
      <c r="CK776" s="293"/>
      <c r="CL776" s="337"/>
      <c r="DR776" s="298"/>
    </row>
    <row r="777">
      <c r="A777" s="298"/>
      <c r="L777" s="298"/>
      <c r="W777" s="298"/>
      <c r="AH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  <c r="BI777" s="298"/>
      <c r="BJ777" s="298"/>
      <c r="BK777" s="298"/>
      <c r="BL777" s="298"/>
      <c r="BM777" s="298"/>
      <c r="BN777" s="298"/>
      <c r="BO777" s="298"/>
      <c r="BZ777" s="298"/>
      <c r="CJ777" s="337"/>
      <c r="CK777" s="293"/>
      <c r="CL777" s="337"/>
      <c r="DR777" s="298"/>
    </row>
    <row r="778">
      <c r="A778" s="298"/>
      <c r="L778" s="298"/>
      <c r="W778" s="298"/>
      <c r="AH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  <c r="BI778" s="298"/>
      <c r="BJ778" s="298"/>
      <c r="BK778" s="298"/>
      <c r="BL778" s="298"/>
      <c r="BM778" s="298"/>
      <c r="BN778" s="298"/>
      <c r="BO778" s="298"/>
      <c r="BZ778" s="298"/>
      <c r="CJ778" s="337"/>
      <c r="CK778" s="293"/>
      <c r="CL778" s="337"/>
      <c r="DR778" s="298"/>
    </row>
    <row r="779">
      <c r="A779" s="298"/>
      <c r="L779" s="298"/>
      <c r="W779" s="298"/>
      <c r="AH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  <c r="BI779" s="298"/>
      <c r="BJ779" s="298"/>
      <c r="BK779" s="298"/>
      <c r="BL779" s="298"/>
      <c r="BM779" s="298"/>
      <c r="BN779" s="298"/>
      <c r="BO779" s="298"/>
      <c r="BZ779" s="298"/>
      <c r="CJ779" s="337"/>
      <c r="CK779" s="293"/>
      <c r="CL779" s="337"/>
      <c r="DR779" s="298"/>
    </row>
    <row r="780">
      <c r="A780" s="298"/>
      <c r="L780" s="298"/>
      <c r="W780" s="298"/>
      <c r="AH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  <c r="BI780" s="298"/>
      <c r="BJ780" s="298"/>
      <c r="BK780" s="298"/>
      <c r="BL780" s="298"/>
      <c r="BM780" s="298"/>
      <c r="BN780" s="298"/>
      <c r="BO780" s="298"/>
      <c r="BZ780" s="298"/>
      <c r="CJ780" s="337"/>
      <c r="CK780" s="293"/>
      <c r="CL780" s="337"/>
      <c r="DR780" s="298"/>
    </row>
    <row r="781">
      <c r="A781" s="298"/>
      <c r="L781" s="298"/>
      <c r="W781" s="298"/>
      <c r="AH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  <c r="BI781" s="298"/>
      <c r="BJ781" s="298"/>
      <c r="BK781" s="298"/>
      <c r="BL781" s="298"/>
      <c r="BM781" s="298"/>
      <c r="BN781" s="298"/>
      <c r="BO781" s="298"/>
      <c r="BZ781" s="298"/>
      <c r="CJ781" s="337"/>
      <c r="CK781" s="293"/>
      <c r="CL781" s="337"/>
      <c r="DR781" s="298"/>
    </row>
    <row r="782">
      <c r="A782" s="298"/>
      <c r="L782" s="298"/>
      <c r="W782" s="298"/>
      <c r="AH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  <c r="BI782" s="298"/>
      <c r="BJ782" s="298"/>
      <c r="BK782" s="298"/>
      <c r="BL782" s="298"/>
      <c r="BM782" s="298"/>
      <c r="BN782" s="298"/>
      <c r="BO782" s="298"/>
      <c r="BZ782" s="298"/>
      <c r="CJ782" s="337"/>
      <c r="CK782" s="293"/>
      <c r="CL782" s="337"/>
      <c r="DR782" s="298"/>
    </row>
    <row r="783">
      <c r="A783" s="298"/>
      <c r="L783" s="298"/>
      <c r="W783" s="298"/>
      <c r="AH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  <c r="BI783" s="298"/>
      <c r="BJ783" s="298"/>
      <c r="BK783" s="298"/>
      <c r="BL783" s="298"/>
      <c r="BM783" s="298"/>
      <c r="BN783" s="298"/>
      <c r="BO783" s="298"/>
      <c r="BZ783" s="298"/>
      <c r="CJ783" s="337"/>
      <c r="CK783" s="293"/>
      <c r="CL783" s="337"/>
      <c r="DR783" s="298"/>
    </row>
    <row r="784">
      <c r="A784" s="298"/>
      <c r="L784" s="298"/>
      <c r="W784" s="298"/>
      <c r="AH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  <c r="BI784" s="298"/>
      <c r="BJ784" s="298"/>
      <c r="BK784" s="298"/>
      <c r="BL784" s="298"/>
      <c r="BM784" s="298"/>
      <c r="BN784" s="298"/>
      <c r="BO784" s="298"/>
      <c r="BZ784" s="298"/>
      <c r="CJ784" s="337"/>
      <c r="CK784" s="293"/>
      <c r="CL784" s="337"/>
      <c r="DR784" s="298"/>
    </row>
    <row r="785">
      <c r="A785" s="298"/>
      <c r="L785" s="298"/>
      <c r="W785" s="298"/>
      <c r="AH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  <c r="BI785" s="298"/>
      <c r="BJ785" s="298"/>
      <c r="BK785" s="298"/>
      <c r="BL785" s="298"/>
      <c r="BM785" s="298"/>
      <c r="BN785" s="298"/>
      <c r="BO785" s="298"/>
      <c r="BZ785" s="298"/>
      <c r="CJ785" s="337"/>
      <c r="CK785" s="293"/>
      <c r="CL785" s="337"/>
      <c r="DR785" s="298"/>
    </row>
    <row r="786">
      <c r="A786" s="298"/>
      <c r="L786" s="298"/>
      <c r="W786" s="298"/>
      <c r="AH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  <c r="BI786" s="298"/>
      <c r="BJ786" s="298"/>
      <c r="BK786" s="298"/>
      <c r="BL786" s="298"/>
      <c r="BM786" s="298"/>
      <c r="BN786" s="298"/>
      <c r="BO786" s="298"/>
      <c r="BZ786" s="298"/>
      <c r="CJ786" s="337"/>
      <c r="CK786" s="293"/>
      <c r="CL786" s="337"/>
      <c r="DR786" s="298"/>
    </row>
    <row r="787">
      <c r="A787" s="298"/>
      <c r="L787" s="298"/>
      <c r="W787" s="298"/>
      <c r="AH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  <c r="BI787" s="298"/>
      <c r="BJ787" s="298"/>
      <c r="BK787" s="298"/>
      <c r="BL787" s="298"/>
      <c r="BM787" s="298"/>
      <c r="BN787" s="298"/>
      <c r="BO787" s="298"/>
      <c r="BZ787" s="298"/>
      <c r="CJ787" s="337"/>
      <c r="CK787" s="293"/>
      <c r="CL787" s="337"/>
      <c r="DR787" s="298"/>
    </row>
    <row r="788">
      <c r="A788" s="298"/>
      <c r="L788" s="298"/>
      <c r="W788" s="298"/>
      <c r="AH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  <c r="BI788" s="298"/>
      <c r="BJ788" s="298"/>
      <c r="BK788" s="298"/>
      <c r="BL788" s="298"/>
      <c r="BM788" s="298"/>
      <c r="BN788" s="298"/>
      <c r="BO788" s="298"/>
      <c r="BZ788" s="298"/>
      <c r="CJ788" s="337"/>
      <c r="CK788" s="293"/>
      <c r="CL788" s="337"/>
      <c r="DR788" s="298"/>
    </row>
    <row r="789">
      <c r="A789" s="298"/>
      <c r="L789" s="298"/>
      <c r="W789" s="298"/>
      <c r="AH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  <c r="BI789" s="298"/>
      <c r="BJ789" s="298"/>
      <c r="BK789" s="298"/>
      <c r="BL789" s="298"/>
      <c r="BM789" s="298"/>
      <c r="BN789" s="298"/>
      <c r="BO789" s="298"/>
      <c r="BZ789" s="298"/>
      <c r="CJ789" s="337"/>
      <c r="CK789" s="293"/>
      <c r="CL789" s="337"/>
      <c r="DR789" s="298"/>
    </row>
    <row r="790">
      <c r="A790" s="298"/>
      <c r="L790" s="298"/>
      <c r="W790" s="298"/>
      <c r="AH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  <c r="BI790" s="298"/>
      <c r="BJ790" s="298"/>
      <c r="BK790" s="298"/>
      <c r="BL790" s="298"/>
      <c r="BM790" s="298"/>
      <c r="BN790" s="298"/>
      <c r="BO790" s="298"/>
      <c r="BZ790" s="298"/>
      <c r="CJ790" s="337"/>
      <c r="CK790" s="293"/>
      <c r="CL790" s="337"/>
      <c r="DR790" s="298"/>
    </row>
    <row r="791">
      <c r="A791" s="298"/>
      <c r="L791" s="298"/>
      <c r="W791" s="298"/>
      <c r="AH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  <c r="BI791" s="298"/>
      <c r="BJ791" s="298"/>
      <c r="BK791" s="298"/>
      <c r="BL791" s="298"/>
      <c r="BM791" s="298"/>
      <c r="BN791" s="298"/>
      <c r="BO791" s="298"/>
      <c r="BZ791" s="298"/>
      <c r="CJ791" s="337"/>
      <c r="CK791" s="293"/>
      <c r="CL791" s="337"/>
      <c r="DR791" s="298"/>
    </row>
    <row r="792">
      <c r="A792" s="298"/>
      <c r="L792" s="298"/>
      <c r="W792" s="298"/>
      <c r="AH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  <c r="BI792" s="298"/>
      <c r="BJ792" s="298"/>
      <c r="BK792" s="298"/>
      <c r="BL792" s="298"/>
      <c r="BM792" s="298"/>
      <c r="BN792" s="298"/>
      <c r="BO792" s="298"/>
      <c r="BZ792" s="298"/>
      <c r="CJ792" s="337"/>
      <c r="CK792" s="293"/>
      <c r="CL792" s="337"/>
      <c r="DR792" s="298"/>
    </row>
    <row r="793">
      <c r="A793" s="298"/>
      <c r="L793" s="298"/>
      <c r="W793" s="298"/>
      <c r="AH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  <c r="BI793" s="298"/>
      <c r="BJ793" s="298"/>
      <c r="BK793" s="298"/>
      <c r="BL793" s="298"/>
      <c r="BM793" s="298"/>
      <c r="BN793" s="298"/>
      <c r="BO793" s="298"/>
      <c r="BZ793" s="298"/>
      <c r="CJ793" s="337"/>
      <c r="CK793" s="293"/>
      <c r="CL793" s="337"/>
      <c r="DR793" s="298"/>
    </row>
    <row r="794">
      <c r="A794" s="298"/>
      <c r="L794" s="298"/>
      <c r="W794" s="298"/>
      <c r="AH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  <c r="BI794" s="298"/>
      <c r="BJ794" s="298"/>
      <c r="BK794" s="298"/>
      <c r="BL794" s="298"/>
      <c r="BM794" s="298"/>
      <c r="BN794" s="298"/>
      <c r="BO794" s="298"/>
      <c r="BZ794" s="298"/>
      <c r="CJ794" s="337"/>
      <c r="CK794" s="293"/>
      <c r="CL794" s="337"/>
      <c r="DR794" s="298"/>
    </row>
    <row r="795">
      <c r="A795" s="298"/>
      <c r="L795" s="298"/>
      <c r="W795" s="298"/>
      <c r="AH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  <c r="BI795" s="298"/>
      <c r="BJ795" s="298"/>
      <c r="BK795" s="298"/>
      <c r="BL795" s="298"/>
      <c r="BM795" s="298"/>
      <c r="BN795" s="298"/>
      <c r="BO795" s="298"/>
      <c r="BZ795" s="298"/>
      <c r="CJ795" s="337"/>
      <c r="CK795" s="293"/>
      <c r="CL795" s="337"/>
      <c r="DR795" s="298"/>
    </row>
    <row r="796">
      <c r="A796" s="298"/>
      <c r="L796" s="298"/>
      <c r="W796" s="298"/>
      <c r="AH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  <c r="BI796" s="298"/>
      <c r="BJ796" s="298"/>
      <c r="BK796" s="298"/>
      <c r="BL796" s="298"/>
      <c r="BM796" s="298"/>
      <c r="BN796" s="298"/>
      <c r="BO796" s="298"/>
      <c r="BZ796" s="298"/>
      <c r="CJ796" s="337"/>
      <c r="CK796" s="293"/>
      <c r="CL796" s="337"/>
      <c r="DR796" s="298"/>
    </row>
    <row r="797">
      <c r="A797" s="298"/>
      <c r="L797" s="298"/>
      <c r="W797" s="298"/>
      <c r="AH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  <c r="BI797" s="298"/>
      <c r="BJ797" s="298"/>
      <c r="BK797" s="298"/>
      <c r="BL797" s="298"/>
      <c r="BM797" s="298"/>
      <c r="BN797" s="298"/>
      <c r="BO797" s="298"/>
      <c r="BZ797" s="298"/>
      <c r="CJ797" s="337"/>
      <c r="CK797" s="293"/>
      <c r="CL797" s="337"/>
      <c r="DR797" s="298"/>
    </row>
    <row r="798">
      <c r="A798" s="298"/>
      <c r="L798" s="298"/>
      <c r="W798" s="298"/>
      <c r="AH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  <c r="BI798" s="298"/>
      <c r="BJ798" s="298"/>
      <c r="BK798" s="298"/>
      <c r="BL798" s="298"/>
      <c r="BM798" s="298"/>
      <c r="BN798" s="298"/>
      <c r="BO798" s="298"/>
      <c r="BZ798" s="298"/>
      <c r="CJ798" s="337"/>
      <c r="CK798" s="293"/>
      <c r="CL798" s="337"/>
      <c r="DR798" s="298"/>
    </row>
    <row r="799">
      <c r="A799" s="298"/>
      <c r="L799" s="298"/>
      <c r="W799" s="298"/>
      <c r="AH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  <c r="BI799" s="298"/>
      <c r="BJ799" s="298"/>
      <c r="BK799" s="298"/>
      <c r="BL799" s="298"/>
      <c r="BM799" s="298"/>
      <c r="BN799" s="298"/>
      <c r="BO799" s="298"/>
      <c r="BZ799" s="298"/>
      <c r="CJ799" s="337"/>
      <c r="CK799" s="293"/>
      <c r="CL799" s="337"/>
      <c r="DR799" s="298"/>
    </row>
    <row r="800">
      <c r="A800" s="298"/>
      <c r="L800" s="298"/>
      <c r="W800" s="298"/>
      <c r="AH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  <c r="BI800" s="298"/>
      <c r="BJ800" s="298"/>
      <c r="BK800" s="298"/>
      <c r="BL800" s="298"/>
      <c r="BM800" s="298"/>
      <c r="BN800" s="298"/>
      <c r="BO800" s="298"/>
      <c r="BZ800" s="298"/>
      <c r="CJ800" s="337"/>
      <c r="CK800" s="293"/>
      <c r="CL800" s="337"/>
      <c r="DR800" s="298"/>
    </row>
    <row r="801">
      <c r="A801" s="298"/>
      <c r="L801" s="298"/>
      <c r="W801" s="298"/>
      <c r="AH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  <c r="BI801" s="298"/>
      <c r="BJ801" s="298"/>
      <c r="BK801" s="298"/>
      <c r="BL801" s="298"/>
      <c r="BM801" s="298"/>
      <c r="BN801" s="298"/>
      <c r="BO801" s="298"/>
      <c r="BZ801" s="298"/>
      <c r="CJ801" s="337"/>
      <c r="CK801" s="293"/>
      <c r="CL801" s="337"/>
      <c r="DR801" s="298"/>
    </row>
    <row r="802">
      <c r="A802" s="298"/>
      <c r="L802" s="298"/>
      <c r="W802" s="298"/>
      <c r="AH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  <c r="BI802" s="298"/>
      <c r="BJ802" s="298"/>
      <c r="BK802" s="298"/>
      <c r="BL802" s="298"/>
      <c r="BM802" s="298"/>
      <c r="BN802" s="298"/>
      <c r="BO802" s="298"/>
      <c r="BZ802" s="298"/>
      <c r="CJ802" s="337"/>
      <c r="CK802" s="293"/>
      <c r="CL802" s="337"/>
      <c r="DR802" s="298"/>
    </row>
    <row r="803">
      <c r="A803" s="298"/>
      <c r="L803" s="298"/>
      <c r="W803" s="298"/>
      <c r="AH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  <c r="BI803" s="298"/>
      <c r="BJ803" s="298"/>
      <c r="BK803" s="298"/>
      <c r="BL803" s="298"/>
      <c r="BM803" s="298"/>
      <c r="BN803" s="298"/>
      <c r="BO803" s="298"/>
      <c r="BZ803" s="298"/>
      <c r="CJ803" s="337"/>
      <c r="CK803" s="293"/>
      <c r="CL803" s="337"/>
      <c r="DR803" s="298"/>
    </row>
    <row r="804">
      <c r="A804" s="298"/>
      <c r="L804" s="298"/>
      <c r="W804" s="298"/>
      <c r="AH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  <c r="BI804" s="298"/>
      <c r="BJ804" s="298"/>
      <c r="BK804" s="298"/>
      <c r="BL804" s="298"/>
      <c r="BM804" s="298"/>
      <c r="BN804" s="298"/>
      <c r="BO804" s="298"/>
      <c r="BZ804" s="298"/>
      <c r="CJ804" s="337"/>
      <c r="CK804" s="293"/>
      <c r="CL804" s="337"/>
      <c r="DR804" s="298"/>
    </row>
    <row r="805">
      <c r="A805" s="298"/>
      <c r="L805" s="298"/>
      <c r="W805" s="298"/>
      <c r="AH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  <c r="BI805" s="298"/>
      <c r="BJ805" s="298"/>
      <c r="BK805" s="298"/>
      <c r="BL805" s="298"/>
      <c r="BM805" s="298"/>
      <c r="BN805" s="298"/>
      <c r="BO805" s="298"/>
      <c r="BZ805" s="298"/>
      <c r="CJ805" s="337"/>
      <c r="CK805" s="293"/>
      <c r="CL805" s="337"/>
      <c r="DR805" s="298"/>
    </row>
    <row r="806">
      <c r="A806" s="298"/>
      <c r="L806" s="298"/>
      <c r="W806" s="298"/>
      <c r="AH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  <c r="BI806" s="298"/>
      <c r="BJ806" s="298"/>
      <c r="BK806" s="298"/>
      <c r="BL806" s="298"/>
      <c r="BM806" s="298"/>
      <c r="BN806" s="298"/>
      <c r="BO806" s="298"/>
      <c r="BZ806" s="298"/>
      <c r="CJ806" s="337"/>
      <c r="CK806" s="293"/>
      <c r="CL806" s="337"/>
      <c r="DR806" s="298"/>
    </row>
    <row r="807">
      <c r="A807" s="298"/>
      <c r="L807" s="298"/>
      <c r="W807" s="298"/>
      <c r="AH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  <c r="BI807" s="298"/>
      <c r="BJ807" s="298"/>
      <c r="BK807" s="298"/>
      <c r="BL807" s="298"/>
      <c r="BM807" s="298"/>
      <c r="BN807" s="298"/>
      <c r="BO807" s="298"/>
      <c r="BZ807" s="298"/>
      <c r="CJ807" s="337"/>
      <c r="CK807" s="293"/>
      <c r="CL807" s="337"/>
      <c r="DR807" s="298"/>
    </row>
    <row r="808">
      <c r="A808" s="298"/>
      <c r="L808" s="298"/>
      <c r="W808" s="298"/>
      <c r="AH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  <c r="BI808" s="298"/>
      <c r="BJ808" s="298"/>
      <c r="BK808" s="298"/>
      <c r="BL808" s="298"/>
      <c r="BM808" s="298"/>
      <c r="BN808" s="298"/>
      <c r="BO808" s="298"/>
      <c r="BZ808" s="298"/>
      <c r="CJ808" s="337"/>
      <c r="CK808" s="293"/>
      <c r="CL808" s="337"/>
      <c r="DR808" s="298"/>
    </row>
    <row r="809">
      <c r="A809" s="298"/>
      <c r="L809" s="298"/>
      <c r="W809" s="298"/>
      <c r="AH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  <c r="BI809" s="298"/>
      <c r="BJ809" s="298"/>
      <c r="BK809" s="298"/>
      <c r="BL809" s="298"/>
      <c r="BM809" s="298"/>
      <c r="BN809" s="298"/>
      <c r="BO809" s="298"/>
      <c r="BZ809" s="298"/>
      <c r="CJ809" s="337"/>
      <c r="CK809" s="293"/>
      <c r="CL809" s="337"/>
      <c r="DR809" s="298"/>
    </row>
    <row r="810">
      <c r="A810" s="298"/>
      <c r="L810" s="298"/>
      <c r="W810" s="298"/>
      <c r="AH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  <c r="BI810" s="298"/>
      <c r="BJ810" s="298"/>
      <c r="BK810" s="298"/>
      <c r="BL810" s="298"/>
      <c r="BM810" s="298"/>
      <c r="BN810" s="298"/>
      <c r="BO810" s="298"/>
      <c r="BZ810" s="298"/>
      <c r="CJ810" s="337"/>
      <c r="CK810" s="293"/>
      <c r="CL810" s="337"/>
      <c r="DR810" s="298"/>
    </row>
    <row r="811">
      <c r="A811" s="298"/>
      <c r="L811" s="298"/>
      <c r="W811" s="298"/>
      <c r="AH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  <c r="BI811" s="298"/>
      <c r="BJ811" s="298"/>
      <c r="BK811" s="298"/>
      <c r="BL811" s="298"/>
      <c r="BM811" s="298"/>
      <c r="BN811" s="298"/>
      <c r="BO811" s="298"/>
      <c r="BZ811" s="298"/>
      <c r="CJ811" s="337"/>
      <c r="CK811" s="293"/>
      <c r="CL811" s="337"/>
      <c r="DR811" s="298"/>
    </row>
    <row r="812">
      <c r="A812" s="298"/>
      <c r="L812" s="298"/>
      <c r="W812" s="298"/>
      <c r="AH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  <c r="BI812" s="298"/>
      <c r="BJ812" s="298"/>
      <c r="BK812" s="298"/>
      <c r="BL812" s="298"/>
      <c r="BM812" s="298"/>
      <c r="BN812" s="298"/>
      <c r="BO812" s="298"/>
      <c r="BZ812" s="298"/>
      <c r="CJ812" s="337"/>
      <c r="CK812" s="293"/>
      <c r="CL812" s="337"/>
      <c r="DR812" s="298"/>
    </row>
    <row r="813">
      <c r="A813" s="298"/>
      <c r="L813" s="298"/>
      <c r="W813" s="298"/>
      <c r="AH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  <c r="BI813" s="298"/>
      <c r="BJ813" s="298"/>
      <c r="BK813" s="298"/>
      <c r="BL813" s="298"/>
      <c r="BM813" s="298"/>
      <c r="BN813" s="298"/>
      <c r="BO813" s="298"/>
      <c r="BZ813" s="298"/>
      <c r="CJ813" s="337"/>
      <c r="CK813" s="293"/>
      <c r="CL813" s="337"/>
      <c r="DR813" s="298"/>
    </row>
    <row r="814">
      <c r="A814" s="298"/>
      <c r="L814" s="298"/>
      <c r="W814" s="298"/>
      <c r="AH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  <c r="BI814" s="298"/>
      <c r="BJ814" s="298"/>
      <c r="BK814" s="298"/>
      <c r="BL814" s="298"/>
      <c r="BM814" s="298"/>
      <c r="BN814" s="298"/>
      <c r="BO814" s="298"/>
      <c r="BZ814" s="298"/>
      <c r="CJ814" s="337"/>
      <c r="CK814" s="293"/>
      <c r="CL814" s="337"/>
      <c r="DR814" s="298"/>
    </row>
    <row r="815">
      <c r="A815" s="298"/>
      <c r="L815" s="298"/>
      <c r="W815" s="298"/>
      <c r="AH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  <c r="BI815" s="298"/>
      <c r="BJ815" s="298"/>
      <c r="BK815" s="298"/>
      <c r="BL815" s="298"/>
      <c r="BM815" s="298"/>
      <c r="BN815" s="298"/>
      <c r="BO815" s="298"/>
      <c r="BZ815" s="298"/>
      <c r="CJ815" s="337"/>
      <c r="CK815" s="293"/>
      <c r="CL815" s="337"/>
      <c r="DR815" s="298"/>
    </row>
    <row r="816">
      <c r="A816" s="298"/>
      <c r="L816" s="298"/>
      <c r="W816" s="298"/>
      <c r="AH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  <c r="BI816" s="298"/>
      <c r="BJ816" s="298"/>
      <c r="BK816" s="298"/>
      <c r="BL816" s="298"/>
      <c r="BM816" s="298"/>
      <c r="BN816" s="298"/>
      <c r="BO816" s="298"/>
      <c r="BZ816" s="298"/>
      <c r="CJ816" s="337"/>
      <c r="CK816" s="293"/>
      <c r="CL816" s="337"/>
      <c r="DR816" s="298"/>
    </row>
    <row r="817">
      <c r="A817" s="298"/>
      <c r="L817" s="298"/>
      <c r="W817" s="298"/>
      <c r="AH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  <c r="BI817" s="298"/>
      <c r="BJ817" s="298"/>
      <c r="BK817" s="298"/>
      <c r="BL817" s="298"/>
      <c r="BM817" s="298"/>
      <c r="BN817" s="298"/>
      <c r="BO817" s="298"/>
      <c r="BZ817" s="298"/>
      <c r="CJ817" s="337"/>
      <c r="CK817" s="293"/>
      <c r="CL817" s="337"/>
      <c r="DR817" s="298"/>
    </row>
    <row r="818">
      <c r="A818" s="298"/>
      <c r="L818" s="298"/>
      <c r="W818" s="298"/>
      <c r="AH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  <c r="BI818" s="298"/>
      <c r="BJ818" s="298"/>
      <c r="BK818" s="298"/>
      <c r="BL818" s="298"/>
      <c r="BM818" s="298"/>
      <c r="BN818" s="298"/>
      <c r="BO818" s="298"/>
      <c r="BZ818" s="298"/>
      <c r="CJ818" s="337"/>
      <c r="CK818" s="293"/>
      <c r="CL818" s="337"/>
      <c r="DR818" s="298"/>
    </row>
    <row r="819">
      <c r="A819" s="298"/>
      <c r="L819" s="298"/>
      <c r="W819" s="298"/>
      <c r="AH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  <c r="BI819" s="298"/>
      <c r="BJ819" s="298"/>
      <c r="BK819" s="298"/>
      <c r="BL819" s="298"/>
      <c r="BM819" s="298"/>
      <c r="BN819" s="298"/>
      <c r="BO819" s="298"/>
      <c r="BZ819" s="298"/>
      <c r="CJ819" s="337"/>
      <c r="CK819" s="293"/>
      <c r="CL819" s="337"/>
      <c r="DR819" s="298"/>
    </row>
    <row r="820">
      <c r="A820" s="298"/>
      <c r="L820" s="298"/>
      <c r="W820" s="298"/>
      <c r="AH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  <c r="BI820" s="298"/>
      <c r="BJ820" s="298"/>
      <c r="BK820" s="298"/>
      <c r="BL820" s="298"/>
      <c r="BM820" s="298"/>
      <c r="BN820" s="298"/>
      <c r="BO820" s="298"/>
      <c r="BZ820" s="298"/>
      <c r="CJ820" s="337"/>
      <c r="CK820" s="293"/>
      <c r="CL820" s="337"/>
      <c r="DR820" s="298"/>
    </row>
    <row r="821">
      <c r="A821" s="298"/>
      <c r="L821" s="298"/>
      <c r="W821" s="298"/>
      <c r="AH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  <c r="BI821" s="298"/>
      <c r="BJ821" s="298"/>
      <c r="BK821" s="298"/>
      <c r="BL821" s="298"/>
      <c r="BM821" s="298"/>
      <c r="BN821" s="298"/>
      <c r="BO821" s="298"/>
      <c r="BZ821" s="298"/>
      <c r="CJ821" s="337"/>
      <c r="CK821" s="293"/>
      <c r="CL821" s="337"/>
      <c r="DR821" s="298"/>
    </row>
    <row r="822">
      <c r="A822" s="298"/>
      <c r="L822" s="298"/>
      <c r="W822" s="298"/>
      <c r="AH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  <c r="BI822" s="298"/>
      <c r="BJ822" s="298"/>
      <c r="BK822" s="298"/>
      <c r="BL822" s="298"/>
      <c r="BM822" s="298"/>
      <c r="BN822" s="298"/>
      <c r="BO822" s="298"/>
      <c r="BZ822" s="298"/>
      <c r="CJ822" s="337"/>
      <c r="CK822" s="293"/>
      <c r="CL822" s="337"/>
      <c r="DR822" s="298"/>
    </row>
    <row r="823">
      <c r="A823" s="298"/>
      <c r="L823" s="298"/>
      <c r="W823" s="298"/>
      <c r="AH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  <c r="BI823" s="298"/>
      <c r="BJ823" s="298"/>
      <c r="BK823" s="298"/>
      <c r="BL823" s="298"/>
      <c r="BM823" s="298"/>
      <c r="BN823" s="298"/>
      <c r="BO823" s="298"/>
      <c r="BZ823" s="298"/>
      <c r="CJ823" s="337"/>
      <c r="CK823" s="293"/>
      <c r="CL823" s="337"/>
      <c r="DR823" s="298"/>
    </row>
    <row r="824">
      <c r="A824" s="298"/>
      <c r="L824" s="298"/>
      <c r="W824" s="298"/>
      <c r="AH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  <c r="BI824" s="298"/>
      <c r="BJ824" s="298"/>
      <c r="BK824" s="298"/>
      <c r="BL824" s="298"/>
      <c r="BM824" s="298"/>
      <c r="BN824" s="298"/>
      <c r="BO824" s="298"/>
      <c r="BZ824" s="298"/>
      <c r="CJ824" s="337"/>
      <c r="CK824" s="293"/>
      <c r="CL824" s="337"/>
      <c r="DR824" s="298"/>
    </row>
    <row r="825">
      <c r="A825" s="298"/>
      <c r="L825" s="298"/>
      <c r="W825" s="298"/>
      <c r="AH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  <c r="BI825" s="298"/>
      <c r="BJ825" s="298"/>
      <c r="BK825" s="298"/>
      <c r="BL825" s="298"/>
      <c r="BM825" s="298"/>
      <c r="BN825" s="298"/>
      <c r="BO825" s="298"/>
      <c r="BZ825" s="298"/>
      <c r="CJ825" s="337"/>
      <c r="CK825" s="293"/>
      <c r="CL825" s="337"/>
      <c r="DR825" s="298"/>
    </row>
    <row r="826">
      <c r="A826" s="298"/>
      <c r="L826" s="298"/>
      <c r="W826" s="298"/>
      <c r="AH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  <c r="BI826" s="298"/>
      <c r="BJ826" s="298"/>
      <c r="BK826" s="298"/>
      <c r="BL826" s="298"/>
      <c r="BM826" s="298"/>
      <c r="BN826" s="298"/>
      <c r="BO826" s="298"/>
      <c r="BZ826" s="298"/>
      <c r="CJ826" s="337"/>
      <c r="CK826" s="293"/>
      <c r="CL826" s="337"/>
      <c r="DR826" s="298"/>
    </row>
    <row r="827">
      <c r="A827" s="298"/>
      <c r="L827" s="298"/>
      <c r="W827" s="298"/>
      <c r="AH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  <c r="BI827" s="298"/>
      <c r="BJ827" s="298"/>
      <c r="BK827" s="298"/>
      <c r="BL827" s="298"/>
      <c r="BM827" s="298"/>
      <c r="BN827" s="298"/>
      <c r="BO827" s="298"/>
      <c r="BZ827" s="298"/>
      <c r="CJ827" s="337"/>
      <c r="CK827" s="293"/>
      <c r="CL827" s="337"/>
      <c r="DR827" s="298"/>
    </row>
    <row r="828">
      <c r="A828" s="298"/>
      <c r="L828" s="298"/>
      <c r="W828" s="298"/>
      <c r="AH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  <c r="BI828" s="298"/>
      <c r="BJ828" s="298"/>
      <c r="BK828" s="298"/>
      <c r="BL828" s="298"/>
      <c r="BM828" s="298"/>
      <c r="BN828" s="298"/>
      <c r="BO828" s="298"/>
      <c r="BZ828" s="298"/>
      <c r="CJ828" s="337"/>
      <c r="CK828" s="293"/>
      <c r="CL828" s="337"/>
      <c r="DR828" s="298"/>
    </row>
    <row r="829">
      <c r="A829" s="298"/>
      <c r="L829" s="298"/>
      <c r="W829" s="298"/>
      <c r="AH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  <c r="BI829" s="298"/>
      <c r="BJ829" s="298"/>
      <c r="BK829" s="298"/>
      <c r="BL829" s="298"/>
      <c r="BM829" s="298"/>
      <c r="BN829" s="298"/>
      <c r="BO829" s="298"/>
      <c r="BZ829" s="298"/>
      <c r="CJ829" s="337"/>
      <c r="CK829" s="293"/>
      <c r="CL829" s="337"/>
      <c r="DR829" s="298"/>
    </row>
    <row r="830">
      <c r="A830" s="298"/>
      <c r="L830" s="298"/>
      <c r="W830" s="298"/>
      <c r="AH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  <c r="BI830" s="298"/>
      <c r="BJ830" s="298"/>
      <c r="BK830" s="298"/>
      <c r="BL830" s="298"/>
      <c r="BM830" s="298"/>
      <c r="BN830" s="298"/>
      <c r="BO830" s="298"/>
      <c r="BZ830" s="298"/>
      <c r="CJ830" s="337"/>
      <c r="CK830" s="293"/>
      <c r="CL830" s="337"/>
      <c r="DR830" s="298"/>
    </row>
    <row r="831">
      <c r="A831" s="298"/>
      <c r="L831" s="298"/>
      <c r="W831" s="298"/>
      <c r="AH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  <c r="BI831" s="298"/>
      <c r="BJ831" s="298"/>
      <c r="BK831" s="298"/>
      <c r="BL831" s="298"/>
      <c r="BM831" s="298"/>
      <c r="BN831" s="298"/>
      <c r="BO831" s="298"/>
      <c r="BZ831" s="298"/>
      <c r="CJ831" s="337"/>
      <c r="CK831" s="293"/>
      <c r="CL831" s="337"/>
      <c r="DR831" s="298"/>
    </row>
    <row r="832">
      <c r="A832" s="298"/>
      <c r="L832" s="298"/>
      <c r="W832" s="298"/>
      <c r="AH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  <c r="BI832" s="298"/>
      <c r="BJ832" s="298"/>
      <c r="BK832" s="298"/>
      <c r="BL832" s="298"/>
      <c r="BM832" s="298"/>
      <c r="BN832" s="298"/>
      <c r="BO832" s="298"/>
      <c r="BZ832" s="298"/>
      <c r="CJ832" s="337"/>
      <c r="CK832" s="293"/>
      <c r="CL832" s="337"/>
      <c r="DR832" s="298"/>
    </row>
    <row r="833">
      <c r="A833" s="298"/>
      <c r="L833" s="298"/>
      <c r="W833" s="298"/>
      <c r="AH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  <c r="BI833" s="298"/>
      <c r="BJ833" s="298"/>
      <c r="BK833" s="298"/>
      <c r="BL833" s="298"/>
      <c r="BM833" s="298"/>
      <c r="BN833" s="298"/>
      <c r="BO833" s="298"/>
      <c r="BZ833" s="298"/>
      <c r="CJ833" s="337"/>
      <c r="CK833" s="293"/>
      <c r="CL833" s="337"/>
      <c r="DR833" s="298"/>
    </row>
    <row r="834">
      <c r="A834" s="298"/>
      <c r="L834" s="298"/>
      <c r="W834" s="298"/>
      <c r="AH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  <c r="BI834" s="298"/>
      <c r="BJ834" s="298"/>
      <c r="BK834" s="298"/>
      <c r="BL834" s="298"/>
      <c r="BM834" s="298"/>
      <c r="BN834" s="298"/>
      <c r="BO834" s="298"/>
      <c r="BZ834" s="298"/>
      <c r="CJ834" s="337"/>
      <c r="CK834" s="293"/>
      <c r="CL834" s="337"/>
      <c r="DR834" s="298"/>
    </row>
    <row r="835">
      <c r="A835" s="298"/>
      <c r="L835" s="298"/>
      <c r="W835" s="298"/>
      <c r="AH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  <c r="BI835" s="298"/>
      <c r="BJ835" s="298"/>
      <c r="BK835" s="298"/>
      <c r="BL835" s="298"/>
      <c r="BM835" s="298"/>
      <c r="BN835" s="298"/>
      <c r="BO835" s="298"/>
      <c r="BZ835" s="298"/>
      <c r="CJ835" s="337"/>
      <c r="CK835" s="293"/>
      <c r="CL835" s="337"/>
      <c r="DR835" s="298"/>
    </row>
    <row r="836">
      <c r="A836" s="298"/>
      <c r="L836" s="298"/>
      <c r="W836" s="298"/>
      <c r="AH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  <c r="BI836" s="298"/>
      <c r="BJ836" s="298"/>
      <c r="BK836" s="298"/>
      <c r="BL836" s="298"/>
      <c r="BM836" s="298"/>
      <c r="BN836" s="298"/>
      <c r="BO836" s="298"/>
      <c r="BZ836" s="298"/>
      <c r="CJ836" s="337"/>
      <c r="CK836" s="293"/>
      <c r="CL836" s="337"/>
      <c r="DR836" s="298"/>
    </row>
    <row r="837">
      <c r="A837" s="298"/>
      <c r="L837" s="298"/>
      <c r="W837" s="298"/>
      <c r="AH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  <c r="BI837" s="298"/>
      <c r="BJ837" s="298"/>
      <c r="BK837" s="298"/>
      <c r="BL837" s="298"/>
      <c r="BM837" s="298"/>
      <c r="BN837" s="298"/>
      <c r="BO837" s="298"/>
      <c r="BZ837" s="298"/>
      <c r="CJ837" s="337"/>
      <c r="CK837" s="293"/>
      <c r="CL837" s="337"/>
      <c r="DR837" s="298"/>
    </row>
    <row r="838">
      <c r="A838" s="298"/>
      <c r="L838" s="298"/>
      <c r="W838" s="298"/>
      <c r="AH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  <c r="BI838" s="298"/>
      <c r="BJ838" s="298"/>
      <c r="BK838" s="298"/>
      <c r="BL838" s="298"/>
      <c r="BM838" s="298"/>
      <c r="BN838" s="298"/>
      <c r="BO838" s="298"/>
      <c r="BZ838" s="298"/>
      <c r="CJ838" s="337"/>
      <c r="CK838" s="293"/>
      <c r="CL838" s="337"/>
      <c r="DR838" s="298"/>
    </row>
    <row r="839">
      <c r="A839" s="298"/>
      <c r="L839" s="298"/>
      <c r="W839" s="298"/>
      <c r="AH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  <c r="BI839" s="298"/>
      <c r="BJ839" s="298"/>
      <c r="BK839" s="298"/>
      <c r="BL839" s="298"/>
      <c r="BM839" s="298"/>
      <c r="BN839" s="298"/>
      <c r="BO839" s="298"/>
      <c r="BZ839" s="298"/>
      <c r="CJ839" s="337"/>
      <c r="CK839" s="293"/>
      <c r="CL839" s="337"/>
      <c r="DR839" s="298"/>
    </row>
    <row r="840">
      <c r="A840" s="298"/>
      <c r="L840" s="298"/>
      <c r="W840" s="298"/>
      <c r="AH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  <c r="BI840" s="298"/>
      <c r="BJ840" s="298"/>
      <c r="BK840" s="298"/>
      <c r="BL840" s="298"/>
      <c r="BM840" s="298"/>
      <c r="BN840" s="298"/>
      <c r="BO840" s="298"/>
      <c r="BZ840" s="298"/>
      <c r="CJ840" s="337"/>
      <c r="CK840" s="293"/>
      <c r="CL840" s="337"/>
      <c r="DR840" s="298"/>
    </row>
    <row r="841">
      <c r="A841" s="298"/>
      <c r="L841" s="298"/>
      <c r="W841" s="298"/>
      <c r="AH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  <c r="BI841" s="298"/>
      <c r="BJ841" s="298"/>
      <c r="BK841" s="298"/>
      <c r="BL841" s="298"/>
      <c r="BM841" s="298"/>
      <c r="BN841" s="298"/>
      <c r="BO841" s="298"/>
      <c r="BZ841" s="298"/>
      <c r="CJ841" s="337"/>
      <c r="CK841" s="293"/>
      <c r="CL841" s="337"/>
      <c r="DR841" s="298"/>
    </row>
    <row r="842">
      <c r="A842" s="298"/>
      <c r="L842" s="298"/>
      <c r="W842" s="298"/>
      <c r="AH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  <c r="BI842" s="298"/>
      <c r="BJ842" s="298"/>
      <c r="BK842" s="298"/>
      <c r="BL842" s="298"/>
      <c r="BM842" s="298"/>
      <c r="BN842" s="298"/>
      <c r="BO842" s="298"/>
      <c r="BZ842" s="298"/>
      <c r="CJ842" s="337"/>
      <c r="CK842" s="293"/>
      <c r="CL842" s="337"/>
      <c r="DR842" s="298"/>
    </row>
    <row r="843">
      <c r="A843" s="298"/>
      <c r="L843" s="298"/>
      <c r="W843" s="298"/>
      <c r="AH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  <c r="BI843" s="298"/>
      <c r="BJ843" s="298"/>
      <c r="BK843" s="298"/>
      <c r="BL843" s="298"/>
      <c r="BM843" s="298"/>
      <c r="BN843" s="298"/>
      <c r="BO843" s="298"/>
      <c r="BZ843" s="298"/>
      <c r="CJ843" s="337"/>
      <c r="CK843" s="293"/>
      <c r="CL843" s="337"/>
      <c r="DR843" s="298"/>
    </row>
    <row r="844">
      <c r="A844" s="298"/>
      <c r="L844" s="298"/>
      <c r="W844" s="298"/>
      <c r="AH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  <c r="BI844" s="298"/>
      <c r="BJ844" s="298"/>
      <c r="BK844" s="298"/>
      <c r="BL844" s="298"/>
      <c r="BM844" s="298"/>
      <c r="BN844" s="298"/>
      <c r="BO844" s="298"/>
      <c r="BZ844" s="298"/>
      <c r="CJ844" s="337"/>
      <c r="CK844" s="293"/>
      <c r="CL844" s="337"/>
      <c r="DR844" s="298"/>
    </row>
    <row r="845">
      <c r="A845" s="298"/>
      <c r="L845" s="298"/>
      <c r="W845" s="298"/>
      <c r="AH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  <c r="BI845" s="298"/>
      <c r="BJ845" s="298"/>
      <c r="BK845" s="298"/>
      <c r="BL845" s="298"/>
      <c r="BM845" s="298"/>
      <c r="BN845" s="298"/>
      <c r="BO845" s="298"/>
      <c r="BZ845" s="298"/>
      <c r="CJ845" s="337"/>
      <c r="CK845" s="293"/>
      <c r="CL845" s="337"/>
      <c r="DR845" s="298"/>
    </row>
    <row r="846">
      <c r="A846" s="298"/>
      <c r="L846" s="298"/>
      <c r="W846" s="298"/>
      <c r="AH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  <c r="BI846" s="298"/>
      <c r="BJ846" s="298"/>
      <c r="BK846" s="298"/>
      <c r="BL846" s="298"/>
      <c r="BM846" s="298"/>
      <c r="BN846" s="298"/>
      <c r="BO846" s="298"/>
      <c r="BZ846" s="298"/>
      <c r="CJ846" s="337"/>
      <c r="CK846" s="293"/>
      <c r="CL846" s="337"/>
      <c r="DR846" s="298"/>
    </row>
    <row r="847">
      <c r="A847" s="298"/>
      <c r="L847" s="298"/>
      <c r="W847" s="298"/>
      <c r="AH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  <c r="BI847" s="298"/>
      <c r="BJ847" s="298"/>
      <c r="BK847" s="298"/>
      <c r="BL847" s="298"/>
      <c r="BM847" s="298"/>
      <c r="BN847" s="298"/>
      <c r="BO847" s="298"/>
      <c r="BZ847" s="298"/>
      <c r="CJ847" s="337"/>
      <c r="CK847" s="293"/>
      <c r="CL847" s="337"/>
      <c r="DR847" s="298"/>
    </row>
    <row r="848">
      <c r="A848" s="298"/>
      <c r="L848" s="298"/>
      <c r="W848" s="298"/>
      <c r="AH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  <c r="BI848" s="298"/>
      <c r="BJ848" s="298"/>
      <c r="BK848" s="298"/>
      <c r="BL848" s="298"/>
      <c r="BM848" s="298"/>
      <c r="BN848" s="298"/>
      <c r="BO848" s="298"/>
      <c r="BZ848" s="298"/>
      <c r="CJ848" s="337"/>
      <c r="CK848" s="293"/>
      <c r="CL848" s="337"/>
      <c r="DR848" s="298"/>
    </row>
    <row r="849">
      <c r="A849" s="298"/>
      <c r="L849" s="298"/>
      <c r="W849" s="298"/>
      <c r="AH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  <c r="BI849" s="298"/>
      <c r="BJ849" s="298"/>
      <c r="BK849" s="298"/>
      <c r="BL849" s="298"/>
      <c r="BM849" s="298"/>
      <c r="BN849" s="298"/>
      <c r="BO849" s="298"/>
      <c r="BZ849" s="298"/>
      <c r="CJ849" s="337"/>
      <c r="CK849" s="293"/>
      <c r="CL849" s="337"/>
      <c r="DR849" s="298"/>
    </row>
    <row r="850">
      <c r="A850" s="298"/>
      <c r="L850" s="298"/>
      <c r="W850" s="298"/>
      <c r="AH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  <c r="BI850" s="298"/>
      <c r="BJ850" s="298"/>
      <c r="BK850" s="298"/>
      <c r="BL850" s="298"/>
      <c r="BM850" s="298"/>
      <c r="BN850" s="298"/>
      <c r="BO850" s="298"/>
      <c r="BZ850" s="298"/>
      <c r="CJ850" s="337"/>
      <c r="CK850" s="293"/>
      <c r="CL850" s="337"/>
      <c r="DR850" s="298"/>
    </row>
    <row r="851">
      <c r="A851" s="298"/>
      <c r="L851" s="298"/>
      <c r="W851" s="298"/>
      <c r="AH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  <c r="BI851" s="298"/>
      <c r="BJ851" s="298"/>
      <c r="BK851" s="298"/>
      <c r="BL851" s="298"/>
      <c r="BM851" s="298"/>
      <c r="BN851" s="298"/>
      <c r="BO851" s="298"/>
      <c r="BZ851" s="298"/>
      <c r="CJ851" s="337"/>
      <c r="CK851" s="293"/>
      <c r="CL851" s="337"/>
      <c r="DR851" s="298"/>
    </row>
    <row r="852">
      <c r="A852" s="298"/>
      <c r="L852" s="298"/>
      <c r="W852" s="298"/>
      <c r="AH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  <c r="BI852" s="298"/>
      <c r="BJ852" s="298"/>
      <c r="BK852" s="298"/>
      <c r="BL852" s="298"/>
      <c r="BM852" s="298"/>
      <c r="BN852" s="298"/>
      <c r="BO852" s="298"/>
      <c r="BZ852" s="298"/>
      <c r="CJ852" s="337"/>
      <c r="CK852" s="293"/>
      <c r="CL852" s="337"/>
      <c r="DR852" s="298"/>
    </row>
    <row r="853">
      <c r="A853" s="298"/>
      <c r="L853" s="298"/>
      <c r="W853" s="298"/>
      <c r="AH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  <c r="BI853" s="298"/>
      <c r="BJ853" s="298"/>
      <c r="BK853" s="298"/>
      <c r="BL853" s="298"/>
      <c r="BM853" s="298"/>
      <c r="BN853" s="298"/>
      <c r="BO853" s="298"/>
      <c r="BZ853" s="298"/>
      <c r="CJ853" s="337"/>
      <c r="CK853" s="293"/>
      <c r="CL853" s="337"/>
      <c r="DR853" s="298"/>
    </row>
    <row r="854">
      <c r="A854" s="298"/>
      <c r="L854" s="298"/>
      <c r="W854" s="298"/>
      <c r="AH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  <c r="BI854" s="298"/>
      <c r="BJ854" s="298"/>
      <c r="BK854" s="298"/>
      <c r="BL854" s="298"/>
      <c r="BM854" s="298"/>
      <c r="BN854" s="298"/>
      <c r="BO854" s="298"/>
      <c r="BZ854" s="298"/>
      <c r="CJ854" s="337"/>
      <c r="CK854" s="293"/>
      <c r="CL854" s="337"/>
      <c r="DR854" s="298"/>
    </row>
    <row r="855">
      <c r="A855" s="298"/>
      <c r="L855" s="298"/>
      <c r="W855" s="298"/>
      <c r="AH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  <c r="BI855" s="298"/>
      <c r="BJ855" s="298"/>
      <c r="BK855" s="298"/>
      <c r="BL855" s="298"/>
      <c r="BM855" s="298"/>
      <c r="BN855" s="298"/>
      <c r="BO855" s="298"/>
      <c r="BZ855" s="298"/>
      <c r="CJ855" s="337"/>
      <c r="CK855" s="293"/>
      <c r="CL855" s="337"/>
      <c r="DR855" s="298"/>
    </row>
    <row r="856">
      <c r="A856" s="298"/>
      <c r="L856" s="298"/>
      <c r="W856" s="298"/>
      <c r="AH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  <c r="BI856" s="298"/>
      <c r="BJ856" s="298"/>
      <c r="BK856" s="298"/>
      <c r="BL856" s="298"/>
      <c r="BM856" s="298"/>
      <c r="BN856" s="298"/>
      <c r="BO856" s="298"/>
      <c r="BZ856" s="298"/>
      <c r="CJ856" s="337"/>
      <c r="CK856" s="293"/>
      <c r="CL856" s="337"/>
      <c r="DR856" s="298"/>
    </row>
    <row r="857">
      <c r="A857" s="298"/>
      <c r="L857" s="298"/>
      <c r="W857" s="298"/>
      <c r="AH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  <c r="BI857" s="298"/>
      <c r="BJ857" s="298"/>
      <c r="BK857" s="298"/>
      <c r="BL857" s="298"/>
      <c r="BM857" s="298"/>
      <c r="BN857" s="298"/>
      <c r="BO857" s="298"/>
      <c r="BZ857" s="298"/>
      <c r="CJ857" s="337"/>
      <c r="CK857" s="293"/>
      <c r="CL857" s="337"/>
      <c r="DR857" s="298"/>
    </row>
    <row r="858">
      <c r="A858" s="298"/>
      <c r="L858" s="298"/>
      <c r="W858" s="298"/>
      <c r="AH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  <c r="BI858" s="298"/>
      <c r="BJ858" s="298"/>
      <c r="BK858" s="298"/>
      <c r="BL858" s="298"/>
      <c r="BM858" s="298"/>
      <c r="BN858" s="298"/>
      <c r="BO858" s="298"/>
      <c r="BZ858" s="298"/>
      <c r="CJ858" s="337"/>
      <c r="CK858" s="293"/>
      <c r="CL858" s="337"/>
      <c r="DR858" s="298"/>
    </row>
    <row r="859">
      <c r="A859" s="298"/>
      <c r="L859" s="298"/>
      <c r="W859" s="298"/>
      <c r="AH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  <c r="BI859" s="298"/>
      <c r="BJ859" s="298"/>
      <c r="BK859" s="298"/>
      <c r="BL859" s="298"/>
      <c r="BM859" s="298"/>
      <c r="BN859" s="298"/>
      <c r="BO859" s="298"/>
      <c r="BZ859" s="298"/>
      <c r="CJ859" s="337"/>
      <c r="CK859" s="293"/>
      <c r="CL859" s="337"/>
      <c r="DR859" s="298"/>
    </row>
    <row r="860">
      <c r="A860" s="298"/>
      <c r="L860" s="298"/>
      <c r="W860" s="298"/>
      <c r="AH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  <c r="BI860" s="298"/>
      <c r="BJ860" s="298"/>
      <c r="BK860" s="298"/>
      <c r="BL860" s="298"/>
      <c r="BM860" s="298"/>
      <c r="BN860" s="298"/>
      <c r="BO860" s="298"/>
      <c r="BZ860" s="298"/>
      <c r="CJ860" s="337"/>
      <c r="CK860" s="293"/>
      <c r="CL860" s="337"/>
      <c r="DR860" s="298"/>
    </row>
    <row r="861">
      <c r="A861" s="298"/>
      <c r="L861" s="298"/>
      <c r="W861" s="298"/>
      <c r="AH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  <c r="BI861" s="298"/>
      <c r="BJ861" s="298"/>
      <c r="BK861" s="298"/>
      <c r="BL861" s="298"/>
      <c r="BM861" s="298"/>
      <c r="BN861" s="298"/>
      <c r="BO861" s="298"/>
      <c r="BZ861" s="298"/>
      <c r="CJ861" s="337"/>
      <c r="CK861" s="293"/>
      <c r="CL861" s="337"/>
      <c r="DR861" s="298"/>
    </row>
    <row r="862">
      <c r="A862" s="298"/>
      <c r="L862" s="298"/>
      <c r="W862" s="298"/>
      <c r="AH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  <c r="BI862" s="298"/>
      <c r="BJ862" s="298"/>
      <c r="BK862" s="298"/>
      <c r="BL862" s="298"/>
      <c r="BM862" s="298"/>
      <c r="BN862" s="298"/>
      <c r="BO862" s="298"/>
      <c r="BZ862" s="298"/>
      <c r="CJ862" s="337"/>
      <c r="CK862" s="293"/>
      <c r="CL862" s="337"/>
      <c r="DR862" s="298"/>
    </row>
    <row r="863">
      <c r="A863" s="298"/>
      <c r="L863" s="298"/>
      <c r="W863" s="298"/>
      <c r="AH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  <c r="BI863" s="298"/>
      <c r="BJ863" s="298"/>
      <c r="BK863" s="298"/>
      <c r="BL863" s="298"/>
      <c r="BM863" s="298"/>
      <c r="BN863" s="298"/>
      <c r="BO863" s="298"/>
      <c r="BZ863" s="298"/>
      <c r="CJ863" s="337"/>
      <c r="CK863" s="293"/>
      <c r="CL863" s="337"/>
      <c r="DR863" s="298"/>
    </row>
    <row r="864">
      <c r="A864" s="298"/>
      <c r="L864" s="298"/>
      <c r="W864" s="298"/>
      <c r="AH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  <c r="BI864" s="298"/>
      <c r="BJ864" s="298"/>
      <c r="BK864" s="298"/>
      <c r="BL864" s="298"/>
      <c r="BM864" s="298"/>
      <c r="BN864" s="298"/>
      <c r="BO864" s="298"/>
      <c r="BZ864" s="298"/>
      <c r="CJ864" s="337"/>
      <c r="CK864" s="293"/>
      <c r="CL864" s="337"/>
      <c r="DR864" s="298"/>
    </row>
    <row r="865">
      <c r="A865" s="298"/>
      <c r="L865" s="298"/>
      <c r="W865" s="298"/>
      <c r="AH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  <c r="BI865" s="298"/>
      <c r="BJ865" s="298"/>
      <c r="BK865" s="298"/>
      <c r="BL865" s="298"/>
      <c r="BM865" s="298"/>
      <c r="BN865" s="298"/>
      <c r="BO865" s="298"/>
      <c r="BZ865" s="298"/>
      <c r="CJ865" s="337"/>
      <c r="CK865" s="293"/>
      <c r="CL865" s="337"/>
      <c r="DR865" s="298"/>
    </row>
    <row r="866">
      <c r="A866" s="298"/>
      <c r="L866" s="298"/>
      <c r="W866" s="298"/>
      <c r="AH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  <c r="BI866" s="298"/>
      <c r="BJ866" s="298"/>
      <c r="BK866" s="298"/>
      <c r="BL866" s="298"/>
      <c r="BM866" s="298"/>
      <c r="BN866" s="298"/>
      <c r="BO866" s="298"/>
      <c r="BZ866" s="298"/>
      <c r="CJ866" s="337"/>
      <c r="CK866" s="293"/>
      <c r="CL866" s="337"/>
      <c r="DR866" s="298"/>
    </row>
    <row r="867">
      <c r="A867" s="298"/>
      <c r="L867" s="298"/>
      <c r="W867" s="298"/>
      <c r="AH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  <c r="BI867" s="298"/>
      <c r="BJ867" s="298"/>
      <c r="BK867" s="298"/>
      <c r="BL867" s="298"/>
      <c r="BM867" s="298"/>
      <c r="BN867" s="298"/>
      <c r="BO867" s="298"/>
      <c r="BZ867" s="298"/>
      <c r="CJ867" s="337"/>
      <c r="CK867" s="293"/>
      <c r="CL867" s="337"/>
      <c r="DR867" s="298"/>
    </row>
    <row r="868">
      <c r="A868" s="298"/>
      <c r="L868" s="298"/>
      <c r="W868" s="298"/>
      <c r="AH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  <c r="BI868" s="298"/>
      <c r="BJ868" s="298"/>
      <c r="BK868" s="298"/>
      <c r="BL868" s="298"/>
      <c r="BM868" s="298"/>
      <c r="BN868" s="298"/>
      <c r="BO868" s="298"/>
      <c r="BZ868" s="298"/>
      <c r="CJ868" s="337"/>
      <c r="CK868" s="293"/>
      <c r="CL868" s="337"/>
      <c r="DR868" s="298"/>
    </row>
    <row r="869">
      <c r="A869" s="298"/>
      <c r="L869" s="298"/>
      <c r="W869" s="298"/>
      <c r="AH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  <c r="BI869" s="298"/>
      <c r="BJ869" s="298"/>
      <c r="BK869" s="298"/>
      <c r="BL869" s="298"/>
      <c r="BM869" s="298"/>
      <c r="BN869" s="298"/>
      <c r="BO869" s="298"/>
      <c r="BZ869" s="298"/>
      <c r="CJ869" s="337"/>
      <c r="CK869" s="293"/>
      <c r="CL869" s="337"/>
      <c r="DR869" s="298"/>
    </row>
    <row r="870">
      <c r="A870" s="298"/>
      <c r="L870" s="298"/>
      <c r="W870" s="298"/>
      <c r="AH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  <c r="BI870" s="298"/>
      <c r="BJ870" s="298"/>
      <c r="BK870" s="298"/>
      <c r="BL870" s="298"/>
      <c r="BM870" s="298"/>
      <c r="BN870" s="298"/>
      <c r="BO870" s="298"/>
      <c r="BZ870" s="298"/>
      <c r="CJ870" s="337"/>
      <c r="CK870" s="293"/>
      <c r="CL870" s="337"/>
      <c r="DR870" s="298"/>
    </row>
    <row r="871">
      <c r="A871" s="298"/>
      <c r="L871" s="298"/>
      <c r="W871" s="298"/>
      <c r="AH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  <c r="BI871" s="298"/>
      <c r="BJ871" s="298"/>
      <c r="BK871" s="298"/>
      <c r="BL871" s="298"/>
      <c r="BM871" s="298"/>
      <c r="BN871" s="298"/>
      <c r="BO871" s="298"/>
      <c r="BZ871" s="298"/>
      <c r="CJ871" s="337"/>
      <c r="CK871" s="293"/>
      <c r="CL871" s="337"/>
      <c r="DR871" s="298"/>
    </row>
    <row r="872">
      <c r="A872" s="298"/>
      <c r="L872" s="298"/>
      <c r="W872" s="298"/>
      <c r="AH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  <c r="BI872" s="298"/>
      <c r="BJ872" s="298"/>
      <c r="BK872" s="298"/>
      <c r="BL872" s="298"/>
      <c r="BM872" s="298"/>
      <c r="BN872" s="298"/>
      <c r="BO872" s="298"/>
      <c r="BZ872" s="298"/>
      <c r="CJ872" s="337"/>
      <c r="CK872" s="293"/>
      <c r="CL872" s="337"/>
      <c r="DR872" s="298"/>
    </row>
    <row r="873">
      <c r="A873" s="298"/>
      <c r="L873" s="298"/>
      <c r="W873" s="298"/>
      <c r="AH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  <c r="BI873" s="298"/>
      <c r="BJ873" s="298"/>
      <c r="BK873" s="298"/>
      <c r="BL873" s="298"/>
      <c r="BM873" s="298"/>
      <c r="BN873" s="298"/>
      <c r="BO873" s="298"/>
      <c r="BZ873" s="298"/>
      <c r="CJ873" s="337"/>
      <c r="CK873" s="293"/>
      <c r="CL873" s="337"/>
      <c r="DR873" s="298"/>
    </row>
    <row r="874">
      <c r="A874" s="298"/>
      <c r="L874" s="298"/>
      <c r="W874" s="298"/>
      <c r="AH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  <c r="BI874" s="298"/>
      <c r="BJ874" s="298"/>
      <c r="BK874" s="298"/>
      <c r="BL874" s="298"/>
      <c r="BM874" s="298"/>
      <c r="BN874" s="298"/>
      <c r="BO874" s="298"/>
      <c r="BZ874" s="298"/>
      <c r="CJ874" s="337"/>
      <c r="CK874" s="293"/>
      <c r="CL874" s="337"/>
      <c r="DR874" s="298"/>
    </row>
    <row r="875">
      <c r="A875" s="298"/>
      <c r="L875" s="298"/>
      <c r="W875" s="298"/>
      <c r="AH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  <c r="BI875" s="298"/>
      <c r="BJ875" s="298"/>
      <c r="BK875" s="298"/>
      <c r="BL875" s="298"/>
      <c r="BM875" s="298"/>
      <c r="BN875" s="298"/>
      <c r="BO875" s="298"/>
      <c r="BZ875" s="298"/>
      <c r="CJ875" s="337"/>
      <c r="CK875" s="293"/>
      <c r="CL875" s="337"/>
      <c r="DR875" s="298"/>
    </row>
    <row r="876">
      <c r="A876" s="298"/>
      <c r="L876" s="298"/>
      <c r="W876" s="298"/>
      <c r="AH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  <c r="BI876" s="298"/>
      <c r="BJ876" s="298"/>
      <c r="BK876" s="298"/>
      <c r="BL876" s="298"/>
      <c r="BM876" s="298"/>
      <c r="BN876" s="298"/>
      <c r="BO876" s="298"/>
      <c r="BZ876" s="298"/>
      <c r="CJ876" s="337"/>
      <c r="CK876" s="293"/>
      <c r="CL876" s="337"/>
      <c r="DR876" s="298"/>
    </row>
    <row r="877">
      <c r="A877" s="298"/>
      <c r="L877" s="298"/>
      <c r="W877" s="298"/>
      <c r="AH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  <c r="BI877" s="298"/>
      <c r="BJ877" s="298"/>
      <c r="BK877" s="298"/>
      <c r="BL877" s="298"/>
      <c r="BM877" s="298"/>
      <c r="BN877" s="298"/>
      <c r="BO877" s="298"/>
      <c r="BZ877" s="298"/>
      <c r="CJ877" s="337"/>
      <c r="CK877" s="293"/>
      <c r="CL877" s="337"/>
      <c r="DR877" s="298"/>
    </row>
    <row r="878">
      <c r="A878" s="298"/>
      <c r="L878" s="298"/>
      <c r="W878" s="298"/>
      <c r="AH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  <c r="BI878" s="298"/>
      <c r="BJ878" s="298"/>
      <c r="BK878" s="298"/>
      <c r="BL878" s="298"/>
      <c r="BM878" s="298"/>
      <c r="BN878" s="298"/>
      <c r="BO878" s="298"/>
      <c r="BZ878" s="298"/>
      <c r="CJ878" s="337"/>
      <c r="CK878" s="293"/>
      <c r="CL878" s="337"/>
      <c r="DR878" s="298"/>
    </row>
    <row r="879">
      <c r="A879" s="298"/>
      <c r="L879" s="298"/>
      <c r="W879" s="298"/>
      <c r="AH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  <c r="BI879" s="298"/>
      <c r="BJ879" s="298"/>
      <c r="BK879" s="298"/>
      <c r="BL879" s="298"/>
      <c r="BM879" s="298"/>
      <c r="BN879" s="298"/>
      <c r="BO879" s="298"/>
      <c r="BZ879" s="298"/>
      <c r="CJ879" s="337"/>
      <c r="CK879" s="293"/>
      <c r="CL879" s="337"/>
      <c r="DR879" s="298"/>
    </row>
    <row r="880">
      <c r="A880" s="298"/>
      <c r="L880" s="298"/>
      <c r="W880" s="298"/>
      <c r="AH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  <c r="BI880" s="298"/>
      <c r="BJ880" s="298"/>
      <c r="BK880" s="298"/>
      <c r="BL880" s="298"/>
      <c r="BM880" s="298"/>
      <c r="BN880" s="298"/>
      <c r="BO880" s="298"/>
      <c r="BZ880" s="298"/>
      <c r="CJ880" s="337"/>
      <c r="CK880" s="293"/>
      <c r="CL880" s="337"/>
      <c r="DR880" s="298"/>
    </row>
    <row r="881">
      <c r="A881" s="298"/>
      <c r="L881" s="298"/>
      <c r="W881" s="298"/>
      <c r="AH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  <c r="BI881" s="298"/>
      <c r="BJ881" s="298"/>
      <c r="BK881" s="298"/>
      <c r="BL881" s="298"/>
      <c r="BM881" s="298"/>
      <c r="BN881" s="298"/>
      <c r="BO881" s="298"/>
      <c r="BZ881" s="298"/>
      <c r="CJ881" s="337"/>
      <c r="CK881" s="293"/>
      <c r="CL881" s="337"/>
      <c r="DR881" s="298"/>
    </row>
    <row r="882">
      <c r="A882" s="298"/>
      <c r="L882" s="298"/>
      <c r="W882" s="298"/>
      <c r="AH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  <c r="BI882" s="298"/>
      <c r="BJ882" s="298"/>
      <c r="BK882" s="298"/>
      <c r="BL882" s="298"/>
      <c r="BM882" s="298"/>
      <c r="BN882" s="298"/>
      <c r="BO882" s="298"/>
      <c r="BZ882" s="298"/>
      <c r="CJ882" s="337"/>
      <c r="CK882" s="293"/>
      <c r="CL882" s="337"/>
      <c r="DR882" s="298"/>
    </row>
    <row r="883">
      <c r="A883" s="298"/>
      <c r="L883" s="298"/>
      <c r="W883" s="298"/>
      <c r="AH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  <c r="BI883" s="298"/>
      <c r="BJ883" s="298"/>
      <c r="BK883" s="298"/>
      <c r="BL883" s="298"/>
      <c r="BM883" s="298"/>
      <c r="BN883" s="298"/>
      <c r="BO883" s="298"/>
      <c r="BZ883" s="298"/>
      <c r="CJ883" s="337"/>
      <c r="CK883" s="293"/>
      <c r="CL883" s="337"/>
      <c r="DR883" s="298"/>
    </row>
    <row r="884">
      <c r="A884" s="298"/>
      <c r="L884" s="298"/>
      <c r="W884" s="298"/>
      <c r="AH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  <c r="BI884" s="298"/>
      <c r="BJ884" s="298"/>
      <c r="BK884" s="298"/>
      <c r="BL884" s="298"/>
      <c r="BM884" s="298"/>
      <c r="BN884" s="298"/>
      <c r="BO884" s="298"/>
      <c r="BZ884" s="298"/>
      <c r="CJ884" s="337"/>
      <c r="CK884" s="293"/>
      <c r="CL884" s="337"/>
      <c r="DR884" s="298"/>
    </row>
    <row r="885">
      <c r="A885" s="298"/>
      <c r="L885" s="298"/>
      <c r="W885" s="298"/>
      <c r="AH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  <c r="BI885" s="298"/>
      <c r="BJ885" s="298"/>
      <c r="BK885" s="298"/>
      <c r="BL885" s="298"/>
      <c r="BM885" s="298"/>
      <c r="BN885" s="298"/>
      <c r="BO885" s="298"/>
      <c r="BZ885" s="298"/>
      <c r="CJ885" s="337"/>
      <c r="CK885" s="293"/>
      <c r="CL885" s="337"/>
      <c r="DR885" s="298"/>
    </row>
    <row r="886">
      <c r="A886" s="298"/>
      <c r="L886" s="298"/>
      <c r="W886" s="298"/>
      <c r="AH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  <c r="BI886" s="298"/>
      <c r="BJ886" s="298"/>
      <c r="BK886" s="298"/>
      <c r="BL886" s="298"/>
      <c r="BM886" s="298"/>
      <c r="BN886" s="298"/>
      <c r="BO886" s="298"/>
      <c r="BZ886" s="298"/>
      <c r="CJ886" s="337"/>
      <c r="CK886" s="293"/>
      <c r="CL886" s="337"/>
      <c r="DR886" s="298"/>
    </row>
    <row r="887">
      <c r="A887" s="298"/>
      <c r="L887" s="298"/>
      <c r="W887" s="298"/>
      <c r="AH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  <c r="BI887" s="298"/>
      <c r="BJ887" s="298"/>
      <c r="BK887" s="298"/>
      <c r="BL887" s="298"/>
      <c r="BM887" s="298"/>
      <c r="BN887" s="298"/>
      <c r="BO887" s="298"/>
      <c r="BZ887" s="298"/>
      <c r="CJ887" s="337"/>
      <c r="CK887" s="293"/>
      <c r="CL887" s="337"/>
      <c r="DR887" s="298"/>
    </row>
    <row r="888">
      <c r="A888" s="298"/>
      <c r="L888" s="298"/>
      <c r="W888" s="298"/>
      <c r="AH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  <c r="BI888" s="298"/>
      <c r="BJ888" s="298"/>
      <c r="BK888" s="298"/>
      <c r="BL888" s="298"/>
      <c r="BM888" s="298"/>
      <c r="BN888" s="298"/>
      <c r="BO888" s="298"/>
      <c r="BZ888" s="298"/>
      <c r="CJ888" s="337"/>
      <c r="CK888" s="293"/>
      <c r="CL888" s="337"/>
      <c r="DR888" s="298"/>
    </row>
    <row r="889">
      <c r="A889" s="298"/>
      <c r="L889" s="298"/>
      <c r="W889" s="298"/>
      <c r="AH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  <c r="BI889" s="298"/>
      <c r="BJ889" s="298"/>
      <c r="BK889" s="298"/>
      <c r="BL889" s="298"/>
      <c r="BM889" s="298"/>
      <c r="BN889" s="298"/>
      <c r="BO889" s="298"/>
      <c r="BZ889" s="298"/>
      <c r="CJ889" s="337"/>
      <c r="CK889" s="293"/>
      <c r="CL889" s="337"/>
      <c r="DR889" s="298"/>
    </row>
    <row r="890">
      <c r="A890" s="298"/>
      <c r="L890" s="298"/>
      <c r="W890" s="298"/>
      <c r="AH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  <c r="BI890" s="298"/>
      <c r="BJ890" s="298"/>
      <c r="BK890" s="298"/>
      <c r="BL890" s="298"/>
      <c r="BM890" s="298"/>
      <c r="BN890" s="298"/>
      <c r="BO890" s="298"/>
      <c r="BZ890" s="298"/>
      <c r="CJ890" s="337"/>
      <c r="CK890" s="293"/>
      <c r="CL890" s="337"/>
      <c r="DR890" s="298"/>
    </row>
    <row r="891">
      <c r="A891" s="298"/>
      <c r="L891" s="298"/>
      <c r="W891" s="298"/>
      <c r="AH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  <c r="BI891" s="298"/>
      <c r="BJ891" s="298"/>
      <c r="BK891" s="298"/>
      <c r="BL891" s="298"/>
      <c r="BM891" s="298"/>
      <c r="BN891" s="298"/>
      <c r="BO891" s="298"/>
      <c r="BZ891" s="298"/>
      <c r="CJ891" s="337"/>
      <c r="CK891" s="293"/>
      <c r="CL891" s="337"/>
      <c r="DR891" s="298"/>
    </row>
    <row r="892">
      <c r="A892" s="298"/>
      <c r="L892" s="298"/>
      <c r="W892" s="298"/>
      <c r="AH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  <c r="BI892" s="298"/>
      <c r="BJ892" s="298"/>
      <c r="BK892" s="298"/>
      <c r="BL892" s="298"/>
      <c r="BM892" s="298"/>
      <c r="BN892" s="298"/>
      <c r="BO892" s="298"/>
      <c r="BZ892" s="298"/>
      <c r="CJ892" s="337"/>
      <c r="CK892" s="293"/>
      <c r="CL892" s="337"/>
      <c r="DR892" s="298"/>
    </row>
    <row r="893">
      <c r="A893" s="298"/>
      <c r="L893" s="298"/>
      <c r="W893" s="298"/>
      <c r="AH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  <c r="BI893" s="298"/>
      <c r="BJ893" s="298"/>
      <c r="BK893" s="298"/>
      <c r="BL893" s="298"/>
      <c r="BM893" s="298"/>
      <c r="BN893" s="298"/>
      <c r="BO893" s="298"/>
      <c r="BZ893" s="298"/>
      <c r="CJ893" s="337"/>
      <c r="CK893" s="293"/>
      <c r="CL893" s="337"/>
      <c r="DR893" s="298"/>
    </row>
    <row r="894">
      <c r="A894" s="298"/>
      <c r="L894" s="298"/>
      <c r="W894" s="298"/>
      <c r="AH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  <c r="BI894" s="298"/>
      <c r="BJ894" s="298"/>
      <c r="BK894" s="298"/>
      <c r="BL894" s="298"/>
      <c r="BM894" s="298"/>
      <c r="BN894" s="298"/>
      <c r="BO894" s="298"/>
      <c r="BZ894" s="298"/>
      <c r="CJ894" s="337"/>
      <c r="CK894" s="293"/>
      <c r="CL894" s="337"/>
      <c r="DR894" s="298"/>
    </row>
    <row r="895">
      <c r="A895" s="298"/>
      <c r="L895" s="298"/>
      <c r="W895" s="298"/>
      <c r="AH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  <c r="BI895" s="298"/>
      <c r="BJ895" s="298"/>
      <c r="BK895" s="298"/>
      <c r="BL895" s="298"/>
      <c r="BM895" s="298"/>
      <c r="BN895" s="298"/>
      <c r="BO895" s="298"/>
      <c r="BZ895" s="298"/>
      <c r="CJ895" s="337"/>
      <c r="CK895" s="293"/>
      <c r="CL895" s="337"/>
      <c r="DR895" s="298"/>
    </row>
    <row r="896">
      <c r="A896" s="298"/>
      <c r="L896" s="298"/>
      <c r="W896" s="298"/>
      <c r="AH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  <c r="BI896" s="298"/>
      <c r="BJ896" s="298"/>
      <c r="BK896" s="298"/>
      <c r="BL896" s="298"/>
      <c r="BM896" s="298"/>
      <c r="BN896" s="298"/>
      <c r="BO896" s="298"/>
      <c r="BZ896" s="298"/>
      <c r="CJ896" s="337"/>
      <c r="CK896" s="293"/>
      <c r="CL896" s="337"/>
      <c r="DR896" s="298"/>
    </row>
    <row r="897">
      <c r="A897" s="298"/>
      <c r="L897" s="298"/>
      <c r="W897" s="298"/>
      <c r="AH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  <c r="BI897" s="298"/>
      <c r="BJ897" s="298"/>
      <c r="BK897" s="298"/>
      <c r="BL897" s="298"/>
      <c r="BM897" s="298"/>
      <c r="BN897" s="298"/>
      <c r="BO897" s="298"/>
      <c r="BZ897" s="298"/>
      <c r="CJ897" s="337"/>
      <c r="CK897" s="293"/>
      <c r="CL897" s="337"/>
      <c r="DR897" s="298"/>
    </row>
    <row r="898">
      <c r="A898" s="298"/>
      <c r="L898" s="298"/>
      <c r="W898" s="298"/>
      <c r="AH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  <c r="BI898" s="298"/>
      <c r="BJ898" s="298"/>
      <c r="BK898" s="298"/>
      <c r="BL898" s="298"/>
      <c r="BM898" s="298"/>
      <c r="BN898" s="298"/>
      <c r="BO898" s="298"/>
      <c r="BZ898" s="298"/>
      <c r="CJ898" s="337"/>
      <c r="CK898" s="293"/>
      <c r="CL898" s="337"/>
      <c r="DR898" s="298"/>
    </row>
    <row r="899">
      <c r="A899" s="298"/>
      <c r="L899" s="298"/>
      <c r="W899" s="298"/>
      <c r="AH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  <c r="BI899" s="298"/>
      <c r="BJ899" s="298"/>
      <c r="BK899" s="298"/>
      <c r="BL899" s="298"/>
      <c r="BM899" s="298"/>
      <c r="BN899" s="298"/>
      <c r="BO899" s="298"/>
      <c r="BZ899" s="298"/>
      <c r="CJ899" s="337"/>
      <c r="CK899" s="293"/>
      <c r="CL899" s="337"/>
      <c r="DR899" s="298"/>
    </row>
    <row r="900">
      <c r="A900" s="298"/>
      <c r="L900" s="298"/>
      <c r="W900" s="298"/>
      <c r="AH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  <c r="BI900" s="298"/>
      <c r="BJ900" s="298"/>
      <c r="BK900" s="298"/>
      <c r="BL900" s="298"/>
      <c r="BM900" s="298"/>
      <c r="BN900" s="298"/>
      <c r="BO900" s="298"/>
      <c r="BZ900" s="298"/>
      <c r="CJ900" s="337"/>
      <c r="CK900" s="293"/>
      <c r="CL900" s="337"/>
      <c r="DR900" s="298"/>
    </row>
    <row r="901">
      <c r="A901" s="298"/>
      <c r="L901" s="298"/>
      <c r="W901" s="298"/>
      <c r="AH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  <c r="BI901" s="298"/>
      <c r="BJ901" s="298"/>
      <c r="BK901" s="298"/>
      <c r="BL901" s="298"/>
      <c r="BM901" s="298"/>
      <c r="BN901" s="298"/>
      <c r="BO901" s="298"/>
      <c r="BZ901" s="298"/>
      <c r="CJ901" s="337"/>
      <c r="CK901" s="293"/>
      <c r="CL901" s="337"/>
      <c r="DR901" s="298"/>
    </row>
    <row r="902">
      <c r="A902" s="298"/>
      <c r="L902" s="298"/>
      <c r="W902" s="298"/>
      <c r="AH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  <c r="BI902" s="298"/>
      <c r="BJ902" s="298"/>
      <c r="BK902" s="298"/>
      <c r="BL902" s="298"/>
      <c r="BM902" s="298"/>
      <c r="BN902" s="298"/>
      <c r="BO902" s="298"/>
      <c r="BZ902" s="298"/>
      <c r="CJ902" s="337"/>
      <c r="CK902" s="293"/>
      <c r="CL902" s="337"/>
      <c r="DR902" s="298"/>
    </row>
    <row r="903">
      <c r="A903" s="298"/>
      <c r="L903" s="298"/>
      <c r="W903" s="298"/>
      <c r="AH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  <c r="BI903" s="298"/>
      <c r="BJ903" s="298"/>
      <c r="BK903" s="298"/>
      <c r="BL903" s="298"/>
      <c r="BM903" s="298"/>
      <c r="BN903" s="298"/>
      <c r="BO903" s="298"/>
      <c r="BZ903" s="298"/>
      <c r="CJ903" s="337"/>
      <c r="CK903" s="293"/>
      <c r="CL903" s="337"/>
      <c r="DR903" s="298"/>
    </row>
    <row r="904">
      <c r="A904" s="298"/>
      <c r="L904" s="298"/>
      <c r="W904" s="298"/>
      <c r="AH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  <c r="BI904" s="298"/>
      <c r="BJ904" s="298"/>
      <c r="BK904" s="298"/>
      <c r="BL904" s="298"/>
      <c r="BM904" s="298"/>
      <c r="BN904" s="298"/>
      <c r="BO904" s="298"/>
      <c r="BZ904" s="298"/>
      <c r="CJ904" s="337"/>
      <c r="CK904" s="293"/>
      <c r="CL904" s="337"/>
      <c r="DR904" s="298"/>
    </row>
    <row r="905">
      <c r="A905" s="298"/>
      <c r="L905" s="298"/>
      <c r="W905" s="298"/>
      <c r="AH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  <c r="BI905" s="298"/>
      <c r="BJ905" s="298"/>
      <c r="BK905" s="298"/>
      <c r="BL905" s="298"/>
      <c r="BM905" s="298"/>
      <c r="BN905" s="298"/>
      <c r="BO905" s="298"/>
      <c r="BZ905" s="298"/>
      <c r="CJ905" s="337"/>
      <c r="CK905" s="293"/>
      <c r="CL905" s="337"/>
      <c r="DR905" s="298"/>
    </row>
    <row r="906">
      <c r="A906" s="298"/>
      <c r="L906" s="298"/>
      <c r="W906" s="298"/>
      <c r="AH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  <c r="BI906" s="298"/>
      <c r="BJ906" s="298"/>
      <c r="BK906" s="298"/>
      <c r="BL906" s="298"/>
      <c r="BM906" s="298"/>
      <c r="BN906" s="298"/>
      <c r="BO906" s="298"/>
      <c r="BZ906" s="298"/>
      <c r="CJ906" s="337"/>
      <c r="CK906" s="293"/>
      <c r="CL906" s="337"/>
      <c r="DR906" s="298"/>
    </row>
    <row r="907">
      <c r="A907" s="298"/>
      <c r="L907" s="298"/>
      <c r="W907" s="298"/>
      <c r="AH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  <c r="BI907" s="298"/>
      <c r="BJ907" s="298"/>
      <c r="BK907" s="298"/>
      <c r="BL907" s="298"/>
      <c r="BM907" s="298"/>
      <c r="BN907" s="298"/>
      <c r="BO907" s="298"/>
      <c r="BZ907" s="298"/>
      <c r="CJ907" s="337"/>
      <c r="CK907" s="293"/>
      <c r="CL907" s="337"/>
      <c r="DR907" s="298"/>
    </row>
    <row r="908">
      <c r="A908" s="298"/>
      <c r="L908" s="298"/>
      <c r="W908" s="298"/>
      <c r="AH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  <c r="BI908" s="298"/>
      <c r="BJ908" s="298"/>
      <c r="BK908" s="298"/>
      <c r="BL908" s="298"/>
      <c r="BM908" s="298"/>
      <c r="BN908" s="298"/>
      <c r="BO908" s="298"/>
      <c r="BZ908" s="298"/>
      <c r="CJ908" s="337"/>
      <c r="CK908" s="293"/>
      <c r="CL908" s="337"/>
      <c r="DR908" s="298"/>
    </row>
    <row r="909">
      <c r="A909" s="298"/>
      <c r="L909" s="298"/>
      <c r="W909" s="298"/>
      <c r="AH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  <c r="BI909" s="298"/>
      <c r="BJ909" s="298"/>
      <c r="BK909" s="298"/>
      <c r="BL909" s="298"/>
      <c r="BM909" s="298"/>
      <c r="BN909" s="298"/>
      <c r="BO909" s="298"/>
      <c r="BZ909" s="298"/>
      <c r="CJ909" s="337"/>
      <c r="CK909" s="293"/>
      <c r="CL909" s="337"/>
      <c r="DR909" s="298"/>
    </row>
    <row r="910">
      <c r="A910" s="298"/>
      <c r="L910" s="298"/>
      <c r="W910" s="298"/>
      <c r="AH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  <c r="BI910" s="298"/>
      <c r="BJ910" s="298"/>
      <c r="BK910" s="298"/>
      <c r="BL910" s="298"/>
      <c r="BM910" s="298"/>
      <c r="BN910" s="298"/>
      <c r="BO910" s="298"/>
      <c r="BZ910" s="298"/>
      <c r="CJ910" s="337"/>
      <c r="CK910" s="293"/>
      <c r="CL910" s="337"/>
      <c r="DR910" s="298"/>
    </row>
    <row r="911">
      <c r="A911" s="298"/>
      <c r="L911" s="298"/>
      <c r="W911" s="298"/>
      <c r="AH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  <c r="BI911" s="298"/>
      <c r="BJ911" s="298"/>
      <c r="BK911" s="298"/>
      <c r="BL911" s="298"/>
      <c r="BM911" s="298"/>
      <c r="BN911" s="298"/>
      <c r="BO911" s="298"/>
      <c r="BZ911" s="298"/>
      <c r="CJ911" s="337"/>
      <c r="CK911" s="293"/>
      <c r="CL911" s="337"/>
      <c r="DR911" s="298"/>
    </row>
    <row r="912">
      <c r="A912" s="298"/>
      <c r="L912" s="298"/>
      <c r="W912" s="298"/>
      <c r="AH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  <c r="BI912" s="298"/>
      <c r="BJ912" s="298"/>
      <c r="BK912" s="298"/>
      <c r="BL912" s="298"/>
      <c r="BM912" s="298"/>
      <c r="BN912" s="298"/>
      <c r="BO912" s="298"/>
      <c r="BZ912" s="298"/>
      <c r="CJ912" s="337"/>
      <c r="CK912" s="293"/>
      <c r="CL912" s="337"/>
      <c r="DR912" s="298"/>
    </row>
    <row r="913">
      <c r="A913" s="298"/>
      <c r="L913" s="298"/>
      <c r="W913" s="298"/>
      <c r="AH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  <c r="BI913" s="298"/>
      <c r="BJ913" s="298"/>
      <c r="BK913" s="298"/>
      <c r="BL913" s="298"/>
      <c r="BM913" s="298"/>
      <c r="BN913" s="298"/>
      <c r="BO913" s="298"/>
      <c r="BZ913" s="298"/>
      <c r="CJ913" s="337"/>
      <c r="CK913" s="293"/>
      <c r="CL913" s="337"/>
      <c r="DR913" s="298"/>
    </row>
    <row r="914">
      <c r="A914" s="298"/>
      <c r="L914" s="298"/>
      <c r="W914" s="298"/>
      <c r="AH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  <c r="BI914" s="298"/>
      <c r="BJ914" s="298"/>
      <c r="BK914" s="298"/>
      <c r="BL914" s="298"/>
      <c r="BM914" s="298"/>
      <c r="BN914" s="298"/>
      <c r="BO914" s="298"/>
      <c r="BZ914" s="298"/>
      <c r="CJ914" s="337"/>
      <c r="CK914" s="293"/>
      <c r="CL914" s="337"/>
      <c r="DR914" s="298"/>
    </row>
    <row r="915">
      <c r="A915" s="298"/>
      <c r="L915" s="298"/>
      <c r="W915" s="298"/>
      <c r="AH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  <c r="BI915" s="298"/>
      <c r="BJ915" s="298"/>
      <c r="BK915" s="298"/>
      <c r="BL915" s="298"/>
      <c r="BM915" s="298"/>
      <c r="BN915" s="298"/>
      <c r="BO915" s="298"/>
      <c r="BZ915" s="298"/>
      <c r="CJ915" s="337"/>
      <c r="CK915" s="293"/>
      <c r="CL915" s="337"/>
      <c r="DR915" s="298"/>
    </row>
    <row r="916">
      <c r="A916" s="298"/>
      <c r="L916" s="298"/>
      <c r="W916" s="298"/>
      <c r="AH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  <c r="BI916" s="298"/>
      <c r="BJ916" s="298"/>
      <c r="BK916" s="298"/>
      <c r="BL916" s="298"/>
      <c r="BM916" s="298"/>
      <c r="BN916" s="298"/>
      <c r="BO916" s="298"/>
      <c r="BZ916" s="298"/>
      <c r="CJ916" s="337"/>
      <c r="CK916" s="293"/>
      <c r="CL916" s="337"/>
      <c r="DR916" s="298"/>
    </row>
    <row r="917">
      <c r="A917" s="298"/>
      <c r="L917" s="298"/>
      <c r="W917" s="298"/>
      <c r="AH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  <c r="BI917" s="298"/>
      <c r="BJ917" s="298"/>
      <c r="BK917" s="298"/>
      <c r="BL917" s="298"/>
      <c r="BM917" s="298"/>
      <c r="BN917" s="298"/>
      <c r="BO917" s="298"/>
      <c r="BZ917" s="298"/>
      <c r="CJ917" s="337"/>
      <c r="CK917" s="293"/>
      <c r="CL917" s="337"/>
      <c r="DR917" s="298"/>
    </row>
    <row r="918">
      <c r="A918" s="298"/>
      <c r="L918" s="298"/>
      <c r="W918" s="298"/>
      <c r="AH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  <c r="BI918" s="298"/>
      <c r="BJ918" s="298"/>
      <c r="BK918" s="298"/>
      <c r="BL918" s="298"/>
      <c r="BM918" s="298"/>
      <c r="BN918" s="298"/>
      <c r="BO918" s="298"/>
      <c r="BZ918" s="298"/>
      <c r="CJ918" s="337"/>
      <c r="CK918" s="293"/>
      <c r="CL918" s="337"/>
      <c r="DR918" s="298"/>
    </row>
    <row r="919">
      <c r="A919" s="298"/>
      <c r="L919" s="298"/>
      <c r="W919" s="298"/>
      <c r="AH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  <c r="BI919" s="298"/>
      <c r="BJ919" s="298"/>
      <c r="BK919" s="298"/>
      <c r="BL919" s="298"/>
      <c r="BM919" s="298"/>
      <c r="BN919" s="298"/>
      <c r="BO919" s="298"/>
      <c r="BZ919" s="298"/>
      <c r="CJ919" s="337"/>
      <c r="CK919" s="293"/>
      <c r="CL919" s="337"/>
      <c r="DR919" s="298"/>
    </row>
    <row r="920">
      <c r="A920" s="298"/>
      <c r="L920" s="298"/>
      <c r="W920" s="298"/>
      <c r="AH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  <c r="BI920" s="298"/>
      <c r="BJ920" s="298"/>
      <c r="BK920" s="298"/>
      <c r="BL920" s="298"/>
      <c r="BM920" s="298"/>
      <c r="BN920" s="298"/>
      <c r="BO920" s="298"/>
      <c r="BZ920" s="298"/>
      <c r="CJ920" s="337"/>
      <c r="CK920" s="293"/>
      <c r="CL920" s="337"/>
      <c r="DR920" s="298"/>
    </row>
    <row r="921">
      <c r="A921" s="298"/>
      <c r="L921" s="298"/>
      <c r="W921" s="298"/>
      <c r="AH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  <c r="BI921" s="298"/>
      <c r="BJ921" s="298"/>
      <c r="BK921" s="298"/>
      <c r="BL921" s="298"/>
      <c r="BM921" s="298"/>
      <c r="BN921" s="298"/>
      <c r="BO921" s="298"/>
      <c r="BZ921" s="298"/>
      <c r="CJ921" s="337"/>
      <c r="CK921" s="293"/>
      <c r="CL921" s="337"/>
      <c r="DR921" s="298"/>
    </row>
    <row r="922">
      <c r="A922" s="298"/>
      <c r="L922" s="298"/>
      <c r="W922" s="298"/>
      <c r="AH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  <c r="BI922" s="298"/>
      <c r="BJ922" s="298"/>
      <c r="BK922" s="298"/>
      <c r="BL922" s="298"/>
      <c r="BM922" s="298"/>
      <c r="BN922" s="298"/>
      <c r="BO922" s="298"/>
      <c r="BZ922" s="298"/>
      <c r="CJ922" s="337"/>
      <c r="CK922" s="293"/>
      <c r="CL922" s="337"/>
      <c r="DR922" s="298"/>
    </row>
    <row r="923">
      <c r="A923" s="298"/>
      <c r="L923" s="298"/>
      <c r="W923" s="298"/>
      <c r="AH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  <c r="BI923" s="298"/>
      <c r="BJ923" s="298"/>
      <c r="BK923" s="298"/>
      <c r="BL923" s="298"/>
      <c r="BM923" s="298"/>
      <c r="BN923" s="298"/>
      <c r="BO923" s="298"/>
      <c r="BZ923" s="298"/>
      <c r="CJ923" s="337"/>
      <c r="CK923" s="293"/>
      <c r="CL923" s="337"/>
      <c r="DR923" s="298"/>
    </row>
    <row r="924">
      <c r="A924" s="298"/>
      <c r="L924" s="298"/>
      <c r="W924" s="298"/>
      <c r="AH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  <c r="BI924" s="298"/>
      <c r="BJ924" s="298"/>
      <c r="BK924" s="298"/>
      <c r="BL924" s="298"/>
      <c r="BM924" s="298"/>
      <c r="BN924" s="298"/>
      <c r="BO924" s="298"/>
      <c r="BZ924" s="298"/>
      <c r="CJ924" s="337"/>
      <c r="CK924" s="293"/>
      <c r="CL924" s="337"/>
      <c r="DR924" s="298"/>
    </row>
    <row r="925">
      <c r="A925" s="298"/>
      <c r="L925" s="298"/>
      <c r="W925" s="298"/>
      <c r="AH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  <c r="BI925" s="298"/>
      <c r="BJ925" s="298"/>
      <c r="BK925" s="298"/>
      <c r="BL925" s="298"/>
      <c r="BM925" s="298"/>
      <c r="BN925" s="298"/>
      <c r="BO925" s="298"/>
      <c r="BZ925" s="298"/>
      <c r="CJ925" s="337"/>
      <c r="CK925" s="293"/>
      <c r="CL925" s="337"/>
      <c r="DR925" s="298"/>
    </row>
    <row r="926">
      <c r="A926" s="298"/>
      <c r="L926" s="298"/>
      <c r="W926" s="298"/>
      <c r="AH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  <c r="BI926" s="298"/>
      <c r="BJ926" s="298"/>
      <c r="BK926" s="298"/>
      <c r="BL926" s="298"/>
      <c r="BM926" s="298"/>
      <c r="BN926" s="298"/>
      <c r="BO926" s="298"/>
      <c r="BZ926" s="298"/>
      <c r="CJ926" s="337"/>
      <c r="CK926" s="293"/>
      <c r="CL926" s="337"/>
      <c r="DR926" s="298"/>
    </row>
    <row r="927">
      <c r="A927" s="298"/>
      <c r="L927" s="298"/>
      <c r="W927" s="298"/>
      <c r="AH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  <c r="BI927" s="298"/>
      <c r="BJ927" s="298"/>
      <c r="BK927" s="298"/>
      <c r="BL927" s="298"/>
      <c r="BM927" s="298"/>
      <c r="BN927" s="298"/>
      <c r="BO927" s="298"/>
      <c r="BZ927" s="298"/>
      <c r="CJ927" s="337"/>
      <c r="CK927" s="293"/>
      <c r="CL927" s="337"/>
      <c r="DR927" s="298"/>
    </row>
    <row r="928">
      <c r="A928" s="298"/>
      <c r="L928" s="298"/>
      <c r="W928" s="298"/>
      <c r="AH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  <c r="BI928" s="298"/>
      <c r="BJ928" s="298"/>
      <c r="BK928" s="298"/>
      <c r="BL928" s="298"/>
      <c r="BM928" s="298"/>
      <c r="BN928" s="298"/>
      <c r="BO928" s="298"/>
      <c r="BZ928" s="298"/>
      <c r="CJ928" s="337"/>
      <c r="CK928" s="293"/>
      <c r="CL928" s="337"/>
      <c r="DR928" s="298"/>
    </row>
    <row r="929">
      <c r="A929" s="298"/>
      <c r="L929" s="298"/>
      <c r="W929" s="298"/>
      <c r="AH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  <c r="BI929" s="298"/>
      <c r="BJ929" s="298"/>
      <c r="BK929" s="298"/>
      <c r="BL929" s="298"/>
      <c r="BM929" s="298"/>
      <c r="BN929" s="298"/>
      <c r="BO929" s="298"/>
      <c r="BZ929" s="298"/>
      <c r="CJ929" s="337"/>
      <c r="CK929" s="293"/>
      <c r="CL929" s="337"/>
      <c r="DR929" s="298"/>
    </row>
    <row r="930">
      <c r="A930" s="298"/>
      <c r="L930" s="298"/>
      <c r="W930" s="298"/>
      <c r="AH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  <c r="BI930" s="298"/>
      <c r="BJ930" s="298"/>
      <c r="BK930" s="298"/>
      <c r="BL930" s="298"/>
      <c r="BM930" s="298"/>
      <c r="BN930" s="298"/>
      <c r="BO930" s="298"/>
      <c r="BZ930" s="298"/>
      <c r="CJ930" s="337"/>
      <c r="CK930" s="293"/>
      <c r="CL930" s="337"/>
      <c r="DR930" s="298"/>
    </row>
    <row r="931">
      <c r="A931" s="298"/>
      <c r="L931" s="298"/>
      <c r="W931" s="298"/>
      <c r="AH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  <c r="BI931" s="298"/>
      <c r="BJ931" s="298"/>
      <c r="BK931" s="298"/>
      <c r="BL931" s="298"/>
      <c r="BM931" s="298"/>
      <c r="BN931" s="298"/>
      <c r="BO931" s="298"/>
      <c r="BZ931" s="298"/>
      <c r="CJ931" s="337"/>
      <c r="CK931" s="293"/>
      <c r="CL931" s="337"/>
      <c r="DR931" s="298"/>
    </row>
    <row r="932">
      <c r="A932" s="298"/>
      <c r="L932" s="298"/>
      <c r="W932" s="298"/>
      <c r="AH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  <c r="BI932" s="298"/>
      <c r="BJ932" s="298"/>
      <c r="BK932" s="298"/>
      <c r="BL932" s="298"/>
      <c r="BM932" s="298"/>
      <c r="BN932" s="298"/>
      <c r="BO932" s="298"/>
      <c r="BZ932" s="298"/>
      <c r="CJ932" s="337"/>
      <c r="CK932" s="293"/>
      <c r="CL932" s="337"/>
      <c r="DR932" s="298"/>
    </row>
    <row r="933">
      <c r="A933" s="298"/>
      <c r="L933" s="298"/>
      <c r="W933" s="298"/>
      <c r="AH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  <c r="BI933" s="298"/>
      <c r="BJ933" s="298"/>
      <c r="BK933" s="298"/>
      <c r="BL933" s="298"/>
      <c r="BM933" s="298"/>
      <c r="BN933" s="298"/>
      <c r="BO933" s="298"/>
      <c r="BZ933" s="298"/>
      <c r="CJ933" s="337"/>
      <c r="CK933" s="293"/>
      <c r="CL933" s="337"/>
      <c r="DR933" s="298"/>
    </row>
    <row r="934">
      <c r="A934" s="298"/>
      <c r="L934" s="298"/>
      <c r="W934" s="298"/>
      <c r="AH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  <c r="BI934" s="298"/>
      <c r="BJ934" s="298"/>
      <c r="BK934" s="298"/>
      <c r="BL934" s="298"/>
      <c r="BM934" s="298"/>
      <c r="BN934" s="298"/>
      <c r="BO934" s="298"/>
      <c r="BZ934" s="298"/>
      <c r="CJ934" s="337"/>
      <c r="CK934" s="293"/>
      <c r="CL934" s="337"/>
      <c r="DR934" s="298"/>
    </row>
    <row r="935">
      <c r="A935" s="298"/>
      <c r="L935" s="298"/>
      <c r="W935" s="298"/>
      <c r="AH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  <c r="BI935" s="298"/>
      <c r="BJ935" s="298"/>
      <c r="BK935" s="298"/>
      <c r="BL935" s="298"/>
      <c r="BM935" s="298"/>
      <c r="BN935" s="298"/>
      <c r="BO935" s="298"/>
      <c r="BZ935" s="298"/>
      <c r="CJ935" s="337"/>
      <c r="CK935" s="293"/>
      <c r="CL935" s="337"/>
      <c r="DR935" s="298"/>
    </row>
    <row r="936">
      <c r="A936" s="298"/>
      <c r="L936" s="298"/>
      <c r="W936" s="298"/>
      <c r="AH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  <c r="BI936" s="298"/>
      <c r="BJ936" s="298"/>
      <c r="BK936" s="298"/>
      <c r="BL936" s="298"/>
      <c r="BM936" s="298"/>
      <c r="BN936" s="298"/>
      <c r="BO936" s="298"/>
      <c r="BZ936" s="298"/>
      <c r="CJ936" s="337"/>
      <c r="CK936" s="293"/>
      <c r="CL936" s="337"/>
      <c r="DR936" s="298"/>
    </row>
    <row r="937">
      <c r="A937" s="298"/>
      <c r="L937" s="298"/>
      <c r="W937" s="298"/>
      <c r="AH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  <c r="BI937" s="298"/>
      <c r="BJ937" s="298"/>
      <c r="BK937" s="298"/>
      <c r="BL937" s="298"/>
      <c r="BM937" s="298"/>
      <c r="BN937" s="298"/>
      <c r="BO937" s="298"/>
      <c r="BZ937" s="298"/>
      <c r="CJ937" s="337"/>
      <c r="CK937" s="293"/>
      <c r="CL937" s="337"/>
      <c r="DR937" s="298"/>
    </row>
    <row r="938">
      <c r="A938" s="298"/>
      <c r="L938" s="298"/>
      <c r="W938" s="298"/>
      <c r="AH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  <c r="BI938" s="298"/>
      <c r="BJ938" s="298"/>
      <c r="BK938" s="298"/>
      <c r="BL938" s="298"/>
      <c r="BM938" s="298"/>
      <c r="BN938" s="298"/>
      <c r="BO938" s="298"/>
      <c r="BZ938" s="298"/>
      <c r="CJ938" s="337"/>
      <c r="CK938" s="293"/>
      <c r="CL938" s="337"/>
      <c r="DR938" s="298"/>
    </row>
    <row r="939">
      <c r="A939" s="298"/>
      <c r="L939" s="298"/>
      <c r="W939" s="298"/>
      <c r="AH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  <c r="BI939" s="298"/>
      <c r="BJ939" s="298"/>
      <c r="BK939" s="298"/>
      <c r="BL939" s="298"/>
      <c r="BM939" s="298"/>
      <c r="BN939" s="298"/>
      <c r="BO939" s="298"/>
      <c r="BZ939" s="298"/>
      <c r="CJ939" s="337"/>
      <c r="CK939" s="293"/>
      <c r="CL939" s="337"/>
      <c r="DR939" s="298"/>
    </row>
    <row r="940">
      <c r="A940" s="298"/>
      <c r="L940" s="298"/>
      <c r="W940" s="298"/>
      <c r="AH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  <c r="BI940" s="298"/>
      <c r="BJ940" s="298"/>
      <c r="BK940" s="298"/>
      <c r="BL940" s="298"/>
      <c r="BM940" s="298"/>
      <c r="BN940" s="298"/>
      <c r="BO940" s="298"/>
      <c r="BZ940" s="298"/>
      <c r="CJ940" s="337"/>
      <c r="CK940" s="293"/>
      <c r="CL940" s="337"/>
      <c r="DR940" s="298"/>
    </row>
    <row r="941">
      <c r="A941" s="298"/>
      <c r="L941" s="298"/>
      <c r="W941" s="298"/>
      <c r="AH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  <c r="BI941" s="298"/>
      <c r="BJ941" s="298"/>
      <c r="BK941" s="298"/>
      <c r="BL941" s="298"/>
      <c r="BM941" s="298"/>
      <c r="BN941" s="298"/>
      <c r="BO941" s="298"/>
      <c r="BZ941" s="298"/>
      <c r="CJ941" s="337"/>
      <c r="CK941" s="293"/>
      <c r="CL941" s="337"/>
      <c r="DR941" s="298"/>
    </row>
    <row r="942">
      <c r="A942" s="298"/>
      <c r="L942" s="298"/>
      <c r="W942" s="298"/>
      <c r="AH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  <c r="BI942" s="298"/>
      <c r="BJ942" s="298"/>
      <c r="BK942" s="298"/>
      <c r="BL942" s="298"/>
      <c r="BM942" s="298"/>
      <c r="BN942" s="298"/>
      <c r="BO942" s="298"/>
      <c r="BZ942" s="298"/>
      <c r="CJ942" s="337"/>
      <c r="CK942" s="293"/>
      <c r="CL942" s="337"/>
      <c r="DR942" s="298"/>
    </row>
    <row r="943">
      <c r="A943" s="298"/>
      <c r="L943" s="298"/>
      <c r="W943" s="298"/>
      <c r="AH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  <c r="BI943" s="298"/>
      <c r="BJ943" s="298"/>
      <c r="BK943" s="298"/>
      <c r="BL943" s="298"/>
      <c r="BM943" s="298"/>
      <c r="BN943" s="298"/>
      <c r="BO943" s="298"/>
      <c r="BZ943" s="298"/>
      <c r="CJ943" s="337"/>
      <c r="CK943" s="293"/>
      <c r="CL943" s="337"/>
      <c r="DR943" s="298"/>
    </row>
    <row r="944">
      <c r="A944" s="298"/>
      <c r="L944" s="298"/>
      <c r="W944" s="298"/>
      <c r="AH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  <c r="BI944" s="298"/>
      <c r="BJ944" s="298"/>
      <c r="BK944" s="298"/>
      <c r="BL944" s="298"/>
      <c r="BM944" s="298"/>
      <c r="BN944" s="298"/>
      <c r="BO944" s="298"/>
      <c r="BZ944" s="298"/>
      <c r="CJ944" s="337"/>
      <c r="CK944" s="293"/>
      <c r="CL944" s="337"/>
      <c r="DR944" s="298"/>
    </row>
    <row r="945">
      <c r="A945" s="298"/>
      <c r="L945" s="298"/>
      <c r="W945" s="298"/>
      <c r="AH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  <c r="BI945" s="298"/>
      <c r="BJ945" s="298"/>
      <c r="BK945" s="298"/>
      <c r="BL945" s="298"/>
      <c r="BM945" s="298"/>
      <c r="BN945" s="298"/>
      <c r="BO945" s="298"/>
      <c r="BZ945" s="298"/>
      <c r="CJ945" s="337"/>
      <c r="CK945" s="293"/>
      <c r="CL945" s="337"/>
      <c r="DR945" s="298"/>
    </row>
    <row r="946">
      <c r="A946" s="298"/>
      <c r="L946" s="298"/>
      <c r="W946" s="298"/>
      <c r="AH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  <c r="BI946" s="298"/>
      <c r="BJ946" s="298"/>
      <c r="BK946" s="298"/>
      <c r="BL946" s="298"/>
      <c r="BM946" s="298"/>
      <c r="BN946" s="298"/>
      <c r="BO946" s="298"/>
      <c r="BZ946" s="298"/>
      <c r="CJ946" s="337"/>
      <c r="CK946" s="293"/>
      <c r="CL946" s="337"/>
      <c r="DR946" s="298"/>
    </row>
    <row r="947">
      <c r="A947" s="298"/>
      <c r="L947" s="298"/>
      <c r="W947" s="298"/>
      <c r="AH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  <c r="BI947" s="298"/>
      <c r="BJ947" s="298"/>
      <c r="BK947" s="298"/>
      <c r="BL947" s="298"/>
      <c r="BM947" s="298"/>
      <c r="BN947" s="298"/>
      <c r="BO947" s="298"/>
      <c r="BZ947" s="298"/>
      <c r="CJ947" s="337"/>
      <c r="CK947" s="293"/>
      <c r="CL947" s="337"/>
      <c r="DR947" s="298"/>
    </row>
    <row r="948">
      <c r="A948" s="298"/>
      <c r="L948" s="298"/>
      <c r="W948" s="298"/>
      <c r="AH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  <c r="BI948" s="298"/>
      <c r="BJ948" s="298"/>
      <c r="BK948" s="298"/>
      <c r="BL948" s="298"/>
      <c r="BM948" s="298"/>
      <c r="BN948" s="298"/>
      <c r="BO948" s="298"/>
      <c r="BZ948" s="298"/>
      <c r="CJ948" s="337"/>
      <c r="CK948" s="293"/>
      <c r="CL948" s="337"/>
      <c r="DR948" s="298"/>
    </row>
    <row r="949">
      <c r="A949" s="298"/>
      <c r="L949" s="298"/>
      <c r="W949" s="298"/>
      <c r="AH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  <c r="BI949" s="298"/>
      <c r="BJ949" s="298"/>
      <c r="BK949" s="298"/>
      <c r="BL949" s="298"/>
      <c r="BM949" s="298"/>
      <c r="BN949" s="298"/>
      <c r="BO949" s="298"/>
      <c r="BZ949" s="298"/>
      <c r="CJ949" s="337"/>
      <c r="CK949" s="293"/>
      <c r="CL949" s="337"/>
      <c r="DR949" s="298"/>
    </row>
    <row r="950">
      <c r="A950" s="298"/>
      <c r="L950" s="298"/>
      <c r="W950" s="298"/>
      <c r="AH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  <c r="BI950" s="298"/>
      <c r="BJ950" s="298"/>
      <c r="BK950" s="298"/>
      <c r="BL950" s="298"/>
      <c r="BM950" s="298"/>
      <c r="BN950" s="298"/>
      <c r="BO950" s="298"/>
      <c r="BZ950" s="298"/>
      <c r="CJ950" s="337"/>
      <c r="CK950" s="293"/>
      <c r="CL950" s="337"/>
      <c r="DR950" s="298"/>
    </row>
    <row r="951">
      <c r="A951" s="298"/>
      <c r="L951" s="298"/>
      <c r="W951" s="298"/>
      <c r="AH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  <c r="BI951" s="298"/>
      <c r="BJ951" s="298"/>
      <c r="BK951" s="298"/>
      <c r="BL951" s="298"/>
      <c r="BM951" s="298"/>
      <c r="BN951" s="298"/>
      <c r="BO951" s="298"/>
      <c r="BZ951" s="298"/>
      <c r="CJ951" s="337"/>
      <c r="CK951" s="293"/>
      <c r="CL951" s="337"/>
      <c r="DR951" s="298"/>
    </row>
    <row r="952">
      <c r="A952" s="298"/>
      <c r="L952" s="298"/>
      <c r="W952" s="298"/>
      <c r="AH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  <c r="BI952" s="298"/>
      <c r="BJ952" s="298"/>
      <c r="BK952" s="298"/>
      <c r="BL952" s="298"/>
      <c r="BM952" s="298"/>
      <c r="BN952" s="298"/>
      <c r="BO952" s="298"/>
      <c r="BZ952" s="298"/>
      <c r="CJ952" s="337"/>
      <c r="CK952" s="293"/>
      <c r="CL952" s="337"/>
      <c r="DR952" s="298"/>
    </row>
    <row r="953">
      <c r="A953" s="298"/>
      <c r="L953" s="298"/>
      <c r="W953" s="298"/>
      <c r="AH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  <c r="BI953" s="298"/>
      <c r="BJ953" s="298"/>
      <c r="BK953" s="298"/>
      <c r="BL953" s="298"/>
      <c r="BM953" s="298"/>
      <c r="BN953" s="298"/>
      <c r="BO953" s="298"/>
      <c r="BZ953" s="298"/>
      <c r="CJ953" s="337"/>
      <c r="CK953" s="293"/>
      <c r="CL953" s="337"/>
      <c r="DR953" s="298"/>
    </row>
    <row r="954">
      <c r="A954" s="298"/>
      <c r="L954" s="298"/>
      <c r="W954" s="298"/>
      <c r="AH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  <c r="BI954" s="298"/>
      <c r="BJ954" s="298"/>
      <c r="BK954" s="298"/>
      <c r="BL954" s="298"/>
      <c r="BM954" s="298"/>
      <c r="BN954" s="298"/>
      <c r="BO954" s="298"/>
      <c r="BZ954" s="298"/>
      <c r="CJ954" s="337"/>
      <c r="CK954" s="293"/>
      <c r="CL954" s="337"/>
      <c r="DR954" s="298"/>
    </row>
    <row r="955">
      <c r="A955" s="298"/>
      <c r="L955" s="298"/>
      <c r="W955" s="298"/>
      <c r="AH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  <c r="BI955" s="298"/>
      <c r="BJ955" s="298"/>
      <c r="BK955" s="298"/>
      <c r="BL955" s="298"/>
      <c r="BM955" s="298"/>
      <c r="BN955" s="298"/>
      <c r="BO955" s="298"/>
      <c r="BZ955" s="298"/>
      <c r="CJ955" s="337"/>
      <c r="CK955" s="293"/>
      <c r="CL955" s="337"/>
      <c r="DR955" s="298"/>
    </row>
    <row r="956">
      <c r="A956" s="298"/>
      <c r="L956" s="298"/>
      <c r="W956" s="298"/>
      <c r="AH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  <c r="BI956" s="298"/>
      <c r="BJ956" s="298"/>
      <c r="BK956" s="298"/>
      <c r="BL956" s="298"/>
      <c r="BM956" s="298"/>
      <c r="BN956" s="298"/>
      <c r="BO956" s="298"/>
      <c r="BZ956" s="298"/>
      <c r="CJ956" s="337"/>
      <c r="CK956" s="293"/>
      <c r="CL956" s="337"/>
      <c r="DR956" s="298"/>
    </row>
    <row r="957">
      <c r="A957" s="298"/>
      <c r="L957" s="298"/>
      <c r="W957" s="298"/>
      <c r="AH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  <c r="BI957" s="298"/>
      <c r="BJ957" s="298"/>
      <c r="BK957" s="298"/>
      <c r="BL957" s="298"/>
      <c r="BM957" s="298"/>
      <c r="BN957" s="298"/>
      <c r="BO957" s="298"/>
      <c r="BZ957" s="298"/>
      <c r="CJ957" s="337"/>
      <c r="CK957" s="293"/>
      <c r="CL957" s="337"/>
      <c r="DR957" s="298"/>
    </row>
    <row r="958">
      <c r="A958" s="298"/>
      <c r="L958" s="298"/>
      <c r="W958" s="298"/>
      <c r="AH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  <c r="BI958" s="298"/>
      <c r="BJ958" s="298"/>
      <c r="BK958" s="298"/>
      <c r="BL958" s="298"/>
      <c r="BM958" s="298"/>
      <c r="BN958" s="298"/>
      <c r="BO958" s="298"/>
      <c r="BZ958" s="298"/>
      <c r="CJ958" s="337"/>
      <c r="CK958" s="293"/>
      <c r="CL958" s="337"/>
      <c r="DR958" s="298"/>
    </row>
    <row r="959">
      <c r="A959" s="298"/>
      <c r="L959" s="298"/>
      <c r="W959" s="298"/>
      <c r="AH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  <c r="BI959" s="298"/>
      <c r="BJ959" s="298"/>
      <c r="BK959" s="298"/>
      <c r="BL959" s="298"/>
      <c r="BM959" s="298"/>
      <c r="BN959" s="298"/>
      <c r="BO959" s="298"/>
      <c r="BZ959" s="298"/>
      <c r="CJ959" s="337"/>
      <c r="CK959" s="293"/>
      <c r="CL959" s="337"/>
      <c r="DR959" s="298"/>
    </row>
    <row r="960">
      <c r="A960" s="298"/>
      <c r="L960" s="298"/>
      <c r="W960" s="298"/>
      <c r="AH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  <c r="BI960" s="298"/>
      <c r="BJ960" s="298"/>
      <c r="BK960" s="298"/>
      <c r="BL960" s="298"/>
      <c r="BM960" s="298"/>
      <c r="BN960" s="298"/>
      <c r="BO960" s="298"/>
      <c r="BZ960" s="298"/>
      <c r="CJ960" s="337"/>
      <c r="CK960" s="293"/>
      <c r="CL960" s="337"/>
      <c r="DR960" s="298"/>
    </row>
    <row r="961">
      <c r="A961" s="298"/>
      <c r="L961" s="298"/>
      <c r="W961" s="298"/>
      <c r="AH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  <c r="BI961" s="298"/>
      <c r="BJ961" s="298"/>
      <c r="BK961" s="298"/>
      <c r="BL961" s="298"/>
      <c r="BM961" s="298"/>
      <c r="BN961" s="298"/>
      <c r="BO961" s="298"/>
      <c r="BZ961" s="298"/>
      <c r="CJ961" s="337"/>
      <c r="CK961" s="293"/>
      <c r="CL961" s="337"/>
      <c r="DR961" s="298"/>
    </row>
    <row r="962">
      <c r="A962" s="298"/>
      <c r="L962" s="298"/>
      <c r="W962" s="298"/>
      <c r="AH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  <c r="BI962" s="298"/>
      <c r="BJ962" s="298"/>
      <c r="BK962" s="298"/>
      <c r="BL962" s="298"/>
      <c r="BM962" s="298"/>
      <c r="BN962" s="298"/>
      <c r="BO962" s="298"/>
      <c r="BZ962" s="298"/>
      <c r="CJ962" s="337"/>
      <c r="CK962" s="293"/>
      <c r="CL962" s="337"/>
      <c r="DR962" s="298"/>
    </row>
    <row r="963">
      <c r="A963" s="298"/>
      <c r="L963" s="298"/>
      <c r="W963" s="298"/>
      <c r="AH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  <c r="BI963" s="298"/>
      <c r="BJ963" s="298"/>
      <c r="BK963" s="298"/>
      <c r="BL963" s="298"/>
      <c r="BM963" s="298"/>
      <c r="BN963" s="298"/>
      <c r="BO963" s="298"/>
      <c r="BZ963" s="298"/>
      <c r="CJ963" s="337"/>
      <c r="CK963" s="293"/>
      <c r="CL963" s="337"/>
      <c r="DR963" s="298"/>
    </row>
    <row r="964">
      <c r="A964" s="298"/>
      <c r="L964" s="298"/>
      <c r="W964" s="298"/>
      <c r="AH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  <c r="BI964" s="298"/>
      <c r="BJ964" s="298"/>
      <c r="BK964" s="298"/>
      <c r="BL964" s="298"/>
      <c r="BM964" s="298"/>
      <c r="BN964" s="298"/>
      <c r="BO964" s="298"/>
      <c r="BZ964" s="298"/>
      <c r="CJ964" s="337"/>
      <c r="CK964" s="293"/>
      <c r="CL964" s="337"/>
      <c r="DR964" s="298"/>
    </row>
    <row r="965">
      <c r="A965" s="298"/>
      <c r="L965" s="298"/>
      <c r="W965" s="298"/>
      <c r="AH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  <c r="BI965" s="298"/>
      <c r="BJ965" s="298"/>
      <c r="BK965" s="298"/>
      <c r="BL965" s="298"/>
      <c r="BM965" s="298"/>
      <c r="BN965" s="298"/>
      <c r="BO965" s="298"/>
      <c r="BZ965" s="298"/>
      <c r="CJ965" s="337"/>
      <c r="CK965" s="293"/>
      <c r="CL965" s="337"/>
      <c r="DR965" s="298"/>
    </row>
    <row r="966">
      <c r="A966" s="298"/>
      <c r="L966" s="298"/>
      <c r="W966" s="298"/>
      <c r="AH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  <c r="BI966" s="298"/>
      <c r="BJ966" s="298"/>
      <c r="BK966" s="298"/>
      <c r="BL966" s="298"/>
      <c r="BM966" s="298"/>
      <c r="BN966" s="298"/>
      <c r="BO966" s="298"/>
      <c r="BZ966" s="298"/>
      <c r="CJ966" s="337"/>
      <c r="CK966" s="293"/>
      <c r="CL966" s="337"/>
      <c r="DR966" s="298"/>
    </row>
    <row r="967">
      <c r="A967" s="298"/>
      <c r="L967" s="298"/>
      <c r="W967" s="298"/>
      <c r="AH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  <c r="BI967" s="298"/>
      <c r="BJ967" s="298"/>
      <c r="BK967" s="298"/>
      <c r="BL967" s="298"/>
      <c r="BM967" s="298"/>
      <c r="BN967" s="298"/>
      <c r="BO967" s="298"/>
      <c r="BZ967" s="298"/>
      <c r="CJ967" s="337"/>
      <c r="CK967" s="293"/>
      <c r="CL967" s="337"/>
      <c r="DR967" s="298"/>
    </row>
    <row r="968">
      <c r="A968" s="298"/>
      <c r="L968" s="298"/>
      <c r="W968" s="298"/>
      <c r="AH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  <c r="BI968" s="298"/>
      <c r="BJ968" s="298"/>
      <c r="BK968" s="298"/>
      <c r="BL968" s="298"/>
      <c r="BM968" s="298"/>
      <c r="BN968" s="298"/>
      <c r="BO968" s="298"/>
      <c r="BZ968" s="298"/>
      <c r="CJ968" s="337"/>
      <c r="CK968" s="293"/>
      <c r="CL968" s="337"/>
      <c r="DR968" s="298"/>
    </row>
    <row r="969">
      <c r="A969" s="298"/>
      <c r="L969" s="298"/>
      <c r="W969" s="298"/>
      <c r="AH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  <c r="BI969" s="298"/>
      <c r="BJ969" s="298"/>
      <c r="BK969" s="298"/>
      <c r="BL969" s="298"/>
      <c r="BM969" s="298"/>
      <c r="BN969" s="298"/>
      <c r="BO969" s="298"/>
      <c r="BZ969" s="298"/>
      <c r="CJ969" s="337"/>
      <c r="CK969" s="293"/>
      <c r="CL969" s="337"/>
      <c r="DR969" s="298"/>
    </row>
    <row r="970">
      <c r="A970" s="298"/>
      <c r="L970" s="298"/>
      <c r="W970" s="298"/>
      <c r="AH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  <c r="BI970" s="298"/>
      <c r="BJ970" s="298"/>
      <c r="BK970" s="298"/>
      <c r="BL970" s="298"/>
      <c r="BM970" s="298"/>
      <c r="BN970" s="298"/>
      <c r="BO970" s="298"/>
      <c r="BZ970" s="298"/>
      <c r="CJ970" s="337"/>
      <c r="CK970" s="293"/>
      <c r="CL970" s="337"/>
      <c r="DR970" s="298"/>
    </row>
    <row r="971">
      <c r="A971" s="298"/>
      <c r="L971" s="298"/>
      <c r="W971" s="298"/>
      <c r="AH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  <c r="BI971" s="298"/>
      <c r="BJ971" s="298"/>
      <c r="BK971" s="298"/>
      <c r="BL971" s="298"/>
      <c r="BM971" s="298"/>
      <c r="BN971" s="298"/>
      <c r="BO971" s="298"/>
      <c r="BZ971" s="298"/>
      <c r="CJ971" s="337"/>
      <c r="CK971" s="293"/>
      <c r="CL971" s="337"/>
      <c r="DR971" s="298"/>
    </row>
    <row r="972">
      <c r="A972" s="298"/>
      <c r="L972" s="298"/>
      <c r="W972" s="298"/>
      <c r="AH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  <c r="BI972" s="298"/>
      <c r="BJ972" s="298"/>
      <c r="BK972" s="298"/>
      <c r="BL972" s="298"/>
      <c r="BM972" s="298"/>
      <c r="BN972" s="298"/>
      <c r="BO972" s="298"/>
      <c r="BZ972" s="298"/>
      <c r="CJ972" s="337"/>
      <c r="CK972" s="293"/>
      <c r="CL972" s="337"/>
      <c r="DR972" s="298"/>
    </row>
    <row r="973">
      <c r="A973" s="298"/>
      <c r="L973" s="298"/>
      <c r="W973" s="298"/>
      <c r="AH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  <c r="BI973" s="298"/>
      <c r="BJ973" s="298"/>
      <c r="BK973" s="298"/>
      <c r="BL973" s="298"/>
      <c r="BM973" s="298"/>
      <c r="BN973" s="298"/>
      <c r="BO973" s="298"/>
      <c r="BZ973" s="298"/>
      <c r="CJ973" s="337"/>
      <c r="CK973" s="293"/>
      <c r="CL973" s="337"/>
      <c r="DR973" s="298"/>
    </row>
    <row r="974">
      <c r="A974" s="298"/>
      <c r="L974" s="298"/>
      <c r="W974" s="298"/>
      <c r="AH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  <c r="BI974" s="298"/>
      <c r="BJ974" s="298"/>
      <c r="BK974" s="298"/>
      <c r="BL974" s="298"/>
      <c r="BM974" s="298"/>
      <c r="BN974" s="298"/>
      <c r="BO974" s="298"/>
      <c r="BZ974" s="298"/>
      <c r="CJ974" s="337"/>
      <c r="CK974" s="293"/>
      <c r="CL974" s="337"/>
      <c r="DR974" s="298"/>
    </row>
    <row r="975">
      <c r="A975" s="298"/>
      <c r="L975" s="298"/>
      <c r="W975" s="298"/>
      <c r="AH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  <c r="BI975" s="298"/>
      <c r="BJ975" s="298"/>
      <c r="BK975" s="298"/>
      <c r="BL975" s="298"/>
      <c r="BM975" s="298"/>
      <c r="BN975" s="298"/>
      <c r="BO975" s="298"/>
      <c r="BZ975" s="298"/>
      <c r="CJ975" s="337"/>
      <c r="CK975" s="293"/>
      <c r="CL975" s="337"/>
      <c r="DR975" s="298"/>
    </row>
    <row r="976">
      <c r="A976" s="298"/>
      <c r="L976" s="298"/>
      <c r="W976" s="298"/>
      <c r="AH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  <c r="BI976" s="298"/>
      <c r="BJ976" s="298"/>
      <c r="BK976" s="298"/>
      <c r="BL976" s="298"/>
      <c r="BM976" s="298"/>
      <c r="BN976" s="298"/>
      <c r="BO976" s="298"/>
      <c r="BZ976" s="298"/>
      <c r="CJ976" s="337"/>
      <c r="CK976" s="293"/>
      <c r="CL976" s="337"/>
      <c r="DR976" s="298"/>
    </row>
    <row r="977">
      <c r="A977" s="298"/>
      <c r="L977" s="298"/>
      <c r="W977" s="298"/>
      <c r="AH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  <c r="BI977" s="298"/>
      <c r="BJ977" s="298"/>
      <c r="BK977" s="298"/>
      <c r="BL977" s="298"/>
      <c r="BM977" s="298"/>
      <c r="BN977" s="298"/>
      <c r="BO977" s="298"/>
      <c r="BZ977" s="298"/>
      <c r="CJ977" s="337"/>
      <c r="CK977" s="293"/>
      <c r="CL977" s="337"/>
      <c r="DR977" s="298"/>
    </row>
    <row r="978">
      <c r="A978" s="298"/>
      <c r="L978" s="298"/>
      <c r="W978" s="298"/>
      <c r="AH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  <c r="BI978" s="298"/>
      <c r="BJ978" s="298"/>
      <c r="BK978" s="298"/>
      <c r="BL978" s="298"/>
      <c r="BM978" s="298"/>
      <c r="BN978" s="298"/>
      <c r="BO978" s="298"/>
      <c r="BZ978" s="298"/>
      <c r="CJ978" s="337"/>
      <c r="CK978" s="293"/>
      <c r="CL978" s="337"/>
      <c r="DR978" s="298"/>
    </row>
    <row r="979">
      <c r="A979" s="298"/>
      <c r="L979" s="298"/>
      <c r="W979" s="298"/>
      <c r="AH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  <c r="BI979" s="298"/>
      <c r="BJ979" s="298"/>
      <c r="BK979" s="298"/>
      <c r="BL979" s="298"/>
      <c r="BM979" s="298"/>
      <c r="BN979" s="298"/>
      <c r="BO979" s="298"/>
      <c r="BZ979" s="298"/>
      <c r="CJ979" s="337"/>
      <c r="CK979" s="293"/>
      <c r="CL979" s="337"/>
      <c r="DR979" s="298"/>
    </row>
    <row r="980">
      <c r="A980" s="298"/>
      <c r="L980" s="298"/>
      <c r="W980" s="298"/>
      <c r="AH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  <c r="BI980" s="298"/>
      <c r="BJ980" s="298"/>
      <c r="BK980" s="298"/>
      <c r="BL980" s="298"/>
      <c r="BM980" s="298"/>
      <c r="BN980" s="298"/>
      <c r="BO980" s="298"/>
      <c r="BZ980" s="298"/>
      <c r="CJ980" s="337"/>
      <c r="CK980" s="293"/>
      <c r="CL980" s="337"/>
      <c r="DR980" s="298"/>
    </row>
    <row r="981">
      <c r="A981" s="298"/>
      <c r="L981" s="298"/>
      <c r="W981" s="298"/>
      <c r="AH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  <c r="BI981" s="298"/>
      <c r="BJ981" s="298"/>
      <c r="BK981" s="298"/>
      <c r="BL981" s="298"/>
      <c r="BM981" s="298"/>
      <c r="BN981" s="298"/>
      <c r="BO981" s="298"/>
      <c r="BZ981" s="298"/>
      <c r="CJ981" s="337"/>
      <c r="CK981" s="293"/>
      <c r="CL981" s="337"/>
      <c r="DR981" s="298"/>
    </row>
    <row r="982">
      <c r="A982" s="298"/>
      <c r="L982" s="298"/>
      <c r="W982" s="298"/>
      <c r="AH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  <c r="BI982" s="298"/>
      <c r="BJ982" s="298"/>
      <c r="BK982" s="298"/>
      <c r="BL982" s="298"/>
      <c r="BM982" s="298"/>
      <c r="BN982" s="298"/>
      <c r="BO982" s="298"/>
      <c r="BZ982" s="298"/>
      <c r="CJ982" s="337"/>
      <c r="CK982" s="293"/>
      <c r="CL982" s="337"/>
      <c r="DR982" s="298"/>
    </row>
    <row r="983">
      <c r="A983" s="298"/>
      <c r="L983" s="298"/>
      <c r="W983" s="298"/>
      <c r="AH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  <c r="BI983" s="298"/>
      <c r="BJ983" s="298"/>
      <c r="BK983" s="298"/>
      <c r="BL983" s="298"/>
      <c r="BM983" s="298"/>
      <c r="BN983" s="298"/>
      <c r="BO983" s="298"/>
      <c r="BZ983" s="298"/>
      <c r="CJ983" s="337"/>
      <c r="CK983" s="293"/>
      <c r="CL983" s="337"/>
      <c r="DR983" s="298"/>
    </row>
    <row r="984">
      <c r="A984" s="298"/>
      <c r="L984" s="298"/>
      <c r="W984" s="298"/>
      <c r="AH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  <c r="BI984" s="298"/>
      <c r="BJ984" s="298"/>
      <c r="BK984" s="298"/>
      <c r="BL984" s="298"/>
      <c r="BM984" s="298"/>
      <c r="BN984" s="298"/>
      <c r="BO984" s="298"/>
      <c r="BZ984" s="298"/>
      <c r="CJ984" s="337"/>
      <c r="CK984" s="293"/>
      <c r="CL984" s="337"/>
      <c r="DR984" s="298"/>
    </row>
    <row r="985">
      <c r="A985" s="298"/>
      <c r="L985" s="298"/>
      <c r="W985" s="298"/>
      <c r="AH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  <c r="BI985" s="298"/>
      <c r="BJ985" s="298"/>
      <c r="BK985" s="298"/>
      <c r="BL985" s="298"/>
      <c r="BM985" s="298"/>
      <c r="BN985" s="298"/>
      <c r="BO985" s="298"/>
      <c r="BZ985" s="298"/>
      <c r="CJ985" s="337"/>
      <c r="CK985" s="293"/>
      <c r="CL985" s="337"/>
      <c r="DR985" s="298"/>
    </row>
    <row r="986">
      <c r="A986" s="298"/>
      <c r="L986" s="298"/>
      <c r="W986" s="298"/>
      <c r="AH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  <c r="BI986" s="298"/>
      <c r="BJ986" s="298"/>
      <c r="BK986" s="298"/>
      <c r="BL986" s="298"/>
      <c r="BM986" s="298"/>
      <c r="BN986" s="298"/>
      <c r="BO986" s="298"/>
      <c r="BZ986" s="298"/>
      <c r="CJ986" s="337"/>
      <c r="CK986" s="293"/>
      <c r="CL986" s="337"/>
      <c r="DR986" s="298"/>
    </row>
    <row r="987">
      <c r="A987" s="298"/>
      <c r="L987" s="298"/>
      <c r="W987" s="298"/>
      <c r="AH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  <c r="BI987" s="298"/>
      <c r="BJ987" s="298"/>
      <c r="BK987" s="298"/>
      <c r="BL987" s="298"/>
      <c r="BM987" s="298"/>
      <c r="BN987" s="298"/>
      <c r="BO987" s="298"/>
      <c r="BZ987" s="298"/>
      <c r="CJ987" s="337"/>
      <c r="CK987" s="293"/>
      <c r="CL987" s="337"/>
      <c r="DR987" s="298"/>
    </row>
    <row r="988">
      <c r="A988" s="298"/>
      <c r="L988" s="298"/>
      <c r="W988" s="298"/>
      <c r="AH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  <c r="BI988" s="298"/>
      <c r="BJ988" s="298"/>
      <c r="BK988" s="298"/>
      <c r="BL988" s="298"/>
      <c r="BM988" s="298"/>
      <c r="BN988" s="298"/>
      <c r="BO988" s="298"/>
      <c r="BZ988" s="298"/>
      <c r="CJ988" s="337"/>
      <c r="CK988" s="293"/>
      <c r="CL988" s="337"/>
      <c r="DR988" s="298"/>
    </row>
    <row r="989">
      <c r="A989" s="298"/>
      <c r="L989" s="298"/>
      <c r="W989" s="298"/>
      <c r="AH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  <c r="BI989" s="298"/>
      <c r="BJ989" s="298"/>
      <c r="BK989" s="298"/>
      <c r="BL989" s="298"/>
      <c r="BM989" s="298"/>
      <c r="BN989" s="298"/>
      <c r="BO989" s="298"/>
      <c r="BZ989" s="298"/>
      <c r="CJ989" s="337"/>
      <c r="CK989" s="293"/>
      <c r="CL989" s="337"/>
      <c r="DR989" s="298"/>
    </row>
    <row r="990">
      <c r="A990" s="298"/>
      <c r="L990" s="298"/>
      <c r="W990" s="298"/>
      <c r="AH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  <c r="BI990" s="298"/>
      <c r="BJ990" s="298"/>
      <c r="BK990" s="298"/>
      <c r="BL990" s="298"/>
      <c r="BM990" s="298"/>
      <c r="BN990" s="298"/>
      <c r="BO990" s="298"/>
      <c r="BZ990" s="298"/>
      <c r="CJ990" s="337"/>
      <c r="CK990" s="293"/>
      <c r="CL990" s="337"/>
      <c r="DR990" s="298"/>
    </row>
    <row r="991">
      <c r="A991" s="298"/>
      <c r="L991" s="298"/>
      <c r="W991" s="298"/>
      <c r="AH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  <c r="BI991" s="298"/>
      <c r="BJ991" s="298"/>
      <c r="BK991" s="298"/>
      <c r="BL991" s="298"/>
      <c r="BM991" s="298"/>
      <c r="BN991" s="298"/>
      <c r="BO991" s="298"/>
      <c r="BZ991" s="298"/>
      <c r="CJ991" s="337"/>
      <c r="CK991" s="293"/>
      <c r="CL991" s="337"/>
      <c r="DR991" s="298"/>
    </row>
    <row r="992">
      <c r="A992" s="298"/>
      <c r="L992" s="298"/>
      <c r="W992" s="298"/>
      <c r="AH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  <c r="BI992" s="298"/>
      <c r="BJ992" s="298"/>
      <c r="BK992" s="298"/>
      <c r="BL992" s="298"/>
      <c r="BM992" s="298"/>
      <c r="BN992" s="298"/>
      <c r="BO992" s="298"/>
      <c r="BZ992" s="298"/>
      <c r="CJ992" s="337"/>
      <c r="CK992" s="293"/>
      <c r="CL992" s="337"/>
      <c r="DR992" s="298"/>
    </row>
    <row r="993">
      <c r="A993" s="298"/>
      <c r="L993" s="298"/>
      <c r="W993" s="298"/>
      <c r="AH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  <c r="BI993" s="298"/>
      <c r="BJ993" s="298"/>
      <c r="BK993" s="298"/>
      <c r="BL993" s="298"/>
      <c r="BM993" s="298"/>
      <c r="BN993" s="298"/>
      <c r="BO993" s="298"/>
      <c r="BZ993" s="298"/>
      <c r="CJ993" s="337"/>
      <c r="CK993" s="293"/>
      <c r="CL993" s="337"/>
      <c r="DR993" s="298"/>
    </row>
    <row r="994">
      <c r="A994" s="298"/>
      <c r="L994" s="298"/>
      <c r="W994" s="298"/>
      <c r="AH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  <c r="BI994" s="298"/>
      <c r="BJ994" s="298"/>
      <c r="BK994" s="298"/>
      <c r="BL994" s="298"/>
      <c r="BM994" s="298"/>
      <c r="BN994" s="298"/>
      <c r="BO994" s="298"/>
      <c r="BZ994" s="298"/>
      <c r="CJ994" s="337"/>
      <c r="CK994" s="293"/>
      <c r="CL994" s="337"/>
      <c r="DR994" s="298"/>
    </row>
    <row r="995">
      <c r="A995" s="298"/>
      <c r="L995" s="298"/>
      <c r="W995" s="298"/>
      <c r="AH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  <c r="BI995" s="298"/>
      <c r="BJ995" s="298"/>
      <c r="BK995" s="298"/>
      <c r="BL995" s="298"/>
      <c r="BM995" s="298"/>
      <c r="BN995" s="298"/>
      <c r="BO995" s="298"/>
      <c r="BZ995" s="298"/>
      <c r="CJ995" s="337"/>
      <c r="CK995" s="293"/>
      <c r="CL995" s="337"/>
      <c r="DR995" s="298"/>
    </row>
    <row r="996">
      <c r="A996" s="298"/>
      <c r="L996" s="298"/>
      <c r="W996" s="298"/>
      <c r="AH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  <c r="BI996" s="298"/>
      <c r="BJ996" s="298"/>
      <c r="BK996" s="298"/>
      <c r="BL996" s="298"/>
      <c r="BM996" s="298"/>
      <c r="BN996" s="298"/>
      <c r="BO996" s="298"/>
      <c r="BZ996" s="298"/>
      <c r="CJ996" s="337"/>
      <c r="CK996" s="293"/>
      <c r="CL996" s="337"/>
      <c r="DR996" s="298"/>
    </row>
    <row r="997">
      <c r="A997" s="298"/>
      <c r="L997" s="298"/>
      <c r="W997" s="298"/>
      <c r="AH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  <c r="BI997" s="298"/>
      <c r="BJ997" s="298"/>
      <c r="BK997" s="298"/>
      <c r="BL997" s="298"/>
      <c r="BM997" s="298"/>
      <c r="BN997" s="298"/>
      <c r="BO997" s="298"/>
      <c r="BZ997" s="298"/>
      <c r="CJ997" s="337"/>
      <c r="CK997" s="293"/>
      <c r="CL997" s="337"/>
      <c r="DR997" s="298"/>
    </row>
    <row r="998">
      <c r="A998" s="298"/>
      <c r="L998" s="298"/>
      <c r="W998" s="298"/>
      <c r="AH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  <c r="BI998" s="298"/>
      <c r="BJ998" s="298"/>
      <c r="BK998" s="298"/>
      <c r="BL998" s="298"/>
      <c r="BM998" s="298"/>
      <c r="BN998" s="298"/>
      <c r="BO998" s="298"/>
      <c r="BZ998" s="298"/>
      <c r="CJ998" s="337"/>
      <c r="CK998" s="293"/>
      <c r="CL998" s="337"/>
      <c r="DR998" s="298"/>
    </row>
    <row r="999">
      <c r="A999" s="298"/>
      <c r="L999" s="298"/>
      <c r="W999" s="298"/>
      <c r="AH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  <c r="BI999" s="298"/>
      <c r="BJ999" s="298"/>
      <c r="BK999" s="298"/>
      <c r="BL999" s="298"/>
      <c r="BM999" s="298"/>
      <c r="BN999" s="298"/>
      <c r="BO999" s="298"/>
      <c r="BZ999" s="298"/>
      <c r="CJ999" s="337"/>
      <c r="CK999" s="293"/>
      <c r="CL999" s="337"/>
      <c r="DR999" s="298"/>
    </row>
    <row r="1000">
      <c r="A1000" s="298"/>
      <c r="L1000" s="298"/>
      <c r="W1000" s="298"/>
      <c r="AH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  <c r="BI1000" s="298"/>
      <c r="BJ1000" s="298"/>
      <c r="BK1000" s="298"/>
      <c r="BL1000" s="298"/>
      <c r="BM1000" s="298"/>
      <c r="BN1000" s="298"/>
      <c r="BO1000" s="298"/>
      <c r="BZ1000" s="298"/>
      <c r="CJ1000" s="337"/>
      <c r="CK1000" s="293"/>
      <c r="CL1000" s="337"/>
      <c r="DR1000" s="298"/>
    </row>
    <row r="1001">
      <c r="A1001" s="298"/>
      <c r="L1001" s="298"/>
      <c r="W1001" s="298"/>
      <c r="AH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  <c r="BI1001" s="298"/>
      <c r="BJ1001" s="298"/>
      <c r="BK1001" s="298"/>
      <c r="BL1001" s="298"/>
      <c r="BM1001" s="298"/>
      <c r="BN1001" s="298"/>
      <c r="BO1001" s="298"/>
      <c r="BZ1001" s="298"/>
      <c r="CJ1001" s="337"/>
      <c r="CK1001" s="293"/>
      <c r="CL1001" s="337"/>
      <c r="DR1001" s="298"/>
    </row>
    <row r="1002">
      <c r="A1002" s="298"/>
      <c r="L1002" s="298"/>
      <c r="W1002" s="298"/>
      <c r="AH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  <c r="BI1002" s="298"/>
      <c r="BJ1002" s="298"/>
      <c r="BK1002" s="298"/>
      <c r="BL1002" s="298"/>
      <c r="BM1002" s="298"/>
      <c r="BN1002" s="298"/>
      <c r="BO1002" s="298"/>
      <c r="BZ1002" s="298"/>
      <c r="CJ1002" s="337"/>
      <c r="CK1002" s="293"/>
      <c r="CL1002" s="337"/>
      <c r="DR1002" s="298"/>
    </row>
    <row r="1003">
      <c r="A1003" s="298"/>
      <c r="L1003" s="298"/>
      <c r="W1003" s="298"/>
      <c r="AH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  <c r="BI1003" s="298"/>
      <c r="BJ1003" s="298"/>
      <c r="BK1003" s="298"/>
      <c r="BL1003" s="298"/>
      <c r="BM1003" s="298"/>
      <c r="BN1003" s="298"/>
      <c r="BO1003" s="298"/>
      <c r="BZ1003" s="298"/>
      <c r="CJ1003" s="337"/>
      <c r="CK1003" s="293"/>
      <c r="CL1003" s="337"/>
      <c r="DR1003" s="298"/>
    </row>
    <row r="1004">
      <c r="A1004" s="298"/>
      <c r="L1004" s="298"/>
      <c r="W1004" s="298"/>
      <c r="AH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  <c r="BI1004" s="298"/>
      <c r="BJ1004" s="298"/>
      <c r="BK1004" s="298"/>
      <c r="BL1004" s="298"/>
      <c r="BM1004" s="298"/>
      <c r="BN1004" s="298"/>
      <c r="BO1004" s="298"/>
      <c r="BZ1004" s="298"/>
      <c r="CJ1004" s="337"/>
      <c r="CK1004" s="293"/>
      <c r="CL1004" s="337"/>
      <c r="DR1004" s="298"/>
    </row>
    <row r="1005">
      <c r="A1005" s="298"/>
      <c r="L1005" s="298"/>
      <c r="W1005" s="298"/>
      <c r="AH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  <c r="BI1005" s="298"/>
      <c r="BJ1005" s="298"/>
      <c r="BK1005" s="298"/>
      <c r="BL1005" s="298"/>
      <c r="BM1005" s="298"/>
      <c r="BN1005" s="298"/>
      <c r="BO1005" s="298"/>
      <c r="BZ1005" s="298"/>
      <c r="CJ1005" s="337"/>
      <c r="CK1005" s="293"/>
      <c r="CL1005" s="337"/>
      <c r="DR1005" s="298"/>
    </row>
    <row r="1006">
      <c r="A1006" s="298"/>
      <c r="L1006" s="298"/>
      <c r="W1006" s="298"/>
      <c r="AH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  <c r="BI1006" s="298"/>
      <c r="BJ1006" s="298"/>
      <c r="BK1006" s="298"/>
      <c r="BL1006" s="298"/>
      <c r="BM1006" s="298"/>
      <c r="BN1006" s="298"/>
      <c r="BO1006" s="298"/>
      <c r="BZ1006" s="298"/>
      <c r="CJ1006" s="337"/>
      <c r="CK1006" s="293"/>
      <c r="CL1006" s="337"/>
      <c r="DR1006" s="298"/>
    </row>
    <row r="1007">
      <c r="A1007" s="298"/>
      <c r="L1007" s="298"/>
      <c r="W1007" s="298"/>
      <c r="AH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  <c r="BI1007" s="298"/>
      <c r="BJ1007" s="298"/>
      <c r="BK1007" s="298"/>
      <c r="BL1007" s="298"/>
      <c r="BM1007" s="298"/>
      <c r="BN1007" s="298"/>
      <c r="BO1007" s="298"/>
      <c r="BZ1007" s="298"/>
      <c r="CJ1007" s="337"/>
      <c r="CK1007" s="293"/>
      <c r="CL1007" s="337"/>
      <c r="DR1007" s="298"/>
    </row>
    <row r="1008">
      <c r="A1008" s="298"/>
      <c r="L1008" s="298"/>
      <c r="W1008" s="298"/>
      <c r="AH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  <c r="BI1008" s="298"/>
      <c r="BJ1008" s="298"/>
      <c r="BK1008" s="298"/>
      <c r="BL1008" s="298"/>
      <c r="BM1008" s="298"/>
      <c r="BN1008" s="298"/>
      <c r="BO1008" s="298"/>
      <c r="BZ1008" s="298"/>
      <c r="CJ1008" s="337"/>
      <c r="CK1008" s="293"/>
      <c r="CL1008" s="337"/>
      <c r="DR1008" s="298"/>
    </row>
    <row r="1009">
      <c r="A1009" s="298"/>
      <c r="L1009" s="298"/>
      <c r="W1009" s="298"/>
      <c r="AH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  <c r="BI1009" s="298"/>
      <c r="BJ1009" s="298"/>
      <c r="BK1009" s="298"/>
      <c r="BL1009" s="298"/>
      <c r="BM1009" s="298"/>
      <c r="BN1009" s="298"/>
      <c r="BO1009" s="298"/>
      <c r="BZ1009" s="298"/>
      <c r="CJ1009" s="337"/>
      <c r="CK1009" s="293"/>
      <c r="CL1009" s="337"/>
      <c r="DR1009" s="298"/>
    </row>
    <row r="1010">
      <c r="A1010" s="298"/>
      <c r="L1010" s="298"/>
      <c r="W1010" s="298"/>
      <c r="AH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  <c r="BI1010" s="298"/>
      <c r="BJ1010" s="298"/>
      <c r="BK1010" s="298"/>
      <c r="BL1010" s="298"/>
      <c r="BM1010" s="298"/>
      <c r="BN1010" s="298"/>
      <c r="BO1010" s="298"/>
      <c r="BZ1010" s="298"/>
      <c r="CJ1010" s="337"/>
      <c r="CK1010" s="293"/>
      <c r="CL1010" s="337"/>
      <c r="DR1010" s="298"/>
    </row>
    <row r="1011">
      <c r="A1011" s="298"/>
      <c r="L1011" s="298"/>
      <c r="W1011" s="298"/>
      <c r="AH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  <c r="BI1011" s="298"/>
      <c r="BJ1011" s="298"/>
      <c r="BK1011" s="298"/>
      <c r="BL1011" s="298"/>
      <c r="BM1011" s="298"/>
      <c r="BN1011" s="298"/>
      <c r="BO1011" s="298"/>
      <c r="BZ1011" s="298"/>
      <c r="CJ1011" s="337"/>
      <c r="CK1011" s="293"/>
      <c r="CL1011" s="337"/>
      <c r="DR1011" s="298"/>
    </row>
    <row r="1012">
      <c r="A1012" s="298"/>
      <c r="L1012" s="298"/>
      <c r="W1012" s="298"/>
      <c r="AH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  <c r="BI1012" s="298"/>
      <c r="BJ1012" s="298"/>
      <c r="BK1012" s="298"/>
      <c r="BL1012" s="298"/>
      <c r="BM1012" s="298"/>
      <c r="BN1012" s="298"/>
      <c r="BO1012" s="298"/>
      <c r="BZ1012" s="298"/>
      <c r="CJ1012" s="337"/>
      <c r="CK1012" s="293"/>
      <c r="CL1012" s="337"/>
      <c r="DR1012" s="298"/>
    </row>
    <row r="1013">
      <c r="A1013" s="298"/>
      <c r="L1013" s="298"/>
      <c r="W1013" s="298"/>
      <c r="AH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  <c r="BI1013" s="298"/>
      <c r="BJ1013" s="298"/>
      <c r="BK1013" s="298"/>
      <c r="BL1013" s="298"/>
      <c r="BM1013" s="298"/>
      <c r="BN1013" s="298"/>
      <c r="BO1013" s="298"/>
      <c r="BZ1013" s="298"/>
      <c r="CJ1013" s="337"/>
      <c r="CK1013" s="293"/>
      <c r="CL1013" s="337"/>
      <c r="DR1013" s="298"/>
    </row>
    <row r="1014">
      <c r="A1014" s="298"/>
      <c r="L1014" s="298"/>
      <c r="W1014" s="298"/>
      <c r="AH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  <c r="BI1014" s="298"/>
      <c r="BJ1014" s="298"/>
      <c r="BK1014" s="298"/>
      <c r="BL1014" s="298"/>
      <c r="BM1014" s="298"/>
      <c r="BN1014" s="298"/>
      <c r="BO1014" s="298"/>
      <c r="BZ1014" s="298"/>
      <c r="CJ1014" s="337"/>
      <c r="CK1014" s="293"/>
      <c r="CL1014" s="337"/>
      <c r="DR1014" s="298"/>
    </row>
    <row r="1015">
      <c r="A1015" s="298"/>
      <c r="L1015" s="298"/>
      <c r="W1015" s="298"/>
      <c r="AH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  <c r="BI1015" s="298"/>
      <c r="BJ1015" s="298"/>
      <c r="BK1015" s="298"/>
      <c r="BL1015" s="298"/>
      <c r="BM1015" s="298"/>
      <c r="BN1015" s="298"/>
      <c r="BO1015" s="298"/>
      <c r="BZ1015" s="298"/>
      <c r="CJ1015" s="337"/>
      <c r="CK1015" s="293"/>
      <c r="CL1015" s="337"/>
      <c r="DR1015" s="298"/>
    </row>
    <row r="1016">
      <c r="A1016" s="298"/>
      <c r="L1016" s="298"/>
      <c r="W1016" s="298"/>
      <c r="AH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  <c r="BI1016" s="298"/>
      <c r="BJ1016" s="298"/>
      <c r="BK1016" s="298"/>
      <c r="BL1016" s="298"/>
      <c r="BM1016" s="298"/>
      <c r="BN1016" s="298"/>
      <c r="BO1016" s="298"/>
      <c r="BZ1016" s="298"/>
      <c r="CJ1016" s="337"/>
      <c r="CK1016" s="293"/>
      <c r="CL1016" s="337"/>
      <c r="DR1016" s="298"/>
    </row>
    <row r="1017">
      <c r="A1017" s="298"/>
      <c r="L1017" s="298"/>
      <c r="W1017" s="298"/>
      <c r="AH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  <c r="BI1017" s="298"/>
      <c r="BJ1017" s="298"/>
      <c r="BK1017" s="298"/>
      <c r="BL1017" s="298"/>
      <c r="BM1017" s="298"/>
      <c r="BN1017" s="298"/>
      <c r="BO1017" s="298"/>
      <c r="BZ1017" s="298"/>
      <c r="CJ1017" s="337"/>
      <c r="CK1017" s="293"/>
      <c r="CL1017" s="337"/>
      <c r="DR1017" s="298"/>
    </row>
    <row r="1018">
      <c r="A1018" s="298"/>
      <c r="L1018" s="298"/>
      <c r="W1018" s="298"/>
      <c r="AH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  <c r="BI1018" s="298"/>
      <c r="BJ1018" s="298"/>
      <c r="BK1018" s="298"/>
      <c r="BL1018" s="298"/>
      <c r="BM1018" s="298"/>
      <c r="BN1018" s="298"/>
      <c r="BO1018" s="298"/>
      <c r="BZ1018" s="298"/>
      <c r="CJ1018" s="337"/>
      <c r="CK1018" s="293"/>
      <c r="CL1018" s="337"/>
      <c r="DR1018" s="298"/>
    </row>
    <row r="1019">
      <c r="A1019" s="298"/>
      <c r="L1019" s="298"/>
      <c r="W1019" s="298"/>
      <c r="AH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  <c r="BI1019" s="298"/>
      <c r="BJ1019" s="298"/>
      <c r="BK1019" s="298"/>
      <c r="BL1019" s="298"/>
      <c r="BM1019" s="298"/>
      <c r="BN1019" s="298"/>
      <c r="BO1019" s="298"/>
      <c r="BZ1019" s="298"/>
      <c r="CJ1019" s="337"/>
      <c r="CK1019" s="293"/>
      <c r="CL1019" s="337"/>
      <c r="DR1019" s="298"/>
    </row>
    <row r="1020">
      <c r="A1020" s="298"/>
      <c r="L1020" s="298"/>
      <c r="W1020" s="298"/>
      <c r="AH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  <c r="BI1020" s="298"/>
      <c r="BJ1020" s="298"/>
      <c r="BK1020" s="298"/>
      <c r="BL1020" s="298"/>
      <c r="BM1020" s="298"/>
      <c r="BN1020" s="298"/>
      <c r="BO1020" s="298"/>
      <c r="BZ1020" s="298"/>
      <c r="CJ1020" s="337"/>
      <c r="CK1020" s="293"/>
      <c r="CL1020" s="337"/>
      <c r="DR1020" s="298"/>
    </row>
    <row r="1021">
      <c r="A1021" s="298"/>
      <c r="L1021" s="298"/>
      <c r="W1021" s="298"/>
      <c r="AH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  <c r="BI1021" s="298"/>
      <c r="BJ1021" s="298"/>
      <c r="BK1021" s="298"/>
      <c r="BL1021" s="298"/>
      <c r="BM1021" s="298"/>
      <c r="BN1021" s="298"/>
      <c r="BO1021" s="298"/>
      <c r="BZ1021" s="298"/>
      <c r="CJ1021" s="337"/>
      <c r="CK1021" s="293"/>
      <c r="CL1021" s="337"/>
      <c r="DR1021" s="298"/>
    </row>
    <row r="1022">
      <c r="A1022" s="298"/>
      <c r="L1022" s="298"/>
      <c r="W1022" s="298"/>
      <c r="AH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  <c r="BI1022" s="298"/>
      <c r="BJ1022" s="298"/>
      <c r="BK1022" s="298"/>
      <c r="BL1022" s="298"/>
      <c r="BM1022" s="298"/>
      <c r="BN1022" s="298"/>
      <c r="BO1022" s="298"/>
      <c r="BZ1022" s="298"/>
      <c r="CJ1022" s="337"/>
      <c r="CK1022" s="293"/>
      <c r="CL1022" s="337"/>
      <c r="DR1022" s="298"/>
    </row>
    <row r="1023">
      <c r="A1023" s="298"/>
      <c r="L1023" s="298"/>
      <c r="W1023" s="298"/>
      <c r="AH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  <c r="BI1023" s="298"/>
      <c r="BJ1023" s="298"/>
      <c r="BK1023" s="298"/>
      <c r="BL1023" s="298"/>
      <c r="BM1023" s="298"/>
      <c r="BN1023" s="298"/>
      <c r="BO1023" s="298"/>
      <c r="BZ1023" s="298"/>
      <c r="CJ1023" s="337"/>
      <c r="CK1023" s="293"/>
      <c r="CL1023" s="337"/>
      <c r="DR1023" s="298"/>
    </row>
    <row r="1024">
      <c r="A1024" s="298"/>
      <c r="L1024" s="298"/>
      <c r="W1024" s="298"/>
      <c r="AH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  <c r="BI1024" s="298"/>
      <c r="BJ1024" s="298"/>
      <c r="BK1024" s="298"/>
      <c r="BL1024" s="298"/>
      <c r="BM1024" s="298"/>
      <c r="BN1024" s="298"/>
      <c r="BO1024" s="298"/>
      <c r="BZ1024" s="298"/>
      <c r="CJ1024" s="337"/>
      <c r="CK1024" s="293"/>
      <c r="CL1024" s="337"/>
      <c r="DR1024" s="298"/>
    </row>
    <row r="1025">
      <c r="A1025" s="298"/>
      <c r="L1025" s="298"/>
      <c r="W1025" s="298"/>
      <c r="AH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  <c r="BI1025" s="298"/>
      <c r="BJ1025" s="298"/>
      <c r="BK1025" s="298"/>
      <c r="BL1025" s="298"/>
      <c r="BM1025" s="298"/>
      <c r="BN1025" s="298"/>
      <c r="BO1025" s="298"/>
      <c r="BZ1025" s="298"/>
      <c r="CJ1025" s="337"/>
      <c r="CK1025" s="293"/>
      <c r="CL1025" s="337"/>
      <c r="DR1025" s="298"/>
    </row>
    <row r="1026">
      <c r="A1026" s="298"/>
      <c r="L1026" s="298"/>
      <c r="W1026" s="298"/>
      <c r="AH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  <c r="BI1026" s="298"/>
      <c r="BJ1026" s="298"/>
      <c r="BK1026" s="298"/>
      <c r="BL1026" s="298"/>
      <c r="BM1026" s="298"/>
      <c r="BN1026" s="298"/>
      <c r="BO1026" s="298"/>
      <c r="BZ1026" s="298"/>
      <c r="CJ1026" s="337"/>
      <c r="CK1026" s="293"/>
      <c r="CL1026" s="337"/>
      <c r="DR1026" s="298"/>
    </row>
    <row r="1027">
      <c r="A1027" s="298"/>
      <c r="L1027" s="298"/>
      <c r="W1027" s="298"/>
      <c r="AH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  <c r="BI1027" s="298"/>
      <c r="BJ1027" s="298"/>
      <c r="BK1027" s="298"/>
      <c r="BL1027" s="298"/>
      <c r="BM1027" s="298"/>
      <c r="BN1027" s="298"/>
      <c r="BO1027" s="298"/>
      <c r="BZ1027" s="298"/>
      <c r="CJ1027" s="337"/>
      <c r="CK1027" s="293"/>
      <c r="CL1027" s="337"/>
      <c r="DR1027" s="298"/>
    </row>
    <row r="1028">
      <c r="A1028" s="298"/>
      <c r="L1028" s="298"/>
      <c r="W1028" s="298"/>
      <c r="AH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  <c r="BI1028" s="298"/>
      <c r="BJ1028" s="298"/>
      <c r="BK1028" s="298"/>
      <c r="BL1028" s="298"/>
      <c r="BM1028" s="298"/>
      <c r="BN1028" s="298"/>
      <c r="BO1028" s="298"/>
      <c r="BZ1028" s="298"/>
      <c r="CJ1028" s="337"/>
      <c r="CK1028" s="293"/>
      <c r="CL1028" s="337"/>
      <c r="DR1028" s="298"/>
    </row>
    <row r="1029">
      <c r="A1029" s="298"/>
      <c r="L1029" s="298"/>
      <c r="W1029" s="298"/>
      <c r="AH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  <c r="BI1029" s="298"/>
      <c r="BJ1029" s="298"/>
      <c r="BK1029" s="298"/>
      <c r="BL1029" s="298"/>
      <c r="BM1029" s="298"/>
      <c r="BN1029" s="298"/>
      <c r="BO1029" s="298"/>
      <c r="BZ1029" s="298"/>
      <c r="CJ1029" s="337"/>
      <c r="CK1029" s="293"/>
      <c r="CL1029" s="337"/>
      <c r="DR1029" s="298"/>
    </row>
    <row r="1030">
      <c r="A1030" s="298"/>
      <c r="L1030" s="298"/>
      <c r="W1030" s="298"/>
      <c r="AH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  <c r="BI1030" s="298"/>
      <c r="BJ1030" s="298"/>
      <c r="BK1030" s="298"/>
      <c r="BL1030" s="298"/>
      <c r="BM1030" s="298"/>
      <c r="BN1030" s="298"/>
      <c r="BO1030" s="298"/>
      <c r="BZ1030" s="298"/>
      <c r="CJ1030" s="337"/>
      <c r="CK1030" s="293"/>
      <c r="CL1030" s="337"/>
      <c r="DR1030" s="298"/>
    </row>
    <row r="1031">
      <c r="A1031" s="298"/>
      <c r="L1031" s="298"/>
      <c r="W1031" s="298"/>
      <c r="AH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  <c r="BI1031" s="298"/>
      <c r="BJ1031" s="298"/>
      <c r="BK1031" s="298"/>
      <c r="BL1031" s="298"/>
      <c r="BM1031" s="298"/>
      <c r="BN1031" s="298"/>
      <c r="BO1031" s="298"/>
      <c r="BZ1031" s="298"/>
      <c r="CJ1031" s="337"/>
      <c r="CK1031" s="293"/>
      <c r="CL1031" s="337"/>
      <c r="DR1031" s="298"/>
    </row>
    <row r="1032">
      <c r="A1032" s="298"/>
      <c r="L1032" s="298"/>
      <c r="W1032" s="298"/>
      <c r="AH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  <c r="BI1032" s="298"/>
      <c r="BJ1032" s="298"/>
      <c r="BK1032" s="298"/>
      <c r="BL1032" s="298"/>
      <c r="BM1032" s="298"/>
      <c r="BN1032" s="298"/>
      <c r="BO1032" s="298"/>
      <c r="BZ1032" s="298"/>
      <c r="CJ1032" s="337"/>
      <c r="CK1032" s="293"/>
      <c r="CL1032" s="337"/>
      <c r="DR1032" s="298"/>
    </row>
    <row r="1033">
      <c r="A1033" s="298"/>
      <c r="L1033" s="298"/>
      <c r="W1033" s="298"/>
      <c r="AH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  <c r="BI1033" s="298"/>
      <c r="BJ1033" s="298"/>
      <c r="BK1033" s="298"/>
      <c r="BL1033" s="298"/>
      <c r="BM1033" s="298"/>
      <c r="BN1033" s="298"/>
      <c r="BO1033" s="298"/>
      <c r="BZ1033" s="298"/>
      <c r="CJ1033" s="337"/>
      <c r="CK1033" s="293"/>
      <c r="CL1033" s="337"/>
      <c r="DR1033" s="298"/>
    </row>
    <row r="1034">
      <c r="A1034" s="298"/>
      <c r="L1034" s="298"/>
      <c r="W1034" s="298"/>
      <c r="AH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  <c r="BI1034" s="298"/>
      <c r="BJ1034" s="298"/>
      <c r="BK1034" s="298"/>
      <c r="BL1034" s="298"/>
      <c r="BM1034" s="298"/>
      <c r="BN1034" s="298"/>
      <c r="BO1034" s="298"/>
      <c r="BZ1034" s="298"/>
      <c r="CJ1034" s="337"/>
      <c r="CK1034" s="293"/>
      <c r="CL1034" s="337"/>
      <c r="DR1034" s="298"/>
    </row>
    <row r="1035">
      <c r="A1035" s="298"/>
      <c r="L1035" s="298"/>
      <c r="W1035" s="298"/>
      <c r="AH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  <c r="BI1035" s="298"/>
      <c r="BJ1035" s="298"/>
      <c r="BK1035" s="298"/>
      <c r="BL1035" s="298"/>
      <c r="BM1035" s="298"/>
      <c r="BN1035" s="298"/>
      <c r="BO1035" s="298"/>
      <c r="BZ1035" s="298"/>
      <c r="CJ1035" s="337"/>
      <c r="CK1035" s="293"/>
      <c r="CL1035" s="337"/>
      <c r="DR1035" s="298"/>
    </row>
    <row r="1036">
      <c r="A1036" s="298"/>
      <c r="L1036" s="298"/>
      <c r="W1036" s="298"/>
      <c r="AH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  <c r="BI1036" s="298"/>
      <c r="BJ1036" s="298"/>
      <c r="BK1036" s="298"/>
      <c r="BL1036" s="298"/>
      <c r="BM1036" s="298"/>
      <c r="BN1036" s="298"/>
      <c r="BO1036" s="298"/>
      <c r="BZ1036" s="298"/>
      <c r="CJ1036" s="337"/>
      <c r="CK1036" s="293"/>
      <c r="CL1036" s="337"/>
      <c r="DR1036" s="298"/>
    </row>
    <row r="1037">
      <c r="A1037" s="298"/>
      <c r="L1037" s="298"/>
      <c r="W1037" s="298"/>
      <c r="AH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  <c r="BI1037" s="298"/>
      <c r="BJ1037" s="298"/>
      <c r="BK1037" s="298"/>
      <c r="BL1037" s="298"/>
      <c r="BM1037" s="298"/>
      <c r="BN1037" s="298"/>
      <c r="BO1037" s="298"/>
      <c r="BZ1037" s="298"/>
      <c r="CJ1037" s="337"/>
      <c r="CK1037" s="293"/>
      <c r="CL1037" s="337"/>
      <c r="DR1037" s="298"/>
    </row>
    <row r="1038">
      <c r="A1038" s="298"/>
      <c r="L1038" s="298"/>
      <c r="W1038" s="298"/>
      <c r="AH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  <c r="BI1038" s="298"/>
      <c r="BJ1038" s="298"/>
      <c r="BK1038" s="298"/>
      <c r="BL1038" s="298"/>
      <c r="BM1038" s="298"/>
      <c r="BN1038" s="298"/>
      <c r="BO1038" s="298"/>
      <c r="BZ1038" s="298"/>
      <c r="CJ1038" s="337"/>
      <c r="CK1038" s="293"/>
      <c r="CL1038" s="337"/>
      <c r="DR1038" s="298"/>
    </row>
    <row r="1039">
      <c r="A1039" s="298"/>
      <c r="L1039" s="298"/>
      <c r="W1039" s="298"/>
      <c r="AH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  <c r="BI1039" s="298"/>
      <c r="BJ1039" s="298"/>
      <c r="BK1039" s="298"/>
      <c r="BL1039" s="298"/>
      <c r="BM1039" s="298"/>
      <c r="BN1039" s="298"/>
      <c r="BO1039" s="298"/>
      <c r="BZ1039" s="298"/>
      <c r="CJ1039" s="337"/>
      <c r="CK1039" s="293"/>
      <c r="CL1039" s="337"/>
      <c r="DR1039" s="298"/>
    </row>
    <row r="1040">
      <c r="A1040" s="298"/>
      <c r="L1040" s="298"/>
      <c r="W1040" s="298"/>
      <c r="AH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  <c r="BI1040" s="298"/>
      <c r="BJ1040" s="298"/>
      <c r="BK1040" s="298"/>
      <c r="BL1040" s="298"/>
      <c r="BM1040" s="298"/>
      <c r="BN1040" s="298"/>
      <c r="BO1040" s="298"/>
      <c r="BZ1040" s="298"/>
      <c r="CJ1040" s="337"/>
      <c r="CK1040" s="293"/>
      <c r="CL1040" s="337"/>
      <c r="DR1040" s="298"/>
    </row>
    <row r="1041">
      <c r="A1041" s="298"/>
      <c r="L1041" s="298"/>
      <c r="W1041" s="298"/>
      <c r="AH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  <c r="BI1041" s="298"/>
      <c r="BJ1041" s="298"/>
      <c r="BK1041" s="298"/>
      <c r="BL1041" s="298"/>
      <c r="BM1041" s="298"/>
      <c r="BN1041" s="298"/>
      <c r="BO1041" s="298"/>
      <c r="BZ1041" s="298"/>
      <c r="CJ1041" s="337"/>
      <c r="CK1041" s="293"/>
      <c r="CL1041" s="337"/>
      <c r="DR1041" s="298"/>
    </row>
    <row r="1042">
      <c r="A1042" s="298"/>
      <c r="L1042" s="298"/>
      <c r="W1042" s="298"/>
      <c r="AH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  <c r="BI1042" s="298"/>
      <c r="BJ1042" s="298"/>
      <c r="BK1042" s="298"/>
      <c r="BL1042" s="298"/>
      <c r="BM1042" s="298"/>
      <c r="BN1042" s="298"/>
      <c r="BO1042" s="298"/>
      <c r="BZ1042" s="298"/>
      <c r="CJ1042" s="337"/>
      <c r="CK1042" s="293"/>
      <c r="CL1042" s="337"/>
      <c r="DR1042" s="298"/>
    </row>
    <row r="1043">
      <c r="A1043" s="298"/>
      <c r="L1043" s="298"/>
      <c r="W1043" s="298"/>
      <c r="AH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  <c r="BI1043" s="298"/>
      <c r="BJ1043" s="298"/>
      <c r="BK1043" s="298"/>
      <c r="BL1043" s="298"/>
      <c r="BM1043" s="298"/>
      <c r="BN1043" s="298"/>
      <c r="BO1043" s="298"/>
      <c r="BZ1043" s="298"/>
      <c r="CJ1043" s="337"/>
      <c r="CK1043" s="293"/>
      <c r="CL1043" s="337"/>
      <c r="DR1043" s="298"/>
    </row>
    <row r="1044">
      <c r="A1044" s="298"/>
      <c r="L1044" s="298"/>
      <c r="W1044" s="298"/>
      <c r="AH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  <c r="BI1044" s="298"/>
      <c r="BJ1044" s="298"/>
      <c r="BK1044" s="298"/>
      <c r="BL1044" s="298"/>
      <c r="BM1044" s="298"/>
      <c r="BN1044" s="298"/>
      <c r="BO1044" s="298"/>
      <c r="BZ1044" s="298"/>
      <c r="CJ1044" s="337"/>
      <c r="CK1044" s="293"/>
      <c r="CL1044" s="337"/>
      <c r="DR1044" s="298"/>
    </row>
    <row r="1045">
      <c r="A1045" s="298"/>
      <c r="L1045" s="298"/>
      <c r="W1045" s="298"/>
      <c r="AH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  <c r="BI1045" s="298"/>
      <c r="BJ1045" s="298"/>
      <c r="BK1045" s="298"/>
      <c r="BL1045" s="298"/>
      <c r="BM1045" s="298"/>
      <c r="BN1045" s="298"/>
      <c r="BO1045" s="298"/>
      <c r="BZ1045" s="298"/>
      <c r="CJ1045" s="337"/>
      <c r="CK1045" s="293"/>
      <c r="CL1045" s="337"/>
      <c r="DR1045" s="298"/>
    </row>
    <row r="1046">
      <c r="A1046" s="298"/>
      <c r="L1046" s="298"/>
      <c r="W1046" s="298"/>
      <c r="AH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  <c r="BI1046" s="298"/>
      <c r="BJ1046" s="298"/>
      <c r="BK1046" s="298"/>
      <c r="BL1046" s="298"/>
      <c r="BM1046" s="298"/>
      <c r="BN1046" s="298"/>
      <c r="BO1046" s="298"/>
      <c r="BZ1046" s="298"/>
      <c r="CJ1046" s="337"/>
      <c r="CK1046" s="293"/>
      <c r="CL1046" s="337"/>
      <c r="DR1046" s="298"/>
    </row>
    <row r="1047">
      <c r="A1047" s="298"/>
      <c r="L1047" s="298"/>
      <c r="W1047" s="298"/>
      <c r="AH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  <c r="BI1047" s="298"/>
      <c r="BJ1047" s="298"/>
      <c r="BK1047" s="298"/>
      <c r="BL1047" s="298"/>
      <c r="BM1047" s="298"/>
      <c r="BN1047" s="298"/>
      <c r="BO1047" s="298"/>
      <c r="BZ1047" s="298"/>
      <c r="CJ1047" s="337"/>
      <c r="CK1047" s="293"/>
      <c r="CL1047" s="337"/>
      <c r="DR1047" s="298"/>
    </row>
    <row r="1048">
      <c r="A1048" s="298"/>
      <c r="L1048" s="298"/>
      <c r="W1048" s="298"/>
      <c r="AH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  <c r="BI1048" s="298"/>
      <c r="BJ1048" s="298"/>
      <c r="BK1048" s="298"/>
      <c r="BL1048" s="298"/>
      <c r="BM1048" s="298"/>
      <c r="BN1048" s="298"/>
      <c r="BO1048" s="298"/>
      <c r="BZ1048" s="298"/>
      <c r="CJ1048" s="337"/>
      <c r="CK1048" s="293"/>
      <c r="CL1048" s="337"/>
      <c r="DR1048" s="298"/>
    </row>
    <row r="1049">
      <c r="A1049" s="298"/>
      <c r="L1049" s="298"/>
      <c r="W1049" s="298"/>
      <c r="AH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  <c r="BI1049" s="298"/>
      <c r="BJ1049" s="298"/>
      <c r="BK1049" s="298"/>
      <c r="BL1049" s="298"/>
      <c r="BM1049" s="298"/>
      <c r="BN1049" s="298"/>
      <c r="BO1049" s="298"/>
      <c r="BZ1049" s="298"/>
      <c r="CJ1049" s="337"/>
      <c r="CK1049" s="293"/>
      <c r="CL1049" s="337"/>
      <c r="DR1049" s="298"/>
    </row>
    <row r="1050">
      <c r="A1050" s="298"/>
      <c r="L1050" s="298"/>
      <c r="W1050" s="298"/>
      <c r="AH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  <c r="BI1050" s="298"/>
      <c r="BJ1050" s="298"/>
      <c r="BK1050" s="298"/>
      <c r="BL1050" s="298"/>
      <c r="BM1050" s="298"/>
      <c r="BN1050" s="298"/>
      <c r="BO1050" s="298"/>
      <c r="BZ1050" s="298"/>
      <c r="CJ1050" s="337"/>
      <c r="CK1050" s="293"/>
      <c r="CL1050" s="337"/>
      <c r="DR1050" s="298"/>
    </row>
    <row r="1051">
      <c r="A1051" s="298"/>
      <c r="L1051" s="298"/>
      <c r="W1051" s="298"/>
      <c r="AH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  <c r="BI1051" s="298"/>
      <c r="BJ1051" s="298"/>
      <c r="BK1051" s="298"/>
      <c r="BL1051" s="298"/>
      <c r="BM1051" s="298"/>
      <c r="BN1051" s="298"/>
      <c r="BO1051" s="298"/>
      <c r="BZ1051" s="298"/>
      <c r="CJ1051" s="337"/>
      <c r="CK1051" s="293"/>
      <c r="CL1051" s="337"/>
      <c r="DR1051" s="298"/>
    </row>
    <row r="1052">
      <c r="A1052" s="298"/>
      <c r="L1052" s="298"/>
      <c r="W1052" s="298"/>
      <c r="AH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  <c r="BI1052" s="298"/>
      <c r="BJ1052" s="298"/>
      <c r="BK1052" s="298"/>
      <c r="BL1052" s="298"/>
      <c r="BM1052" s="298"/>
      <c r="BN1052" s="298"/>
      <c r="BO1052" s="298"/>
      <c r="BZ1052" s="298"/>
      <c r="CJ1052" s="337"/>
      <c r="CK1052" s="293"/>
      <c r="CL1052" s="337"/>
      <c r="DR1052" s="298"/>
    </row>
    <row r="1053">
      <c r="A1053" s="298"/>
      <c r="L1053" s="298"/>
      <c r="W1053" s="298"/>
      <c r="AH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  <c r="BI1053" s="298"/>
      <c r="BJ1053" s="298"/>
      <c r="BK1053" s="298"/>
      <c r="BL1053" s="298"/>
      <c r="BM1053" s="298"/>
      <c r="BN1053" s="298"/>
      <c r="BO1053" s="298"/>
      <c r="BZ1053" s="298"/>
      <c r="CJ1053" s="337"/>
      <c r="CK1053" s="293"/>
      <c r="CL1053" s="337"/>
      <c r="DR1053" s="298"/>
    </row>
    <row r="1054">
      <c r="A1054" s="298"/>
      <c r="L1054" s="298"/>
      <c r="W1054" s="298"/>
      <c r="AH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  <c r="BI1054" s="298"/>
      <c r="BJ1054" s="298"/>
      <c r="BK1054" s="298"/>
      <c r="BL1054" s="298"/>
      <c r="BM1054" s="298"/>
      <c r="BN1054" s="298"/>
      <c r="BO1054" s="298"/>
      <c r="BZ1054" s="298"/>
      <c r="CJ1054" s="337"/>
      <c r="CK1054" s="293"/>
      <c r="CL1054" s="337"/>
      <c r="DR1054" s="298"/>
    </row>
    <row r="1055">
      <c r="A1055" s="298"/>
      <c r="L1055" s="298"/>
      <c r="W1055" s="298"/>
      <c r="AH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  <c r="BI1055" s="298"/>
      <c r="BJ1055" s="298"/>
      <c r="BK1055" s="298"/>
      <c r="BL1055" s="298"/>
      <c r="BM1055" s="298"/>
      <c r="BN1055" s="298"/>
      <c r="BO1055" s="298"/>
      <c r="BZ1055" s="298"/>
      <c r="CJ1055" s="337"/>
      <c r="CK1055" s="293"/>
      <c r="CL1055" s="337"/>
      <c r="DR1055" s="298"/>
    </row>
    <row r="1056">
      <c r="A1056" s="298"/>
      <c r="L1056" s="298"/>
      <c r="W1056" s="298"/>
      <c r="AH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  <c r="BI1056" s="298"/>
      <c r="BJ1056" s="298"/>
      <c r="BK1056" s="298"/>
      <c r="BL1056" s="298"/>
      <c r="BM1056" s="298"/>
      <c r="BN1056" s="298"/>
      <c r="BO1056" s="298"/>
      <c r="BZ1056" s="298"/>
      <c r="CJ1056" s="337"/>
      <c r="CK1056" s="293"/>
      <c r="CL1056" s="337"/>
      <c r="DR1056" s="298"/>
    </row>
    <row r="1057">
      <c r="A1057" s="298"/>
      <c r="L1057" s="298"/>
      <c r="W1057" s="298"/>
      <c r="AH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  <c r="BI1057" s="298"/>
      <c r="BJ1057" s="298"/>
      <c r="BK1057" s="298"/>
      <c r="BL1057" s="298"/>
      <c r="BM1057" s="298"/>
      <c r="BN1057" s="298"/>
      <c r="BO1057" s="298"/>
      <c r="BZ1057" s="298"/>
      <c r="CJ1057" s="337"/>
      <c r="CK1057" s="293"/>
      <c r="CL1057" s="337"/>
      <c r="DR1057" s="298"/>
    </row>
    <row r="1058">
      <c r="A1058" s="298"/>
      <c r="L1058" s="298"/>
      <c r="W1058" s="298"/>
      <c r="AH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  <c r="BI1058" s="298"/>
      <c r="BJ1058" s="298"/>
      <c r="BK1058" s="298"/>
      <c r="BL1058" s="298"/>
      <c r="BM1058" s="298"/>
      <c r="BN1058" s="298"/>
      <c r="BO1058" s="298"/>
      <c r="BZ1058" s="298"/>
      <c r="CJ1058" s="337"/>
      <c r="CK1058" s="293"/>
      <c r="CL1058" s="337"/>
      <c r="DR1058" s="298"/>
    </row>
    <row r="1059">
      <c r="A1059" s="298"/>
      <c r="L1059" s="298"/>
      <c r="W1059" s="298"/>
      <c r="AH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  <c r="BI1059" s="298"/>
      <c r="BJ1059" s="298"/>
      <c r="BK1059" s="298"/>
      <c r="BL1059" s="298"/>
      <c r="BM1059" s="298"/>
      <c r="BN1059" s="298"/>
      <c r="BO1059" s="298"/>
      <c r="BZ1059" s="298"/>
      <c r="CJ1059" s="337"/>
      <c r="CK1059" s="293"/>
      <c r="CL1059" s="337"/>
      <c r="DR1059" s="298"/>
    </row>
    <row r="1060">
      <c r="A1060" s="298"/>
      <c r="L1060" s="298"/>
      <c r="W1060" s="298"/>
      <c r="AH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  <c r="BI1060" s="298"/>
      <c r="BJ1060" s="298"/>
      <c r="BK1060" s="298"/>
      <c r="BL1060" s="298"/>
      <c r="BM1060" s="298"/>
      <c r="BN1060" s="298"/>
      <c r="BO1060" s="298"/>
      <c r="BZ1060" s="298"/>
      <c r="CJ1060" s="337"/>
      <c r="CK1060" s="293"/>
      <c r="CL1060" s="337"/>
      <c r="DR1060" s="298"/>
    </row>
    <row r="1061">
      <c r="A1061" s="298"/>
      <c r="L1061" s="298"/>
      <c r="W1061" s="298"/>
      <c r="AH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  <c r="BI1061" s="298"/>
      <c r="BJ1061" s="298"/>
      <c r="BK1061" s="298"/>
      <c r="BL1061" s="298"/>
      <c r="BM1061" s="298"/>
      <c r="BN1061" s="298"/>
      <c r="BO1061" s="298"/>
      <c r="BZ1061" s="298"/>
      <c r="CJ1061" s="337"/>
      <c r="CK1061" s="293"/>
      <c r="CL1061" s="337"/>
      <c r="DR1061" s="298"/>
    </row>
    <row r="1062">
      <c r="A1062" s="298"/>
      <c r="L1062" s="298"/>
      <c r="W1062" s="298"/>
      <c r="AH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  <c r="BI1062" s="298"/>
      <c r="BJ1062" s="298"/>
      <c r="BK1062" s="298"/>
      <c r="BL1062" s="298"/>
      <c r="BM1062" s="298"/>
      <c r="BN1062" s="298"/>
      <c r="BO1062" s="298"/>
      <c r="BZ1062" s="298"/>
      <c r="CJ1062" s="337"/>
      <c r="CK1062" s="293"/>
      <c r="CL1062" s="337"/>
      <c r="DR1062" s="298"/>
    </row>
    <row r="1063">
      <c r="A1063" s="298"/>
      <c r="L1063" s="298"/>
      <c r="W1063" s="298"/>
      <c r="AH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  <c r="BI1063" s="298"/>
      <c r="BJ1063" s="298"/>
      <c r="BK1063" s="298"/>
      <c r="BL1063" s="298"/>
      <c r="BM1063" s="298"/>
      <c r="BN1063" s="298"/>
      <c r="BO1063" s="298"/>
      <c r="BZ1063" s="298"/>
      <c r="CJ1063" s="337"/>
      <c r="CK1063" s="293"/>
      <c r="CL1063" s="337"/>
      <c r="DR1063" s="298"/>
    </row>
    <row r="1064">
      <c r="A1064" s="298"/>
      <c r="L1064" s="298"/>
      <c r="W1064" s="298"/>
      <c r="AH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  <c r="BI1064" s="298"/>
      <c r="BJ1064" s="298"/>
      <c r="BK1064" s="298"/>
      <c r="BL1064" s="298"/>
      <c r="BM1064" s="298"/>
      <c r="BN1064" s="298"/>
      <c r="BO1064" s="298"/>
      <c r="BZ1064" s="298"/>
      <c r="CJ1064" s="337"/>
      <c r="CK1064" s="293"/>
      <c r="CL1064" s="337"/>
      <c r="DR1064" s="298"/>
    </row>
    <row r="1065">
      <c r="A1065" s="298"/>
      <c r="L1065" s="298"/>
      <c r="W1065" s="298"/>
      <c r="AH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  <c r="BI1065" s="298"/>
      <c r="BJ1065" s="298"/>
      <c r="BK1065" s="298"/>
      <c r="BL1065" s="298"/>
      <c r="BM1065" s="298"/>
      <c r="BN1065" s="298"/>
      <c r="BO1065" s="298"/>
      <c r="BZ1065" s="298"/>
      <c r="CJ1065" s="337"/>
      <c r="CK1065" s="293"/>
      <c r="CL1065" s="337"/>
      <c r="DR1065" s="298"/>
    </row>
    <row r="1066">
      <c r="A1066" s="298"/>
      <c r="L1066" s="298"/>
      <c r="W1066" s="298"/>
      <c r="AH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  <c r="BI1066" s="298"/>
      <c r="BJ1066" s="298"/>
      <c r="BK1066" s="298"/>
      <c r="BL1066" s="298"/>
      <c r="BM1066" s="298"/>
      <c r="BN1066" s="298"/>
      <c r="BO1066" s="298"/>
      <c r="BZ1066" s="298"/>
      <c r="CJ1066" s="337"/>
      <c r="CK1066" s="293"/>
      <c r="CL1066" s="337"/>
      <c r="DR1066" s="298"/>
    </row>
    <row r="1067">
      <c r="A1067" s="298"/>
      <c r="L1067" s="298"/>
      <c r="W1067" s="298"/>
      <c r="AH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  <c r="BI1067" s="298"/>
      <c r="BJ1067" s="298"/>
      <c r="BK1067" s="298"/>
      <c r="BL1067" s="298"/>
      <c r="BM1067" s="298"/>
      <c r="BN1067" s="298"/>
      <c r="BO1067" s="298"/>
      <c r="BZ1067" s="298"/>
      <c r="CJ1067" s="337"/>
      <c r="CK1067" s="293"/>
      <c r="CL1067" s="337"/>
      <c r="DR1067" s="298"/>
    </row>
    <row r="1068">
      <c r="A1068" s="298"/>
      <c r="L1068" s="298"/>
      <c r="W1068" s="298"/>
      <c r="AH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  <c r="BI1068" s="298"/>
      <c r="BJ1068" s="298"/>
      <c r="BK1068" s="298"/>
      <c r="BL1068" s="298"/>
      <c r="BM1068" s="298"/>
      <c r="BN1068" s="298"/>
      <c r="BO1068" s="298"/>
      <c r="BZ1068" s="298"/>
      <c r="CJ1068" s="337"/>
      <c r="CK1068" s="293"/>
      <c r="CL1068" s="337"/>
      <c r="DR1068" s="298"/>
    </row>
    <row r="1069">
      <c r="A1069" s="298"/>
      <c r="L1069" s="298"/>
      <c r="W1069" s="298"/>
      <c r="AH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  <c r="BI1069" s="298"/>
      <c r="BJ1069" s="298"/>
      <c r="BK1069" s="298"/>
      <c r="BL1069" s="298"/>
      <c r="BM1069" s="298"/>
      <c r="BN1069" s="298"/>
      <c r="BO1069" s="298"/>
      <c r="BZ1069" s="298"/>
      <c r="CJ1069" s="337"/>
      <c r="CK1069" s="293"/>
      <c r="CL1069" s="337"/>
      <c r="DR1069" s="298"/>
    </row>
    <row r="1070">
      <c r="A1070" s="298"/>
      <c r="L1070" s="298"/>
      <c r="W1070" s="298"/>
      <c r="AH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  <c r="BI1070" s="298"/>
      <c r="BJ1070" s="298"/>
      <c r="BK1070" s="298"/>
      <c r="BL1070" s="298"/>
      <c r="BM1070" s="298"/>
      <c r="BN1070" s="298"/>
      <c r="BO1070" s="298"/>
      <c r="BZ1070" s="298"/>
      <c r="CJ1070" s="337"/>
      <c r="CK1070" s="293"/>
      <c r="CL1070" s="337"/>
      <c r="DR1070" s="298"/>
    </row>
    <row r="1071">
      <c r="A1071" s="298"/>
      <c r="L1071" s="298"/>
      <c r="W1071" s="298"/>
      <c r="AH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  <c r="BI1071" s="298"/>
      <c r="BJ1071" s="298"/>
      <c r="BK1071" s="298"/>
      <c r="BL1071" s="298"/>
      <c r="BM1071" s="298"/>
      <c r="BN1071" s="298"/>
      <c r="BO1071" s="298"/>
      <c r="BZ1071" s="298"/>
      <c r="CJ1071" s="337"/>
      <c r="CK1071" s="293"/>
      <c r="CL1071" s="337"/>
      <c r="DR1071" s="298"/>
    </row>
    <row r="1072">
      <c r="A1072" s="298"/>
      <c r="L1072" s="298"/>
      <c r="W1072" s="298"/>
      <c r="AH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  <c r="BI1072" s="298"/>
      <c r="BJ1072" s="298"/>
      <c r="BK1072" s="298"/>
      <c r="BL1072" s="298"/>
      <c r="BM1072" s="298"/>
      <c r="BN1072" s="298"/>
      <c r="BO1072" s="298"/>
      <c r="BZ1072" s="298"/>
      <c r="CJ1072" s="337"/>
      <c r="CK1072" s="293"/>
      <c r="CL1072" s="337"/>
      <c r="DR1072" s="298"/>
    </row>
    <row r="1073">
      <c r="A1073" s="298"/>
      <c r="L1073" s="298"/>
      <c r="W1073" s="298"/>
      <c r="AH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  <c r="BI1073" s="298"/>
      <c r="BJ1073" s="298"/>
      <c r="BK1073" s="298"/>
      <c r="BL1073" s="298"/>
      <c r="BM1073" s="298"/>
      <c r="BN1073" s="298"/>
      <c r="BO1073" s="298"/>
      <c r="BZ1073" s="298"/>
      <c r="CJ1073" s="337"/>
      <c r="CK1073" s="293"/>
      <c r="CL1073" s="337"/>
      <c r="DR1073" s="298"/>
    </row>
    <row r="1074">
      <c r="A1074" s="298"/>
      <c r="L1074" s="298"/>
      <c r="W1074" s="298"/>
      <c r="AH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  <c r="BI1074" s="298"/>
      <c r="BJ1074" s="298"/>
      <c r="BK1074" s="298"/>
      <c r="BL1074" s="298"/>
      <c r="BM1074" s="298"/>
      <c r="BN1074" s="298"/>
      <c r="BO1074" s="298"/>
      <c r="BZ1074" s="298"/>
      <c r="CJ1074" s="337"/>
      <c r="CK1074" s="293"/>
      <c r="CL1074" s="337"/>
      <c r="DR1074" s="298"/>
    </row>
    <row r="1075">
      <c r="A1075" s="298"/>
      <c r="L1075" s="298"/>
      <c r="W1075" s="298"/>
      <c r="AH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  <c r="BI1075" s="298"/>
      <c r="BJ1075" s="298"/>
      <c r="BK1075" s="298"/>
      <c r="BL1075" s="298"/>
      <c r="BM1075" s="298"/>
      <c r="BN1075" s="298"/>
      <c r="BO1075" s="298"/>
      <c r="BZ1075" s="298"/>
      <c r="CJ1075" s="337"/>
      <c r="CK1075" s="293"/>
      <c r="CL1075" s="337"/>
      <c r="DR1075" s="298"/>
    </row>
    <row r="1076">
      <c r="A1076" s="298"/>
      <c r="L1076" s="298"/>
      <c r="W1076" s="298"/>
      <c r="AH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  <c r="BI1076" s="298"/>
      <c r="BJ1076" s="298"/>
      <c r="BK1076" s="298"/>
      <c r="BL1076" s="298"/>
      <c r="BM1076" s="298"/>
      <c r="BN1076" s="298"/>
      <c r="BO1076" s="298"/>
      <c r="BZ1076" s="298"/>
      <c r="CJ1076" s="337"/>
      <c r="CK1076" s="293"/>
      <c r="CL1076" s="337"/>
      <c r="DR1076" s="298"/>
    </row>
    <row r="1077">
      <c r="A1077" s="298"/>
      <c r="L1077" s="298"/>
      <c r="W1077" s="298"/>
      <c r="AH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  <c r="BI1077" s="298"/>
      <c r="BJ1077" s="298"/>
      <c r="BK1077" s="298"/>
      <c r="BL1077" s="298"/>
      <c r="BM1077" s="298"/>
      <c r="BN1077" s="298"/>
      <c r="BO1077" s="298"/>
      <c r="BZ1077" s="298"/>
      <c r="CJ1077" s="337"/>
      <c r="CK1077" s="293"/>
      <c r="CL1077" s="337"/>
      <c r="DR1077" s="298"/>
    </row>
    <row r="1078">
      <c r="A1078" s="298"/>
      <c r="L1078" s="298"/>
      <c r="W1078" s="298"/>
      <c r="AH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  <c r="BI1078" s="298"/>
      <c r="BJ1078" s="298"/>
      <c r="BK1078" s="298"/>
      <c r="BL1078" s="298"/>
      <c r="BM1078" s="298"/>
      <c r="BN1078" s="298"/>
      <c r="BO1078" s="298"/>
      <c r="BZ1078" s="298"/>
      <c r="CJ1078" s="337"/>
      <c r="CK1078" s="293"/>
      <c r="CL1078" s="337"/>
      <c r="DR1078" s="298"/>
    </row>
    <row r="1079">
      <c r="A1079" s="298"/>
      <c r="L1079" s="298"/>
      <c r="W1079" s="298"/>
      <c r="AH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  <c r="BI1079" s="298"/>
      <c r="BJ1079" s="298"/>
      <c r="BK1079" s="298"/>
      <c r="BL1079" s="298"/>
      <c r="BM1079" s="298"/>
      <c r="BN1079" s="298"/>
      <c r="BO1079" s="298"/>
      <c r="BZ1079" s="298"/>
      <c r="CJ1079" s="337"/>
      <c r="CK1079" s="293"/>
      <c r="CL1079" s="337"/>
      <c r="DR1079" s="298"/>
    </row>
    <row r="1080">
      <c r="A1080" s="298"/>
      <c r="L1080" s="298"/>
      <c r="W1080" s="298"/>
      <c r="AH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  <c r="BI1080" s="298"/>
      <c r="BJ1080" s="298"/>
      <c r="BK1080" s="298"/>
      <c r="BL1080" s="298"/>
      <c r="BM1080" s="298"/>
      <c r="BN1080" s="298"/>
      <c r="BO1080" s="298"/>
      <c r="BZ1080" s="298"/>
      <c r="CJ1080" s="337"/>
      <c r="CK1080" s="293"/>
      <c r="CL1080" s="337"/>
      <c r="DR1080" s="298"/>
    </row>
    <row r="1081">
      <c r="A1081" s="298"/>
      <c r="L1081" s="298"/>
      <c r="W1081" s="298"/>
      <c r="AH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  <c r="BI1081" s="298"/>
      <c r="BJ1081" s="298"/>
      <c r="BK1081" s="298"/>
      <c r="BL1081" s="298"/>
      <c r="BM1081" s="298"/>
      <c r="BN1081" s="298"/>
      <c r="BO1081" s="298"/>
      <c r="BZ1081" s="298"/>
      <c r="CJ1081" s="337"/>
      <c r="CK1081" s="293"/>
      <c r="CL1081" s="337"/>
      <c r="DR1081" s="298"/>
    </row>
    <row r="1082">
      <c r="A1082" s="298"/>
      <c r="L1082" s="298"/>
      <c r="W1082" s="298"/>
      <c r="AH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  <c r="BI1082" s="298"/>
      <c r="BJ1082" s="298"/>
      <c r="BK1082" s="298"/>
      <c r="BL1082" s="298"/>
      <c r="BM1082" s="298"/>
      <c r="BN1082" s="298"/>
      <c r="BO1082" s="298"/>
      <c r="BZ1082" s="298"/>
      <c r="CJ1082" s="337"/>
      <c r="CK1082" s="293"/>
      <c r="CL1082" s="337"/>
      <c r="DR1082" s="298"/>
    </row>
    <row r="1083">
      <c r="A1083" s="298"/>
      <c r="L1083" s="298"/>
      <c r="W1083" s="298"/>
      <c r="AH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  <c r="BI1083" s="298"/>
      <c r="BJ1083" s="298"/>
      <c r="BK1083" s="298"/>
      <c r="BL1083" s="298"/>
      <c r="BM1083" s="298"/>
      <c r="BN1083" s="298"/>
      <c r="BO1083" s="298"/>
      <c r="BZ1083" s="298"/>
      <c r="CJ1083" s="337"/>
      <c r="CK1083" s="293"/>
      <c r="CL1083" s="337"/>
      <c r="DR1083" s="298"/>
    </row>
    <row r="1084">
      <c r="A1084" s="298"/>
      <c r="L1084" s="298"/>
      <c r="W1084" s="298"/>
      <c r="AH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  <c r="BI1084" s="298"/>
      <c r="BJ1084" s="298"/>
      <c r="BK1084" s="298"/>
      <c r="BL1084" s="298"/>
      <c r="BM1084" s="298"/>
      <c r="BN1084" s="298"/>
      <c r="BO1084" s="298"/>
      <c r="BZ1084" s="298"/>
      <c r="CJ1084" s="337"/>
      <c r="CK1084" s="293"/>
      <c r="CL1084" s="337"/>
      <c r="DR1084" s="298"/>
    </row>
    <row r="1085">
      <c r="A1085" s="298"/>
      <c r="L1085" s="298"/>
      <c r="W1085" s="298"/>
      <c r="AH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  <c r="BI1085" s="298"/>
      <c r="BJ1085" s="298"/>
      <c r="BK1085" s="298"/>
      <c r="BL1085" s="298"/>
      <c r="BM1085" s="298"/>
      <c r="BN1085" s="298"/>
      <c r="BO1085" s="298"/>
      <c r="BZ1085" s="298"/>
      <c r="CJ1085" s="337"/>
      <c r="CK1085" s="293"/>
      <c r="CL1085" s="337"/>
      <c r="DR1085" s="298"/>
    </row>
    <row r="1086">
      <c r="A1086" s="298"/>
      <c r="L1086" s="298"/>
      <c r="W1086" s="298"/>
      <c r="AH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  <c r="BI1086" s="298"/>
      <c r="BJ1086" s="298"/>
      <c r="BK1086" s="298"/>
      <c r="BL1086" s="298"/>
      <c r="BM1086" s="298"/>
      <c r="BN1086" s="298"/>
      <c r="BO1086" s="298"/>
      <c r="BZ1086" s="298"/>
      <c r="CJ1086" s="337"/>
      <c r="CK1086" s="293"/>
      <c r="CL1086" s="337"/>
      <c r="DR1086" s="298"/>
    </row>
    <row r="1087">
      <c r="A1087" s="298"/>
      <c r="L1087" s="298"/>
      <c r="W1087" s="298"/>
      <c r="AH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  <c r="BI1087" s="298"/>
      <c r="BJ1087" s="298"/>
      <c r="BK1087" s="298"/>
      <c r="BL1087" s="298"/>
      <c r="BM1087" s="298"/>
      <c r="BN1087" s="298"/>
      <c r="BO1087" s="298"/>
      <c r="BZ1087" s="298"/>
      <c r="CJ1087" s="337"/>
      <c r="CK1087" s="293"/>
      <c r="CL1087" s="337"/>
      <c r="DR1087" s="298"/>
    </row>
    <row r="1088">
      <c r="A1088" s="298"/>
      <c r="L1088" s="298"/>
      <c r="W1088" s="298"/>
      <c r="AH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  <c r="BI1088" s="298"/>
      <c r="BJ1088" s="298"/>
      <c r="BK1088" s="298"/>
      <c r="BL1088" s="298"/>
      <c r="BM1088" s="298"/>
      <c r="BN1088" s="298"/>
      <c r="BO1088" s="298"/>
      <c r="BZ1088" s="298"/>
      <c r="CJ1088" s="337"/>
      <c r="CK1088" s="293"/>
      <c r="CL1088" s="337"/>
      <c r="DR1088" s="298"/>
    </row>
    <row r="1089">
      <c r="A1089" s="298"/>
      <c r="L1089" s="298"/>
      <c r="W1089" s="298"/>
      <c r="AH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  <c r="BI1089" s="298"/>
      <c r="BJ1089" s="298"/>
      <c r="BK1089" s="298"/>
      <c r="BL1089" s="298"/>
      <c r="BM1089" s="298"/>
      <c r="BN1089" s="298"/>
      <c r="BO1089" s="298"/>
      <c r="BZ1089" s="298"/>
      <c r="CJ1089" s="337"/>
      <c r="CK1089" s="293"/>
      <c r="CL1089" s="337"/>
      <c r="DR1089" s="298"/>
    </row>
    <row r="1090">
      <c r="A1090" s="298"/>
      <c r="L1090" s="298"/>
      <c r="W1090" s="298"/>
      <c r="AH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  <c r="BI1090" s="298"/>
      <c r="BJ1090" s="298"/>
      <c r="BK1090" s="298"/>
      <c r="BL1090" s="298"/>
      <c r="BM1090" s="298"/>
      <c r="BN1090" s="298"/>
      <c r="BO1090" s="298"/>
      <c r="BZ1090" s="298"/>
      <c r="CJ1090" s="337"/>
      <c r="CK1090" s="293"/>
      <c r="CL1090" s="337"/>
      <c r="DR1090" s="298"/>
    </row>
    <row r="1091">
      <c r="A1091" s="298"/>
      <c r="L1091" s="298"/>
      <c r="W1091" s="298"/>
      <c r="AH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  <c r="BI1091" s="298"/>
      <c r="BJ1091" s="298"/>
      <c r="BK1091" s="298"/>
      <c r="BL1091" s="298"/>
      <c r="BM1091" s="298"/>
      <c r="BN1091" s="298"/>
      <c r="BO1091" s="298"/>
      <c r="BZ1091" s="298"/>
      <c r="CJ1091" s="337"/>
      <c r="CK1091" s="293"/>
      <c r="CL1091" s="337"/>
      <c r="DR1091" s="298"/>
    </row>
    <row r="1092">
      <c r="A1092" s="298"/>
      <c r="L1092" s="298"/>
      <c r="W1092" s="298"/>
      <c r="AH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  <c r="BI1092" s="298"/>
      <c r="BJ1092" s="298"/>
      <c r="BK1092" s="298"/>
      <c r="BL1092" s="298"/>
      <c r="BM1092" s="298"/>
      <c r="BN1092" s="298"/>
      <c r="BO1092" s="298"/>
      <c r="BZ1092" s="298"/>
      <c r="CJ1092" s="337"/>
      <c r="CK1092" s="293"/>
      <c r="CL1092" s="337"/>
      <c r="DR1092" s="298"/>
    </row>
    <row r="1093">
      <c r="A1093" s="298"/>
      <c r="L1093" s="298"/>
      <c r="W1093" s="298"/>
      <c r="AH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  <c r="BI1093" s="298"/>
      <c r="BJ1093" s="298"/>
      <c r="BK1093" s="298"/>
      <c r="BL1093" s="298"/>
      <c r="BM1093" s="298"/>
      <c r="BN1093" s="298"/>
      <c r="BO1093" s="298"/>
      <c r="BZ1093" s="298"/>
      <c r="CJ1093" s="337"/>
      <c r="CK1093" s="293"/>
      <c r="CL1093" s="337"/>
      <c r="DR1093" s="298"/>
    </row>
    <row r="1094">
      <c r="A1094" s="298"/>
      <c r="L1094" s="298"/>
      <c r="W1094" s="298"/>
      <c r="AH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  <c r="BI1094" s="298"/>
      <c r="BJ1094" s="298"/>
      <c r="BK1094" s="298"/>
      <c r="BL1094" s="298"/>
      <c r="BM1094" s="298"/>
      <c r="BN1094" s="298"/>
      <c r="BO1094" s="298"/>
      <c r="BZ1094" s="298"/>
      <c r="CJ1094" s="337"/>
      <c r="CK1094" s="293"/>
      <c r="CL1094" s="337"/>
      <c r="DR1094" s="298"/>
    </row>
    <row r="1095">
      <c r="A1095" s="298"/>
      <c r="L1095" s="298"/>
      <c r="W1095" s="298"/>
      <c r="AH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  <c r="BI1095" s="298"/>
      <c r="BJ1095" s="298"/>
      <c r="BK1095" s="298"/>
      <c r="BL1095" s="298"/>
      <c r="BM1095" s="298"/>
      <c r="BN1095" s="298"/>
      <c r="BO1095" s="298"/>
      <c r="BZ1095" s="298"/>
      <c r="CJ1095" s="337"/>
      <c r="CK1095" s="293"/>
      <c r="CL1095" s="337"/>
      <c r="DR1095" s="298"/>
    </row>
    <row r="1096">
      <c r="A1096" s="298"/>
      <c r="L1096" s="298"/>
      <c r="W1096" s="298"/>
      <c r="AH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  <c r="BI1096" s="298"/>
      <c r="BJ1096" s="298"/>
      <c r="BK1096" s="298"/>
      <c r="BL1096" s="298"/>
      <c r="BM1096" s="298"/>
      <c r="BN1096" s="298"/>
      <c r="BO1096" s="298"/>
      <c r="BZ1096" s="298"/>
      <c r="CJ1096" s="337"/>
      <c r="CK1096" s="293"/>
      <c r="CL1096" s="337"/>
      <c r="DR1096" s="298"/>
    </row>
    <row r="1097">
      <c r="A1097" s="298"/>
      <c r="L1097" s="298"/>
      <c r="W1097" s="298"/>
      <c r="AH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  <c r="BI1097" s="298"/>
      <c r="BJ1097" s="298"/>
      <c r="BK1097" s="298"/>
      <c r="BL1097" s="298"/>
      <c r="BM1097" s="298"/>
      <c r="BN1097" s="298"/>
      <c r="BO1097" s="298"/>
      <c r="BZ1097" s="298"/>
      <c r="CJ1097" s="337"/>
      <c r="CK1097" s="293"/>
      <c r="CL1097" s="337"/>
      <c r="DR1097" s="298"/>
    </row>
    <row r="1098">
      <c r="A1098" s="298"/>
      <c r="L1098" s="298"/>
      <c r="W1098" s="298"/>
      <c r="AH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  <c r="BI1098" s="298"/>
      <c r="BJ1098" s="298"/>
      <c r="BK1098" s="298"/>
      <c r="BL1098" s="298"/>
      <c r="BM1098" s="298"/>
      <c r="BN1098" s="298"/>
      <c r="BO1098" s="298"/>
      <c r="BZ1098" s="298"/>
      <c r="CJ1098" s="337"/>
      <c r="CK1098" s="293"/>
      <c r="CL1098" s="337"/>
      <c r="DR1098" s="298"/>
    </row>
    <row r="1099">
      <c r="A1099" s="298"/>
      <c r="L1099" s="298"/>
      <c r="W1099" s="298"/>
      <c r="AH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  <c r="BI1099" s="298"/>
      <c r="BJ1099" s="298"/>
      <c r="BK1099" s="298"/>
      <c r="BL1099" s="298"/>
      <c r="BM1099" s="298"/>
      <c r="BN1099" s="298"/>
      <c r="BO1099" s="298"/>
      <c r="BZ1099" s="298"/>
      <c r="CJ1099" s="337"/>
      <c r="CK1099" s="293"/>
      <c r="CL1099" s="337"/>
      <c r="DR1099" s="298"/>
    </row>
    <row r="1100">
      <c r="A1100" s="298"/>
      <c r="L1100" s="298"/>
      <c r="W1100" s="298"/>
      <c r="AH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  <c r="BI1100" s="298"/>
      <c r="BJ1100" s="298"/>
      <c r="BK1100" s="298"/>
      <c r="BL1100" s="298"/>
      <c r="BM1100" s="298"/>
      <c r="BN1100" s="298"/>
      <c r="BO1100" s="298"/>
      <c r="BZ1100" s="298"/>
      <c r="CJ1100" s="337"/>
      <c r="CK1100" s="293"/>
      <c r="CL1100" s="337"/>
      <c r="DR1100" s="298"/>
    </row>
    <row r="1101">
      <c r="A1101" s="298"/>
      <c r="L1101" s="298"/>
      <c r="W1101" s="298"/>
      <c r="AH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  <c r="BI1101" s="298"/>
      <c r="BJ1101" s="298"/>
      <c r="BK1101" s="298"/>
      <c r="BL1101" s="298"/>
      <c r="BM1101" s="298"/>
      <c r="BN1101" s="298"/>
      <c r="BO1101" s="298"/>
      <c r="BZ1101" s="298"/>
      <c r="CJ1101" s="337"/>
      <c r="CK1101" s="293"/>
      <c r="CL1101" s="337"/>
      <c r="DR1101" s="298"/>
    </row>
    <row r="1102">
      <c r="A1102" s="298"/>
      <c r="L1102" s="298"/>
      <c r="W1102" s="298"/>
      <c r="AH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  <c r="BI1102" s="298"/>
      <c r="BJ1102" s="298"/>
      <c r="BK1102" s="298"/>
      <c r="BL1102" s="298"/>
      <c r="BM1102" s="298"/>
      <c r="BN1102" s="298"/>
      <c r="BO1102" s="298"/>
      <c r="BZ1102" s="298"/>
      <c r="CJ1102" s="337"/>
      <c r="CK1102" s="293"/>
      <c r="CL1102" s="337"/>
      <c r="DR1102" s="298"/>
    </row>
    <row r="1103">
      <c r="A1103" s="298"/>
      <c r="L1103" s="298"/>
      <c r="W1103" s="298"/>
      <c r="AH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  <c r="BI1103" s="298"/>
      <c r="BJ1103" s="298"/>
      <c r="BK1103" s="298"/>
      <c r="BL1103" s="298"/>
      <c r="BM1103" s="298"/>
      <c r="BN1103" s="298"/>
      <c r="BO1103" s="298"/>
      <c r="BZ1103" s="298"/>
      <c r="CJ1103" s="337"/>
      <c r="CK1103" s="293"/>
      <c r="CL1103" s="337"/>
      <c r="DR1103" s="298"/>
    </row>
    <row r="1104">
      <c r="A1104" s="298"/>
      <c r="L1104" s="298"/>
      <c r="W1104" s="298"/>
      <c r="AH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  <c r="BI1104" s="298"/>
      <c r="BJ1104" s="298"/>
      <c r="BK1104" s="298"/>
      <c r="BL1104" s="298"/>
      <c r="BM1104" s="298"/>
      <c r="BN1104" s="298"/>
      <c r="BO1104" s="298"/>
      <c r="BZ1104" s="298"/>
      <c r="CJ1104" s="337"/>
      <c r="CK1104" s="293"/>
      <c r="CL1104" s="337"/>
      <c r="DR1104" s="298"/>
    </row>
    <row r="1105">
      <c r="A1105" s="298"/>
      <c r="L1105" s="298"/>
      <c r="W1105" s="298"/>
      <c r="AH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  <c r="BI1105" s="298"/>
      <c r="BJ1105" s="298"/>
      <c r="BK1105" s="298"/>
      <c r="BL1105" s="298"/>
      <c r="BM1105" s="298"/>
      <c r="BN1105" s="298"/>
      <c r="BO1105" s="298"/>
      <c r="BZ1105" s="298"/>
      <c r="CJ1105" s="337"/>
      <c r="CK1105" s="293"/>
      <c r="CL1105" s="337"/>
      <c r="DR1105" s="298"/>
    </row>
    <row r="1106">
      <c r="A1106" s="298"/>
      <c r="L1106" s="298"/>
      <c r="W1106" s="298"/>
      <c r="AH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  <c r="BI1106" s="298"/>
      <c r="BJ1106" s="298"/>
      <c r="BK1106" s="298"/>
      <c r="BL1106" s="298"/>
      <c r="BM1106" s="298"/>
      <c r="BN1106" s="298"/>
      <c r="BO1106" s="298"/>
      <c r="BZ1106" s="298"/>
      <c r="CJ1106" s="337"/>
      <c r="CK1106" s="293"/>
      <c r="CL1106" s="337"/>
      <c r="DR1106" s="298"/>
    </row>
    <row r="1107">
      <c r="A1107" s="298"/>
      <c r="L1107" s="298"/>
      <c r="W1107" s="298"/>
      <c r="AH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  <c r="BI1107" s="298"/>
      <c r="BJ1107" s="298"/>
      <c r="BK1107" s="298"/>
      <c r="BL1107" s="298"/>
      <c r="BM1107" s="298"/>
      <c r="BN1107" s="298"/>
      <c r="BO1107" s="298"/>
      <c r="BZ1107" s="298"/>
      <c r="CJ1107" s="337"/>
      <c r="CK1107" s="293"/>
      <c r="CL1107" s="337"/>
      <c r="DR1107" s="298"/>
    </row>
    <row r="1108">
      <c r="A1108" s="298"/>
      <c r="L1108" s="298"/>
      <c r="W1108" s="298"/>
      <c r="AH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  <c r="BI1108" s="298"/>
      <c r="BJ1108" s="298"/>
      <c r="BK1108" s="298"/>
      <c r="BL1108" s="298"/>
      <c r="BM1108" s="298"/>
      <c r="BN1108" s="298"/>
      <c r="BO1108" s="298"/>
      <c r="BZ1108" s="298"/>
      <c r="CJ1108" s="337"/>
      <c r="CK1108" s="293"/>
      <c r="CL1108" s="337"/>
      <c r="DR1108" s="298"/>
    </row>
    <row r="1109">
      <c r="A1109" s="298"/>
      <c r="L1109" s="298"/>
      <c r="W1109" s="298"/>
      <c r="AH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  <c r="BI1109" s="298"/>
      <c r="BJ1109" s="298"/>
      <c r="BK1109" s="298"/>
      <c r="BL1109" s="298"/>
      <c r="BM1109" s="298"/>
      <c r="BN1109" s="298"/>
      <c r="BO1109" s="298"/>
      <c r="BZ1109" s="298"/>
      <c r="CJ1109" s="337"/>
      <c r="CK1109" s="293"/>
      <c r="CL1109" s="337"/>
      <c r="DR1109" s="298"/>
    </row>
    <row r="1110">
      <c r="A1110" s="298"/>
      <c r="L1110" s="298"/>
      <c r="W1110" s="298"/>
      <c r="AH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  <c r="BI1110" s="298"/>
      <c r="BJ1110" s="298"/>
      <c r="BK1110" s="298"/>
      <c r="BL1110" s="298"/>
      <c r="BM1110" s="298"/>
      <c r="BN1110" s="298"/>
      <c r="BO1110" s="298"/>
      <c r="BZ1110" s="298"/>
      <c r="CJ1110" s="337"/>
      <c r="CK1110" s="293"/>
      <c r="CL1110" s="337"/>
      <c r="DR1110" s="298"/>
    </row>
    <row r="1111">
      <c r="A1111" s="298"/>
      <c r="L1111" s="298"/>
      <c r="W1111" s="298"/>
      <c r="AH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  <c r="BI1111" s="298"/>
      <c r="BJ1111" s="298"/>
      <c r="BK1111" s="298"/>
      <c r="BL1111" s="298"/>
      <c r="BM1111" s="298"/>
      <c r="BN1111" s="298"/>
      <c r="BO1111" s="298"/>
      <c r="BZ1111" s="298"/>
      <c r="CJ1111" s="337"/>
      <c r="CK1111" s="293"/>
      <c r="CL1111" s="337"/>
      <c r="DR1111" s="298"/>
    </row>
    <row r="1112">
      <c r="A1112" s="298"/>
      <c r="L1112" s="298"/>
      <c r="W1112" s="298"/>
      <c r="AH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  <c r="BI1112" s="298"/>
      <c r="BJ1112" s="298"/>
      <c r="BK1112" s="298"/>
      <c r="BL1112" s="298"/>
      <c r="BM1112" s="298"/>
      <c r="BN1112" s="298"/>
      <c r="BO1112" s="298"/>
      <c r="BZ1112" s="298"/>
      <c r="CJ1112" s="337"/>
      <c r="CK1112" s="293"/>
      <c r="CL1112" s="337"/>
      <c r="DR1112" s="298"/>
    </row>
    <row r="1113">
      <c r="A1113" s="298"/>
      <c r="L1113" s="298"/>
      <c r="W1113" s="298"/>
      <c r="AH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  <c r="BI1113" s="298"/>
      <c r="BJ1113" s="298"/>
      <c r="BK1113" s="298"/>
      <c r="BL1113" s="298"/>
      <c r="BM1113" s="298"/>
      <c r="BN1113" s="298"/>
      <c r="BO1113" s="298"/>
      <c r="BZ1113" s="298"/>
      <c r="CJ1113" s="337"/>
      <c r="CK1113" s="293"/>
      <c r="CL1113" s="337"/>
      <c r="DR1113" s="298"/>
    </row>
    <row r="1114">
      <c r="A1114" s="298"/>
      <c r="L1114" s="298"/>
      <c r="W1114" s="298"/>
      <c r="AH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  <c r="BI1114" s="298"/>
      <c r="BJ1114" s="298"/>
      <c r="BK1114" s="298"/>
      <c r="BL1114" s="298"/>
      <c r="BM1114" s="298"/>
      <c r="BN1114" s="298"/>
      <c r="BO1114" s="298"/>
      <c r="BZ1114" s="298"/>
      <c r="CJ1114" s="337"/>
      <c r="CK1114" s="293"/>
      <c r="CL1114" s="337"/>
      <c r="DR1114" s="298"/>
    </row>
    <row r="1115">
      <c r="A1115" s="298"/>
      <c r="L1115" s="298"/>
      <c r="W1115" s="298"/>
      <c r="AH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  <c r="BI1115" s="298"/>
      <c r="BJ1115" s="298"/>
      <c r="BK1115" s="298"/>
      <c r="BL1115" s="298"/>
      <c r="BM1115" s="298"/>
      <c r="BN1115" s="298"/>
      <c r="BO1115" s="298"/>
      <c r="BZ1115" s="298"/>
      <c r="CJ1115" s="337"/>
      <c r="CK1115" s="293"/>
      <c r="CL1115" s="337"/>
      <c r="DR1115" s="298"/>
    </row>
    <row r="1116">
      <c r="A1116" s="298"/>
      <c r="L1116" s="298"/>
      <c r="W1116" s="298"/>
      <c r="AH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  <c r="BI1116" s="298"/>
      <c r="BJ1116" s="298"/>
      <c r="BK1116" s="298"/>
      <c r="BL1116" s="298"/>
      <c r="BM1116" s="298"/>
      <c r="BN1116" s="298"/>
      <c r="BO1116" s="298"/>
      <c r="BZ1116" s="298"/>
      <c r="CJ1116" s="337"/>
      <c r="CK1116" s="293"/>
      <c r="CL1116" s="337"/>
      <c r="DR1116" s="298"/>
    </row>
    <row r="1117">
      <c r="A1117" s="298"/>
      <c r="L1117" s="298"/>
      <c r="W1117" s="298"/>
      <c r="AH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  <c r="BI1117" s="298"/>
      <c r="BJ1117" s="298"/>
      <c r="BK1117" s="298"/>
      <c r="BL1117" s="298"/>
      <c r="BM1117" s="298"/>
      <c r="BN1117" s="298"/>
      <c r="BO1117" s="298"/>
      <c r="BZ1117" s="298"/>
      <c r="CJ1117" s="337"/>
      <c r="CK1117" s="293"/>
      <c r="CL1117" s="337"/>
      <c r="DR1117" s="298"/>
    </row>
    <row r="1118">
      <c r="A1118" s="298"/>
      <c r="L1118" s="298"/>
      <c r="W1118" s="298"/>
      <c r="AH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  <c r="BI1118" s="298"/>
      <c r="BJ1118" s="298"/>
      <c r="BK1118" s="298"/>
      <c r="BL1118" s="298"/>
      <c r="BM1118" s="298"/>
      <c r="BN1118" s="298"/>
      <c r="BO1118" s="298"/>
      <c r="BZ1118" s="298"/>
      <c r="CJ1118" s="337"/>
      <c r="CK1118" s="293"/>
      <c r="CL1118" s="337"/>
      <c r="DR1118" s="298"/>
    </row>
    <row r="1119">
      <c r="A1119" s="298"/>
      <c r="L1119" s="298"/>
      <c r="W1119" s="298"/>
      <c r="AH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  <c r="BI1119" s="298"/>
      <c r="BJ1119" s="298"/>
      <c r="BK1119" s="298"/>
      <c r="BL1119" s="298"/>
      <c r="BM1119" s="298"/>
      <c r="BN1119" s="298"/>
      <c r="BO1119" s="298"/>
      <c r="BZ1119" s="298"/>
      <c r="CJ1119" s="337"/>
      <c r="CK1119" s="293"/>
      <c r="CL1119" s="337"/>
      <c r="DR1119" s="298"/>
    </row>
    <row r="1120">
      <c r="A1120" s="298"/>
      <c r="L1120" s="298"/>
      <c r="W1120" s="298"/>
      <c r="AH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  <c r="BI1120" s="298"/>
      <c r="BJ1120" s="298"/>
      <c r="BK1120" s="298"/>
      <c r="BL1120" s="298"/>
      <c r="BM1120" s="298"/>
      <c r="BN1120" s="298"/>
      <c r="BO1120" s="298"/>
      <c r="BZ1120" s="298"/>
      <c r="CJ1120" s="337"/>
      <c r="CK1120" s="293"/>
      <c r="CL1120" s="337"/>
      <c r="DR1120" s="298"/>
    </row>
    <row r="1121">
      <c r="A1121" s="298"/>
      <c r="L1121" s="298"/>
      <c r="W1121" s="298"/>
      <c r="AH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  <c r="BI1121" s="298"/>
      <c r="BJ1121" s="298"/>
      <c r="BK1121" s="298"/>
      <c r="BL1121" s="298"/>
      <c r="BM1121" s="298"/>
      <c r="BN1121" s="298"/>
      <c r="BO1121" s="298"/>
      <c r="BZ1121" s="298"/>
      <c r="CJ1121" s="337"/>
      <c r="CK1121" s="293"/>
      <c r="CL1121" s="337"/>
      <c r="DR1121" s="298"/>
    </row>
    <row r="1122">
      <c r="A1122" s="298"/>
      <c r="L1122" s="298"/>
      <c r="W1122" s="298"/>
      <c r="AH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  <c r="BI1122" s="298"/>
      <c r="BJ1122" s="298"/>
      <c r="BK1122" s="298"/>
      <c r="BL1122" s="298"/>
      <c r="BM1122" s="298"/>
      <c r="BN1122" s="298"/>
      <c r="BO1122" s="298"/>
      <c r="BZ1122" s="298"/>
      <c r="CJ1122" s="337"/>
      <c r="CK1122" s="293"/>
      <c r="CL1122" s="337"/>
      <c r="DR1122" s="298"/>
    </row>
    <row r="1123">
      <c r="A1123" s="298"/>
      <c r="L1123" s="298"/>
      <c r="W1123" s="298"/>
      <c r="AH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  <c r="BI1123" s="298"/>
      <c r="BJ1123" s="298"/>
      <c r="BK1123" s="298"/>
      <c r="BL1123" s="298"/>
      <c r="BM1123" s="298"/>
      <c r="BN1123" s="298"/>
      <c r="BO1123" s="298"/>
      <c r="BZ1123" s="298"/>
      <c r="CJ1123" s="337"/>
      <c r="CK1123" s="293"/>
      <c r="CL1123" s="337"/>
      <c r="DR1123" s="298"/>
    </row>
    <row r="1124">
      <c r="A1124" s="298"/>
      <c r="L1124" s="298"/>
      <c r="W1124" s="298"/>
      <c r="AH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  <c r="BI1124" s="298"/>
      <c r="BJ1124" s="298"/>
      <c r="BK1124" s="298"/>
      <c r="BL1124" s="298"/>
      <c r="BM1124" s="298"/>
      <c r="BN1124" s="298"/>
      <c r="BO1124" s="298"/>
      <c r="BZ1124" s="298"/>
      <c r="CJ1124" s="337"/>
      <c r="CK1124" s="293"/>
      <c r="CL1124" s="337"/>
      <c r="DR1124" s="298"/>
    </row>
    <row r="1125">
      <c r="A1125" s="298"/>
      <c r="L1125" s="298"/>
      <c r="W1125" s="298"/>
      <c r="AH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  <c r="BI1125" s="298"/>
      <c r="BJ1125" s="298"/>
      <c r="BK1125" s="298"/>
      <c r="BL1125" s="298"/>
      <c r="BM1125" s="298"/>
      <c r="BN1125" s="298"/>
      <c r="BO1125" s="298"/>
      <c r="BZ1125" s="298"/>
      <c r="CJ1125" s="337"/>
      <c r="CK1125" s="293"/>
      <c r="CL1125" s="337"/>
      <c r="DR1125" s="298"/>
    </row>
    <row r="1126">
      <c r="A1126" s="298"/>
      <c r="L1126" s="298"/>
      <c r="W1126" s="298"/>
      <c r="AH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  <c r="BI1126" s="298"/>
      <c r="BJ1126" s="298"/>
      <c r="BK1126" s="298"/>
      <c r="BL1126" s="298"/>
      <c r="BM1126" s="298"/>
      <c r="BN1126" s="298"/>
      <c r="BO1126" s="298"/>
      <c r="BZ1126" s="298"/>
      <c r="CJ1126" s="337"/>
      <c r="CK1126" s="293"/>
      <c r="CL1126" s="337"/>
      <c r="DR1126" s="298"/>
    </row>
    <row r="1127">
      <c r="A1127" s="298"/>
      <c r="L1127" s="298"/>
      <c r="W1127" s="298"/>
      <c r="AH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  <c r="BI1127" s="298"/>
      <c r="BJ1127" s="298"/>
      <c r="BK1127" s="298"/>
      <c r="BL1127" s="298"/>
      <c r="BM1127" s="298"/>
      <c r="BN1127" s="298"/>
      <c r="BO1127" s="298"/>
      <c r="BZ1127" s="298"/>
      <c r="CJ1127" s="337"/>
      <c r="CK1127" s="293"/>
      <c r="CL1127" s="337"/>
      <c r="DR1127" s="298"/>
    </row>
    <row r="1128">
      <c r="A1128" s="298"/>
      <c r="L1128" s="298"/>
      <c r="W1128" s="298"/>
      <c r="AH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  <c r="BI1128" s="298"/>
      <c r="BJ1128" s="298"/>
      <c r="BK1128" s="298"/>
      <c r="BL1128" s="298"/>
      <c r="BM1128" s="298"/>
      <c r="BN1128" s="298"/>
      <c r="BO1128" s="298"/>
      <c r="BZ1128" s="298"/>
      <c r="CJ1128" s="337"/>
      <c r="CK1128" s="293"/>
      <c r="CL1128" s="337"/>
      <c r="DR1128" s="298"/>
    </row>
    <row r="1129">
      <c r="A1129" s="298"/>
      <c r="L1129" s="298"/>
      <c r="W1129" s="298"/>
      <c r="AH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  <c r="BI1129" s="298"/>
      <c r="BJ1129" s="298"/>
      <c r="BK1129" s="298"/>
      <c r="BL1129" s="298"/>
      <c r="BM1129" s="298"/>
      <c r="BN1129" s="298"/>
      <c r="BO1129" s="298"/>
      <c r="BZ1129" s="298"/>
      <c r="CJ1129" s="337"/>
      <c r="CK1129" s="293"/>
      <c r="CL1129" s="337"/>
      <c r="DR1129" s="298"/>
    </row>
    <row r="1130">
      <c r="A1130" s="298"/>
      <c r="L1130" s="298"/>
      <c r="W1130" s="298"/>
      <c r="AH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  <c r="BI1130" s="298"/>
      <c r="BJ1130" s="298"/>
      <c r="BK1130" s="298"/>
      <c r="BL1130" s="298"/>
      <c r="BM1130" s="298"/>
      <c r="BN1130" s="298"/>
      <c r="BO1130" s="298"/>
      <c r="BZ1130" s="298"/>
      <c r="CJ1130" s="337"/>
      <c r="CK1130" s="293"/>
      <c r="CL1130" s="337"/>
      <c r="DR1130" s="298"/>
    </row>
    <row r="1131">
      <c r="A1131" s="298"/>
      <c r="L1131" s="298"/>
      <c r="W1131" s="298"/>
      <c r="AH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  <c r="BI1131" s="298"/>
      <c r="BJ1131" s="298"/>
      <c r="BK1131" s="298"/>
      <c r="BL1131" s="298"/>
      <c r="BM1131" s="298"/>
      <c r="BN1131" s="298"/>
      <c r="BO1131" s="298"/>
      <c r="BZ1131" s="298"/>
      <c r="CJ1131" s="337"/>
      <c r="CK1131" s="293"/>
      <c r="CL1131" s="337"/>
      <c r="DR1131" s="298"/>
    </row>
    <row r="1132">
      <c r="A1132" s="298"/>
      <c r="L1132" s="298"/>
      <c r="W1132" s="298"/>
      <c r="AH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  <c r="BI1132" s="298"/>
      <c r="BJ1132" s="298"/>
      <c r="BK1132" s="298"/>
      <c r="BL1132" s="298"/>
      <c r="BM1132" s="298"/>
      <c r="BN1132" s="298"/>
      <c r="BO1132" s="298"/>
      <c r="BZ1132" s="298"/>
      <c r="CJ1132" s="337"/>
      <c r="CK1132" s="293"/>
      <c r="CL1132" s="337"/>
      <c r="DR1132" s="298"/>
    </row>
    <row r="1133">
      <c r="A1133" s="298"/>
      <c r="L1133" s="298"/>
      <c r="W1133" s="298"/>
      <c r="AH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  <c r="BI1133" s="298"/>
      <c r="BJ1133" s="298"/>
      <c r="BK1133" s="298"/>
      <c r="BL1133" s="298"/>
      <c r="BM1133" s="298"/>
      <c r="BN1133" s="298"/>
      <c r="BO1133" s="298"/>
      <c r="BZ1133" s="298"/>
      <c r="CJ1133" s="337"/>
      <c r="CK1133" s="293"/>
      <c r="CL1133" s="337"/>
      <c r="DR1133" s="298"/>
    </row>
    <row r="1134">
      <c r="A1134" s="298"/>
      <c r="L1134" s="298"/>
      <c r="W1134" s="298"/>
      <c r="AH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  <c r="BI1134" s="298"/>
      <c r="BJ1134" s="298"/>
      <c r="BK1134" s="298"/>
      <c r="BL1134" s="298"/>
      <c r="BM1134" s="298"/>
      <c r="BN1134" s="298"/>
      <c r="BO1134" s="298"/>
      <c r="BZ1134" s="298"/>
      <c r="CJ1134" s="337"/>
      <c r="CK1134" s="293"/>
      <c r="CL1134" s="337"/>
      <c r="DR1134" s="298"/>
    </row>
    <row r="1135">
      <c r="A1135" s="298"/>
      <c r="L1135" s="298"/>
      <c r="W1135" s="298"/>
      <c r="AH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  <c r="BI1135" s="298"/>
      <c r="BJ1135" s="298"/>
      <c r="BK1135" s="298"/>
      <c r="BL1135" s="298"/>
      <c r="BM1135" s="298"/>
      <c r="BN1135" s="298"/>
      <c r="BO1135" s="298"/>
      <c r="BZ1135" s="298"/>
      <c r="CJ1135" s="337"/>
      <c r="CK1135" s="293"/>
      <c r="CL1135" s="337"/>
      <c r="DR1135" s="298"/>
    </row>
    <row r="1136">
      <c r="A1136" s="298"/>
      <c r="L1136" s="298"/>
      <c r="W1136" s="298"/>
      <c r="AH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  <c r="BI1136" s="298"/>
      <c r="BJ1136" s="298"/>
      <c r="BK1136" s="298"/>
      <c r="BL1136" s="298"/>
      <c r="BM1136" s="298"/>
      <c r="BN1136" s="298"/>
      <c r="BO1136" s="298"/>
      <c r="BZ1136" s="298"/>
      <c r="CJ1136" s="337"/>
      <c r="CK1136" s="293"/>
      <c r="CL1136" s="337"/>
      <c r="DR1136" s="298"/>
    </row>
    <row r="1137">
      <c r="A1137" s="298"/>
      <c r="L1137" s="298"/>
      <c r="W1137" s="298"/>
      <c r="AH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  <c r="BI1137" s="298"/>
      <c r="BJ1137" s="298"/>
      <c r="BK1137" s="298"/>
      <c r="BL1137" s="298"/>
      <c r="BM1137" s="298"/>
      <c r="BN1137" s="298"/>
      <c r="BO1137" s="298"/>
      <c r="BZ1137" s="298"/>
      <c r="CJ1137" s="337"/>
      <c r="CK1137" s="293"/>
      <c r="CL1137" s="337"/>
      <c r="DR1137" s="298"/>
    </row>
    <row r="1138">
      <c r="A1138" s="298"/>
      <c r="L1138" s="298"/>
      <c r="W1138" s="298"/>
      <c r="AH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  <c r="BI1138" s="298"/>
      <c r="BJ1138" s="298"/>
      <c r="BK1138" s="298"/>
      <c r="BL1138" s="298"/>
      <c r="BM1138" s="298"/>
      <c r="BN1138" s="298"/>
      <c r="BO1138" s="298"/>
      <c r="BZ1138" s="298"/>
      <c r="CJ1138" s="337"/>
      <c r="CK1138" s="293"/>
      <c r="CL1138" s="337"/>
      <c r="DR1138" s="298"/>
    </row>
    <row r="1139">
      <c r="A1139" s="298"/>
      <c r="L1139" s="298"/>
      <c r="W1139" s="298"/>
      <c r="AH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  <c r="BI1139" s="298"/>
      <c r="BJ1139" s="298"/>
      <c r="BK1139" s="298"/>
      <c r="BL1139" s="298"/>
      <c r="BM1139" s="298"/>
      <c r="BN1139" s="298"/>
      <c r="BO1139" s="298"/>
      <c r="BZ1139" s="298"/>
      <c r="CJ1139" s="337"/>
      <c r="CK1139" s="293"/>
      <c r="CL1139" s="337"/>
      <c r="DR1139" s="298"/>
    </row>
    <row r="1140">
      <c r="A1140" s="298"/>
      <c r="L1140" s="298"/>
      <c r="W1140" s="298"/>
      <c r="AH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  <c r="BI1140" s="298"/>
      <c r="BJ1140" s="298"/>
      <c r="BK1140" s="298"/>
      <c r="BL1140" s="298"/>
      <c r="BM1140" s="298"/>
      <c r="BN1140" s="298"/>
      <c r="BO1140" s="298"/>
      <c r="BZ1140" s="298"/>
      <c r="CJ1140" s="337"/>
      <c r="CK1140" s="293"/>
      <c r="CL1140" s="337"/>
      <c r="DR1140" s="298"/>
    </row>
    <row r="1141">
      <c r="A1141" s="298"/>
      <c r="L1141" s="298"/>
      <c r="W1141" s="298"/>
      <c r="AH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  <c r="BI1141" s="298"/>
      <c r="BJ1141" s="298"/>
      <c r="BK1141" s="298"/>
      <c r="BL1141" s="298"/>
      <c r="BM1141" s="298"/>
      <c r="BN1141" s="298"/>
      <c r="BO1141" s="298"/>
      <c r="BZ1141" s="298"/>
      <c r="CJ1141" s="337"/>
      <c r="CK1141" s="293"/>
      <c r="CL1141" s="337"/>
      <c r="DR1141" s="298"/>
    </row>
    <row r="1142">
      <c r="A1142" s="298"/>
      <c r="L1142" s="298"/>
      <c r="W1142" s="298"/>
      <c r="AH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  <c r="BI1142" s="298"/>
      <c r="BJ1142" s="298"/>
      <c r="BK1142" s="298"/>
      <c r="BL1142" s="298"/>
      <c r="BM1142" s="298"/>
      <c r="BN1142" s="298"/>
      <c r="BO1142" s="298"/>
      <c r="BZ1142" s="298"/>
      <c r="CJ1142" s="337"/>
      <c r="CK1142" s="293"/>
      <c r="CL1142" s="337"/>
      <c r="DR1142" s="298"/>
    </row>
    <row r="1143">
      <c r="A1143" s="298"/>
      <c r="L1143" s="298"/>
      <c r="W1143" s="298"/>
      <c r="AH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  <c r="BI1143" s="298"/>
      <c r="BJ1143" s="298"/>
      <c r="BK1143" s="298"/>
      <c r="BL1143" s="298"/>
      <c r="BM1143" s="298"/>
      <c r="BN1143" s="298"/>
      <c r="BO1143" s="298"/>
      <c r="BZ1143" s="298"/>
      <c r="CJ1143" s="337"/>
      <c r="CK1143" s="293"/>
      <c r="CL1143" s="337"/>
      <c r="DR1143" s="298"/>
    </row>
    <row r="1144">
      <c r="A1144" s="298"/>
      <c r="L1144" s="298"/>
      <c r="W1144" s="298"/>
      <c r="AH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  <c r="BI1144" s="298"/>
      <c r="BJ1144" s="298"/>
      <c r="BK1144" s="298"/>
      <c r="BL1144" s="298"/>
      <c r="BM1144" s="298"/>
      <c r="BN1144" s="298"/>
      <c r="BO1144" s="298"/>
      <c r="BZ1144" s="298"/>
      <c r="CJ1144" s="337"/>
      <c r="CK1144" s="293"/>
      <c r="CL1144" s="337"/>
      <c r="DR1144" s="298"/>
    </row>
    <row r="1145">
      <c r="A1145" s="298"/>
      <c r="L1145" s="298"/>
      <c r="W1145" s="298"/>
      <c r="AH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  <c r="BI1145" s="298"/>
      <c r="BJ1145" s="298"/>
      <c r="BK1145" s="298"/>
      <c r="BL1145" s="298"/>
      <c r="BM1145" s="298"/>
      <c r="BN1145" s="298"/>
      <c r="BO1145" s="298"/>
      <c r="BZ1145" s="298"/>
      <c r="CJ1145" s="337"/>
      <c r="CK1145" s="293"/>
      <c r="CL1145" s="337"/>
      <c r="DR1145" s="298"/>
    </row>
    <row r="1146">
      <c r="A1146" s="298"/>
      <c r="L1146" s="298"/>
      <c r="W1146" s="298"/>
      <c r="AH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  <c r="BI1146" s="298"/>
      <c r="BJ1146" s="298"/>
      <c r="BK1146" s="298"/>
      <c r="BL1146" s="298"/>
      <c r="BM1146" s="298"/>
      <c r="BN1146" s="298"/>
      <c r="BO1146" s="298"/>
      <c r="BZ1146" s="298"/>
      <c r="CJ1146" s="337"/>
      <c r="CK1146" s="293"/>
      <c r="CL1146" s="337"/>
      <c r="DR1146" s="298"/>
    </row>
    <row r="1147">
      <c r="A1147" s="298"/>
      <c r="L1147" s="298"/>
      <c r="W1147" s="298"/>
      <c r="AH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  <c r="BI1147" s="298"/>
      <c r="BJ1147" s="298"/>
      <c r="BK1147" s="298"/>
      <c r="BL1147" s="298"/>
      <c r="BM1147" s="298"/>
      <c r="BN1147" s="298"/>
      <c r="BO1147" s="298"/>
      <c r="BZ1147" s="298"/>
      <c r="CJ1147" s="337"/>
      <c r="CK1147" s="293"/>
      <c r="CL1147" s="337"/>
      <c r="DR1147" s="298"/>
    </row>
    <row r="1148">
      <c r="A1148" s="298"/>
      <c r="L1148" s="298"/>
      <c r="W1148" s="298"/>
      <c r="AH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  <c r="BI1148" s="298"/>
      <c r="BJ1148" s="298"/>
      <c r="BK1148" s="298"/>
      <c r="BL1148" s="298"/>
      <c r="BM1148" s="298"/>
      <c r="BN1148" s="298"/>
      <c r="BO1148" s="298"/>
      <c r="BZ1148" s="298"/>
      <c r="CJ1148" s="337"/>
      <c r="CK1148" s="293"/>
      <c r="CL1148" s="337"/>
      <c r="DR1148" s="298"/>
    </row>
    <row r="1149">
      <c r="A1149" s="298"/>
      <c r="L1149" s="298"/>
      <c r="W1149" s="298"/>
      <c r="AH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  <c r="BI1149" s="298"/>
      <c r="BJ1149" s="298"/>
      <c r="BK1149" s="298"/>
      <c r="BL1149" s="298"/>
      <c r="BM1149" s="298"/>
      <c r="BN1149" s="298"/>
      <c r="BO1149" s="298"/>
      <c r="BZ1149" s="298"/>
      <c r="CJ1149" s="337"/>
      <c r="CK1149" s="293"/>
      <c r="CL1149" s="337"/>
      <c r="DR1149" s="298"/>
    </row>
    <row r="1150">
      <c r="A1150" s="298"/>
      <c r="L1150" s="298"/>
      <c r="W1150" s="298"/>
      <c r="AH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  <c r="BI1150" s="298"/>
      <c r="BJ1150" s="298"/>
      <c r="BK1150" s="298"/>
      <c r="BL1150" s="298"/>
      <c r="BM1150" s="298"/>
      <c r="BN1150" s="298"/>
      <c r="BO1150" s="298"/>
      <c r="BZ1150" s="298"/>
      <c r="CJ1150" s="337"/>
      <c r="CK1150" s="293"/>
      <c r="CL1150" s="337"/>
      <c r="DR1150" s="298"/>
    </row>
    <row r="1151">
      <c r="A1151" s="298"/>
      <c r="L1151" s="298"/>
      <c r="W1151" s="298"/>
      <c r="AH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  <c r="BI1151" s="298"/>
      <c r="BJ1151" s="298"/>
      <c r="BK1151" s="298"/>
      <c r="BL1151" s="298"/>
      <c r="BM1151" s="298"/>
      <c r="BN1151" s="298"/>
      <c r="BO1151" s="298"/>
      <c r="BZ1151" s="298"/>
      <c r="CJ1151" s="337"/>
      <c r="CK1151" s="293"/>
      <c r="CL1151" s="337"/>
      <c r="DR1151" s="298"/>
    </row>
    <row r="1152">
      <c r="A1152" s="298"/>
      <c r="L1152" s="298"/>
      <c r="W1152" s="298"/>
      <c r="AH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  <c r="BI1152" s="298"/>
      <c r="BJ1152" s="298"/>
      <c r="BK1152" s="298"/>
      <c r="BL1152" s="298"/>
      <c r="BM1152" s="298"/>
      <c r="BN1152" s="298"/>
      <c r="BO1152" s="298"/>
      <c r="BZ1152" s="298"/>
      <c r="CJ1152" s="337"/>
      <c r="CK1152" s="293"/>
      <c r="CL1152" s="337"/>
      <c r="DR1152" s="298"/>
    </row>
    <row r="1153">
      <c r="A1153" s="298"/>
      <c r="L1153" s="298"/>
      <c r="W1153" s="298"/>
      <c r="AH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  <c r="BI1153" s="298"/>
      <c r="BJ1153" s="298"/>
      <c r="BK1153" s="298"/>
      <c r="BL1153" s="298"/>
      <c r="BM1153" s="298"/>
      <c r="BN1153" s="298"/>
      <c r="BO1153" s="298"/>
      <c r="BZ1153" s="298"/>
      <c r="CJ1153" s="337"/>
      <c r="CK1153" s="293"/>
      <c r="CL1153" s="337"/>
      <c r="DR1153" s="298"/>
    </row>
    <row r="1154">
      <c r="A1154" s="298"/>
      <c r="L1154" s="298"/>
      <c r="W1154" s="298"/>
      <c r="AH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  <c r="BI1154" s="298"/>
      <c r="BJ1154" s="298"/>
      <c r="BK1154" s="298"/>
      <c r="BL1154" s="298"/>
      <c r="BM1154" s="298"/>
      <c r="BN1154" s="298"/>
      <c r="BO1154" s="298"/>
      <c r="BZ1154" s="298"/>
      <c r="CJ1154" s="337"/>
      <c r="CK1154" s="293"/>
      <c r="CL1154" s="337"/>
      <c r="DR1154" s="298"/>
    </row>
    <row r="1155">
      <c r="A1155" s="298"/>
      <c r="L1155" s="298"/>
      <c r="W1155" s="298"/>
      <c r="AH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  <c r="BI1155" s="298"/>
      <c r="BJ1155" s="298"/>
      <c r="BK1155" s="298"/>
      <c r="BL1155" s="298"/>
      <c r="BM1155" s="298"/>
      <c r="BN1155" s="298"/>
      <c r="BO1155" s="298"/>
      <c r="BZ1155" s="298"/>
      <c r="CJ1155" s="337"/>
      <c r="CK1155" s="293"/>
      <c r="CL1155" s="337"/>
      <c r="DR1155" s="298"/>
    </row>
    <row r="1156">
      <c r="A1156" s="298"/>
      <c r="L1156" s="298"/>
      <c r="W1156" s="298"/>
      <c r="AH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  <c r="BI1156" s="298"/>
      <c r="BJ1156" s="298"/>
      <c r="BK1156" s="298"/>
      <c r="BL1156" s="298"/>
      <c r="BM1156" s="298"/>
      <c r="BN1156" s="298"/>
      <c r="BO1156" s="298"/>
      <c r="BZ1156" s="298"/>
      <c r="CJ1156" s="337"/>
      <c r="CK1156" s="293"/>
      <c r="CL1156" s="337"/>
      <c r="DR1156" s="298"/>
    </row>
    <row r="1157">
      <c r="A1157" s="298"/>
      <c r="L1157" s="298"/>
      <c r="W1157" s="298"/>
      <c r="AH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  <c r="BI1157" s="298"/>
      <c r="BJ1157" s="298"/>
      <c r="BK1157" s="298"/>
      <c r="BL1157" s="298"/>
      <c r="BM1157" s="298"/>
      <c r="BN1157" s="298"/>
      <c r="BO1157" s="298"/>
      <c r="BZ1157" s="298"/>
      <c r="CJ1157" s="337"/>
      <c r="CK1157" s="293"/>
      <c r="CL1157" s="337"/>
      <c r="DR1157" s="298"/>
    </row>
    <row r="1158">
      <c r="A1158" s="298"/>
      <c r="L1158" s="298"/>
      <c r="W1158" s="298"/>
      <c r="AH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  <c r="BI1158" s="298"/>
      <c r="BJ1158" s="298"/>
      <c r="BK1158" s="298"/>
      <c r="BL1158" s="298"/>
      <c r="BM1158" s="298"/>
      <c r="BN1158" s="298"/>
      <c r="BO1158" s="298"/>
      <c r="BZ1158" s="298"/>
      <c r="CJ1158" s="337"/>
      <c r="CK1158" s="293"/>
      <c r="CL1158" s="337"/>
      <c r="DR1158" s="298"/>
    </row>
    <row r="1159">
      <c r="A1159" s="298"/>
      <c r="L1159" s="298"/>
      <c r="W1159" s="298"/>
      <c r="AH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  <c r="BI1159" s="298"/>
      <c r="BJ1159" s="298"/>
      <c r="BK1159" s="298"/>
      <c r="BL1159" s="298"/>
      <c r="BM1159" s="298"/>
      <c r="BN1159" s="298"/>
      <c r="BO1159" s="298"/>
      <c r="BZ1159" s="298"/>
      <c r="CJ1159" s="337"/>
      <c r="CK1159" s="293"/>
      <c r="CL1159" s="337"/>
      <c r="DR1159" s="298"/>
    </row>
    <row r="1160">
      <c r="A1160" s="298"/>
      <c r="L1160" s="298"/>
      <c r="W1160" s="298"/>
      <c r="AH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  <c r="BI1160" s="298"/>
      <c r="BJ1160" s="298"/>
      <c r="BK1160" s="298"/>
      <c r="BL1160" s="298"/>
      <c r="BM1160" s="298"/>
      <c r="BN1160" s="298"/>
      <c r="BO1160" s="298"/>
      <c r="BZ1160" s="298"/>
      <c r="CJ1160" s="337"/>
      <c r="CK1160" s="293"/>
      <c r="CL1160" s="337"/>
      <c r="DR1160" s="298"/>
    </row>
    <row r="1161">
      <c r="A1161" s="298"/>
      <c r="L1161" s="298"/>
      <c r="W1161" s="298"/>
      <c r="AH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  <c r="BI1161" s="298"/>
      <c r="BJ1161" s="298"/>
      <c r="BK1161" s="298"/>
      <c r="BL1161" s="298"/>
      <c r="BM1161" s="298"/>
      <c r="BN1161" s="298"/>
      <c r="BO1161" s="298"/>
      <c r="BZ1161" s="298"/>
      <c r="CJ1161" s="337"/>
      <c r="CK1161" s="293"/>
      <c r="CL1161" s="337"/>
      <c r="DR1161" s="298"/>
    </row>
    <row r="1162">
      <c r="A1162" s="298"/>
      <c r="L1162" s="298"/>
      <c r="W1162" s="298"/>
      <c r="AH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  <c r="BI1162" s="298"/>
      <c r="BJ1162" s="298"/>
      <c r="BK1162" s="298"/>
      <c r="BL1162" s="298"/>
      <c r="BM1162" s="298"/>
      <c r="BN1162" s="298"/>
      <c r="BO1162" s="298"/>
      <c r="BZ1162" s="298"/>
      <c r="CJ1162" s="337"/>
      <c r="CK1162" s="293"/>
      <c r="CL1162" s="337"/>
      <c r="DR1162" s="298"/>
    </row>
    <row r="1163">
      <c r="A1163" s="298"/>
      <c r="L1163" s="298"/>
      <c r="W1163" s="298"/>
      <c r="AH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  <c r="BI1163" s="298"/>
      <c r="BJ1163" s="298"/>
      <c r="BK1163" s="298"/>
      <c r="BL1163" s="298"/>
      <c r="BM1163" s="298"/>
      <c r="BN1163" s="298"/>
      <c r="BO1163" s="298"/>
      <c r="BZ1163" s="298"/>
      <c r="CJ1163" s="337"/>
      <c r="CK1163" s="293"/>
      <c r="CL1163" s="337"/>
      <c r="DR1163" s="298"/>
    </row>
    <row r="1164">
      <c r="A1164" s="298"/>
      <c r="L1164" s="298"/>
      <c r="W1164" s="298"/>
      <c r="AH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  <c r="BI1164" s="298"/>
      <c r="BJ1164" s="298"/>
      <c r="BK1164" s="298"/>
      <c r="BL1164" s="298"/>
      <c r="BM1164" s="298"/>
      <c r="BN1164" s="298"/>
      <c r="BO1164" s="298"/>
      <c r="BZ1164" s="298"/>
      <c r="CJ1164" s="337"/>
      <c r="CK1164" s="293"/>
      <c r="CL1164" s="337"/>
      <c r="DR1164" s="298"/>
    </row>
    <row r="1165">
      <c r="A1165" s="298"/>
      <c r="L1165" s="298"/>
      <c r="W1165" s="298"/>
      <c r="AH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  <c r="BI1165" s="298"/>
      <c r="BJ1165" s="298"/>
      <c r="BK1165" s="298"/>
      <c r="BL1165" s="298"/>
      <c r="BM1165" s="298"/>
      <c r="BN1165" s="298"/>
      <c r="BO1165" s="298"/>
      <c r="BZ1165" s="298"/>
      <c r="CJ1165" s="337"/>
      <c r="CK1165" s="293"/>
      <c r="CL1165" s="337"/>
      <c r="DR1165" s="298"/>
    </row>
    <row r="1166">
      <c r="A1166" s="298"/>
      <c r="L1166" s="298"/>
      <c r="W1166" s="298"/>
      <c r="AH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  <c r="BI1166" s="298"/>
      <c r="BJ1166" s="298"/>
      <c r="BK1166" s="298"/>
      <c r="BL1166" s="298"/>
      <c r="BM1166" s="298"/>
      <c r="BN1166" s="298"/>
      <c r="BO1166" s="298"/>
      <c r="BZ1166" s="298"/>
      <c r="CJ1166" s="337"/>
      <c r="CK1166" s="293"/>
      <c r="CL1166" s="337"/>
      <c r="DR1166" s="298"/>
    </row>
    <row r="1167">
      <c r="A1167" s="298"/>
      <c r="L1167" s="298"/>
      <c r="W1167" s="298"/>
      <c r="AH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  <c r="BI1167" s="298"/>
      <c r="BJ1167" s="298"/>
      <c r="BK1167" s="298"/>
      <c r="BL1167" s="298"/>
      <c r="BM1167" s="298"/>
      <c r="BN1167" s="298"/>
      <c r="BO1167" s="298"/>
      <c r="BZ1167" s="298"/>
      <c r="CJ1167" s="337"/>
      <c r="CK1167" s="293"/>
      <c r="CL1167" s="337"/>
      <c r="DR1167" s="298"/>
    </row>
    <row r="1168">
      <c r="A1168" s="298"/>
      <c r="L1168" s="298"/>
      <c r="W1168" s="298"/>
      <c r="AH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  <c r="BI1168" s="298"/>
      <c r="BJ1168" s="298"/>
      <c r="BK1168" s="298"/>
      <c r="BL1168" s="298"/>
      <c r="BM1168" s="298"/>
      <c r="BN1168" s="298"/>
      <c r="BO1168" s="298"/>
      <c r="BZ1168" s="298"/>
      <c r="CJ1168" s="337"/>
      <c r="CK1168" s="293"/>
      <c r="CL1168" s="337"/>
      <c r="DR1168" s="298"/>
    </row>
    <row r="1169">
      <c r="A1169" s="298"/>
      <c r="L1169" s="298"/>
      <c r="W1169" s="298"/>
      <c r="AH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  <c r="BI1169" s="298"/>
      <c r="BJ1169" s="298"/>
      <c r="BK1169" s="298"/>
      <c r="BL1169" s="298"/>
      <c r="BM1169" s="298"/>
      <c r="BN1169" s="298"/>
      <c r="BO1169" s="298"/>
      <c r="BZ1169" s="298"/>
      <c r="CJ1169" s="337"/>
      <c r="CK1169" s="293"/>
      <c r="CL1169" s="337"/>
      <c r="DR1169" s="298"/>
    </row>
    <row r="1170">
      <c r="A1170" s="298"/>
      <c r="L1170" s="298"/>
      <c r="W1170" s="298"/>
      <c r="AH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  <c r="BI1170" s="298"/>
      <c r="BJ1170" s="298"/>
      <c r="BK1170" s="298"/>
      <c r="BL1170" s="298"/>
      <c r="BM1170" s="298"/>
      <c r="BN1170" s="298"/>
      <c r="BO1170" s="298"/>
      <c r="BZ1170" s="298"/>
      <c r="CJ1170" s="337"/>
      <c r="CK1170" s="293"/>
      <c r="CL1170" s="337"/>
      <c r="DR1170" s="298"/>
    </row>
    <row r="1171">
      <c r="A1171" s="298"/>
      <c r="L1171" s="298"/>
      <c r="W1171" s="298"/>
      <c r="AH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  <c r="BI1171" s="298"/>
      <c r="BJ1171" s="298"/>
      <c r="BK1171" s="298"/>
      <c r="BL1171" s="298"/>
      <c r="BM1171" s="298"/>
      <c r="BN1171" s="298"/>
      <c r="BO1171" s="298"/>
      <c r="BZ1171" s="298"/>
      <c r="CJ1171" s="337"/>
      <c r="CK1171" s="293"/>
      <c r="CL1171" s="337"/>
      <c r="DR1171" s="298"/>
    </row>
    <row r="1172">
      <c r="A1172" s="298"/>
      <c r="L1172" s="298"/>
      <c r="W1172" s="298"/>
      <c r="AH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  <c r="BI1172" s="298"/>
      <c r="BJ1172" s="298"/>
      <c r="BK1172" s="298"/>
      <c r="BL1172" s="298"/>
      <c r="BM1172" s="298"/>
      <c r="BN1172" s="298"/>
      <c r="BO1172" s="298"/>
      <c r="BZ1172" s="298"/>
      <c r="CJ1172" s="337"/>
      <c r="CK1172" s="293"/>
      <c r="CL1172" s="337"/>
      <c r="DR1172" s="298"/>
    </row>
    <row r="1173">
      <c r="A1173" s="298"/>
      <c r="L1173" s="298"/>
      <c r="W1173" s="298"/>
      <c r="AH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  <c r="BI1173" s="298"/>
      <c r="BJ1173" s="298"/>
      <c r="BK1173" s="298"/>
      <c r="BL1173" s="298"/>
      <c r="BM1173" s="298"/>
      <c r="BN1173" s="298"/>
      <c r="BO1173" s="298"/>
      <c r="BZ1173" s="298"/>
      <c r="CJ1173" s="337"/>
      <c r="CK1173" s="293"/>
      <c r="CL1173" s="337"/>
      <c r="DR1173" s="298"/>
    </row>
    <row r="1174">
      <c r="A1174" s="298"/>
      <c r="L1174" s="298"/>
      <c r="W1174" s="298"/>
      <c r="AH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  <c r="BI1174" s="298"/>
      <c r="BJ1174" s="298"/>
      <c r="BK1174" s="298"/>
      <c r="BL1174" s="298"/>
      <c r="BM1174" s="298"/>
      <c r="BN1174" s="298"/>
      <c r="BO1174" s="298"/>
      <c r="BZ1174" s="298"/>
      <c r="CJ1174" s="337"/>
      <c r="CK1174" s="293"/>
      <c r="CL1174" s="337"/>
      <c r="DR1174" s="298"/>
    </row>
    <row r="1175">
      <c r="A1175" s="298"/>
      <c r="L1175" s="298"/>
      <c r="W1175" s="298"/>
      <c r="AH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  <c r="BI1175" s="298"/>
      <c r="BJ1175" s="298"/>
      <c r="BK1175" s="298"/>
      <c r="BL1175" s="298"/>
      <c r="BM1175" s="298"/>
      <c r="BN1175" s="298"/>
      <c r="BO1175" s="298"/>
      <c r="BZ1175" s="298"/>
      <c r="CJ1175" s="337"/>
      <c r="CK1175" s="293"/>
      <c r="CL1175" s="337"/>
      <c r="DR1175" s="298"/>
    </row>
    <row r="1176">
      <c r="A1176" s="298"/>
      <c r="L1176" s="298"/>
      <c r="W1176" s="298"/>
      <c r="AH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  <c r="BI1176" s="298"/>
      <c r="BJ1176" s="298"/>
      <c r="BK1176" s="298"/>
      <c r="BL1176" s="298"/>
      <c r="BM1176" s="298"/>
      <c r="BN1176" s="298"/>
      <c r="BO1176" s="298"/>
      <c r="BZ1176" s="298"/>
      <c r="CJ1176" s="337"/>
      <c r="CK1176" s="293"/>
      <c r="CL1176" s="337"/>
      <c r="DR1176" s="298"/>
    </row>
    <row r="1177">
      <c r="A1177" s="298"/>
      <c r="L1177" s="298"/>
      <c r="W1177" s="298"/>
      <c r="AH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  <c r="BI1177" s="298"/>
      <c r="BJ1177" s="298"/>
      <c r="BK1177" s="298"/>
      <c r="BL1177" s="298"/>
      <c r="BM1177" s="298"/>
      <c r="BN1177" s="298"/>
      <c r="BO1177" s="298"/>
      <c r="BZ1177" s="298"/>
      <c r="CJ1177" s="337"/>
      <c r="CK1177" s="293"/>
      <c r="CL1177" s="337"/>
      <c r="DR1177" s="298"/>
    </row>
    <row r="1178">
      <c r="A1178" s="298"/>
      <c r="L1178" s="298"/>
      <c r="W1178" s="298"/>
      <c r="AH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  <c r="BI1178" s="298"/>
      <c r="BJ1178" s="298"/>
      <c r="BK1178" s="298"/>
      <c r="BL1178" s="298"/>
      <c r="BM1178" s="298"/>
      <c r="BN1178" s="298"/>
      <c r="BO1178" s="298"/>
      <c r="BZ1178" s="298"/>
      <c r="CJ1178" s="337"/>
      <c r="CK1178" s="293"/>
      <c r="CL1178" s="337"/>
      <c r="DR1178" s="298"/>
    </row>
    <row r="1179">
      <c r="A1179" s="298"/>
      <c r="L1179" s="298"/>
      <c r="W1179" s="298"/>
      <c r="AH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  <c r="BI1179" s="298"/>
      <c r="BJ1179" s="298"/>
      <c r="BK1179" s="298"/>
      <c r="BL1179" s="298"/>
      <c r="BM1179" s="298"/>
      <c r="BN1179" s="298"/>
      <c r="BO1179" s="298"/>
      <c r="BZ1179" s="298"/>
      <c r="CJ1179" s="337"/>
      <c r="CK1179" s="293"/>
      <c r="CL1179" s="337"/>
      <c r="DR1179" s="298"/>
    </row>
    <row r="1180">
      <c r="A1180" s="298"/>
      <c r="L1180" s="298"/>
      <c r="W1180" s="298"/>
      <c r="AH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  <c r="BI1180" s="298"/>
      <c r="BJ1180" s="298"/>
      <c r="BK1180" s="298"/>
      <c r="BL1180" s="298"/>
      <c r="BM1180" s="298"/>
      <c r="BN1180" s="298"/>
      <c r="BO1180" s="298"/>
      <c r="BZ1180" s="298"/>
      <c r="CJ1180" s="337"/>
      <c r="CK1180" s="293"/>
      <c r="CL1180" s="337"/>
      <c r="DR1180" s="298"/>
    </row>
    <row r="1181">
      <c r="A1181" s="298"/>
      <c r="L1181" s="298"/>
      <c r="W1181" s="298"/>
      <c r="AH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  <c r="BI1181" s="298"/>
      <c r="BJ1181" s="298"/>
      <c r="BK1181" s="298"/>
      <c r="BL1181" s="298"/>
      <c r="BM1181" s="298"/>
      <c r="BN1181" s="298"/>
      <c r="BO1181" s="298"/>
      <c r="BZ1181" s="298"/>
      <c r="CJ1181" s="337"/>
      <c r="CK1181" s="293"/>
      <c r="CL1181" s="337"/>
      <c r="DR1181" s="298"/>
    </row>
    <row r="1182">
      <c r="A1182" s="298"/>
      <c r="L1182" s="298"/>
      <c r="W1182" s="298"/>
      <c r="AH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  <c r="BI1182" s="298"/>
      <c r="BJ1182" s="298"/>
      <c r="BK1182" s="298"/>
      <c r="BL1182" s="298"/>
      <c r="BM1182" s="298"/>
      <c r="BN1182" s="298"/>
      <c r="BO1182" s="298"/>
      <c r="BZ1182" s="298"/>
      <c r="CJ1182" s="337"/>
      <c r="CK1182" s="293"/>
      <c r="CL1182" s="337"/>
      <c r="DR1182" s="298"/>
    </row>
    <row r="1183">
      <c r="A1183" s="298"/>
      <c r="L1183" s="298"/>
      <c r="W1183" s="298"/>
      <c r="AH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  <c r="BI1183" s="298"/>
      <c r="BJ1183" s="298"/>
      <c r="BK1183" s="298"/>
      <c r="BL1183" s="298"/>
      <c r="BM1183" s="298"/>
      <c r="BN1183" s="298"/>
      <c r="BO1183" s="298"/>
      <c r="BZ1183" s="298"/>
      <c r="CJ1183" s="337"/>
      <c r="CK1183" s="293"/>
      <c r="CL1183" s="337"/>
      <c r="DR1183" s="298"/>
    </row>
    <row r="1184">
      <c r="A1184" s="298"/>
      <c r="L1184" s="298"/>
      <c r="W1184" s="298"/>
      <c r="AH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  <c r="BI1184" s="298"/>
      <c r="BJ1184" s="298"/>
      <c r="BK1184" s="298"/>
      <c r="BL1184" s="298"/>
      <c r="BM1184" s="298"/>
      <c r="BN1184" s="298"/>
      <c r="BO1184" s="298"/>
      <c r="BZ1184" s="298"/>
      <c r="CJ1184" s="337"/>
      <c r="CK1184" s="293"/>
      <c r="CL1184" s="337"/>
      <c r="DR1184" s="298"/>
    </row>
    <row r="1185">
      <c r="A1185" s="298"/>
      <c r="L1185" s="298"/>
      <c r="W1185" s="298"/>
      <c r="AH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  <c r="BI1185" s="298"/>
      <c r="BJ1185" s="298"/>
      <c r="BK1185" s="298"/>
      <c r="BL1185" s="298"/>
      <c r="BM1185" s="298"/>
      <c r="BN1185" s="298"/>
      <c r="BO1185" s="298"/>
      <c r="BZ1185" s="298"/>
      <c r="CJ1185" s="337"/>
      <c r="CK1185" s="293"/>
      <c r="CL1185" s="337"/>
      <c r="DR1185" s="298"/>
    </row>
    <row r="1186">
      <c r="A1186" s="298"/>
      <c r="L1186" s="298"/>
      <c r="W1186" s="298"/>
      <c r="AH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  <c r="BI1186" s="298"/>
      <c r="BJ1186" s="298"/>
      <c r="BK1186" s="298"/>
      <c r="BL1186" s="298"/>
      <c r="BM1186" s="298"/>
      <c r="BN1186" s="298"/>
      <c r="BO1186" s="298"/>
      <c r="BZ1186" s="298"/>
      <c r="CJ1186" s="337"/>
      <c r="CK1186" s="293"/>
      <c r="CL1186" s="337"/>
      <c r="DR1186" s="298"/>
    </row>
    <row r="1187">
      <c r="A1187" s="298"/>
      <c r="L1187" s="298"/>
      <c r="W1187" s="298"/>
      <c r="AH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  <c r="BI1187" s="298"/>
      <c r="BJ1187" s="298"/>
      <c r="BK1187" s="298"/>
      <c r="BL1187" s="298"/>
      <c r="BM1187" s="298"/>
      <c r="BN1187" s="298"/>
      <c r="BO1187" s="298"/>
      <c r="BZ1187" s="298"/>
      <c r="CJ1187" s="337"/>
      <c r="CK1187" s="293"/>
      <c r="CL1187" s="337"/>
      <c r="DR1187" s="298"/>
    </row>
    <row r="1188">
      <c r="A1188" s="298"/>
      <c r="L1188" s="298"/>
      <c r="W1188" s="298"/>
      <c r="AH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  <c r="BI1188" s="298"/>
      <c r="BJ1188" s="298"/>
      <c r="BK1188" s="298"/>
      <c r="BL1188" s="298"/>
      <c r="BM1188" s="298"/>
      <c r="BN1188" s="298"/>
      <c r="BO1188" s="298"/>
      <c r="BZ1188" s="298"/>
      <c r="CJ1188" s="337"/>
      <c r="CK1188" s="293"/>
      <c r="CL1188" s="337"/>
      <c r="DR1188" s="298"/>
    </row>
    <row r="1189">
      <c r="A1189" s="298"/>
      <c r="L1189" s="298"/>
      <c r="W1189" s="298"/>
      <c r="AH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  <c r="BI1189" s="298"/>
      <c r="BJ1189" s="298"/>
      <c r="BK1189" s="298"/>
      <c r="BL1189" s="298"/>
      <c r="BM1189" s="298"/>
      <c r="BN1189" s="298"/>
      <c r="BO1189" s="298"/>
      <c r="BZ1189" s="298"/>
      <c r="CJ1189" s="337"/>
      <c r="CK1189" s="293"/>
      <c r="CL1189" s="337"/>
      <c r="DR1189" s="298"/>
    </row>
    <row r="1190">
      <c r="A1190" s="298"/>
      <c r="L1190" s="298"/>
      <c r="W1190" s="298"/>
      <c r="AH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  <c r="BI1190" s="298"/>
      <c r="BJ1190" s="298"/>
      <c r="BK1190" s="298"/>
      <c r="BL1190" s="298"/>
      <c r="BM1190" s="298"/>
      <c r="BN1190" s="298"/>
      <c r="BO1190" s="298"/>
      <c r="BZ1190" s="298"/>
      <c r="CJ1190" s="337"/>
      <c r="CK1190" s="293"/>
      <c r="CL1190" s="337"/>
      <c r="DR1190" s="298"/>
    </row>
    <row r="1191">
      <c r="A1191" s="298"/>
      <c r="L1191" s="298"/>
      <c r="W1191" s="298"/>
      <c r="AH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  <c r="BI1191" s="298"/>
      <c r="BJ1191" s="298"/>
      <c r="BK1191" s="298"/>
      <c r="BL1191" s="298"/>
      <c r="BM1191" s="298"/>
      <c r="BN1191" s="298"/>
      <c r="BO1191" s="298"/>
      <c r="BZ1191" s="298"/>
      <c r="CJ1191" s="337"/>
      <c r="CK1191" s="293"/>
      <c r="CL1191" s="337"/>
      <c r="DR1191" s="298"/>
    </row>
    <row r="1192">
      <c r="A1192" s="298"/>
      <c r="L1192" s="298"/>
      <c r="W1192" s="298"/>
      <c r="AH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  <c r="BI1192" s="298"/>
      <c r="BJ1192" s="298"/>
      <c r="BK1192" s="298"/>
      <c r="BL1192" s="298"/>
      <c r="BM1192" s="298"/>
      <c r="BN1192" s="298"/>
      <c r="BO1192" s="298"/>
      <c r="BZ1192" s="298"/>
      <c r="CJ1192" s="337"/>
      <c r="CK1192" s="293"/>
      <c r="CL1192" s="337"/>
      <c r="DR1192" s="298"/>
    </row>
    <row r="1193">
      <c r="A1193" s="298"/>
      <c r="L1193" s="298"/>
      <c r="W1193" s="298"/>
      <c r="AH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  <c r="BI1193" s="298"/>
      <c r="BJ1193" s="298"/>
      <c r="BK1193" s="298"/>
      <c r="BL1193" s="298"/>
      <c r="BM1193" s="298"/>
      <c r="BN1193" s="298"/>
      <c r="BO1193" s="298"/>
      <c r="BZ1193" s="298"/>
      <c r="CJ1193" s="337"/>
      <c r="CK1193" s="293"/>
      <c r="CL1193" s="337"/>
      <c r="DR1193" s="298"/>
    </row>
    <row r="1194">
      <c r="A1194" s="298"/>
      <c r="L1194" s="298"/>
      <c r="W1194" s="298"/>
      <c r="AH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  <c r="BI1194" s="298"/>
      <c r="BJ1194" s="298"/>
      <c r="BK1194" s="298"/>
      <c r="BL1194" s="298"/>
      <c r="BM1194" s="298"/>
      <c r="BN1194" s="298"/>
      <c r="BO1194" s="298"/>
      <c r="BZ1194" s="298"/>
      <c r="CJ1194" s="337"/>
      <c r="CK1194" s="293"/>
      <c r="CL1194" s="337"/>
      <c r="DR1194" s="298"/>
    </row>
    <row r="1195">
      <c r="A1195" s="298"/>
      <c r="L1195" s="298"/>
      <c r="W1195" s="298"/>
      <c r="AH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  <c r="BI1195" s="298"/>
      <c r="BJ1195" s="298"/>
      <c r="BK1195" s="298"/>
      <c r="BL1195" s="298"/>
      <c r="BM1195" s="298"/>
      <c r="BN1195" s="298"/>
      <c r="BO1195" s="298"/>
      <c r="BZ1195" s="298"/>
      <c r="CJ1195" s="337"/>
      <c r="CK1195" s="293"/>
      <c r="CL1195" s="337"/>
      <c r="DR1195" s="298"/>
    </row>
    <row r="1196">
      <c r="A1196" s="298"/>
      <c r="L1196" s="298"/>
      <c r="W1196" s="298"/>
      <c r="AH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  <c r="BI1196" s="298"/>
      <c r="BJ1196" s="298"/>
      <c r="BK1196" s="298"/>
      <c r="BL1196" s="298"/>
      <c r="BM1196" s="298"/>
      <c r="BN1196" s="298"/>
      <c r="BO1196" s="298"/>
      <c r="BZ1196" s="298"/>
      <c r="CJ1196" s="337"/>
      <c r="CK1196" s="293"/>
      <c r="CL1196" s="337"/>
      <c r="DR1196" s="298"/>
    </row>
    <row r="1197">
      <c r="A1197" s="298"/>
      <c r="L1197" s="298"/>
      <c r="W1197" s="298"/>
      <c r="AH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  <c r="BI1197" s="298"/>
      <c r="BJ1197" s="298"/>
      <c r="BK1197" s="298"/>
      <c r="BL1197" s="298"/>
      <c r="BM1197" s="298"/>
      <c r="BN1197" s="298"/>
      <c r="BO1197" s="298"/>
      <c r="BZ1197" s="298"/>
      <c r="CJ1197" s="337"/>
      <c r="CK1197" s="293"/>
      <c r="CL1197" s="337"/>
      <c r="DR1197" s="298"/>
    </row>
    <row r="1198">
      <c r="A1198" s="298"/>
      <c r="L1198" s="298"/>
      <c r="W1198" s="298"/>
      <c r="AH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  <c r="BI1198" s="298"/>
      <c r="BJ1198" s="298"/>
      <c r="BK1198" s="298"/>
      <c r="BL1198" s="298"/>
      <c r="BM1198" s="298"/>
      <c r="BN1198" s="298"/>
      <c r="BO1198" s="298"/>
      <c r="BZ1198" s="298"/>
      <c r="CJ1198" s="337"/>
      <c r="CK1198" s="293"/>
      <c r="CL1198" s="337"/>
      <c r="DR1198" s="298"/>
    </row>
    <row r="1199">
      <c r="A1199" s="298"/>
      <c r="L1199" s="298"/>
      <c r="W1199" s="298"/>
      <c r="AH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  <c r="BI1199" s="298"/>
      <c r="BJ1199" s="298"/>
      <c r="BK1199" s="298"/>
      <c r="BL1199" s="298"/>
      <c r="BM1199" s="298"/>
      <c r="BN1199" s="298"/>
      <c r="BO1199" s="298"/>
      <c r="BZ1199" s="298"/>
      <c r="CJ1199" s="337"/>
      <c r="CK1199" s="293"/>
      <c r="CL1199" s="337"/>
      <c r="DR1199" s="298"/>
    </row>
    <row r="1200">
      <c r="A1200" s="298"/>
      <c r="L1200" s="298"/>
      <c r="W1200" s="298"/>
      <c r="AH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  <c r="BI1200" s="298"/>
      <c r="BJ1200" s="298"/>
      <c r="BK1200" s="298"/>
      <c r="BL1200" s="298"/>
      <c r="BM1200" s="298"/>
      <c r="BN1200" s="298"/>
      <c r="BO1200" s="298"/>
      <c r="BZ1200" s="298"/>
      <c r="CJ1200" s="337"/>
      <c r="CK1200" s="293"/>
      <c r="CL1200" s="337"/>
      <c r="DR1200" s="298"/>
    </row>
    <row r="1201">
      <c r="A1201" s="298"/>
      <c r="L1201" s="298"/>
      <c r="W1201" s="298"/>
      <c r="AH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  <c r="BI1201" s="298"/>
      <c r="BJ1201" s="298"/>
      <c r="BK1201" s="298"/>
      <c r="BL1201" s="298"/>
      <c r="BM1201" s="298"/>
      <c r="BN1201" s="298"/>
      <c r="BO1201" s="298"/>
      <c r="BZ1201" s="298"/>
      <c r="CJ1201" s="337"/>
      <c r="CK1201" s="293"/>
      <c r="CL1201" s="337"/>
      <c r="DR1201" s="298"/>
    </row>
    <row r="1202">
      <c r="A1202" s="298"/>
      <c r="L1202" s="298"/>
      <c r="W1202" s="298"/>
      <c r="AH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  <c r="BI1202" s="298"/>
      <c r="BJ1202" s="298"/>
      <c r="BK1202" s="298"/>
      <c r="BL1202" s="298"/>
      <c r="BM1202" s="298"/>
      <c r="BN1202" s="298"/>
      <c r="BO1202" s="298"/>
      <c r="BZ1202" s="298"/>
      <c r="CJ1202" s="337"/>
      <c r="CK1202" s="293"/>
      <c r="CL1202" s="337"/>
      <c r="DR1202" s="298"/>
    </row>
    <row r="1203">
      <c r="A1203" s="298"/>
      <c r="L1203" s="298"/>
      <c r="W1203" s="298"/>
      <c r="AH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  <c r="BI1203" s="298"/>
      <c r="BJ1203" s="298"/>
      <c r="BK1203" s="298"/>
      <c r="BL1203" s="298"/>
      <c r="BM1203" s="298"/>
      <c r="BN1203" s="298"/>
      <c r="BO1203" s="298"/>
      <c r="BZ1203" s="298"/>
      <c r="CJ1203" s="337"/>
      <c r="CK1203" s="293"/>
      <c r="CL1203" s="337"/>
      <c r="DR1203" s="298"/>
    </row>
    <row r="1204">
      <c r="A1204" s="298"/>
      <c r="L1204" s="298"/>
      <c r="W1204" s="298"/>
      <c r="AH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  <c r="BI1204" s="298"/>
      <c r="BJ1204" s="298"/>
      <c r="BK1204" s="298"/>
      <c r="BL1204" s="298"/>
      <c r="BM1204" s="298"/>
      <c r="BN1204" s="298"/>
      <c r="BO1204" s="298"/>
      <c r="BZ1204" s="298"/>
      <c r="CJ1204" s="337"/>
      <c r="CK1204" s="293"/>
      <c r="CL1204" s="337"/>
      <c r="DR1204" s="298"/>
    </row>
    <row r="1205">
      <c r="A1205" s="298"/>
      <c r="L1205" s="298"/>
      <c r="W1205" s="298"/>
      <c r="AH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  <c r="BI1205" s="298"/>
      <c r="BJ1205" s="298"/>
      <c r="BK1205" s="298"/>
      <c r="BL1205" s="298"/>
      <c r="BM1205" s="298"/>
      <c r="BN1205" s="298"/>
      <c r="BO1205" s="298"/>
      <c r="BZ1205" s="298"/>
      <c r="CJ1205" s="337"/>
      <c r="CK1205" s="293"/>
      <c r="CL1205" s="337"/>
      <c r="DR1205" s="298"/>
    </row>
    <row r="1206">
      <c r="A1206" s="298"/>
      <c r="L1206" s="298"/>
      <c r="W1206" s="298"/>
      <c r="AH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  <c r="BI1206" s="298"/>
      <c r="BJ1206" s="298"/>
      <c r="BK1206" s="298"/>
      <c r="BL1206" s="298"/>
      <c r="BM1206" s="298"/>
      <c r="BN1206" s="298"/>
      <c r="BO1206" s="298"/>
      <c r="BZ1206" s="298"/>
      <c r="CJ1206" s="337"/>
      <c r="CK1206" s="293"/>
      <c r="CL1206" s="337"/>
      <c r="DR1206" s="298"/>
    </row>
    <row r="1207">
      <c r="A1207" s="298"/>
      <c r="L1207" s="298"/>
      <c r="W1207" s="298"/>
      <c r="AH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  <c r="BI1207" s="298"/>
      <c r="BJ1207" s="298"/>
      <c r="BK1207" s="298"/>
      <c r="BL1207" s="298"/>
      <c r="BM1207" s="298"/>
      <c r="BN1207" s="298"/>
      <c r="BO1207" s="298"/>
      <c r="BZ1207" s="298"/>
      <c r="CJ1207" s="337"/>
      <c r="CK1207" s="293"/>
      <c r="CL1207" s="337"/>
      <c r="DR1207" s="298"/>
    </row>
    <row r="1208">
      <c r="A1208" s="298"/>
      <c r="L1208" s="298"/>
      <c r="W1208" s="298"/>
      <c r="AH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  <c r="BI1208" s="298"/>
      <c r="BJ1208" s="298"/>
      <c r="BK1208" s="298"/>
      <c r="BL1208" s="298"/>
      <c r="BM1208" s="298"/>
      <c r="BN1208" s="298"/>
      <c r="BO1208" s="298"/>
      <c r="BZ1208" s="298"/>
      <c r="CJ1208" s="337"/>
      <c r="CK1208" s="293"/>
      <c r="CL1208" s="337"/>
      <c r="DR1208" s="298"/>
    </row>
    <row r="1209">
      <c r="A1209" s="298"/>
      <c r="L1209" s="298"/>
      <c r="W1209" s="298"/>
      <c r="AH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  <c r="BI1209" s="298"/>
      <c r="BJ1209" s="298"/>
      <c r="BK1209" s="298"/>
      <c r="BL1209" s="298"/>
      <c r="BM1209" s="298"/>
      <c r="BN1209" s="298"/>
      <c r="BO1209" s="298"/>
      <c r="BZ1209" s="298"/>
      <c r="CJ1209" s="337"/>
      <c r="CK1209" s="293"/>
      <c r="CL1209" s="337"/>
      <c r="DR1209" s="298"/>
    </row>
    <row r="1210">
      <c r="A1210" s="298"/>
      <c r="L1210" s="298"/>
      <c r="W1210" s="298"/>
      <c r="AH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  <c r="BI1210" s="298"/>
      <c r="BJ1210" s="298"/>
      <c r="BK1210" s="298"/>
      <c r="BL1210" s="298"/>
      <c r="BM1210" s="298"/>
      <c r="BN1210" s="298"/>
      <c r="BO1210" s="298"/>
      <c r="BZ1210" s="298"/>
      <c r="CJ1210" s="337"/>
      <c r="CK1210" s="293"/>
      <c r="CL1210" s="337"/>
      <c r="DR1210" s="298"/>
    </row>
    <row r="1211">
      <c r="A1211" s="298"/>
      <c r="L1211" s="298"/>
      <c r="W1211" s="298"/>
      <c r="AH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  <c r="BI1211" s="298"/>
      <c r="BJ1211" s="298"/>
      <c r="BK1211" s="298"/>
      <c r="BL1211" s="298"/>
      <c r="BM1211" s="298"/>
      <c r="BN1211" s="298"/>
      <c r="BO1211" s="298"/>
      <c r="BZ1211" s="298"/>
      <c r="CJ1211" s="337"/>
      <c r="CK1211" s="293"/>
      <c r="CL1211" s="337"/>
      <c r="DR1211" s="298"/>
    </row>
    <row r="1212">
      <c r="A1212" s="298"/>
      <c r="L1212" s="298"/>
      <c r="W1212" s="298"/>
      <c r="AH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  <c r="BI1212" s="298"/>
      <c r="BJ1212" s="298"/>
      <c r="BK1212" s="298"/>
      <c r="BL1212" s="298"/>
      <c r="BM1212" s="298"/>
      <c r="BN1212" s="298"/>
      <c r="BO1212" s="298"/>
      <c r="BZ1212" s="298"/>
      <c r="CJ1212" s="337"/>
      <c r="CK1212" s="293"/>
      <c r="CL1212" s="337"/>
      <c r="DR1212" s="298"/>
    </row>
    <row r="1213">
      <c r="A1213" s="298"/>
      <c r="L1213" s="298"/>
      <c r="W1213" s="298"/>
      <c r="AH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  <c r="BI1213" s="298"/>
      <c r="BJ1213" s="298"/>
      <c r="BK1213" s="298"/>
      <c r="BL1213" s="298"/>
      <c r="BM1213" s="298"/>
      <c r="BN1213" s="298"/>
      <c r="BO1213" s="298"/>
      <c r="BZ1213" s="298"/>
      <c r="CJ1213" s="337"/>
      <c r="CK1213" s="293"/>
      <c r="CL1213" s="337"/>
      <c r="DR1213" s="298"/>
    </row>
    <row r="1214">
      <c r="A1214" s="298"/>
      <c r="L1214" s="298"/>
      <c r="W1214" s="298"/>
      <c r="AH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  <c r="BI1214" s="298"/>
      <c r="BJ1214" s="298"/>
      <c r="BK1214" s="298"/>
      <c r="BL1214" s="298"/>
      <c r="BM1214" s="298"/>
      <c r="BN1214" s="298"/>
      <c r="BO1214" s="298"/>
      <c r="BZ1214" s="298"/>
      <c r="CJ1214" s="337"/>
      <c r="CK1214" s="293"/>
      <c r="CL1214" s="337"/>
      <c r="DR1214" s="298"/>
    </row>
    <row r="1215">
      <c r="A1215" s="298"/>
      <c r="L1215" s="298"/>
      <c r="W1215" s="298"/>
      <c r="AH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  <c r="BI1215" s="298"/>
      <c r="BJ1215" s="298"/>
      <c r="BK1215" s="298"/>
      <c r="BL1215" s="298"/>
      <c r="BM1215" s="298"/>
      <c r="BN1215" s="298"/>
      <c r="BO1215" s="298"/>
      <c r="BZ1215" s="298"/>
      <c r="CJ1215" s="337"/>
      <c r="CK1215" s="293"/>
      <c r="CL1215" s="337"/>
      <c r="DR1215" s="298"/>
    </row>
    <row r="1216">
      <c r="A1216" s="298"/>
      <c r="L1216" s="298"/>
      <c r="W1216" s="298"/>
      <c r="AH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  <c r="BI1216" s="298"/>
      <c r="BJ1216" s="298"/>
      <c r="BK1216" s="298"/>
      <c r="BL1216" s="298"/>
      <c r="BM1216" s="298"/>
      <c r="BN1216" s="298"/>
      <c r="BO1216" s="298"/>
      <c r="BZ1216" s="298"/>
      <c r="CJ1216" s="337"/>
      <c r="CK1216" s="293"/>
      <c r="CL1216" s="337"/>
      <c r="DR1216" s="298"/>
    </row>
    <row r="1217">
      <c r="A1217" s="298"/>
      <c r="L1217" s="298"/>
      <c r="W1217" s="298"/>
      <c r="AH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  <c r="BI1217" s="298"/>
      <c r="BJ1217" s="298"/>
      <c r="BK1217" s="298"/>
      <c r="BL1217" s="298"/>
      <c r="BM1217" s="298"/>
      <c r="BN1217" s="298"/>
      <c r="BO1217" s="298"/>
      <c r="BZ1217" s="298"/>
      <c r="CJ1217" s="337"/>
      <c r="CK1217" s="293"/>
      <c r="CL1217" s="337"/>
      <c r="DR1217" s="298"/>
    </row>
    <row r="1218">
      <c r="A1218" s="298"/>
      <c r="L1218" s="298"/>
      <c r="W1218" s="298"/>
      <c r="AH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  <c r="BI1218" s="298"/>
      <c r="BJ1218" s="298"/>
      <c r="BK1218" s="298"/>
      <c r="BL1218" s="298"/>
      <c r="BM1218" s="298"/>
      <c r="BN1218" s="298"/>
      <c r="BO1218" s="298"/>
      <c r="BZ1218" s="298"/>
      <c r="CJ1218" s="337"/>
      <c r="CK1218" s="293"/>
      <c r="CL1218" s="337"/>
      <c r="DR1218" s="298"/>
    </row>
    <row r="1219">
      <c r="A1219" s="298"/>
      <c r="L1219" s="298"/>
      <c r="W1219" s="298"/>
      <c r="AH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  <c r="BI1219" s="298"/>
      <c r="BJ1219" s="298"/>
      <c r="BK1219" s="298"/>
      <c r="BL1219" s="298"/>
      <c r="BM1219" s="298"/>
      <c r="BN1219" s="298"/>
      <c r="BO1219" s="298"/>
      <c r="BZ1219" s="298"/>
      <c r="CJ1219" s="337"/>
      <c r="CK1219" s="293"/>
      <c r="CL1219" s="337"/>
      <c r="DR1219" s="298"/>
    </row>
    <row r="1220">
      <c r="A1220" s="298"/>
      <c r="L1220" s="298"/>
      <c r="W1220" s="298"/>
      <c r="AH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  <c r="BI1220" s="298"/>
      <c r="BJ1220" s="298"/>
      <c r="BK1220" s="298"/>
      <c r="BL1220" s="298"/>
      <c r="BM1220" s="298"/>
      <c r="BN1220" s="298"/>
      <c r="BO1220" s="298"/>
      <c r="BZ1220" s="298"/>
      <c r="CJ1220" s="337"/>
      <c r="CK1220" s="293"/>
      <c r="CL1220" s="337"/>
      <c r="DR1220" s="298"/>
    </row>
    <row r="1221">
      <c r="A1221" s="298"/>
      <c r="L1221" s="298"/>
      <c r="W1221" s="298"/>
      <c r="AH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  <c r="BI1221" s="298"/>
      <c r="BJ1221" s="298"/>
      <c r="BK1221" s="298"/>
      <c r="BL1221" s="298"/>
      <c r="BM1221" s="298"/>
      <c r="BN1221" s="298"/>
      <c r="BO1221" s="298"/>
      <c r="BZ1221" s="298"/>
      <c r="CJ1221" s="337"/>
      <c r="CK1221" s="293"/>
      <c r="CL1221" s="337"/>
      <c r="DR1221" s="298"/>
    </row>
    <row r="1222">
      <c r="A1222" s="298"/>
      <c r="L1222" s="298"/>
      <c r="W1222" s="298"/>
      <c r="AH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  <c r="BI1222" s="298"/>
      <c r="BJ1222" s="298"/>
      <c r="BK1222" s="298"/>
      <c r="BL1222" s="298"/>
      <c r="BM1222" s="298"/>
      <c r="BN1222" s="298"/>
      <c r="BO1222" s="298"/>
      <c r="BZ1222" s="298"/>
      <c r="CJ1222" s="337"/>
      <c r="CK1222" s="293"/>
      <c r="CL1222" s="337"/>
      <c r="DR1222" s="298"/>
    </row>
    <row r="1223">
      <c r="A1223" s="298"/>
      <c r="L1223" s="298"/>
      <c r="W1223" s="298"/>
      <c r="AH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  <c r="BI1223" s="298"/>
      <c r="BJ1223" s="298"/>
      <c r="BK1223" s="298"/>
      <c r="BL1223" s="298"/>
      <c r="BM1223" s="298"/>
      <c r="BN1223" s="298"/>
      <c r="BO1223" s="298"/>
      <c r="BZ1223" s="298"/>
      <c r="CJ1223" s="337"/>
      <c r="CK1223" s="293"/>
      <c r="CL1223" s="337"/>
      <c r="DR1223" s="298"/>
    </row>
    <row r="1224">
      <c r="A1224" s="298"/>
      <c r="L1224" s="298"/>
      <c r="W1224" s="298"/>
      <c r="AH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  <c r="BI1224" s="298"/>
      <c r="BJ1224" s="298"/>
      <c r="BK1224" s="298"/>
      <c r="BL1224" s="298"/>
      <c r="BM1224" s="298"/>
      <c r="BN1224" s="298"/>
      <c r="BO1224" s="298"/>
      <c r="BZ1224" s="298"/>
      <c r="CJ1224" s="337"/>
      <c r="CK1224" s="293"/>
      <c r="CL1224" s="337"/>
      <c r="DR1224" s="298"/>
    </row>
    <row r="1225">
      <c r="A1225" s="298"/>
      <c r="L1225" s="298"/>
      <c r="W1225" s="298"/>
      <c r="AH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  <c r="BI1225" s="298"/>
      <c r="BJ1225" s="298"/>
      <c r="BK1225" s="298"/>
      <c r="BL1225" s="298"/>
      <c r="BM1225" s="298"/>
      <c r="BN1225" s="298"/>
      <c r="BO1225" s="298"/>
      <c r="BZ1225" s="298"/>
      <c r="CJ1225" s="337"/>
      <c r="CK1225" s="293"/>
      <c r="CL1225" s="337"/>
      <c r="DR1225" s="298"/>
    </row>
    <row r="1226">
      <c r="A1226" s="298"/>
      <c r="L1226" s="298"/>
      <c r="W1226" s="298"/>
      <c r="AH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  <c r="BI1226" s="298"/>
      <c r="BJ1226" s="298"/>
      <c r="BK1226" s="298"/>
      <c r="BL1226" s="298"/>
      <c r="BM1226" s="298"/>
      <c r="BN1226" s="298"/>
      <c r="BO1226" s="298"/>
      <c r="BZ1226" s="298"/>
      <c r="CJ1226" s="337"/>
      <c r="CK1226" s="293"/>
      <c r="CL1226" s="337"/>
      <c r="DR1226" s="298"/>
    </row>
    <row r="1227">
      <c r="A1227" s="298"/>
      <c r="L1227" s="298"/>
      <c r="W1227" s="298"/>
      <c r="AH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  <c r="BI1227" s="298"/>
      <c r="BJ1227" s="298"/>
      <c r="BK1227" s="298"/>
      <c r="BL1227" s="298"/>
      <c r="BM1227" s="298"/>
      <c r="BN1227" s="298"/>
      <c r="BO1227" s="298"/>
      <c r="BZ1227" s="298"/>
      <c r="CJ1227" s="337"/>
      <c r="CK1227" s="293"/>
      <c r="CL1227" s="337"/>
      <c r="DR1227" s="298"/>
    </row>
    <row r="1228">
      <c r="A1228" s="298"/>
      <c r="L1228" s="298"/>
      <c r="W1228" s="298"/>
      <c r="AH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  <c r="BI1228" s="298"/>
      <c r="BJ1228" s="298"/>
      <c r="BK1228" s="298"/>
      <c r="BL1228" s="298"/>
      <c r="BM1228" s="298"/>
      <c r="BN1228" s="298"/>
      <c r="BO1228" s="298"/>
      <c r="BZ1228" s="298"/>
      <c r="CJ1228" s="337"/>
      <c r="CK1228" s="293"/>
      <c r="CL1228" s="337"/>
      <c r="DR1228" s="298"/>
    </row>
    <row r="1229">
      <c r="A1229" s="298"/>
      <c r="L1229" s="298"/>
      <c r="W1229" s="298"/>
      <c r="AH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  <c r="BI1229" s="298"/>
      <c r="BJ1229" s="298"/>
      <c r="BK1229" s="298"/>
      <c r="BL1229" s="298"/>
      <c r="BM1229" s="298"/>
      <c r="BN1229" s="298"/>
      <c r="BO1229" s="298"/>
      <c r="BZ1229" s="298"/>
      <c r="CJ1229" s="337"/>
      <c r="CK1229" s="293"/>
      <c r="CL1229" s="337"/>
      <c r="DR1229" s="298"/>
    </row>
    <row r="1230">
      <c r="A1230" s="298"/>
      <c r="L1230" s="298"/>
      <c r="W1230" s="298"/>
      <c r="AH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  <c r="BI1230" s="298"/>
      <c r="BJ1230" s="298"/>
      <c r="BK1230" s="298"/>
      <c r="BL1230" s="298"/>
      <c r="BM1230" s="298"/>
      <c r="BN1230" s="298"/>
      <c r="BO1230" s="298"/>
      <c r="BZ1230" s="298"/>
      <c r="CJ1230" s="337"/>
      <c r="CK1230" s="293"/>
      <c r="CL1230" s="337"/>
      <c r="DR1230" s="298"/>
    </row>
    <row r="1231">
      <c r="A1231" s="298"/>
      <c r="L1231" s="298"/>
      <c r="W1231" s="298"/>
      <c r="AH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  <c r="BI1231" s="298"/>
      <c r="BJ1231" s="298"/>
      <c r="BK1231" s="298"/>
      <c r="BL1231" s="298"/>
      <c r="BM1231" s="298"/>
      <c r="BN1231" s="298"/>
      <c r="BO1231" s="298"/>
      <c r="BZ1231" s="298"/>
      <c r="CJ1231" s="337"/>
      <c r="CK1231" s="293"/>
      <c r="CL1231" s="337"/>
      <c r="DR1231" s="298"/>
    </row>
    <row r="1232">
      <c r="A1232" s="298"/>
      <c r="L1232" s="298"/>
      <c r="W1232" s="298"/>
      <c r="AH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  <c r="BI1232" s="298"/>
      <c r="BJ1232" s="298"/>
      <c r="BK1232" s="298"/>
      <c r="BL1232" s="298"/>
      <c r="BM1232" s="298"/>
      <c r="BN1232" s="298"/>
      <c r="BO1232" s="298"/>
      <c r="BZ1232" s="298"/>
      <c r="CJ1232" s="337"/>
      <c r="CK1232" s="293"/>
      <c r="CL1232" s="337"/>
      <c r="DR1232" s="298"/>
    </row>
    <row r="1233">
      <c r="A1233" s="298"/>
      <c r="L1233" s="298"/>
      <c r="W1233" s="298"/>
      <c r="AH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  <c r="BI1233" s="298"/>
      <c r="BJ1233" s="298"/>
      <c r="BK1233" s="298"/>
      <c r="BL1233" s="298"/>
      <c r="BM1233" s="298"/>
      <c r="BN1233" s="298"/>
      <c r="BO1233" s="298"/>
      <c r="BZ1233" s="298"/>
      <c r="CJ1233" s="337"/>
      <c r="CK1233" s="293"/>
      <c r="CL1233" s="337"/>
      <c r="DR1233" s="298"/>
    </row>
    <row r="1234">
      <c r="A1234" s="298"/>
      <c r="L1234" s="298"/>
      <c r="W1234" s="298"/>
      <c r="AH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  <c r="BI1234" s="298"/>
      <c r="BJ1234" s="298"/>
      <c r="BK1234" s="298"/>
      <c r="BL1234" s="298"/>
      <c r="BM1234" s="298"/>
      <c r="BN1234" s="298"/>
      <c r="BO1234" s="298"/>
      <c r="BZ1234" s="298"/>
      <c r="CJ1234" s="337"/>
      <c r="CK1234" s="293"/>
      <c r="CL1234" s="337"/>
      <c r="DR1234" s="298"/>
    </row>
    <row r="1235">
      <c r="A1235" s="298"/>
      <c r="L1235" s="298"/>
      <c r="W1235" s="298"/>
      <c r="AH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  <c r="BI1235" s="298"/>
      <c r="BJ1235" s="298"/>
      <c r="BK1235" s="298"/>
      <c r="BL1235" s="298"/>
      <c r="BM1235" s="298"/>
      <c r="BN1235" s="298"/>
      <c r="BO1235" s="298"/>
      <c r="BZ1235" s="298"/>
      <c r="CJ1235" s="337"/>
      <c r="CK1235" s="293"/>
      <c r="CL1235" s="337"/>
      <c r="DR1235" s="298"/>
    </row>
    <row r="1236">
      <c r="A1236" s="298"/>
      <c r="L1236" s="298"/>
      <c r="W1236" s="298"/>
      <c r="AH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  <c r="BI1236" s="298"/>
      <c r="BJ1236" s="298"/>
      <c r="BK1236" s="298"/>
      <c r="BL1236" s="298"/>
      <c r="BM1236" s="298"/>
      <c r="BN1236" s="298"/>
      <c r="BO1236" s="298"/>
      <c r="BZ1236" s="298"/>
      <c r="CJ1236" s="337"/>
      <c r="CK1236" s="293"/>
      <c r="CL1236" s="337"/>
      <c r="DR1236" s="298"/>
    </row>
    <row r="1237">
      <c r="A1237" s="298"/>
      <c r="L1237" s="298"/>
      <c r="W1237" s="298"/>
      <c r="AH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  <c r="BI1237" s="298"/>
      <c r="BJ1237" s="298"/>
      <c r="BK1237" s="298"/>
      <c r="BL1237" s="298"/>
      <c r="BM1237" s="298"/>
      <c r="BN1237" s="298"/>
      <c r="BO1237" s="298"/>
      <c r="BZ1237" s="298"/>
      <c r="CJ1237" s="337"/>
      <c r="CK1237" s="293"/>
      <c r="CL1237" s="337"/>
      <c r="DR1237" s="298"/>
    </row>
    <row r="1238">
      <c r="A1238" s="298"/>
      <c r="L1238" s="298"/>
      <c r="W1238" s="298"/>
      <c r="AH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  <c r="BI1238" s="298"/>
      <c r="BJ1238" s="298"/>
      <c r="BK1238" s="298"/>
      <c r="BL1238" s="298"/>
      <c r="BM1238" s="298"/>
      <c r="BN1238" s="298"/>
      <c r="BO1238" s="298"/>
      <c r="BZ1238" s="298"/>
      <c r="CJ1238" s="337"/>
      <c r="CK1238" s="293"/>
      <c r="CL1238" s="337"/>
      <c r="DR1238" s="298"/>
    </row>
    <row r="1239">
      <c r="A1239" s="298"/>
      <c r="L1239" s="298"/>
      <c r="W1239" s="298"/>
      <c r="AH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  <c r="BI1239" s="298"/>
      <c r="BJ1239" s="298"/>
      <c r="BK1239" s="298"/>
      <c r="BL1239" s="298"/>
      <c r="BM1239" s="298"/>
      <c r="BN1239" s="298"/>
      <c r="BO1239" s="298"/>
      <c r="BZ1239" s="298"/>
      <c r="CJ1239" s="337"/>
      <c r="CK1239" s="293"/>
      <c r="CL1239" s="337"/>
      <c r="DR1239" s="298"/>
    </row>
    <row r="1240">
      <c r="A1240" s="298"/>
      <c r="L1240" s="298"/>
      <c r="W1240" s="298"/>
      <c r="AH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  <c r="BI1240" s="298"/>
      <c r="BJ1240" s="298"/>
      <c r="BK1240" s="298"/>
      <c r="BL1240" s="298"/>
      <c r="BM1240" s="298"/>
      <c r="BN1240" s="298"/>
      <c r="BO1240" s="298"/>
      <c r="BZ1240" s="298"/>
      <c r="CJ1240" s="337"/>
      <c r="CK1240" s="293"/>
      <c r="CL1240" s="337"/>
      <c r="DR1240" s="298"/>
    </row>
    <row r="1241">
      <c r="A1241" s="298"/>
      <c r="L1241" s="298"/>
      <c r="W1241" s="298"/>
      <c r="AH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  <c r="BI1241" s="298"/>
      <c r="BJ1241" s="298"/>
      <c r="BK1241" s="298"/>
      <c r="BL1241" s="298"/>
      <c r="BM1241" s="298"/>
      <c r="BN1241" s="298"/>
      <c r="BO1241" s="298"/>
      <c r="BZ1241" s="298"/>
      <c r="CJ1241" s="337"/>
      <c r="CK1241" s="293"/>
      <c r="CL1241" s="337"/>
      <c r="DR1241" s="298"/>
    </row>
    <row r="1242">
      <c r="A1242" s="298"/>
      <c r="L1242" s="298"/>
      <c r="W1242" s="298"/>
      <c r="AH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  <c r="BI1242" s="298"/>
      <c r="BJ1242" s="298"/>
      <c r="BK1242" s="298"/>
      <c r="BL1242" s="298"/>
      <c r="BM1242" s="298"/>
      <c r="BN1242" s="298"/>
      <c r="BO1242" s="298"/>
      <c r="BZ1242" s="298"/>
      <c r="CJ1242" s="337"/>
      <c r="CK1242" s="293"/>
      <c r="CL1242" s="337"/>
      <c r="DR1242" s="298"/>
    </row>
    <row r="1243">
      <c r="A1243" s="298"/>
      <c r="L1243" s="298"/>
      <c r="W1243" s="298"/>
      <c r="AH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  <c r="BI1243" s="298"/>
      <c r="BJ1243" s="298"/>
      <c r="BK1243" s="298"/>
      <c r="BL1243" s="298"/>
      <c r="BM1243" s="298"/>
      <c r="BN1243" s="298"/>
      <c r="BO1243" s="298"/>
      <c r="BZ1243" s="298"/>
      <c r="CJ1243" s="337"/>
      <c r="CK1243" s="293"/>
      <c r="CL1243" s="337"/>
      <c r="DR1243" s="298"/>
    </row>
    <row r="1244">
      <c r="A1244" s="298"/>
      <c r="L1244" s="298"/>
      <c r="W1244" s="298"/>
      <c r="AH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  <c r="BI1244" s="298"/>
      <c r="BJ1244" s="298"/>
      <c r="BK1244" s="298"/>
      <c r="BL1244" s="298"/>
      <c r="BM1244" s="298"/>
      <c r="BN1244" s="298"/>
      <c r="BO1244" s="298"/>
      <c r="BZ1244" s="298"/>
      <c r="CJ1244" s="337"/>
      <c r="CK1244" s="293"/>
      <c r="CL1244" s="337"/>
      <c r="DR1244" s="298"/>
    </row>
    <row r="1245">
      <c r="A1245" s="298"/>
      <c r="L1245" s="298"/>
      <c r="W1245" s="298"/>
      <c r="AH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  <c r="BI1245" s="298"/>
      <c r="BJ1245" s="298"/>
      <c r="BK1245" s="298"/>
      <c r="BL1245" s="298"/>
      <c r="BM1245" s="298"/>
      <c r="BN1245" s="298"/>
      <c r="BO1245" s="298"/>
      <c r="BZ1245" s="298"/>
      <c r="CJ1245" s="337"/>
      <c r="CK1245" s="293"/>
      <c r="CL1245" s="337"/>
      <c r="DR1245" s="298"/>
    </row>
    <row r="1246">
      <c r="A1246" s="298"/>
      <c r="L1246" s="298"/>
      <c r="W1246" s="298"/>
      <c r="AH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  <c r="BI1246" s="298"/>
      <c r="BJ1246" s="298"/>
      <c r="BK1246" s="298"/>
      <c r="BL1246" s="298"/>
      <c r="BM1246" s="298"/>
      <c r="BN1246" s="298"/>
      <c r="BO1246" s="298"/>
      <c r="BZ1246" s="298"/>
      <c r="CJ1246" s="337"/>
      <c r="CK1246" s="293"/>
      <c r="CL1246" s="337"/>
      <c r="DR1246" s="298"/>
    </row>
    <row r="1247">
      <c r="A1247" s="298"/>
      <c r="L1247" s="298"/>
      <c r="W1247" s="298"/>
      <c r="AH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  <c r="BI1247" s="298"/>
      <c r="BJ1247" s="298"/>
      <c r="BK1247" s="298"/>
      <c r="BL1247" s="298"/>
      <c r="BM1247" s="298"/>
      <c r="BN1247" s="298"/>
      <c r="BO1247" s="298"/>
      <c r="BZ1247" s="298"/>
      <c r="CJ1247" s="337"/>
      <c r="CK1247" s="293"/>
      <c r="CL1247" s="337"/>
      <c r="DR1247" s="298"/>
    </row>
    <row r="1248">
      <c r="A1248" s="298"/>
      <c r="L1248" s="298"/>
      <c r="W1248" s="298"/>
      <c r="AH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  <c r="BI1248" s="298"/>
      <c r="BJ1248" s="298"/>
      <c r="BK1248" s="298"/>
      <c r="BL1248" s="298"/>
      <c r="BM1248" s="298"/>
      <c r="BN1248" s="298"/>
      <c r="BO1248" s="298"/>
      <c r="BZ1248" s="298"/>
      <c r="CJ1248" s="337"/>
      <c r="CK1248" s="293"/>
      <c r="CL1248" s="337"/>
      <c r="DR1248" s="298"/>
    </row>
    <row r="1249">
      <c r="A1249" s="298"/>
      <c r="L1249" s="298"/>
      <c r="W1249" s="298"/>
      <c r="AH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  <c r="BI1249" s="298"/>
      <c r="BJ1249" s="298"/>
      <c r="BK1249" s="298"/>
      <c r="BL1249" s="298"/>
      <c r="BM1249" s="298"/>
      <c r="BN1249" s="298"/>
      <c r="BO1249" s="298"/>
      <c r="BZ1249" s="298"/>
      <c r="CJ1249" s="337"/>
      <c r="CK1249" s="293"/>
      <c r="CL1249" s="337"/>
      <c r="DR1249" s="298"/>
    </row>
    <row r="1250">
      <c r="A1250" s="298"/>
      <c r="L1250" s="298"/>
      <c r="W1250" s="298"/>
      <c r="AH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  <c r="BI1250" s="298"/>
      <c r="BJ1250" s="298"/>
      <c r="BK1250" s="298"/>
      <c r="BL1250" s="298"/>
      <c r="BM1250" s="298"/>
      <c r="BN1250" s="298"/>
      <c r="BO1250" s="298"/>
      <c r="BZ1250" s="298"/>
      <c r="CJ1250" s="337"/>
      <c r="CK1250" s="293"/>
      <c r="CL1250" s="337"/>
      <c r="DR1250" s="298"/>
    </row>
    <row r="1251">
      <c r="A1251" s="298"/>
      <c r="L1251" s="298"/>
      <c r="W1251" s="298"/>
      <c r="AH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  <c r="BI1251" s="298"/>
      <c r="BJ1251" s="298"/>
      <c r="BK1251" s="298"/>
      <c r="BL1251" s="298"/>
      <c r="BM1251" s="298"/>
      <c r="BN1251" s="298"/>
      <c r="BO1251" s="298"/>
      <c r="BZ1251" s="298"/>
      <c r="CJ1251" s="337"/>
      <c r="CK1251" s="293"/>
      <c r="CL1251" s="337"/>
      <c r="DR1251" s="298"/>
    </row>
    <row r="1252">
      <c r="A1252" s="298"/>
      <c r="L1252" s="298"/>
      <c r="W1252" s="298"/>
      <c r="AH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  <c r="BI1252" s="298"/>
      <c r="BJ1252" s="298"/>
      <c r="BK1252" s="298"/>
      <c r="BL1252" s="298"/>
      <c r="BM1252" s="298"/>
      <c r="BN1252" s="298"/>
      <c r="BO1252" s="298"/>
      <c r="BZ1252" s="298"/>
      <c r="CJ1252" s="337"/>
      <c r="CK1252" s="293"/>
      <c r="CL1252" s="337"/>
      <c r="DR1252" s="298"/>
    </row>
    <row r="1253">
      <c r="A1253" s="298"/>
      <c r="L1253" s="298"/>
      <c r="W1253" s="298"/>
      <c r="AH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  <c r="BI1253" s="298"/>
      <c r="BJ1253" s="298"/>
      <c r="BK1253" s="298"/>
      <c r="BL1253" s="298"/>
      <c r="BM1253" s="298"/>
      <c r="BN1253" s="298"/>
      <c r="BO1253" s="298"/>
      <c r="BZ1253" s="298"/>
      <c r="CJ1253" s="337"/>
      <c r="CK1253" s="293"/>
      <c r="CL1253" s="337"/>
      <c r="DR1253" s="298"/>
    </row>
    <row r="1254">
      <c r="A1254" s="298"/>
      <c r="L1254" s="298"/>
      <c r="W1254" s="298"/>
      <c r="AH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  <c r="BI1254" s="298"/>
      <c r="BJ1254" s="298"/>
      <c r="BK1254" s="298"/>
      <c r="BL1254" s="298"/>
      <c r="BM1254" s="298"/>
      <c r="BN1254" s="298"/>
      <c r="BO1254" s="298"/>
      <c r="BZ1254" s="298"/>
      <c r="CJ1254" s="337"/>
      <c r="CK1254" s="293"/>
      <c r="CL1254" s="337"/>
      <c r="DR1254" s="298"/>
    </row>
    <row r="1255">
      <c r="A1255" s="298"/>
      <c r="L1255" s="298"/>
      <c r="W1255" s="298"/>
      <c r="AH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  <c r="BI1255" s="298"/>
      <c r="BJ1255" s="298"/>
      <c r="BK1255" s="298"/>
      <c r="BL1255" s="298"/>
      <c r="BM1255" s="298"/>
      <c r="BN1255" s="298"/>
      <c r="BO1255" s="298"/>
      <c r="BZ1255" s="298"/>
      <c r="CJ1255" s="337"/>
      <c r="CK1255" s="293"/>
      <c r="CL1255" s="337"/>
      <c r="DR1255" s="298"/>
    </row>
    <row r="1256">
      <c r="A1256" s="298"/>
      <c r="L1256" s="298"/>
      <c r="W1256" s="298"/>
      <c r="AH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  <c r="BI1256" s="298"/>
      <c r="BJ1256" s="298"/>
      <c r="BK1256" s="298"/>
      <c r="BL1256" s="298"/>
      <c r="BM1256" s="298"/>
      <c r="BN1256" s="298"/>
      <c r="BO1256" s="298"/>
      <c r="BZ1256" s="298"/>
      <c r="CJ1256" s="337"/>
      <c r="CK1256" s="293"/>
      <c r="CL1256" s="337"/>
      <c r="DR1256" s="298"/>
    </row>
    <row r="1257">
      <c r="A1257" s="298"/>
      <c r="L1257" s="298"/>
      <c r="W1257" s="298"/>
      <c r="AH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  <c r="BI1257" s="298"/>
      <c r="BJ1257" s="298"/>
      <c r="BK1257" s="298"/>
      <c r="BL1257" s="298"/>
      <c r="BM1257" s="298"/>
      <c r="BN1257" s="298"/>
      <c r="BO1257" s="298"/>
      <c r="BZ1257" s="298"/>
      <c r="CJ1257" s="337"/>
      <c r="CK1257" s="293"/>
      <c r="CL1257" s="337"/>
      <c r="DR1257" s="298"/>
    </row>
    <row r="1258">
      <c r="A1258" s="298"/>
      <c r="L1258" s="298"/>
      <c r="W1258" s="298"/>
      <c r="AH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  <c r="BI1258" s="298"/>
      <c r="BJ1258" s="298"/>
      <c r="BK1258" s="298"/>
      <c r="BL1258" s="298"/>
      <c r="BM1258" s="298"/>
      <c r="BN1258" s="298"/>
      <c r="BO1258" s="298"/>
      <c r="BZ1258" s="298"/>
      <c r="CJ1258" s="337"/>
      <c r="CK1258" s="293"/>
      <c r="CL1258" s="337"/>
      <c r="DR1258" s="298"/>
    </row>
    <row r="1259">
      <c r="A1259" s="298"/>
      <c r="L1259" s="298"/>
      <c r="W1259" s="298"/>
      <c r="AH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  <c r="BI1259" s="298"/>
      <c r="BJ1259" s="298"/>
      <c r="BK1259" s="298"/>
      <c r="BL1259" s="298"/>
      <c r="BM1259" s="298"/>
      <c r="BN1259" s="298"/>
      <c r="BO1259" s="298"/>
      <c r="BZ1259" s="298"/>
      <c r="CJ1259" s="337"/>
      <c r="CK1259" s="293"/>
      <c r="CL1259" s="337"/>
      <c r="DR1259" s="298"/>
    </row>
    <row r="1260">
      <c r="A1260" s="298"/>
      <c r="L1260" s="298"/>
      <c r="W1260" s="298"/>
      <c r="AH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  <c r="BI1260" s="298"/>
      <c r="BJ1260" s="298"/>
      <c r="BK1260" s="298"/>
      <c r="BL1260" s="298"/>
      <c r="BM1260" s="298"/>
      <c r="BN1260" s="298"/>
      <c r="BO1260" s="298"/>
      <c r="BZ1260" s="298"/>
      <c r="CJ1260" s="337"/>
      <c r="CK1260" s="293"/>
      <c r="CL1260" s="337"/>
      <c r="DR1260" s="298"/>
    </row>
    <row r="1261">
      <c r="A1261" s="298"/>
      <c r="L1261" s="298"/>
      <c r="W1261" s="298"/>
      <c r="AH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  <c r="BI1261" s="298"/>
      <c r="BJ1261" s="298"/>
      <c r="BK1261" s="298"/>
      <c r="BL1261" s="298"/>
      <c r="BM1261" s="298"/>
      <c r="BN1261" s="298"/>
      <c r="BO1261" s="298"/>
      <c r="BZ1261" s="298"/>
      <c r="CJ1261" s="337"/>
      <c r="CK1261" s="293"/>
      <c r="CL1261" s="337"/>
      <c r="DR1261" s="298"/>
    </row>
    <row r="1262">
      <c r="A1262" s="298"/>
      <c r="L1262" s="298"/>
      <c r="W1262" s="298"/>
      <c r="AH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  <c r="BI1262" s="298"/>
      <c r="BJ1262" s="298"/>
      <c r="BK1262" s="298"/>
      <c r="BL1262" s="298"/>
      <c r="BM1262" s="298"/>
      <c r="BN1262" s="298"/>
      <c r="BO1262" s="298"/>
      <c r="BZ1262" s="298"/>
      <c r="CJ1262" s="337"/>
      <c r="CK1262" s="293"/>
      <c r="CL1262" s="337"/>
      <c r="DR1262" s="298"/>
    </row>
    <row r="1263">
      <c r="A1263" s="298"/>
      <c r="L1263" s="298"/>
      <c r="W1263" s="298"/>
      <c r="AH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  <c r="BI1263" s="298"/>
      <c r="BJ1263" s="298"/>
      <c r="BK1263" s="298"/>
      <c r="BL1263" s="298"/>
      <c r="BM1263" s="298"/>
      <c r="BN1263" s="298"/>
      <c r="BO1263" s="298"/>
      <c r="BZ1263" s="298"/>
      <c r="CJ1263" s="337"/>
      <c r="CK1263" s="293"/>
      <c r="CL1263" s="337"/>
      <c r="DR1263" s="298"/>
    </row>
    <row r="1264">
      <c r="A1264" s="298"/>
      <c r="L1264" s="298"/>
      <c r="W1264" s="298"/>
      <c r="AH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  <c r="BI1264" s="298"/>
      <c r="BJ1264" s="298"/>
      <c r="BK1264" s="298"/>
      <c r="BL1264" s="298"/>
      <c r="BM1264" s="298"/>
      <c r="BN1264" s="298"/>
      <c r="BO1264" s="298"/>
      <c r="BZ1264" s="298"/>
      <c r="CJ1264" s="337"/>
      <c r="CK1264" s="293"/>
      <c r="CL1264" s="337"/>
      <c r="DR1264" s="298"/>
    </row>
    <row r="1265">
      <c r="A1265" s="298"/>
      <c r="L1265" s="298"/>
      <c r="W1265" s="298"/>
      <c r="AH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  <c r="BI1265" s="298"/>
      <c r="BJ1265" s="298"/>
      <c r="BK1265" s="298"/>
      <c r="BL1265" s="298"/>
      <c r="BM1265" s="298"/>
      <c r="BN1265" s="298"/>
      <c r="BO1265" s="298"/>
      <c r="BZ1265" s="298"/>
      <c r="CJ1265" s="337"/>
      <c r="CK1265" s="293"/>
      <c r="CL1265" s="337"/>
      <c r="DR1265" s="298"/>
    </row>
    <row r="1266">
      <c r="A1266" s="298"/>
      <c r="L1266" s="298"/>
      <c r="W1266" s="298"/>
      <c r="AH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  <c r="BI1266" s="298"/>
      <c r="BJ1266" s="298"/>
      <c r="BK1266" s="298"/>
      <c r="BL1266" s="298"/>
      <c r="BM1266" s="298"/>
      <c r="BN1266" s="298"/>
      <c r="BO1266" s="298"/>
      <c r="BZ1266" s="298"/>
      <c r="CJ1266" s="337"/>
      <c r="CK1266" s="293"/>
      <c r="CL1266" s="337"/>
      <c r="DR1266" s="298"/>
    </row>
    <row r="1267">
      <c r="A1267" s="298"/>
      <c r="L1267" s="298"/>
      <c r="W1267" s="298"/>
      <c r="AH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  <c r="BI1267" s="298"/>
      <c r="BJ1267" s="298"/>
      <c r="BK1267" s="298"/>
      <c r="BL1267" s="298"/>
      <c r="BM1267" s="298"/>
      <c r="BN1267" s="298"/>
      <c r="BO1267" s="298"/>
      <c r="BZ1267" s="298"/>
      <c r="CJ1267" s="337"/>
      <c r="CK1267" s="293"/>
      <c r="CL1267" s="337"/>
      <c r="DR1267" s="298"/>
    </row>
    <row r="1268">
      <c r="A1268" s="298"/>
      <c r="L1268" s="298"/>
      <c r="W1268" s="298"/>
      <c r="AH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  <c r="BI1268" s="298"/>
      <c r="BJ1268" s="298"/>
      <c r="BK1268" s="298"/>
      <c r="BL1268" s="298"/>
      <c r="BM1268" s="298"/>
      <c r="BN1268" s="298"/>
      <c r="BO1268" s="298"/>
      <c r="BZ1268" s="298"/>
      <c r="CJ1268" s="337"/>
      <c r="CK1268" s="293"/>
      <c r="CL1268" s="337"/>
      <c r="DR1268" s="298"/>
    </row>
    <row r="1269">
      <c r="A1269" s="298"/>
      <c r="L1269" s="298"/>
      <c r="W1269" s="298"/>
      <c r="AH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  <c r="BI1269" s="298"/>
      <c r="BJ1269" s="298"/>
      <c r="BK1269" s="298"/>
      <c r="BL1269" s="298"/>
      <c r="BM1269" s="298"/>
      <c r="BN1269" s="298"/>
      <c r="BO1269" s="298"/>
      <c r="BZ1269" s="298"/>
      <c r="CJ1269" s="337"/>
      <c r="CK1269" s="293"/>
      <c r="CL1269" s="337"/>
      <c r="DR1269" s="298"/>
    </row>
    <row r="1270">
      <c r="A1270" s="298"/>
      <c r="L1270" s="298"/>
      <c r="W1270" s="298"/>
      <c r="AH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  <c r="BI1270" s="298"/>
      <c r="BJ1270" s="298"/>
      <c r="BK1270" s="298"/>
      <c r="BL1270" s="298"/>
      <c r="BM1270" s="298"/>
      <c r="BN1270" s="298"/>
      <c r="BO1270" s="298"/>
      <c r="BZ1270" s="298"/>
      <c r="CJ1270" s="337"/>
      <c r="CK1270" s="293"/>
      <c r="CL1270" s="337"/>
      <c r="DR1270" s="298"/>
    </row>
    <row r="1271">
      <c r="A1271" s="298"/>
      <c r="L1271" s="298"/>
      <c r="W1271" s="298"/>
      <c r="AH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  <c r="BI1271" s="298"/>
      <c r="BJ1271" s="298"/>
      <c r="BK1271" s="298"/>
      <c r="BL1271" s="298"/>
      <c r="BM1271" s="298"/>
      <c r="BN1271" s="298"/>
      <c r="BO1271" s="298"/>
      <c r="BZ1271" s="298"/>
      <c r="CJ1271" s="337"/>
      <c r="CK1271" s="293"/>
      <c r="CL1271" s="337"/>
      <c r="DR1271" s="298"/>
    </row>
    <row r="1272">
      <c r="A1272" s="298"/>
      <c r="L1272" s="298"/>
      <c r="W1272" s="298"/>
      <c r="AH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  <c r="BI1272" s="298"/>
      <c r="BJ1272" s="298"/>
      <c r="BK1272" s="298"/>
      <c r="BL1272" s="298"/>
      <c r="BM1272" s="298"/>
      <c r="BN1272" s="298"/>
      <c r="BO1272" s="298"/>
      <c r="BZ1272" s="298"/>
      <c r="CJ1272" s="337"/>
      <c r="CK1272" s="293"/>
      <c r="CL1272" s="337"/>
      <c r="DR1272" s="298"/>
    </row>
    <row r="1273">
      <c r="A1273" s="298"/>
      <c r="L1273" s="298"/>
      <c r="W1273" s="298"/>
      <c r="AH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  <c r="BI1273" s="298"/>
      <c r="BJ1273" s="298"/>
      <c r="BK1273" s="298"/>
      <c r="BL1273" s="298"/>
      <c r="BM1273" s="298"/>
      <c r="BN1273" s="298"/>
      <c r="BO1273" s="298"/>
      <c r="BZ1273" s="298"/>
      <c r="CJ1273" s="337"/>
      <c r="CK1273" s="293"/>
      <c r="CL1273" s="337"/>
      <c r="DR1273" s="298"/>
    </row>
    <row r="1274">
      <c r="A1274" s="298"/>
      <c r="L1274" s="298"/>
      <c r="W1274" s="298"/>
      <c r="AH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  <c r="BI1274" s="298"/>
      <c r="BJ1274" s="298"/>
      <c r="BK1274" s="298"/>
      <c r="BL1274" s="298"/>
      <c r="BM1274" s="298"/>
      <c r="BN1274" s="298"/>
      <c r="BO1274" s="298"/>
      <c r="BZ1274" s="298"/>
      <c r="CJ1274" s="337"/>
      <c r="CK1274" s="293"/>
      <c r="CL1274" s="337"/>
      <c r="DR1274" s="298"/>
    </row>
    <row r="1275">
      <c r="A1275" s="298"/>
      <c r="L1275" s="298"/>
      <c r="W1275" s="298"/>
      <c r="AH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  <c r="BI1275" s="298"/>
      <c r="BJ1275" s="298"/>
      <c r="BK1275" s="298"/>
      <c r="BL1275" s="298"/>
      <c r="BM1275" s="298"/>
      <c r="BN1275" s="298"/>
      <c r="BO1275" s="298"/>
      <c r="BZ1275" s="298"/>
      <c r="CJ1275" s="337"/>
      <c r="CK1275" s="293"/>
      <c r="CL1275" s="337"/>
      <c r="DR1275" s="298"/>
    </row>
    <row r="1276">
      <c r="A1276" s="298"/>
      <c r="L1276" s="298"/>
      <c r="W1276" s="298"/>
      <c r="AH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  <c r="BI1276" s="298"/>
      <c r="BJ1276" s="298"/>
      <c r="BK1276" s="298"/>
      <c r="BL1276" s="298"/>
      <c r="BM1276" s="298"/>
      <c r="BN1276" s="298"/>
      <c r="BO1276" s="298"/>
      <c r="BZ1276" s="298"/>
      <c r="CJ1276" s="337"/>
      <c r="CK1276" s="293"/>
      <c r="CL1276" s="337"/>
      <c r="DR1276" s="298"/>
    </row>
    <row r="1277">
      <c r="A1277" s="298"/>
      <c r="L1277" s="298"/>
      <c r="W1277" s="298"/>
      <c r="AH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  <c r="BI1277" s="298"/>
      <c r="BJ1277" s="298"/>
      <c r="BK1277" s="298"/>
      <c r="BL1277" s="298"/>
      <c r="BM1277" s="298"/>
      <c r="BN1277" s="298"/>
      <c r="BO1277" s="298"/>
      <c r="BZ1277" s="298"/>
      <c r="CJ1277" s="337"/>
      <c r="CK1277" s="293"/>
      <c r="CL1277" s="337"/>
      <c r="DR1277" s="298"/>
    </row>
    <row r="1278">
      <c r="A1278" s="298"/>
      <c r="L1278" s="298"/>
      <c r="W1278" s="298"/>
      <c r="AH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  <c r="BI1278" s="298"/>
      <c r="BJ1278" s="298"/>
      <c r="BK1278" s="298"/>
      <c r="BL1278" s="298"/>
      <c r="BM1278" s="298"/>
      <c r="BN1278" s="298"/>
      <c r="BO1278" s="298"/>
      <c r="BZ1278" s="298"/>
      <c r="CJ1278" s="337"/>
      <c r="CK1278" s="293"/>
      <c r="CL1278" s="337"/>
      <c r="DR1278" s="298"/>
    </row>
    <row r="1279">
      <c r="A1279" s="298"/>
      <c r="L1279" s="298"/>
      <c r="W1279" s="298"/>
      <c r="AH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  <c r="BI1279" s="298"/>
      <c r="BJ1279" s="298"/>
      <c r="BK1279" s="298"/>
      <c r="BL1279" s="298"/>
      <c r="BM1279" s="298"/>
      <c r="BN1279" s="298"/>
      <c r="BO1279" s="298"/>
      <c r="BZ1279" s="298"/>
      <c r="CJ1279" s="337"/>
      <c r="CK1279" s="293"/>
      <c r="CL1279" s="337"/>
      <c r="DR1279" s="298"/>
    </row>
    <row r="1280">
      <c r="A1280" s="298"/>
      <c r="L1280" s="298"/>
      <c r="W1280" s="298"/>
      <c r="AH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  <c r="BI1280" s="298"/>
      <c r="BJ1280" s="298"/>
      <c r="BK1280" s="298"/>
      <c r="BL1280" s="298"/>
      <c r="BM1280" s="298"/>
      <c r="BN1280" s="298"/>
      <c r="BO1280" s="298"/>
      <c r="BZ1280" s="298"/>
      <c r="CJ1280" s="337"/>
      <c r="CK1280" s="293"/>
      <c r="CL1280" s="337"/>
      <c r="DR1280" s="298"/>
    </row>
    <row r="1281">
      <c r="A1281" s="298"/>
      <c r="L1281" s="298"/>
      <c r="W1281" s="298"/>
      <c r="AH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  <c r="BI1281" s="298"/>
      <c r="BJ1281" s="298"/>
      <c r="BK1281" s="298"/>
      <c r="BL1281" s="298"/>
      <c r="BM1281" s="298"/>
      <c r="BN1281" s="298"/>
      <c r="BO1281" s="298"/>
      <c r="BZ1281" s="298"/>
      <c r="CJ1281" s="337"/>
      <c r="CK1281" s="293"/>
      <c r="CL1281" s="337"/>
      <c r="DR1281" s="298"/>
    </row>
    <row r="1282">
      <c r="A1282" s="298"/>
      <c r="L1282" s="298"/>
      <c r="W1282" s="298"/>
      <c r="AH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  <c r="BI1282" s="298"/>
      <c r="BJ1282" s="298"/>
      <c r="BK1282" s="298"/>
      <c r="BL1282" s="298"/>
      <c r="BM1282" s="298"/>
      <c r="BN1282" s="298"/>
      <c r="BO1282" s="298"/>
      <c r="BZ1282" s="298"/>
      <c r="CJ1282" s="337"/>
      <c r="CK1282" s="293"/>
      <c r="CL1282" s="337"/>
      <c r="DR1282" s="298"/>
    </row>
    <row r="1283">
      <c r="A1283" s="298"/>
      <c r="L1283" s="298"/>
      <c r="W1283" s="298"/>
      <c r="AH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  <c r="BI1283" s="298"/>
      <c r="BJ1283" s="298"/>
      <c r="BK1283" s="298"/>
      <c r="BL1283" s="298"/>
      <c r="BM1283" s="298"/>
      <c r="BN1283" s="298"/>
      <c r="BO1283" s="298"/>
      <c r="BZ1283" s="298"/>
      <c r="CJ1283" s="337"/>
      <c r="CK1283" s="293"/>
      <c r="CL1283" s="337"/>
      <c r="DR1283" s="298"/>
    </row>
    <row r="1284">
      <c r="A1284" s="298"/>
      <c r="L1284" s="298"/>
      <c r="W1284" s="298"/>
      <c r="AH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  <c r="BI1284" s="298"/>
      <c r="BJ1284" s="298"/>
      <c r="BK1284" s="298"/>
      <c r="BL1284" s="298"/>
      <c r="BM1284" s="298"/>
      <c r="BN1284" s="298"/>
      <c r="BO1284" s="298"/>
      <c r="BZ1284" s="298"/>
      <c r="CJ1284" s="337"/>
      <c r="CK1284" s="293"/>
      <c r="CL1284" s="337"/>
      <c r="DR1284" s="298"/>
    </row>
    <row r="1285">
      <c r="A1285" s="298"/>
      <c r="L1285" s="298"/>
      <c r="W1285" s="298"/>
      <c r="AH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  <c r="BI1285" s="298"/>
      <c r="BJ1285" s="298"/>
      <c r="BK1285" s="298"/>
      <c r="BL1285" s="298"/>
      <c r="BM1285" s="298"/>
      <c r="BN1285" s="298"/>
      <c r="BO1285" s="298"/>
      <c r="BZ1285" s="298"/>
      <c r="CJ1285" s="337"/>
      <c r="CK1285" s="293"/>
      <c r="CL1285" s="337"/>
      <c r="DR1285" s="298"/>
    </row>
    <row r="1286">
      <c r="A1286" s="298"/>
      <c r="L1286" s="298"/>
      <c r="W1286" s="298"/>
      <c r="AH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  <c r="BI1286" s="298"/>
      <c r="BJ1286" s="298"/>
      <c r="BK1286" s="298"/>
      <c r="BL1286" s="298"/>
      <c r="BM1286" s="298"/>
      <c r="BN1286" s="298"/>
      <c r="BO1286" s="298"/>
      <c r="BZ1286" s="298"/>
      <c r="CJ1286" s="337"/>
      <c r="CK1286" s="293"/>
      <c r="CL1286" s="337"/>
      <c r="DR1286" s="298"/>
    </row>
    <row r="1287">
      <c r="A1287" s="298"/>
      <c r="L1287" s="298"/>
      <c r="W1287" s="298"/>
      <c r="AH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  <c r="BI1287" s="298"/>
      <c r="BJ1287" s="298"/>
      <c r="BK1287" s="298"/>
      <c r="BL1287" s="298"/>
      <c r="BM1287" s="298"/>
      <c r="BN1287" s="298"/>
      <c r="BO1287" s="298"/>
      <c r="BZ1287" s="298"/>
      <c r="CJ1287" s="337"/>
      <c r="CK1287" s="293"/>
      <c r="CL1287" s="337"/>
      <c r="DR1287" s="298"/>
    </row>
    <row r="1288">
      <c r="A1288" s="298"/>
      <c r="L1288" s="298"/>
      <c r="W1288" s="298"/>
      <c r="AH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  <c r="BI1288" s="298"/>
      <c r="BJ1288" s="298"/>
      <c r="BK1288" s="298"/>
      <c r="BL1288" s="298"/>
      <c r="BM1288" s="298"/>
      <c r="BN1288" s="298"/>
      <c r="BO1288" s="298"/>
      <c r="BZ1288" s="298"/>
      <c r="CJ1288" s="337"/>
      <c r="CK1288" s="293"/>
      <c r="CL1288" s="337"/>
      <c r="DR1288" s="298"/>
    </row>
    <row r="1289">
      <c r="A1289" s="298"/>
      <c r="L1289" s="298"/>
      <c r="W1289" s="298"/>
      <c r="AH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  <c r="BI1289" s="298"/>
      <c r="BJ1289" s="298"/>
      <c r="BK1289" s="298"/>
      <c r="BL1289" s="298"/>
      <c r="BM1289" s="298"/>
      <c r="BN1289" s="298"/>
      <c r="BO1289" s="298"/>
      <c r="BZ1289" s="298"/>
      <c r="CJ1289" s="337"/>
      <c r="CK1289" s="293"/>
      <c r="CL1289" s="337"/>
      <c r="DR1289" s="298"/>
    </row>
    <row r="1290">
      <c r="A1290" s="298"/>
      <c r="L1290" s="298"/>
      <c r="W1290" s="298"/>
      <c r="AH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  <c r="BI1290" s="298"/>
      <c r="BJ1290" s="298"/>
      <c r="BK1290" s="298"/>
      <c r="BL1290" s="298"/>
      <c r="BM1290" s="298"/>
      <c r="BN1290" s="298"/>
      <c r="BO1290" s="298"/>
      <c r="BZ1290" s="298"/>
      <c r="CJ1290" s="337"/>
      <c r="CK1290" s="293"/>
      <c r="CL1290" s="337"/>
      <c r="DR1290" s="298"/>
    </row>
    <row r="1291">
      <c r="A1291" s="298"/>
      <c r="L1291" s="298"/>
      <c r="W1291" s="298"/>
      <c r="AH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  <c r="BI1291" s="298"/>
      <c r="BJ1291" s="298"/>
      <c r="BK1291" s="298"/>
      <c r="BL1291" s="298"/>
      <c r="BM1291" s="298"/>
      <c r="BN1291" s="298"/>
      <c r="BO1291" s="298"/>
      <c r="BZ1291" s="298"/>
      <c r="CJ1291" s="337"/>
      <c r="CK1291" s="293"/>
      <c r="CL1291" s="337"/>
      <c r="DR1291" s="298"/>
    </row>
    <row r="1292">
      <c r="A1292" s="298"/>
      <c r="L1292" s="298"/>
      <c r="W1292" s="298"/>
      <c r="AH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  <c r="BI1292" s="298"/>
      <c r="BJ1292" s="298"/>
      <c r="BK1292" s="298"/>
      <c r="BL1292" s="298"/>
      <c r="BM1292" s="298"/>
      <c r="BN1292" s="298"/>
      <c r="BO1292" s="298"/>
      <c r="BZ1292" s="298"/>
      <c r="CJ1292" s="337"/>
      <c r="CK1292" s="293"/>
      <c r="CL1292" s="337"/>
      <c r="DR1292" s="298"/>
    </row>
    <row r="1293">
      <c r="A1293" s="298"/>
      <c r="L1293" s="298"/>
      <c r="W1293" s="298"/>
      <c r="AH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  <c r="BI1293" s="298"/>
      <c r="BJ1293" s="298"/>
      <c r="BK1293" s="298"/>
      <c r="BL1293" s="298"/>
      <c r="BM1293" s="298"/>
      <c r="BN1293" s="298"/>
      <c r="BO1293" s="298"/>
      <c r="BZ1293" s="298"/>
      <c r="CJ1293" s="337"/>
      <c r="CK1293" s="293"/>
      <c r="CL1293" s="337"/>
      <c r="DR1293" s="298"/>
    </row>
    <row r="1294">
      <c r="A1294" s="298"/>
      <c r="L1294" s="298"/>
      <c r="W1294" s="298"/>
      <c r="AH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  <c r="BI1294" s="298"/>
      <c r="BJ1294" s="298"/>
      <c r="BK1294" s="298"/>
      <c r="BL1294" s="298"/>
      <c r="BM1294" s="298"/>
      <c r="BN1294" s="298"/>
      <c r="BO1294" s="298"/>
      <c r="BZ1294" s="298"/>
      <c r="CJ1294" s="337"/>
      <c r="CK1294" s="293"/>
      <c r="CL1294" s="337"/>
      <c r="DR1294" s="298"/>
    </row>
    <row r="1295">
      <c r="A1295" s="298"/>
      <c r="L1295" s="298"/>
      <c r="W1295" s="298"/>
      <c r="AH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  <c r="BI1295" s="298"/>
      <c r="BJ1295" s="298"/>
      <c r="BK1295" s="298"/>
      <c r="BL1295" s="298"/>
      <c r="BM1295" s="298"/>
      <c r="BN1295" s="298"/>
      <c r="BO1295" s="298"/>
      <c r="BZ1295" s="298"/>
      <c r="CJ1295" s="337"/>
      <c r="CK1295" s="293"/>
      <c r="CL1295" s="337"/>
      <c r="DR1295" s="298"/>
    </row>
    <row r="1296">
      <c r="A1296" s="298"/>
      <c r="L1296" s="298"/>
      <c r="W1296" s="298"/>
      <c r="AH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  <c r="BI1296" s="298"/>
      <c r="BJ1296" s="298"/>
      <c r="BK1296" s="298"/>
      <c r="BL1296" s="298"/>
      <c r="BM1296" s="298"/>
      <c r="BN1296" s="298"/>
      <c r="BO1296" s="298"/>
      <c r="BZ1296" s="298"/>
      <c r="CJ1296" s="337"/>
      <c r="CK1296" s="293"/>
      <c r="CL1296" s="337"/>
      <c r="DR1296" s="298"/>
    </row>
    <row r="1297">
      <c r="A1297" s="298"/>
      <c r="L1297" s="298"/>
      <c r="W1297" s="298"/>
      <c r="AH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  <c r="BI1297" s="298"/>
      <c r="BJ1297" s="298"/>
      <c r="BK1297" s="298"/>
      <c r="BL1297" s="298"/>
      <c r="BM1297" s="298"/>
      <c r="BN1297" s="298"/>
      <c r="BO1297" s="298"/>
      <c r="BZ1297" s="298"/>
      <c r="CJ1297" s="337"/>
      <c r="CK1297" s="293"/>
      <c r="CL1297" s="337"/>
      <c r="DR1297" s="298"/>
    </row>
    <row r="1298">
      <c r="A1298" s="298"/>
      <c r="L1298" s="298"/>
      <c r="W1298" s="298"/>
      <c r="AH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  <c r="BI1298" s="298"/>
      <c r="BJ1298" s="298"/>
      <c r="BK1298" s="298"/>
      <c r="BL1298" s="298"/>
      <c r="BM1298" s="298"/>
      <c r="BN1298" s="298"/>
      <c r="BO1298" s="298"/>
      <c r="BZ1298" s="298"/>
      <c r="CJ1298" s="337"/>
      <c r="CK1298" s="293"/>
      <c r="CL1298" s="337"/>
      <c r="DR1298" s="298"/>
    </row>
    <row r="1299">
      <c r="A1299" s="298"/>
      <c r="L1299" s="298"/>
      <c r="W1299" s="298"/>
      <c r="AH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  <c r="BI1299" s="298"/>
      <c r="BJ1299" s="298"/>
      <c r="BK1299" s="298"/>
      <c r="BL1299" s="298"/>
      <c r="BM1299" s="298"/>
      <c r="BN1299" s="298"/>
      <c r="BO1299" s="298"/>
      <c r="BZ1299" s="298"/>
      <c r="CJ1299" s="337"/>
      <c r="CK1299" s="293"/>
      <c r="CL1299" s="337"/>
      <c r="DR1299" s="298"/>
    </row>
    <row r="1300">
      <c r="A1300" s="298"/>
      <c r="L1300" s="298"/>
      <c r="W1300" s="298"/>
      <c r="AH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  <c r="BI1300" s="298"/>
      <c r="BJ1300" s="298"/>
      <c r="BK1300" s="298"/>
      <c r="BL1300" s="298"/>
      <c r="BM1300" s="298"/>
      <c r="BN1300" s="298"/>
      <c r="BO1300" s="298"/>
      <c r="BZ1300" s="298"/>
      <c r="CJ1300" s="337"/>
      <c r="CK1300" s="293"/>
      <c r="CL1300" s="337"/>
      <c r="DR1300" s="298"/>
    </row>
    <row r="1301">
      <c r="A1301" s="298"/>
      <c r="L1301" s="298"/>
      <c r="W1301" s="298"/>
      <c r="AH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  <c r="BI1301" s="298"/>
      <c r="BJ1301" s="298"/>
      <c r="BK1301" s="298"/>
      <c r="BL1301" s="298"/>
      <c r="BM1301" s="298"/>
      <c r="BN1301" s="298"/>
      <c r="BO1301" s="298"/>
      <c r="BZ1301" s="298"/>
      <c r="CJ1301" s="337"/>
      <c r="CK1301" s="293"/>
      <c r="CL1301" s="337"/>
      <c r="DR1301" s="298"/>
    </row>
    <row r="1302">
      <c r="A1302" s="298"/>
      <c r="L1302" s="298"/>
      <c r="W1302" s="298"/>
      <c r="AH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  <c r="BI1302" s="298"/>
      <c r="BJ1302" s="298"/>
      <c r="BK1302" s="298"/>
      <c r="BL1302" s="298"/>
      <c r="BM1302" s="298"/>
      <c r="BN1302" s="298"/>
      <c r="BO1302" s="298"/>
      <c r="BZ1302" s="298"/>
      <c r="CJ1302" s="337"/>
      <c r="CK1302" s="293"/>
      <c r="CL1302" s="337"/>
      <c r="DR1302" s="298"/>
    </row>
    <row r="1303">
      <c r="A1303" s="298"/>
      <c r="L1303" s="298"/>
      <c r="W1303" s="298"/>
      <c r="AH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  <c r="BI1303" s="298"/>
      <c r="BJ1303" s="298"/>
      <c r="BK1303" s="298"/>
      <c r="BL1303" s="298"/>
      <c r="BM1303" s="298"/>
      <c r="BN1303" s="298"/>
      <c r="BO1303" s="298"/>
      <c r="BZ1303" s="298"/>
      <c r="CJ1303" s="337"/>
      <c r="CK1303" s="293"/>
      <c r="CL1303" s="337"/>
      <c r="DR1303" s="298"/>
    </row>
    <row r="1304">
      <c r="A1304" s="298"/>
      <c r="L1304" s="298"/>
      <c r="W1304" s="298"/>
      <c r="AH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  <c r="BI1304" s="298"/>
      <c r="BJ1304" s="298"/>
      <c r="BK1304" s="298"/>
      <c r="BL1304" s="298"/>
      <c r="BM1304" s="298"/>
      <c r="BN1304" s="298"/>
      <c r="BO1304" s="298"/>
      <c r="BZ1304" s="298"/>
      <c r="CJ1304" s="337"/>
      <c r="CK1304" s="293"/>
      <c r="CL1304" s="337"/>
      <c r="DR1304" s="298"/>
    </row>
    <row r="1305">
      <c r="A1305" s="298"/>
      <c r="L1305" s="298"/>
      <c r="W1305" s="298"/>
      <c r="AH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  <c r="BI1305" s="298"/>
      <c r="BJ1305" s="298"/>
      <c r="BK1305" s="298"/>
      <c r="BL1305" s="298"/>
      <c r="BM1305" s="298"/>
      <c r="BN1305" s="298"/>
      <c r="BO1305" s="298"/>
      <c r="BZ1305" s="298"/>
      <c r="CJ1305" s="337"/>
      <c r="CK1305" s="293"/>
      <c r="CL1305" s="337"/>
      <c r="DR1305" s="298"/>
    </row>
    <row r="1306">
      <c r="A1306" s="298"/>
      <c r="L1306" s="298"/>
      <c r="W1306" s="298"/>
      <c r="AH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  <c r="BI1306" s="298"/>
      <c r="BJ1306" s="298"/>
      <c r="BK1306" s="298"/>
      <c r="BL1306" s="298"/>
      <c r="BM1306" s="298"/>
      <c r="BN1306" s="298"/>
      <c r="BO1306" s="298"/>
      <c r="BZ1306" s="298"/>
      <c r="CJ1306" s="337"/>
      <c r="CK1306" s="293"/>
      <c r="CL1306" s="337"/>
      <c r="DR1306" s="298"/>
    </row>
    <row r="1307">
      <c r="A1307" s="298"/>
      <c r="L1307" s="298"/>
      <c r="W1307" s="298"/>
      <c r="AH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  <c r="BI1307" s="298"/>
      <c r="BJ1307" s="298"/>
      <c r="BK1307" s="298"/>
      <c r="BL1307" s="298"/>
      <c r="BM1307" s="298"/>
      <c r="BN1307" s="298"/>
      <c r="BO1307" s="298"/>
      <c r="BZ1307" s="298"/>
      <c r="CJ1307" s="337"/>
      <c r="CK1307" s="293"/>
      <c r="CL1307" s="337"/>
      <c r="DR1307" s="298"/>
    </row>
    <row r="1308">
      <c r="A1308" s="298"/>
      <c r="L1308" s="298"/>
      <c r="W1308" s="298"/>
      <c r="AH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  <c r="BI1308" s="298"/>
      <c r="BJ1308" s="298"/>
      <c r="BK1308" s="298"/>
      <c r="BL1308" s="298"/>
      <c r="BM1308" s="298"/>
      <c r="BN1308" s="298"/>
      <c r="BO1308" s="298"/>
      <c r="BZ1308" s="298"/>
      <c r="CJ1308" s="337"/>
      <c r="CK1308" s="293"/>
      <c r="CL1308" s="337"/>
      <c r="DR1308" s="298"/>
    </row>
    <row r="1309">
      <c r="A1309" s="298"/>
      <c r="L1309" s="298"/>
      <c r="W1309" s="298"/>
      <c r="AH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  <c r="BI1309" s="298"/>
      <c r="BJ1309" s="298"/>
      <c r="BK1309" s="298"/>
      <c r="BL1309" s="298"/>
      <c r="BM1309" s="298"/>
      <c r="BN1309" s="298"/>
      <c r="BO1309" s="298"/>
      <c r="BZ1309" s="298"/>
      <c r="CJ1309" s="337"/>
      <c r="CK1309" s="293"/>
      <c r="CL1309" s="337"/>
      <c r="DR1309" s="298"/>
    </row>
    <row r="1310">
      <c r="A1310" s="298"/>
      <c r="L1310" s="298"/>
      <c r="W1310" s="298"/>
      <c r="AH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  <c r="BI1310" s="298"/>
      <c r="BJ1310" s="298"/>
      <c r="BK1310" s="298"/>
      <c r="BL1310" s="298"/>
      <c r="BM1310" s="298"/>
      <c r="BN1310" s="298"/>
      <c r="BO1310" s="298"/>
      <c r="BZ1310" s="298"/>
      <c r="CJ1310" s="337"/>
      <c r="CK1310" s="293"/>
      <c r="CL1310" s="337"/>
      <c r="DR1310" s="298"/>
    </row>
    <row r="1311">
      <c r="A1311" s="298"/>
      <c r="L1311" s="298"/>
      <c r="W1311" s="298"/>
      <c r="AH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  <c r="BI1311" s="298"/>
      <c r="BJ1311" s="298"/>
      <c r="BK1311" s="298"/>
      <c r="BL1311" s="298"/>
      <c r="BM1311" s="298"/>
      <c r="BN1311" s="298"/>
      <c r="BO1311" s="298"/>
      <c r="BZ1311" s="298"/>
      <c r="CJ1311" s="337"/>
      <c r="CK1311" s="293"/>
      <c r="CL1311" s="337"/>
      <c r="DR1311" s="298"/>
    </row>
    <row r="1312">
      <c r="A1312" s="298"/>
      <c r="L1312" s="298"/>
      <c r="W1312" s="298"/>
      <c r="AH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  <c r="BI1312" s="298"/>
      <c r="BJ1312" s="298"/>
      <c r="BK1312" s="298"/>
      <c r="BL1312" s="298"/>
      <c r="BM1312" s="298"/>
      <c r="BN1312" s="298"/>
      <c r="BO1312" s="298"/>
      <c r="BZ1312" s="298"/>
      <c r="CJ1312" s="337"/>
      <c r="CK1312" s="293"/>
      <c r="CL1312" s="337"/>
      <c r="DR1312" s="298"/>
    </row>
    <row r="1313">
      <c r="A1313" s="298"/>
      <c r="L1313" s="298"/>
      <c r="W1313" s="298"/>
      <c r="AH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  <c r="BI1313" s="298"/>
      <c r="BJ1313" s="298"/>
      <c r="BK1313" s="298"/>
      <c r="BL1313" s="298"/>
      <c r="BM1313" s="298"/>
      <c r="BN1313" s="298"/>
      <c r="BO1313" s="298"/>
      <c r="BZ1313" s="298"/>
      <c r="CJ1313" s="337"/>
      <c r="CK1313" s="293"/>
      <c r="CL1313" s="337"/>
      <c r="DR1313" s="298"/>
    </row>
    <row r="1314">
      <c r="A1314" s="298"/>
      <c r="L1314" s="298"/>
      <c r="W1314" s="298"/>
      <c r="AH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  <c r="BI1314" s="298"/>
      <c r="BJ1314" s="298"/>
      <c r="BK1314" s="298"/>
      <c r="BL1314" s="298"/>
      <c r="BM1314" s="298"/>
      <c r="BN1314" s="298"/>
      <c r="BO1314" s="298"/>
      <c r="BZ1314" s="298"/>
      <c r="CJ1314" s="337"/>
      <c r="CK1314" s="293"/>
      <c r="CL1314" s="337"/>
      <c r="DR1314" s="298"/>
    </row>
    <row r="1315">
      <c r="A1315" s="298"/>
      <c r="L1315" s="298"/>
      <c r="W1315" s="298"/>
      <c r="AH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  <c r="BI1315" s="298"/>
      <c r="BJ1315" s="298"/>
      <c r="BK1315" s="298"/>
      <c r="BL1315" s="298"/>
      <c r="BM1315" s="298"/>
      <c r="BN1315" s="298"/>
      <c r="BO1315" s="298"/>
      <c r="BZ1315" s="298"/>
      <c r="CJ1315" s="337"/>
      <c r="CK1315" s="293"/>
      <c r="CL1315" s="337"/>
      <c r="DR1315" s="298"/>
    </row>
    <row r="1316">
      <c r="A1316" s="298"/>
      <c r="L1316" s="298"/>
      <c r="W1316" s="298"/>
      <c r="AH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  <c r="BI1316" s="298"/>
      <c r="BJ1316" s="298"/>
      <c r="BK1316" s="298"/>
      <c r="BL1316" s="298"/>
      <c r="BM1316" s="298"/>
      <c r="BN1316" s="298"/>
      <c r="BO1316" s="298"/>
      <c r="BZ1316" s="298"/>
      <c r="CJ1316" s="337"/>
      <c r="CK1316" s="293"/>
      <c r="CL1316" s="337"/>
      <c r="DR1316" s="298"/>
    </row>
    <row r="1317">
      <c r="A1317" s="298"/>
      <c r="L1317" s="298"/>
      <c r="W1317" s="298"/>
      <c r="AH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  <c r="BI1317" s="298"/>
      <c r="BJ1317" s="298"/>
      <c r="BK1317" s="298"/>
      <c r="BL1317" s="298"/>
      <c r="BM1317" s="298"/>
      <c r="BN1317" s="298"/>
      <c r="BO1317" s="298"/>
      <c r="BZ1317" s="298"/>
      <c r="CJ1317" s="337"/>
      <c r="CK1317" s="293"/>
      <c r="CL1317" s="337"/>
      <c r="DR1317" s="298"/>
    </row>
    <row r="1318">
      <c r="A1318" s="298"/>
      <c r="L1318" s="298"/>
      <c r="W1318" s="298"/>
      <c r="AH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  <c r="BI1318" s="298"/>
      <c r="BJ1318" s="298"/>
      <c r="BK1318" s="298"/>
      <c r="BL1318" s="298"/>
      <c r="BM1318" s="298"/>
      <c r="BN1318" s="298"/>
      <c r="BO1318" s="298"/>
      <c r="BZ1318" s="298"/>
      <c r="CJ1318" s="337"/>
      <c r="CK1318" s="293"/>
      <c r="CL1318" s="337"/>
      <c r="DR1318" s="298"/>
    </row>
    <row r="1319">
      <c r="A1319" s="298"/>
      <c r="L1319" s="298"/>
      <c r="W1319" s="298"/>
      <c r="AH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  <c r="BI1319" s="298"/>
      <c r="BJ1319" s="298"/>
      <c r="BK1319" s="298"/>
      <c r="BL1319" s="298"/>
      <c r="BM1319" s="298"/>
      <c r="BN1319" s="298"/>
      <c r="BO1319" s="298"/>
      <c r="BZ1319" s="298"/>
      <c r="CJ1319" s="337"/>
      <c r="CK1319" s="293"/>
      <c r="CL1319" s="337"/>
      <c r="DR1319" s="298"/>
    </row>
    <row r="1320">
      <c r="A1320" s="298"/>
      <c r="L1320" s="298"/>
      <c r="W1320" s="298"/>
      <c r="AH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  <c r="BI1320" s="298"/>
      <c r="BJ1320" s="298"/>
      <c r="BK1320" s="298"/>
      <c r="BL1320" s="298"/>
      <c r="BM1320" s="298"/>
      <c r="BN1320" s="298"/>
      <c r="BO1320" s="298"/>
      <c r="BZ1320" s="298"/>
      <c r="CJ1320" s="337"/>
      <c r="CK1320" s="293"/>
      <c r="CL1320" s="337"/>
      <c r="DR1320" s="298"/>
    </row>
    <row r="1321">
      <c r="A1321" s="298"/>
      <c r="L1321" s="298"/>
      <c r="W1321" s="298"/>
      <c r="AH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  <c r="BI1321" s="298"/>
      <c r="BJ1321" s="298"/>
      <c r="BK1321" s="298"/>
      <c r="BL1321" s="298"/>
      <c r="BM1321" s="298"/>
      <c r="BN1321" s="298"/>
      <c r="BO1321" s="298"/>
      <c r="BZ1321" s="298"/>
      <c r="CJ1321" s="337"/>
      <c r="CK1321" s="293"/>
      <c r="CL1321" s="337"/>
      <c r="DR1321" s="298"/>
    </row>
    <row r="1322">
      <c r="A1322" s="298"/>
      <c r="L1322" s="298"/>
      <c r="W1322" s="298"/>
      <c r="AH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  <c r="BI1322" s="298"/>
      <c r="BJ1322" s="298"/>
      <c r="BK1322" s="298"/>
      <c r="BL1322" s="298"/>
      <c r="BM1322" s="298"/>
      <c r="BN1322" s="298"/>
      <c r="BO1322" s="298"/>
      <c r="BZ1322" s="298"/>
      <c r="CJ1322" s="337"/>
      <c r="CK1322" s="293"/>
      <c r="CL1322" s="337"/>
      <c r="DR1322" s="298"/>
    </row>
    <row r="1323">
      <c r="A1323" s="298"/>
      <c r="L1323" s="298"/>
      <c r="W1323" s="298"/>
      <c r="AH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  <c r="BI1323" s="298"/>
      <c r="BJ1323" s="298"/>
      <c r="BK1323" s="298"/>
      <c r="BL1323" s="298"/>
      <c r="BM1323" s="298"/>
      <c r="BN1323" s="298"/>
      <c r="BO1323" s="298"/>
      <c r="BZ1323" s="298"/>
      <c r="CJ1323" s="337"/>
      <c r="CK1323" s="293"/>
      <c r="CL1323" s="337"/>
      <c r="DR1323" s="298"/>
    </row>
    <row r="1324">
      <c r="A1324" s="298"/>
      <c r="L1324" s="298"/>
      <c r="W1324" s="298"/>
      <c r="AH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  <c r="BI1324" s="298"/>
      <c r="BJ1324" s="298"/>
      <c r="BK1324" s="298"/>
      <c r="BL1324" s="298"/>
      <c r="BM1324" s="298"/>
      <c r="BN1324" s="298"/>
      <c r="BO1324" s="298"/>
      <c r="BZ1324" s="298"/>
      <c r="CJ1324" s="337"/>
      <c r="CK1324" s="293"/>
      <c r="CL1324" s="337"/>
      <c r="DR1324" s="298"/>
    </row>
    <row r="1325">
      <c r="A1325" s="298"/>
      <c r="L1325" s="298"/>
      <c r="W1325" s="298"/>
      <c r="AH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  <c r="BI1325" s="298"/>
      <c r="BJ1325" s="298"/>
      <c r="BK1325" s="298"/>
      <c r="BL1325" s="298"/>
      <c r="BM1325" s="298"/>
      <c r="BN1325" s="298"/>
      <c r="BO1325" s="298"/>
      <c r="BZ1325" s="298"/>
      <c r="CJ1325" s="337"/>
      <c r="CK1325" s="293"/>
      <c r="CL1325" s="337"/>
      <c r="DR1325" s="298"/>
    </row>
    <row r="1326">
      <c r="A1326" s="298"/>
      <c r="L1326" s="298"/>
      <c r="W1326" s="298"/>
      <c r="AH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  <c r="BI1326" s="298"/>
      <c r="BJ1326" s="298"/>
      <c r="BK1326" s="298"/>
      <c r="BL1326" s="298"/>
      <c r="BM1326" s="298"/>
      <c r="BN1326" s="298"/>
      <c r="BO1326" s="298"/>
      <c r="BZ1326" s="298"/>
      <c r="CJ1326" s="337"/>
      <c r="CK1326" s="293"/>
      <c r="CL1326" s="337"/>
      <c r="DR1326" s="298"/>
    </row>
    <row r="1327">
      <c r="A1327" s="298"/>
      <c r="L1327" s="298"/>
      <c r="W1327" s="298"/>
      <c r="AH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  <c r="BI1327" s="298"/>
      <c r="BJ1327" s="298"/>
      <c r="BK1327" s="298"/>
      <c r="BL1327" s="298"/>
      <c r="BM1327" s="298"/>
      <c r="BN1327" s="298"/>
      <c r="BO1327" s="298"/>
      <c r="BZ1327" s="298"/>
      <c r="CJ1327" s="337"/>
      <c r="CK1327" s="293"/>
      <c r="CL1327" s="337"/>
      <c r="DR1327" s="298"/>
    </row>
    <row r="1328">
      <c r="A1328" s="298"/>
      <c r="L1328" s="298"/>
      <c r="W1328" s="298"/>
      <c r="AH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  <c r="BI1328" s="298"/>
      <c r="BJ1328" s="298"/>
      <c r="BK1328" s="298"/>
      <c r="BL1328" s="298"/>
      <c r="BM1328" s="298"/>
      <c r="BN1328" s="298"/>
      <c r="BO1328" s="298"/>
      <c r="BZ1328" s="298"/>
      <c r="CJ1328" s="337"/>
      <c r="CK1328" s="293"/>
      <c r="CL1328" s="337"/>
      <c r="DR1328" s="298"/>
    </row>
    <row r="1329">
      <c r="A1329" s="298"/>
      <c r="L1329" s="298"/>
      <c r="W1329" s="298"/>
      <c r="AH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  <c r="BI1329" s="298"/>
      <c r="BJ1329" s="298"/>
      <c r="BK1329" s="298"/>
      <c r="BL1329" s="298"/>
      <c r="BM1329" s="298"/>
      <c r="BN1329" s="298"/>
      <c r="BO1329" s="298"/>
      <c r="BZ1329" s="298"/>
      <c r="CJ1329" s="337"/>
      <c r="CK1329" s="293"/>
      <c r="CL1329" s="337"/>
      <c r="DR1329" s="298"/>
    </row>
    <row r="1330">
      <c r="A1330" s="298"/>
      <c r="L1330" s="298"/>
      <c r="W1330" s="298"/>
      <c r="AH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  <c r="BI1330" s="298"/>
      <c r="BJ1330" s="298"/>
      <c r="BK1330" s="298"/>
      <c r="BL1330" s="298"/>
      <c r="BM1330" s="298"/>
      <c r="BN1330" s="298"/>
      <c r="BO1330" s="298"/>
      <c r="BZ1330" s="298"/>
      <c r="CJ1330" s="337"/>
      <c r="CK1330" s="293"/>
      <c r="CL1330" s="337"/>
      <c r="DR1330" s="298"/>
    </row>
    <row r="1331">
      <c r="A1331" s="298"/>
      <c r="L1331" s="298"/>
      <c r="W1331" s="298"/>
      <c r="AH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  <c r="BI1331" s="298"/>
      <c r="BJ1331" s="298"/>
      <c r="BK1331" s="298"/>
      <c r="BL1331" s="298"/>
      <c r="BM1331" s="298"/>
      <c r="BN1331" s="298"/>
      <c r="BO1331" s="298"/>
      <c r="BZ1331" s="298"/>
      <c r="CJ1331" s="337"/>
      <c r="CK1331" s="293"/>
      <c r="CL1331" s="337"/>
      <c r="DR1331" s="298"/>
    </row>
    <row r="1332">
      <c r="A1332" s="298"/>
      <c r="L1332" s="298"/>
      <c r="W1332" s="298"/>
      <c r="AH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  <c r="BI1332" s="298"/>
      <c r="BJ1332" s="298"/>
      <c r="BK1332" s="298"/>
      <c r="BL1332" s="298"/>
      <c r="BM1332" s="298"/>
      <c r="BN1332" s="298"/>
      <c r="BO1332" s="298"/>
      <c r="BZ1332" s="298"/>
      <c r="CJ1332" s="337"/>
      <c r="CK1332" s="293"/>
      <c r="CL1332" s="337"/>
      <c r="DR1332" s="298"/>
    </row>
    <row r="1333">
      <c r="A1333" s="298"/>
      <c r="L1333" s="298"/>
      <c r="W1333" s="298"/>
      <c r="AH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  <c r="BI1333" s="298"/>
      <c r="BJ1333" s="298"/>
      <c r="BK1333" s="298"/>
      <c r="BL1333" s="298"/>
      <c r="BM1333" s="298"/>
      <c r="BN1333" s="298"/>
      <c r="BO1333" s="298"/>
      <c r="BZ1333" s="298"/>
      <c r="CJ1333" s="337"/>
      <c r="CK1333" s="293"/>
      <c r="CL1333" s="337"/>
      <c r="DR1333" s="298"/>
    </row>
    <row r="1334">
      <c r="A1334" s="298"/>
      <c r="L1334" s="298"/>
      <c r="W1334" s="298"/>
      <c r="AH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  <c r="BI1334" s="298"/>
      <c r="BJ1334" s="298"/>
      <c r="BK1334" s="298"/>
      <c r="BL1334" s="298"/>
      <c r="BM1334" s="298"/>
      <c r="BN1334" s="298"/>
      <c r="BO1334" s="298"/>
      <c r="BZ1334" s="298"/>
      <c r="CJ1334" s="337"/>
      <c r="CK1334" s="293"/>
      <c r="CL1334" s="337"/>
      <c r="DR1334" s="298"/>
    </row>
    <row r="1335">
      <c r="A1335" s="298"/>
      <c r="L1335" s="298"/>
      <c r="W1335" s="298"/>
      <c r="AH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  <c r="BI1335" s="298"/>
      <c r="BJ1335" s="298"/>
      <c r="BK1335" s="298"/>
      <c r="BL1335" s="298"/>
      <c r="BM1335" s="298"/>
      <c r="BN1335" s="298"/>
      <c r="BO1335" s="298"/>
      <c r="BZ1335" s="298"/>
      <c r="CJ1335" s="337"/>
      <c r="CK1335" s="293"/>
      <c r="CL1335" s="337"/>
      <c r="DR1335" s="298"/>
    </row>
    <row r="1336">
      <c r="A1336" s="298"/>
      <c r="L1336" s="298"/>
      <c r="W1336" s="298"/>
      <c r="AH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  <c r="BI1336" s="298"/>
      <c r="BJ1336" s="298"/>
      <c r="BK1336" s="298"/>
      <c r="BL1336" s="298"/>
      <c r="BM1336" s="298"/>
      <c r="BN1336" s="298"/>
      <c r="BO1336" s="298"/>
      <c r="BZ1336" s="298"/>
      <c r="CJ1336" s="337"/>
      <c r="CK1336" s="293"/>
      <c r="CL1336" s="337"/>
      <c r="DR1336" s="298"/>
    </row>
    <row r="1337">
      <c r="A1337" s="298"/>
      <c r="L1337" s="298"/>
      <c r="W1337" s="298"/>
      <c r="AH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  <c r="BI1337" s="298"/>
      <c r="BJ1337" s="298"/>
      <c r="BK1337" s="298"/>
      <c r="BL1337" s="298"/>
      <c r="BM1337" s="298"/>
      <c r="BN1337" s="298"/>
      <c r="BO1337" s="298"/>
      <c r="BZ1337" s="298"/>
      <c r="CJ1337" s="337"/>
      <c r="CK1337" s="293"/>
      <c r="CL1337" s="337"/>
      <c r="DR1337" s="298"/>
    </row>
    <row r="1338">
      <c r="A1338" s="298"/>
      <c r="L1338" s="298"/>
      <c r="W1338" s="298"/>
      <c r="AH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  <c r="BI1338" s="298"/>
      <c r="BJ1338" s="298"/>
      <c r="BK1338" s="298"/>
      <c r="BL1338" s="298"/>
      <c r="BM1338" s="298"/>
      <c r="BN1338" s="298"/>
      <c r="BO1338" s="298"/>
      <c r="BZ1338" s="298"/>
      <c r="CJ1338" s="337"/>
      <c r="CK1338" s="293"/>
      <c r="CL1338" s="337"/>
      <c r="DR1338" s="298"/>
    </row>
    <row r="1339">
      <c r="A1339" s="298"/>
      <c r="L1339" s="298"/>
      <c r="W1339" s="298"/>
      <c r="AH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  <c r="BI1339" s="298"/>
      <c r="BJ1339" s="298"/>
      <c r="BK1339" s="298"/>
      <c r="BL1339" s="298"/>
      <c r="BM1339" s="298"/>
      <c r="BN1339" s="298"/>
      <c r="BO1339" s="298"/>
      <c r="BZ1339" s="298"/>
      <c r="CJ1339" s="337"/>
      <c r="CK1339" s="293"/>
      <c r="CL1339" s="337"/>
      <c r="DR1339" s="298"/>
    </row>
    <row r="1340">
      <c r="A1340" s="298"/>
      <c r="L1340" s="298"/>
      <c r="W1340" s="298"/>
      <c r="AH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  <c r="BI1340" s="298"/>
      <c r="BJ1340" s="298"/>
      <c r="BK1340" s="298"/>
      <c r="BL1340" s="298"/>
      <c r="BM1340" s="298"/>
      <c r="BN1340" s="298"/>
      <c r="BO1340" s="298"/>
      <c r="BZ1340" s="298"/>
      <c r="CJ1340" s="337"/>
      <c r="CK1340" s="293"/>
      <c r="CL1340" s="337"/>
      <c r="DR1340" s="298"/>
    </row>
    <row r="1341">
      <c r="A1341" s="298"/>
      <c r="L1341" s="298"/>
      <c r="W1341" s="298"/>
      <c r="AH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  <c r="BI1341" s="298"/>
      <c r="BJ1341" s="298"/>
      <c r="BK1341" s="298"/>
      <c r="BL1341" s="298"/>
      <c r="BM1341" s="298"/>
      <c r="BN1341" s="298"/>
      <c r="BO1341" s="298"/>
      <c r="BZ1341" s="298"/>
      <c r="CJ1341" s="337"/>
      <c r="CK1341" s="293"/>
      <c r="CL1341" s="337"/>
      <c r="DR1341" s="298"/>
    </row>
    <row r="1342">
      <c r="A1342" s="298"/>
      <c r="L1342" s="298"/>
      <c r="W1342" s="298"/>
      <c r="AH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  <c r="BI1342" s="298"/>
      <c r="BJ1342" s="298"/>
      <c r="BK1342" s="298"/>
      <c r="BL1342" s="298"/>
      <c r="BM1342" s="298"/>
      <c r="BN1342" s="298"/>
      <c r="BO1342" s="298"/>
      <c r="BZ1342" s="298"/>
      <c r="CJ1342" s="337"/>
      <c r="CK1342" s="293"/>
      <c r="CL1342" s="337"/>
      <c r="DR1342" s="298"/>
    </row>
    <row r="1343">
      <c r="A1343" s="298"/>
      <c r="L1343" s="298"/>
      <c r="W1343" s="298"/>
      <c r="AH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  <c r="BI1343" s="298"/>
      <c r="BJ1343" s="298"/>
      <c r="BK1343" s="298"/>
      <c r="BL1343" s="298"/>
      <c r="BM1343" s="298"/>
      <c r="BN1343" s="298"/>
      <c r="BO1343" s="298"/>
      <c r="BZ1343" s="298"/>
      <c r="CJ1343" s="337"/>
      <c r="CK1343" s="293"/>
      <c r="CL1343" s="337"/>
      <c r="DR1343" s="298"/>
    </row>
    <row r="1344">
      <c r="A1344" s="298"/>
      <c r="L1344" s="298"/>
      <c r="W1344" s="298"/>
      <c r="AH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  <c r="BI1344" s="298"/>
      <c r="BJ1344" s="298"/>
      <c r="BK1344" s="298"/>
      <c r="BL1344" s="298"/>
      <c r="BM1344" s="298"/>
      <c r="BN1344" s="298"/>
      <c r="BO1344" s="298"/>
      <c r="BZ1344" s="298"/>
      <c r="CJ1344" s="337"/>
      <c r="CK1344" s="293"/>
      <c r="CL1344" s="337"/>
      <c r="DR1344" s="298"/>
    </row>
    <row r="1345">
      <c r="A1345" s="298"/>
      <c r="L1345" s="298"/>
      <c r="W1345" s="298"/>
      <c r="AH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  <c r="BI1345" s="298"/>
      <c r="BJ1345" s="298"/>
      <c r="BK1345" s="298"/>
      <c r="BL1345" s="298"/>
      <c r="BM1345" s="298"/>
      <c r="BN1345" s="298"/>
      <c r="BO1345" s="298"/>
      <c r="BZ1345" s="298"/>
      <c r="CJ1345" s="337"/>
      <c r="CK1345" s="293"/>
      <c r="CL1345" s="337"/>
      <c r="DR1345" s="298"/>
    </row>
    <row r="1346">
      <c r="A1346" s="298"/>
      <c r="L1346" s="298"/>
      <c r="W1346" s="298"/>
      <c r="AH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  <c r="BI1346" s="298"/>
      <c r="BJ1346" s="298"/>
      <c r="BK1346" s="298"/>
      <c r="BL1346" s="298"/>
      <c r="BM1346" s="298"/>
      <c r="BN1346" s="298"/>
      <c r="BO1346" s="298"/>
      <c r="BZ1346" s="298"/>
      <c r="CJ1346" s="337"/>
      <c r="CK1346" s="293"/>
      <c r="CL1346" s="337"/>
      <c r="DR1346" s="298"/>
    </row>
    <row r="1347">
      <c r="A1347" s="298"/>
      <c r="L1347" s="298"/>
      <c r="W1347" s="298"/>
      <c r="AH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  <c r="BI1347" s="298"/>
      <c r="BJ1347" s="298"/>
      <c r="BK1347" s="298"/>
      <c r="BL1347" s="298"/>
      <c r="BM1347" s="298"/>
      <c r="BN1347" s="298"/>
      <c r="BO1347" s="298"/>
      <c r="BZ1347" s="298"/>
      <c r="CJ1347" s="337"/>
      <c r="CK1347" s="293"/>
      <c r="CL1347" s="337"/>
      <c r="DR1347" s="298"/>
    </row>
    <row r="1348">
      <c r="A1348" s="298"/>
      <c r="L1348" s="298"/>
      <c r="W1348" s="298"/>
      <c r="AH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  <c r="BI1348" s="298"/>
      <c r="BJ1348" s="298"/>
      <c r="BK1348" s="298"/>
      <c r="BL1348" s="298"/>
      <c r="BM1348" s="298"/>
      <c r="BN1348" s="298"/>
      <c r="BO1348" s="298"/>
      <c r="BZ1348" s="298"/>
      <c r="CJ1348" s="337"/>
      <c r="CK1348" s="293"/>
      <c r="CL1348" s="337"/>
      <c r="DR1348" s="298"/>
    </row>
    <row r="1349">
      <c r="A1349" s="298"/>
      <c r="L1349" s="298"/>
      <c r="W1349" s="298"/>
      <c r="AH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  <c r="BI1349" s="298"/>
      <c r="BJ1349" s="298"/>
      <c r="BK1349" s="298"/>
      <c r="BL1349" s="298"/>
      <c r="BM1349" s="298"/>
      <c r="BN1349" s="298"/>
      <c r="BO1349" s="298"/>
      <c r="BZ1349" s="298"/>
      <c r="CJ1349" s="337"/>
      <c r="CK1349" s="293"/>
      <c r="CL1349" s="337"/>
      <c r="DR1349" s="298"/>
    </row>
    <row r="1350">
      <c r="A1350" s="298"/>
      <c r="L1350" s="298"/>
      <c r="W1350" s="298"/>
      <c r="AH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  <c r="BI1350" s="298"/>
      <c r="BJ1350" s="298"/>
      <c r="BK1350" s="298"/>
      <c r="BL1350" s="298"/>
      <c r="BM1350" s="298"/>
      <c r="BN1350" s="298"/>
      <c r="BO1350" s="298"/>
      <c r="BZ1350" s="298"/>
      <c r="CJ1350" s="337"/>
      <c r="CK1350" s="293"/>
      <c r="CL1350" s="337"/>
      <c r="DR1350" s="298"/>
    </row>
    <row r="1351">
      <c r="A1351" s="298"/>
      <c r="L1351" s="298"/>
      <c r="W1351" s="298"/>
      <c r="AH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  <c r="BI1351" s="298"/>
      <c r="BJ1351" s="298"/>
      <c r="BK1351" s="298"/>
      <c r="BL1351" s="298"/>
      <c r="BM1351" s="298"/>
      <c r="BN1351" s="298"/>
      <c r="BO1351" s="298"/>
      <c r="BZ1351" s="298"/>
      <c r="CJ1351" s="337"/>
      <c r="CK1351" s="293"/>
      <c r="CL1351" s="337"/>
      <c r="DR1351" s="298"/>
    </row>
    <row r="1352">
      <c r="A1352" s="298"/>
      <c r="L1352" s="298"/>
      <c r="W1352" s="298"/>
      <c r="AH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  <c r="BI1352" s="298"/>
      <c r="BJ1352" s="298"/>
      <c r="BK1352" s="298"/>
      <c r="BL1352" s="298"/>
      <c r="BM1352" s="298"/>
      <c r="BN1352" s="298"/>
      <c r="BO1352" s="298"/>
      <c r="BZ1352" s="298"/>
      <c r="CJ1352" s="337"/>
      <c r="CK1352" s="293"/>
      <c r="CL1352" s="337"/>
      <c r="DR1352" s="298"/>
    </row>
    <row r="1353">
      <c r="A1353" s="298"/>
      <c r="L1353" s="298"/>
      <c r="W1353" s="298"/>
      <c r="AH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  <c r="BI1353" s="298"/>
      <c r="BJ1353" s="298"/>
      <c r="BK1353" s="298"/>
      <c r="BL1353" s="298"/>
      <c r="BM1353" s="298"/>
      <c r="BN1353" s="298"/>
      <c r="BO1353" s="298"/>
      <c r="BZ1353" s="298"/>
      <c r="CJ1353" s="337"/>
      <c r="CK1353" s="293"/>
      <c r="CL1353" s="337"/>
      <c r="DR1353" s="298"/>
    </row>
    <row r="1354">
      <c r="A1354" s="298"/>
      <c r="L1354" s="298"/>
      <c r="W1354" s="298"/>
      <c r="AH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  <c r="BI1354" s="298"/>
      <c r="BJ1354" s="298"/>
      <c r="BK1354" s="298"/>
      <c r="BL1354" s="298"/>
      <c r="BM1354" s="298"/>
      <c r="BN1354" s="298"/>
      <c r="BO1354" s="298"/>
      <c r="BZ1354" s="298"/>
      <c r="CJ1354" s="337"/>
      <c r="CK1354" s="293"/>
      <c r="CL1354" s="337"/>
      <c r="DR1354" s="298"/>
    </row>
    <row r="1355">
      <c r="A1355" s="298"/>
      <c r="L1355" s="298"/>
      <c r="W1355" s="298"/>
      <c r="AH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  <c r="BI1355" s="298"/>
      <c r="BJ1355" s="298"/>
      <c r="BK1355" s="298"/>
      <c r="BL1355" s="298"/>
      <c r="BM1355" s="298"/>
      <c r="BN1355" s="298"/>
      <c r="BO1355" s="298"/>
      <c r="BZ1355" s="298"/>
      <c r="CJ1355" s="337"/>
      <c r="CK1355" s="293"/>
      <c r="CL1355" s="337"/>
      <c r="DR1355" s="298"/>
    </row>
    <row r="1356">
      <c r="A1356" s="298"/>
      <c r="L1356" s="298"/>
      <c r="W1356" s="298"/>
      <c r="AH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  <c r="BI1356" s="298"/>
      <c r="BJ1356" s="298"/>
      <c r="BK1356" s="298"/>
      <c r="BL1356" s="298"/>
      <c r="BM1356" s="298"/>
      <c r="BN1356" s="298"/>
      <c r="BO1356" s="298"/>
      <c r="BZ1356" s="298"/>
      <c r="CJ1356" s="337"/>
      <c r="CK1356" s="293"/>
      <c r="CL1356" s="337"/>
      <c r="DR1356" s="298"/>
    </row>
    <row r="1357">
      <c r="A1357" s="298"/>
      <c r="L1357" s="298"/>
      <c r="W1357" s="298"/>
      <c r="AH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  <c r="BI1357" s="298"/>
      <c r="BJ1357" s="298"/>
      <c r="BK1357" s="298"/>
      <c r="BL1357" s="298"/>
      <c r="BM1357" s="298"/>
      <c r="BN1357" s="298"/>
      <c r="BO1357" s="298"/>
      <c r="BZ1357" s="298"/>
      <c r="CJ1357" s="337"/>
      <c r="CK1357" s="293"/>
      <c r="CL1357" s="337"/>
      <c r="DR1357" s="298"/>
    </row>
    <row r="1358">
      <c r="A1358" s="298"/>
      <c r="L1358" s="298"/>
      <c r="W1358" s="298"/>
      <c r="AH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  <c r="BI1358" s="298"/>
      <c r="BJ1358" s="298"/>
      <c r="BK1358" s="298"/>
      <c r="BL1358" s="298"/>
      <c r="BM1358" s="298"/>
      <c r="BN1358" s="298"/>
      <c r="BO1358" s="298"/>
      <c r="BZ1358" s="298"/>
      <c r="CJ1358" s="337"/>
      <c r="CK1358" s="293"/>
      <c r="CL1358" s="337"/>
      <c r="DR1358" s="298"/>
    </row>
    <row r="1359">
      <c r="A1359" s="298"/>
      <c r="L1359" s="298"/>
      <c r="W1359" s="298"/>
      <c r="AH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  <c r="BI1359" s="298"/>
      <c r="BJ1359" s="298"/>
      <c r="BK1359" s="298"/>
      <c r="BL1359" s="298"/>
      <c r="BM1359" s="298"/>
      <c r="BN1359" s="298"/>
      <c r="BO1359" s="298"/>
      <c r="BZ1359" s="298"/>
      <c r="CJ1359" s="337"/>
      <c r="CK1359" s="293"/>
      <c r="CL1359" s="337"/>
      <c r="DR1359" s="298"/>
    </row>
    <row r="1360">
      <c r="A1360" s="298"/>
      <c r="L1360" s="298"/>
      <c r="W1360" s="298"/>
      <c r="AH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  <c r="BI1360" s="298"/>
      <c r="BJ1360" s="298"/>
      <c r="BK1360" s="298"/>
      <c r="BL1360" s="298"/>
      <c r="BM1360" s="298"/>
      <c r="BN1360" s="298"/>
      <c r="BO1360" s="298"/>
      <c r="BZ1360" s="298"/>
      <c r="CJ1360" s="337"/>
      <c r="CK1360" s="293"/>
      <c r="CL1360" s="337"/>
      <c r="DR1360" s="298"/>
    </row>
    <row r="1361">
      <c r="A1361" s="298"/>
      <c r="L1361" s="298"/>
      <c r="W1361" s="298"/>
      <c r="AH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  <c r="BI1361" s="298"/>
      <c r="BJ1361" s="298"/>
      <c r="BK1361" s="298"/>
      <c r="BL1361" s="298"/>
      <c r="BM1361" s="298"/>
      <c r="BN1361" s="298"/>
      <c r="BO1361" s="298"/>
      <c r="BZ1361" s="298"/>
      <c r="CJ1361" s="337"/>
      <c r="CK1361" s="293"/>
      <c r="CL1361" s="337"/>
      <c r="DR1361" s="298"/>
    </row>
    <row r="1362">
      <c r="A1362" s="298"/>
      <c r="L1362" s="298"/>
      <c r="W1362" s="298"/>
      <c r="AH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  <c r="BI1362" s="298"/>
      <c r="BJ1362" s="298"/>
      <c r="BK1362" s="298"/>
      <c r="BL1362" s="298"/>
      <c r="BM1362" s="298"/>
      <c r="BN1362" s="298"/>
      <c r="BO1362" s="298"/>
      <c r="BZ1362" s="298"/>
      <c r="CJ1362" s="337"/>
      <c r="CK1362" s="293"/>
      <c r="CL1362" s="337"/>
      <c r="DR1362" s="298"/>
    </row>
    <row r="1363">
      <c r="A1363" s="298"/>
      <c r="L1363" s="298"/>
      <c r="W1363" s="298"/>
      <c r="AH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  <c r="BI1363" s="298"/>
      <c r="BJ1363" s="298"/>
      <c r="BK1363" s="298"/>
      <c r="BL1363" s="298"/>
      <c r="BM1363" s="298"/>
      <c r="BN1363" s="298"/>
      <c r="BO1363" s="298"/>
      <c r="BZ1363" s="298"/>
      <c r="CJ1363" s="337"/>
      <c r="CK1363" s="293"/>
      <c r="CL1363" s="337"/>
      <c r="DR1363" s="298"/>
    </row>
    <row r="1364">
      <c r="A1364" s="298"/>
      <c r="L1364" s="298"/>
      <c r="W1364" s="298"/>
      <c r="AH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  <c r="BI1364" s="298"/>
      <c r="BJ1364" s="298"/>
      <c r="BK1364" s="298"/>
      <c r="BL1364" s="298"/>
      <c r="BM1364" s="298"/>
      <c r="BN1364" s="298"/>
      <c r="BO1364" s="298"/>
      <c r="BZ1364" s="298"/>
      <c r="CJ1364" s="337"/>
      <c r="CK1364" s="293"/>
      <c r="CL1364" s="337"/>
      <c r="DR1364" s="298"/>
    </row>
    <row r="1365">
      <c r="A1365" s="298"/>
      <c r="L1365" s="298"/>
      <c r="W1365" s="298"/>
      <c r="AH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  <c r="BI1365" s="298"/>
      <c r="BJ1365" s="298"/>
      <c r="BK1365" s="298"/>
      <c r="BL1365" s="298"/>
      <c r="BM1365" s="298"/>
      <c r="BN1365" s="298"/>
      <c r="BO1365" s="298"/>
      <c r="BZ1365" s="298"/>
      <c r="CJ1365" s="337"/>
      <c r="CK1365" s="293"/>
      <c r="CL1365" s="337"/>
      <c r="DR1365" s="298"/>
    </row>
    <row r="1366">
      <c r="A1366" s="298"/>
      <c r="L1366" s="298"/>
      <c r="W1366" s="298"/>
      <c r="AH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  <c r="BI1366" s="298"/>
      <c r="BJ1366" s="298"/>
      <c r="BK1366" s="298"/>
      <c r="BL1366" s="298"/>
      <c r="BM1366" s="298"/>
      <c r="BN1366" s="298"/>
      <c r="BO1366" s="298"/>
      <c r="BZ1366" s="298"/>
      <c r="CJ1366" s="337"/>
      <c r="CK1366" s="293"/>
      <c r="CL1366" s="337"/>
      <c r="DR1366" s="298"/>
    </row>
    <row r="1367">
      <c r="A1367" s="298"/>
      <c r="L1367" s="298"/>
      <c r="W1367" s="298"/>
      <c r="AH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  <c r="BI1367" s="298"/>
      <c r="BJ1367" s="298"/>
      <c r="BK1367" s="298"/>
      <c r="BL1367" s="298"/>
      <c r="BM1367" s="298"/>
      <c r="BN1367" s="298"/>
      <c r="BO1367" s="298"/>
      <c r="BZ1367" s="298"/>
      <c r="CJ1367" s="337"/>
      <c r="CK1367" s="293"/>
      <c r="CL1367" s="337"/>
      <c r="DR1367" s="298"/>
    </row>
    <row r="1368">
      <c r="A1368" s="298"/>
      <c r="L1368" s="298"/>
      <c r="W1368" s="298"/>
      <c r="AH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  <c r="BI1368" s="298"/>
      <c r="BJ1368" s="298"/>
      <c r="BK1368" s="298"/>
      <c r="BL1368" s="298"/>
      <c r="BM1368" s="298"/>
      <c r="BN1368" s="298"/>
      <c r="BO1368" s="298"/>
      <c r="BZ1368" s="298"/>
      <c r="CJ1368" s="337"/>
      <c r="CK1368" s="293"/>
      <c r="CL1368" s="337"/>
      <c r="DR1368" s="298"/>
    </row>
    <row r="1369">
      <c r="A1369" s="298"/>
      <c r="L1369" s="298"/>
      <c r="W1369" s="298"/>
      <c r="AH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  <c r="BI1369" s="298"/>
      <c r="BJ1369" s="298"/>
      <c r="BK1369" s="298"/>
      <c r="BL1369" s="298"/>
      <c r="BM1369" s="298"/>
      <c r="BN1369" s="298"/>
      <c r="BO1369" s="298"/>
      <c r="BZ1369" s="298"/>
      <c r="CJ1369" s="337"/>
      <c r="CK1369" s="293"/>
      <c r="CL1369" s="337"/>
      <c r="DR1369" s="298"/>
    </row>
    <row r="1370">
      <c r="A1370" s="298"/>
      <c r="L1370" s="298"/>
      <c r="W1370" s="298"/>
      <c r="AH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  <c r="BI1370" s="298"/>
      <c r="BJ1370" s="298"/>
      <c r="BK1370" s="298"/>
      <c r="BL1370" s="298"/>
      <c r="BM1370" s="298"/>
      <c r="BN1370" s="298"/>
      <c r="BO1370" s="298"/>
      <c r="BZ1370" s="298"/>
      <c r="CJ1370" s="337"/>
      <c r="CK1370" s="293"/>
      <c r="CL1370" s="337"/>
      <c r="DR1370" s="298"/>
    </row>
    <row r="1371">
      <c r="A1371" s="298"/>
      <c r="L1371" s="298"/>
      <c r="W1371" s="298"/>
      <c r="AH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  <c r="BI1371" s="298"/>
      <c r="BJ1371" s="298"/>
      <c r="BK1371" s="298"/>
      <c r="BL1371" s="298"/>
      <c r="BM1371" s="298"/>
      <c r="BN1371" s="298"/>
      <c r="BO1371" s="298"/>
      <c r="BZ1371" s="298"/>
      <c r="CJ1371" s="337"/>
      <c r="CK1371" s="293"/>
      <c r="CL1371" s="337"/>
      <c r="DR1371" s="298"/>
    </row>
    <row r="1372">
      <c r="A1372" s="298"/>
      <c r="L1372" s="298"/>
      <c r="W1372" s="298"/>
      <c r="AH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  <c r="BI1372" s="298"/>
      <c r="BJ1372" s="298"/>
      <c r="BK1372" s="298"/>
      <c r="BL1372" s="298"/>
      <c r="BM1372" s="298"/>
      <c r="BN1372" s="298"/>
      <c r="BO1372" s="298"/>
      <c r="BZ1372" s="298"/>
      <c r="CJ1372" s="337"/>
      <c r="CK1372" s="293"/>
      <c r="CL1372" s="337"/>
      <c r="DR1372" s="298"/>
    </row>
    <row r="1373">
      <c r="A1373" s="298"/>
      <c r="L1373" s="298"/>
      <c r="W1373" s="298"/>
      <c r="AH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  <c r="BI1373" s="298"/>
      <c r="BJ1373" s="298"/>
      <c r="BK1373" s="298"/>
      <c r="BL1373" s="298"/>
      <c r="BM1373" s="298"/>
      <c r="BN1373" s="298"/>
      <c r="BO1373" s="298"/>
      <c r="BZ1373" s="298"/>
      <c r="CJ1373" s="337"/>
      <c r="CK1373" s="293"/>
      <c r="CL1373" s="337"/>
      <c r="DR1373" s="298"/>
    </row>
    <row r="1374">
      <c r="A1374" s="298"/>
      <c r="L1374" s="298"/>
      <c r="W1374" s="298"/>
      <c r="AH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  <c r="BI1374" s="298"/>
      <c r="BJ1374" s="298"/>
      <c r="BK1374" s="298"/>
      <c r="BL1374" s="298"/>
      <c r="BM1374" s="298"/>
      <c r="BN1374" s="298"/>
      <c r="BO1374" s="298"/>
      <c r="BZ1374" s="298"/>
      <c r="CJ1374" s="337"/>
      <c r="CK1374" s="293"/>
      <c r="CL1374" s="337"/>
      <c r="DR1374" s="298"/>
    </row>
    <row r="1375">
      <c r="A1375" s="298"/>
      <c r="L1375" s="298"/>
      <c r="W1375" s="298"/>
      <c r="AH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  <c r="BI1375" s="298"/>
      <c r="BJ1375" s="298"/>
      <c r="BK1375" s="298"/>
      <c r="BL1375" s="298"/>
      <c r="BM1375" s="298"/>
      <c r="BN1375" s="298"/>
      <c r="BO1375" s="298"/>
      <c r="BZ1375" s="298"/>
      <c r="CJ1375" s="337"/>
      <c r="CK1375" s="293"/>
      <c r="CL1375" s="337"/>
      <c r="DR1375" s="298"/>
    </row>
    <row r="1376">
      <c r="A1376" s="298"/>
      <c r="L1376" s="298"/>
      <c r="W1376" s="298"/>
      <c r="AH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  <c r="BI1376" s="298"/>
      <c r="BJ1376" s="298"/>
      <c r="BK1376" s="298"/>
      <c r="BL1376" s="298"/>
      <c r="BM1376" s="298"/>
      <c r="BN1376" s="298"/>
      <c r="BO1376" s="298"/>
      <c r="BZ1376" s="298"/>
      <c r="CJ1376" s="337"/>
      <c r="CK1376" s="293"/>
      <c r="CL1376" s="337"/>
      <c r="DR1376" s="298"/>
    </row>
    <row r="1377">
      <c r="A1377" s="298"/>
      <c r="L1377" s="298"/>
      <c r="W1377" s="298"/>
      <c r="AH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  <c r="BI1377" s="298"/>
      <c r="BJ1377" s="298"/>
      <c r="BK1377" s="298"/>
      <c r="BL1377" s="298"/>
      <c r="BM1377" s="298"/>
      <c r="BN1377" s="298"/>
      <c r="BO1377" s="298"/>
      <c r="BZ1377" s="298"/>
      <c r="CJ1377" s="337"/>
      <c r="CK1377" s="293"/>
      <c r="CL1377" s="337"/>
      <c r="DR1377" s="298"/>
    </row>
    <row r="1378">
      <c r="A1378" s="298"/>
      <c r="L1378" s="298"/>
      <c r="W1378" s="298"/>
      <c r="AH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  <c r="BI1378" s="298"/>
      <c r="BJ1378" s="298"/>
      <c r="BK1378" s="298"/>
      <c r="BL1378" s="298"/>
      <c r="BM1378" s="298"/>
      <c r="BN1378" s="298"/>
      <c r="BO1378" s="298"/>
      <c r="BZ1378" s="298"/>
      <c r="CJ1378" s="337"/>
      <c r="CK1378" s="293"/>
      <c r="CL1378" s="337"/>
      <c r="DR1378" s="298"/>
    </row>
    <row r="1379">
      <c r="A1379" s="298"/>
      <c r="L1379" s="298"/>
      <c r="W1379" s="298"/>
      <c r="AH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  <c r="BI1379" s="298"/>
      <c r="BJ1379" s="298"/>
      <c r="BK1379" s="298"/>
      <c r="BL1379" s="298"/>
      <c r="BM1379" s="298"/>
      <c r="BN1379" s="298"/>
      <c r="BO1379" s="298"/>
      <c r="BZ1379" s="298"/>
      <c r="CJ1379" s="337"/>
      <c r="CK1379" s="293"/>
      <c r="CL1379" s="337"/>
      <c r="DR1379" s="298"/>
    </row>
    <row r="1380">
      <c r="A1380" s="298"/>
      <c r="L1380" s="298"/>
      <c r="W1380" s="298"/>
      <c r="AH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  <c r="BI1380" s="298"/>
      <c r="BJ1380" s="298"/>
      <c r="BK1380" s="298"/>
      <c r="BL1380" s="298"/>
      <c r="BM1380" s="298"/>
      <c r="BN1380" s="298"/>
      <c r="BO1380" s="298"/>
      <c r="BZ1380" s="298"/>
      <c r="CJ1380" s="337"/>
      <c r="CK1380" s="293"/>
      <c r="CL1380" s="337"/>
      <c r="DR1380" s="298"/>
    </row>
    <row r="1381">
      <c r="A1381" s="298"/>
      <c r="L1381" s="298"/>
      <c r="W1381" s="298"/>
      <c r="AH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  <c r="BI1381" s="298"/>
      <c r="BJ1381" s="298"/>
      <c r="BK1381" s="298"/>
      <c r="BL1381" s="298"/>
      <c r="BM1381" s="298"/>
      <c r="BN1381" s="298"/>
      <c r="BO1381" s="298"/>
      <c r="BZ1381" s="298"/>
      <c r="CJ1381" s="337"/>
      <c r="CK1381" s="293"/>
      <c r="CL1381" s="337"/>
      <c r="DR1381" s="298"/>
    </row>
    <row r="1382">
      <c r="A1382" s="298"/>
      <c r="L1382" s="298"/>
      <c r="W1382" s="298"/>
      <c r="AH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  <c r="BI1382" s="298"/>
      <c r="BJ1382" s="298"/>
      <c r="BK1382" s="298"/>
      <c r="BL1382" s="298"/>
      <c r="BM1382" s="298"/>
      <c r="BN1382" s="298"/>
      <c r="BO1382" s="298"/>
      <c r="BZ1382" s="298"/>
      <c r="CJ1382" s="337"/>
      <c r="CK1382" s="293"/>
      <c r="CL1382" s="337"/>
      <c r="DR1382" s="298"/>
    </row>
    <row r="1383">
      <c r="A1383" s="298"/>
      <c r="L1383" s="298"/>
      <c r="W1383" s="298"/>
      <c r="AH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  <c r="BI1383" s="298"/>
      <c r="BJ1383" s="298"/>
      <c r="BK1383" s="298"/>
      <c r="BL1383" s="298"/>
      <c r="BM1383" s="298"/>
      <c r="BN1383" s="298"/>
      <c r="BO1383" s="298"/>
      <c r="BZ1383" s="298"/>
      <c r="CJ1383" s="337"/>
      <c r="CK1383" s="293"/>
      <c r="CL1383" s="337"/>
      <c r="DR1383" s="298"/>
    </row>
    <row r="1384">
      <c r="A1384" s="298"/>
      <c r="L1384" s="298"/>
      <c r="W1384" s="298"/>
      <c r="AH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  <c r="BI1384" s="298"/>
      <c r="BJ1384" s="298"/>
      <c r="BK1384" s="298"/>
      <c r="BL1384" s="298"/>
      <c r="BM1384" s="298"/>
      <c r="BN1384" s="298"/>
      <c r="BO1384" s="298"/>
      <c r="BZ1384" s="298"/>
      <c r="CJ1384" s="337"/>
      <c r="CK1384" s="293"/>
      <c r="CL1384" s="337"/>
      <c r="DR1384" s="298"/>
    </row>
    <row r="1385">
      <c r="A1385" s="298"/>
      <c r="L1385" s="298"/>
      <c r="W1385" s="298"/>
      <c r="AH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  <c r="BI1385" s="298"/>
      <c r="BJ1385" s="298"/>
      <c r="BK1385" s="298"/>
      <c r="BL1385" s="298"/>
      <c r="BM1385" s="298"/>
      <c r="BN1385" s="298"/>
      <c r="BO1385" s="298"/>
      <c r="BZ1385" s="298"/>
      <c r="CJ1385" s="337"/>
      <c r="CK1385" s="293"/>
      <c r="CL1385" s="337"/>
      <c r="DR1385" s="298"/>
    </row>
    <row r="1386">
      <c r="A1386" s="298"/>
      <c r="L1386" s="298"/>
      <c r="W1386" s="298"/>
      <c r="AH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  <c r="BI1386" s="298"/>
      <c r="BJ1386" s="298"/>
      <c r="BK1386" s="298"/>
      <c r="BL1386" s="298"/>
      <c r="BM1386" s="298"/>
      <c r="BN1386" s="298"/>
      <c r="BO1386" s="298"/>
      <c r="BZ1386" s="298"/>
      <c r="CJ1386" s="337"/>
      <c r="CK1386" s="293"/>
      <c r="CL1386" s="337"/>
      <c r="DR1386" s="298"/>
    </row>
    <row r="1387">
      <c r="A1387" s="298"/>
      <c r="L1387" s="298"/>
      <c r="W1387" s="298"/>
      <c r="AH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  <c r="BI1387" s="298"/>
      <c r="BJ1387" s="298"/>
      <c r="BK1387" s="298"/>
      <c r="BL1387" s="298"/>
      <c r="BM1387" s="298"/>
      <c r="BN1387" s="298"/>
      <c r="BO1387" s="298"/>
      <c r="BZ1387" s="298"/>
      <c r="CJ1387" s="337"/>
      <c r="CK1387" s="293"/>
      <c r="CL1387" s="337"/>
      <c r="DR1387" s="298"/>
    </row>
    <row r="1388">
      <c r="A1388" s="298"/>
      <c r="L1388" s="298"/>
      <c r="W1388" s="298"/>
      <c r="AH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  <c r="BI1388" s="298"/>
      <c r="BJ1388" s="298"/>
      <c r="BK1388" s="298"/>
      <c r="BL1388" s="298"/>
      <c r="BM1388" s="298"/>
      <c r="BN1388" s="298"/>
      <c r="BO1388" s="298"/>
      <c r="BZ1388" s="298"/>
      <c r="CJ1388" s="337"/>
      <c r="CK1388" s="293"/>
      <c r="CL1388" s="337"/>
      <c r="DR1388" s="298"/>
    </row>
    <row r="1389">
      <c r="A1389" s="298"/>
      <c r="L1389" s="298"/>
      <c r="W1389" s="298"/>
      <c r="AH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  <c r="BI1389" s="298"/>
      <c r="BJ1389" s="298"/>
      <c r="BK1389" s="298"/>
      <c r="BL1389" s="298"/>
      <c r="BM1389" s="298"/>
      <c r="BN1389" s="298"/>
      <c r="BO1389" s="298"/>
      <c r="BZ1389" s="298"/>
      <c r="CJ1389" s="337"/>
      <c r="CK1389" s="293"/>
      <c r="CL1389" s="337"/>
      <c r="DR1389" s="298"/>
    </row>
    <row r="1390">
      <c r="A1390" s="298"/>
      <c r="L1390" s="298"/>
      <c r="W1390" s="298"/>
      <c r="AH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  <c r="BI1390" s="298"/>
      <c r="BJ1390" s="298"/>
      <c r="BK1390" s="298"/>
      <c r="BL1390" s="298"/>
      <c r="BM1390" s="298"/>
      <c r="BN1390" s="298"/>
      <c r="BO1390" s="298"/>
      <c r="BZ1390" s="298"/>
      <c r="CJ1390" s="337"/>
      <c r="CK1390" s="293"/>
      <c r="CL1390" s="337"/>
      <c r="DR1390" s="298"/>
    </row>
    <row r="1391">
      <c r="A1391" s="298"/>
      <c r="L1391" s="298"/>
      <c r="W1391" s="298"/>
      <c r="AH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  <c r="BI1391" s="298"/>
      <c r="BJ1391" s="298"/>
      <c r="BK1391" s="298"/>
      <c r="BL1391" s="298"/>
      <c r="BM1391" s="298"/>
      <c r="BN1391" s="298"/>
      <c r="BO1391" s="298"/>
      <c r="BZ1391" s="298"/>
      <c r="CJ1391" s="337"/>
      <c r="CK1391" s="293"/>
      <c r="CL1391" s="337"/>
      <c r="DR1391" s="298"/>
    </row>
    <row r="1392">
      <c r="A1392" s="298"/>
      <c r="L1392" s="298"/>
      <c r="W1392" s="298"/>
      <c r="AH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  <c r="BI1392" s="298"/>
      <c r="BJ1392" s="298"/>
      <c r="BK1392" s="298"/>
      <c r="BL1392" s="298"/>
      <c r="BM1392" s="298"/>
      <c r="BN1392" s="298"/>
      <c r="BO1392" s="298"/>
      <c r="BZ1392" s="298"/>
      <c r="CJ1392" s="337"/>
      <c r="CK1392" s="293"/>
      <c r="CL1392" s="337"/>
      <c r="DR1392" s="298"/>
    </row>
    <row r="1393">
      <c r="A1393" s="298"/>
      <c r="L1393" s="298"/>
      <c r="W1393" s="298"/>
      <c r="AH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  <c r="BI1393" s="298"/>
      <c r="BJ1393" s="298"/>
      <c r="BK1393" s="298"/>
      <c r="BL1393" s="298"/>
      <c r="BM1393" s="298"/>
      <c r="BN1393" s="298"/>
      <c r="BO1393" s="298"/>
      <c r="BZ1393" s="298"/>
      <c r="CJ1393" s="337"/>
      <c r="CK1393" s="293"/>
      <c r="CL1393" s="337"/>
      <c r="DR1393" s="298"/>
    </row>
    <row r="1394">
      <c r="A1394" s="298"/>
      <c r="L1394" s="298"/>
      <c r="W1394" s="298"/>
      <c r="AH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  <c r="BI1394" s="298"/>
      <c r="BJ1394" s="298"/>
      <c r="BK1394" s="298"/>
      <c r="BL1394" s="298"/>
      <c r="BM1394" s="298"/>
      <c r="BN1394" s="298"/>
      <c r="BO1394" s="298"/>
      <c r="BZ1394" s="298"/>
      <c r="CJ1394" s="337"/>
      <c r="CK1394" s="293"/>
      <c r="CL1394" s="337"/>
      <c r="DR1394" s="298"/>
    </row>
    <row r="1395">
      <c r="A1395" s="298"/>
      <c r="L1395" s="298"/>
      <c r="W1395" s="298"/>
      <c r="AH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  <c r="BI1395" s="298"/>
      <c r="BJ1395" s="298"/>
      <c r="BK1395" s="298"/>
      <c r="BL1395" s="298"/>
      <c r="BM1395" s="298"/>
      <c r="BN1395" s="298"/>
      <c r="BO1395" s="298"/>
      <c r="BZ1395" s="298"/>
      <c r="CJ1395" s="337"/>
      <c r="CK1395" s="293"/>
      <c r="CL1395" s="337"/>
      <c r="DR1395" s="298"/>
    </row>
    <row r="1396">
      <c r="A1396" s="298"/>
      <c r="L1396" s="298"/>
      <c r="W1396" s="298"/>
      <c r="AH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  <c r="BI1396" s="298"/>
      <c r="BJ1396" s="298"/>
      <c r="BK1396" s="298"/>
      <c r="BL1396" s="298"/>
      <c r="BM1396" s="298"/>
      <c r="BN1396" s="298"/>
      <c r="BO1396" s="298"/>
      <c r="BZ1396" s="298"/>
      <c r="CJ1396" s="337"/>
      <c r="CK1396" s="293"/>
      <c r="CL1396" s="337"/>
      <c r="DR1396" s="298"/>
    </row>
    <row r="1397">
      <c r="A1397" s="298"/>
      <c r="L1397" s="298"/>
      <c r="W1397" s="298"/>
      <c r="AH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  <c r="BI1397" s="298"/>
      <c r="BJ1397" s="298"/>
      <c r="BK1397" s="298"/>
      <c r="BL1397" s="298"/>
      <c r="BM1397" s="298"/>
      <c r="BN1397" s="298"/>
      <c r="BO1397" s="298"/>
      <c r="BZ1397" s="298"/>
      <c r="CJ1397" s="337"/>
      <c r="CK1397" s="293"/>
      <c r="CL1397" s="337"/>
      <c r="DR1397" s="298"/>
    </row>
    <row r="1398">
      <c r="A1398" s="298"/>
      <c r="L1398" s="298"/>
      <c r="W1398" s="298"/>
      <c r="AH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  <c r="BI1398" s="298"/>
      <c r="BJ1398" s="298"/>
      <c r="BK1398" s="298"/>
      <c r="BL1398" s="298"/>
      <c r="BM1398" s="298"/>
      <c r="BN1398" s="298"/>
      <c r="BO1398" s="298"/>
      <c r="BZ1398" s="298"/>
      <c r="CJ1398" s="337"/>
      <c r="CK1398" s="293"/>
      <c r="CL1398" s="337"/>
      <c r="DR1398" s="298"/>
    </row>
    <row r="1399">
      <c r="A1399" s="298"/>
      <c r="L1399" s="298"/>
      <c r="W1399" s="298"/>
      <c r="AH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  <c r="BI1399" s="298"/>
      <c r="BJ1399" s="298"/>
      <c r="BK1399" s="298"/>
      <c r="BL1399" s="298"/>
      <c r="BM1399" s="298"/>
      <c r="BN1399" s="298"/>
      <c r="BO1399" s="298"/>
      <c r="BZ1399" s="298"/>
      <c r="CJ1399" s="337"/>
      <c r="CK1399" s="293"/>
      <c r="CL1399" s="337"/>
      <c r="DR1399" s="298"/>
    </row>
    <row r="1400">
      <c r="A1400" s="298"/>
      <c r="L1400" s="298"/>
      <c r="W1400" s="298"/>
      <c r="AH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  <c r="BI1400" s="298"/>
      <c r="BJ1400" s="298"/>
      <c r="BK1400" s="298"/>
      <c r="BL1400" s="298"/>
      <c r="BM1400" s="298"/>
      <c r="BN1400" s="298"/>
      <c r="BO1400" s="298"/>
      <c r="BZ1400" s="298"/>
      <c r="CJ1400" s="337"/>
      <c r="CK1400" s="293"/>
      <c r="CL1400" s="337"/>
      <c r="DR1400" s="298"/>
    </row>
    <row r="1401">
      <c r="A1401" s="298"/>
      <c r="L1401" s="298"/>
      <c r="W1401" s="298"/>
      <c r="AH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  <c r="BI1401" s="298"/>
      <c r="BJ1401" s="298"/>
      <c r="BK1401" s="298"/>
      <c r="BL1401" s="298"/>
      <c r="BM1401" s="298"/>
      <c r="BN1401" s="298"/>
      <c r="BO1401" s="298"/>
      <c r="BZ1401" s="298"/>
      <c r="CJ1401" s="337"/>
      <c r="CK1401" s="293"/>
      <c r="CL1401" s="337"/>
      <c r="DR1401" s="298"/>
    </row>
    <row r="1402">
      <c r="A1402" s="298"/>
      <c r="L1402" s="298"/>
      <c r="W1402" s="298"/>
      <c r="AH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  <c r="BI1402" s="298"/>
      <c r="BJ1402" s="298"/>
      <c r="BK1402" s="298"/>
      <c r="BL1402" s="298"/>
      <c r="BM1402" s="298"/>
      <c r="BN1402" s="298"/>
      <c r="BO1402" s="298"/>
      <c r="BZ1402" s="298"/>
      <c r="CJ1402" s="337"/>
      <c r="CK1402" s="293"/>
      <c r="CL1402" s="337"/>
      <c r="DR1402" s="298"/>
    </row>
    <row r="1403">
      <c r="A1403" s="298"/>
      <c r="L1403" s="298"/>
      <c r="W1403" s="298"/>
      <c r="AH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  <c r="BI1403" s="298"/>
      <c r="BJ1403" s="298"/>
      <c r="BK1403" s="298"/>
      <c r="BL1403" s="298"/>
      <c r="BM1403" s="298"/>
      <c r="BN1403" s="298"/>
      <c r="BO1403" s="298"/>
      <c r="BZ1403" s="298"/>
      <c r="CJ1403" s="337"/>
      <c r="CK1403" s="293"/>
      <c r="CL1403" s="337"/>
      <c r="DR1403" s="298"/>
    </row>
    <row r="1404">
      <c r="A1404" s="298"/>
      <c r="L1404" s="298"/>
      <c r="W1404" s="298"/>
      <c r="AH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  <c r="BI1404" s="298"/>
      <c r="BJ1404" s="298"/>
      <c r="BK1404" s="298"/>
      <c r="BL1404" s="298"/>
      <c r="BM1404" s="298"/>
      <c r="BN1404" s="298"/>
      <c r="BO1404" s="298"/>
      <c r="BZ1404" s="298"/>
      <c r="CJ1404" s="337"/>
      <c r="CK1404" s="293"/>
      <c r="CL1404" s="337"/>
      <c r="DR1404" s="298"/>
    </row>
    <row r="1405">
      <c r="A1405" s="298"/>
      <c r="L1405" s="298"/>
      <c r="W1405" s="298"/>
      <c r="AH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  <c r="BI1405" s="298"/>
      <c r="BJ1405" s="298"/>
      <c r="BK1405" s="298"/>
      <c r="BL1405" s="298"/>
      <c r="BM1405" s="298"/>
      <c r="BN1405" s="298"/>
      <c r="BO1405" s="298"/>
      <c r="BZ1405" s="298"/>
      <c r="CJ1405" s="337"/>
      <c r="CK1405" s="293"/>
      <c r="CL1405" s="337"/>
      <c r="DR1405" s="298"/>
    </row>
    <row r="1406">
      <c r="A1406" s="298"/>
      <c r="L1406" s="298"/>
      <c r="W1406" s="298"/>
      <c r="AH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  <c r="BI1406" s="298"/>
      <c r="BJ1406" s="298"/>
      <c r="BK1406" s="298"/>
      <c r="BL1406" s="298"/>
      <c r="BM1406" s="298"/>
      <c r="BN1406" s="298"/>
      <c r="BO1406" s="298"/>
      <c r="BZ1406" s="298"/>
      <c r="CJ1406" s="337"/>
      <c r="CK1406" s="293"/>
      <c r="CL1406" s="337"/>
      <c r="DR1406" s="298"/>
    </row>
    <row r="1407">
      <c r="A1407" s="298"/>
      <c r="L1407" s="298"/>
      <c r="W1407" s="298"/>
      <c r="AH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  <c r="BI1407" s="298"/>
      <c r="BJ1407" s="298"/>
      <c r="BK1407" s="298"/>
      <c r="BL1407" s="298"/>
      <c r="BM1407" s="298"/>
      <c r="BN1407" s="298"/>
      <c r="BO1407" s="298"/>
      <c r="BZ1407" s="298"/>
      <c r="CJ1407" s="337"/>
      <c r="CK1407" s="293"/>
      <c r="CL1407" s="337"/>
      <c r="DR1407" s="298"/>
    </row>
    <row r="1408">
      <c r="A1408" s="298"/>
      <c r="L1408" s="298"/>
      <c r="W1408" s="298"/>
      <c r="AH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  <c r="BI1408" s="298"/>
      <c r="BJ1408" s="298"/>
      <c r="BK1408" s="298"/>
      <c r="BL1408" s="298"/>
      <c r="BM1408" s="298"/>
      <c r="BN1408" s="298"/>
      <c r="BO1408" s="298"/>
      <c r="BZ1408" s="298"/>
      <c r="CJ1408" s="337"/>
      <c r="CK1408" s="293"/>
      <c r="CL1408" s="337"/>
      <c r="DR1408" s="298"/>
    </row>
    <row r="1409">
      <c r="A1409" s="298"/>
      <c r="L1409" s="298"/>
      <c r="W1409" s="298"/>
      <c r="AH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  <c r="BI1409" s="298"/>
      <c r="BJ1409" s="298"/>
      <c r="BK1409" s="298"/>
      <c r="BL1409" s="298"/>
      <c r="BM1409" s="298"/>
      <c r="BN1409" s="298"/>
      <c r="BO1409" s="298"/>
      <c r="BZ1409" s="298"/>
      <c r="CJ1409" s="337"/>
      <c r="CK1409" s="293"/>
      <c r="CL1409" s="337"/>
      <c r="DR1409" s="298"/>
    </row>
    <row r="1410">
      <c r="A1410" s="298"/>
      <c r="L1410" s="298"/>
      <c r="W1410" s="298"/>
      <c r="AH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  <c r="BI1410" s="298"/>
      <c r="BJ1410" s="298"/>
      <c r="BK1410" s="298"/>
      <c r="BL1410" s="298"/>
      <c r="BM1410" s="298"/>
      <c r="BN1410" s="298"/>
      <c r="BO1410" s="298"/>
      <c r="BZ1410" s="298"/>
      <c r="CJ1410" s="337"/>
      <c r="CK1410" s="293"/>
      <c r="CL1410" s="337"/>
      <c r="DR1410" s="298"/>
    </row>
    <row r="1411">
      <c r="A1411" s="298"/>
      <c r="L1411" s="298"/>
      <c r="W1411" s="298"/>
      <c r="AH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  <c r="BI1411" s="298"/>
      <c r="BJ1411" s="298"/>
      <c r="BK1411" s="298"/>
      <c r="BL1411" s="298"/>
      <c r="BM1411" s="298"/>
      <c r="BN1411" s="298"/>
      <c r="BO1411" s="298"/>
      <c r="BZ1411" s="298"/>
      <c r="CJ1411" s="337"/>
      <c r="CK1411" s="293"/>
      <c r="CL1411" s="337"/>
      <c r="DR1411" s="298"/>
    </row>
    <row r="1412">
      <c r="A1412" s="298"/>
      <c r="L1412" s="298"/>
      <c r="W1412" s="298"/>
      <c r="AH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  <c r="BI1412" s="298"/>
      <c r="BJ1412" s="298"/>
      <c r="BK1412" s="298"/>
      <c r="BL1412" s="298"/>
      <c r="BM1412" s="298"/>
      <c r="BN1412" s="298"/>
      <c r="BO1412" s="298"/>
      <c r="BZ1412" s="298"/>
      <c r="CJ1412" s="337"/>
      <c r="CK1412" s="293"/>
      <c r="CL1412" s="337"/>
      <c r="DR1412" s="298"/>
    </row>
    <row r="1413">
      <c r="A1413" s="298"/>
      <c r="L1413" s="298"/>
      <c r="W1413" s="298"/>
      <c r="AH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  <c r="BI1413" s="298"/>
      <c r="BJ1413" s="298"/>
      <c r="BK1413" s="298"/>
      <c r="BL1413" s="298"/>
      <c r="BM1413" s="298"/>
      <c r="BN1413" s="298"/>
      <c r="BO1413" s="298"/>
      <c r="BZ1413" s="298"/>
      <c r="CJ1413" s="337"/>
      <c r="CK1413" s="293"/>
      <c r="CL1413" s="337"/>
      <c r="DR1413" s="298"/>
    </row>
    <row r="1414">
      <c r="A1414" s="298"/>
      <c r="L1414" s="298"/>
      <c r="W1414" s="298"/>
      <c r="AH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  <c r="BI1414" s="298"/>
      <c r="BJ1414" s="298"/>
      <c r="BK1414" s="298"/>
      <c r="BL1414" s="298"/>
      <c r="BM1414" s="298"/>
      <c r="BN1414" s="298"/>
      <c r="BO1414" s="298"/>
      <c r="BZ1414" s="298"/>
      <c r="CJ1414" s="337"/>
      <c r="CK1414" s="293"/>
      <c r="CL1414" s="337"/>
      <c r="DR1414" s="298"/>
    </row>
    <row r="1415">
      <c r="A1415" s="298"/>
      <c r="L1415" s="298"/>
      <c r="W1415" s="298"/>
      <c r="AH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  <c r="BI1415" s="298"/>
      <c r="BJ1415" s="298"/>
      <c r="BK1415" s="298"/>
      <c r="BL1415" s="298"/>
      <c r="BM1415" s="298"/>
      <c r="BN1415" s="298"/>
      <c r="BO1415" s="298"/>
      <c r="BZ1415" s="298"/>
      <c r="CJ1415" s="337"/>
      <c r="CK1415" s="293"/>
      <c r="CL1415" s="337"/>
      <c r="DR1415" s="298"/>
    </row>
    <row r="1416">
      <c r="A1416" s="298"/>
      <c r="L1416" s="298"/>
      <c r="W1416" s="298"/>
      <c r="AH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  <c r="BI1416" s="298"/>
      <c r="BJ1416" s="298"/>
      <c r="BK1416" s="298"/>
      <c r="BL1416" s="298"/>
      <c r="BM1416" s="298"/>
      <c r="BN1416" s="298"/>
      <c r="BO1416" s="298"/>
      <c r="BZ1416" s="298"/>
      <c r="CJ1416" s="337"/>
      <c r="CK1416" s="293"/>
      <c r="CL1416" s="337"/>
      <c r="DR1416" s="298"/>
    </row>
    <row r="1417">
      <c r="A1417" s="298"/>
      <c r="L1417" s="298"/>
      <c r="W1417" s="298"/>
      <c r="AH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  <c r="BI1417" s="298"/>
      <c r="BJ1417" s="298"/>
      <c r="BK1417" s="298"/>
      <c r="BL1417" s="298"/>
      <c r="BM1417" s="298"/>
      <c r="BN1417" s="298"/>
      <c r="BO1417" s="298"/>
      <c r="BZ1417" s="298"/>
      <c r="CJ1417" s="337"/>
      <c r="CK1417" s="293"/>
      <c r="CL1417" s="337"/>
      <c r="DR1417" s="298"/>
    </row>
    <row r="1418">
      <c r="A1418" s="298"/>
      <c r="L1418" s="298"/>
      <c r="W1418" s="298"/>
      <c r="AH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  <c r="BI1418" s="298"/>
      <c r="BJ1418" s="298"/>
      <c r="BK1418" s="298"/>
      <c r="BL1418" s="298"/>
      <c r="BM1418" s="298"/>
      <c r="BN1418" s="298"/>
      <c r="BO1418" s="298"/>
      <c r="BZ1418" s="298"/>
      <c r="CJ1418" s="337"/>
      <c r="CK1418" s="293"/>
      <c r="CL1418" s="337"/>
      <c r="DR1418" s="298"/>
    </row>
    <row r="1419">
      <c r="A1419" s="298"/>
      <c r="L1419" s="298"/>
      <c r="W1419" s="298"/>
      <c r="AH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  <c r="BI1419" s="298"/>
      <c r="BJ1419" s="298"/>
      <c r="BK1419" s="298"/>
      <c r="BL1419" s="298"/>
      <c r="BM1419" s="298"/>
      <c r="BN1419" s="298"/>
      <c r="BO1419" s="298"/>
      <c r="BZ1419" s="298"/>
      <c r="CJ1419" s="337"/>
      <c r="CK1419" s="293"/>
      <c r="CL1419" s="337"/>
      <c r="DR1419" s="298"/>
    </row>
    <row r="1420">
      <c r="A1420" s="298"/>
      <c r="L1420" s="298"/>
      <c r="W1420" s="298"/>
      <c r="AH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  <c r="BI1420" s="298"/>
      <c r="BJ1420" s="298"/>
      <c r="BK1420" s="298"/>
      <c r="BL1420" s="298"/>
      <c r="BM1420" s="298"/>
      <c r="BN1420" s="298"/>
      <c r="BO1420" s="298"/>
      <c r="BZ1420" s="298"/>
      <c r="CJ1420" s="337"/>
      <c r="CK1420" s="293"/>
      <c r="CL1420" s="337"/>
      <c r="DR1420" s="298"/>
    </row>
    <row r="1421">
      <c r="A1421" s="298"/>
      <c r="L1421" s="298"/>
      <c r="W1421" s="298"/>
      <c r="AH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  <c r="BI1421" s="298"/>
      <c r="BJ1421" s="298"/>
      <c r="BK1421" s="298"/>
      <c r="BL1421" s="298"/>
      <c r="BM1421" s="298"/>
      <c r="BN1421" s="298"/>
      <c r="BO1421" s="298"/>
      <c r="BZ1421" s="298"/>
      <c r="CJ1421" s="337"/>
      <c r="CK1421" s="293"/>
      <c r="CL1421" s="337"/>
      <c r="DR1421" s="298"/>
    </row>
    <row r="1422">
      <c r="A1422" s="298"/>
      <c r="L1422" s="298"/>
      <c r="W1422" s="298"/>
      <c r="AH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  <c r="BI1422" s="298"/>
      <c r="BJ1422" s="298"/>
      <c r="BK1422" s="298"/>
      <c r="BL1422" s="298"/>
      <c r="BM1422" s="298"/>
      <c r="BN1422" s="298"/>
      <c r="BO1422" s="298"/>
      <c r="BZ1422" s="298"/>
      <c r="CJ1422" s="337"/>
      <c r="CK1422" s="293"/>
      <c r="CL1422" s="337"/>
      <c r="DR1422" s="298"/>
    </row>
    <row r="1423">
      <c r="A1423" s="298"/>
      <c r="L1423" s="298"/>
      <c r="W1423" s="298"/>
      <c r="AH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  <c r="BI1423" s="298"/>
      <c r="BJ1423" s="298"/>
      <c r="BK1423" s="298"/>
      <c r="BL1423" s="298"/>
      <c r="BM1423" s="298"/>
      <c r="BN1423" s="298"/>
      <c r="BO1423" s="298"/>
      <c r="BZ1423" s="298"/>
      <c r="CJ1423" s="337"/>
      <c r="CK1423" s="293"/>
      <c r="CL1423" s="337"/>
      <c r="DR1423" s="298"/>
    </row>
    <row r="1424">
      <c r="A1424" s="298"/>
      <c r="L1424" s="298"/>
      <c r="W1424" s="298"/>
      <c r="AH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  <c r="BI1424" s="298"/>
      <c r="BJ1424" s="298"/>
      <c r="BK1424" s="298"/>
      <c r="BL1424" s="298"/>
      <c r="BM1424" s="298"/>
      <c r="BN1424" s="298"/>
      <c r="BO1424" s="298"/>
      <c r="BZ1424" s="298"/>
      <c r="CJ1424" s="337"/>
      <c r="CK1424" s="293"/>
      <c r="CL1424" s="337"/>
      <c r="DR1424" s="298"/>
    </row>
    <row r="1425">
      <c r="A1425" s="298"/>
      <c r="L1425" s="298"/>
      <c r="W1425" s="298"/>
      <c r="AH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  <c r="BI1425" s="298"/>
      <c r="BJ1425" s="298"/>
      <c r="BK1425" s="298"/>
      <c r="BL1425" s="298"/>
      <c r="BM1425" s="298"/>
      <c r="BN1425" s="298"/>
      <c r="BO1425" s="298"/>
      <c r="BZ1425" s="298"/>
      <c r="CJ1425" s="337"/>
      <c r="CK1425" s="293"/>
      <c r="CL1425" s="337"/>
      <c r="DR1425" s="298"/>
    </row>
    <row r="1426">
      <c r="A1426" s="298"/>
      <c r="L1426" s="298"/>
      <c r="W1426" s="298"/>
      <c r="AH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  <c r="BI1426" s="298"/>
      <c r="BJ1426" s="298"/>
      <c r="BK1426" s="298"/>
      <c r="BL1426" s="298"/>
      <c r="BM1426" s="298"/>
      <c r="BN1426" s="298"/>
      <c r="BO1426" s="298"/>
      <c r="BZ1426" s="298"/>
      <c r="CJ1426" s="337"/>
      <c r="CK1426" s="293"/>
      <c r="CL1426" s="337"/>
      <c r="DR1426" s="298"/>
    </row>
    <row r="1427">
      <c r="A1427" s="298"/>
      <c r="L1427" s="298"/>
      <c r="W1427" s="298"/>
      <c r="AH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  <c r="BI1427" s="298"/>
      <c r="BJ1427" s="298"/>
      <c r="BK1427" s="298"/>
      <c r="BL1427" s="298"/>
      <c r="BM1427" s="298"/>
      <c r="BN1427" s="298"/>
      <c r="BO1427" s="298"/>
      <c r="BZ1427" s="298"/>
      <c r="CJ1427" s="337"/>
      <c r="CK1427" s="293"/>
      <c r="CL1427" s="337"/>
      <c r="DR1427" s="298"/>
    </row>
    <row r="1428">
      <c r="A1428" s="298"/>
      <c r="L1428" s="298"/>
      <c r="W1428" s="298"/>
      <c r="AH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  <c r="BI1428" s="298"/>
      <c r="BJ1428" s="298"/>
      <c r="BK1428" s="298"/>
      <c r="BL1428" s="298"/>
      <c r="BM1428" s="298"/>
      <c r="BN1428" s="298"/>
      <c r="BO1428" s="298"/>
      <c r="BZ1428" s="298"/>
      <c r="CJ1428" s="337"/>
      <c r="CK1428" s="293"/>
      <c r="CL1428" s="337"/>
      <c r="DR1428" s="298"/>
    </row>
    <row r="1429">
      <c r="A1429" s="298"/>
      <c r="L1429" s="298"/>
      <c r="W1429" s="298"/>
      <c r="AH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  <c r="BI1429" s="298"/>
      <c r="BJ1429" s="298"/>
      <c r="BK1429" s="298"/>
      <c r="BL1429" s="298"/>
      <c r="BM1429" s="298"/>
      <c r="BN1429" s="298"/>
      <c r="BO1429" s="298"/>
      <c r="BZ1429" s="298"/>
      <c r="CJ1429" s="337"/>
      <c r="CK1429" s="293"/>
      <c r="CL1429" s="337"/>
      <c r="DR1429" s="298"/>
    </row>
    <row r="1430">
      <c r="A1430" s="298"/>
      <c r="L1430" s="298"/>
      <c r="W1430" s="298"/>
      <c r="AH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  <c r="BI1430" s="298"/>
      <c r="BJ1430" s="298"/>
      <c r="BK1430" s="298"/>
      <c r="BL1430" s="298"/>
      <c r="BM1430" s="298"/>
      <c r="BN1430" s="298"/>
      <c r="BO1430" s="298"/>
      <c r="BZ1430" s="298"/>
      <c r="CJ1430" s="337"/>
      <c r="CK1430" s="293"/>
      <c r="CL1430" s="337"/>
      <c r="DR1430" s="298"/>
    </row>
    <row r="1431">
      <c r="A1431" s="298"/>
      <c r="L1431" s="298"/>
      <c r="W1431" s="298"/>
      <c r="AH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  <c r="BI1431" s="298"/>
      <c r="BJ1431" s="298"/>
      <c r="BK1431" s="298"/>
      <c r="BL1431" s="298"/>
      <c r="BM1431" s="298"/>
      <c r="BN1431" s="298"/>
      <c r="BO1431" s="298"/>
      <c r="BZ1431" s="298"/>
      <c r="CJ1431" s="337"/>
      <c r="CK1431" s="293"/>
      <c r="CL1431" s="337"/>
      <c r="DR1431" s="298"/>
    </row>
    <row r="1432">
      <c r="A1432" s="298"/>
      <c r="L1432" s="298"/>
      <c r="W1432" s="298"/>
      <c r="AH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  <c r="BI1432" s="298"/>
      <c r="BJ1432" s="298"/>
      <c r="BK1432" s="298"/>
      <c r="BL1432" s="298"/>
      <c r="BM1432" s="298"/>
      <c r="BN1432" s="298"/>
      <c r="BO1432" s="298"/>
      <c r="BZ1432" s="298"/>
      <c r="CJ1432" s="337"/>
      <c r="CK1432" s="293"/>
      <c r="CL1432" s="337"/>
      <c r="DR1432" s="298"/>
    </row>
    <row r="1433">
      <c r="A1433" s="298"/>
      <c r="L1433" s="298"/>
      <c r="W1433" s="298"/>
      <c r="AH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  <c r="BI1433" s="298"/>
      <c r="BJ1433" s="298"/>
      <c r="BK1433" s="298"/>
      <c r="BL1433" s="298"/>
      <c r="BM1433" s="298"/>
      <c r="BN1433" s="298"/>
      <c r="BO1433" s="298"/>
      <c r="BZ1433" s="298"/>
      <c r="CJ1433" s="337"/>
      <c r="CK1433" s="293"/>
      <c r="CL1433" s="337"/>
      <c r="DR1433" s="298"/>
    </row>
    <row r="1434">
      <c r="A1434" s="298"/>
      <c r="L1434" s="298"/>
      <c r="W1434" s="298"/>
      <c r="AH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  <c r="BI1434" s="298"/>
      <c r="BJ1434" s="298"/>
      <c r="BK1434" s="298"/>
      <c r="BL1434" s="298"/>
      <c r="BM1434" s="298"/>
      <c r="BN1434" s="298"/>
      <c r="BO1434" s="298"/>
      <c r="BZ1434" s="298"/>
      <c r="CJ1434" s="337"/>
      <c r="CK1434" s="293"/>
      <c r="CL1434" s="337"/>
      <c r="DR1434" s="298"/>
    </row>
    <row r="1435">
      <c r="A1435" s="298"/>
      <c r="L1435" s="298"/>
      <c r="W1435" s="298"/>
      <c r="AH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  <c r="BI1435" s="298"/>
      <c r="BJ1435" s="298"/>
      <c r="BK1435" s="298"/>
      <c r="BL1435" s="298"/>
      <c r="BM1435" s="298"/>
      <c r="BN1435" s="298"/>
      <c r="BO1435" s="298"/>
      <c r="BZ1435" s="298"/>
      <c r="CJ1435" s="337"/>
      <c r="CK1435" s="293"/>
      <c r="CL1435" s="337"/>
      <c r="DR1435" s="298"/>
    </row>
    <row r="1436">
      <c r="A1436" s="298"/>
      <c r="L1436" s="298"/>
      <c r="W1436" s="298"/>
      <c r="AH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  <c r="BI1436" s="298"/>
      <c r="BJ1436" s="298"/>
      <c r="BK1436" s="298"/>
      <c r="BL1436" s="298"/>
      <c r="BM1436" s="298"/>
      <c r="BN1436" s="298"/>
      <c r="BO1436" s="298"/>
      <c r="BZ1436" s="298"/>
      <c r="CJ1436" s="337"/>
      <c r="CK1436" s="293"/>
      <c r="CL1436" s="337"/>
      <c r="DR1436" s="298"/>
    </row>
    <row r="1437">
      <c r="A1437" s="298"/>
      <c r="L1437" s="298"/>
      <c r="W1437" s="298"/>
      <c r="AH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  <c r="BI1437" s="298"/>
      <c r="BJ1437" s="298"/>
      <c r="BK1437" s="298"/>
      <c r="BL1437" s="298"/>
      <c r="BM1437" s="298"/>
      <c r="BN1437" s="298"/>
      <c r="BO1437" s="298"/>
      <c r="BZ1437" s="298"/>
      <c r="CJ1437" s="337"/>
      <c r="CK1437" s="293"/>
      <c r="CL1437" s="337"/>
      <c r="DR1437" s="298"/>
    </row>
    <row r="1438">
      <c r="A1438" s="298"/>
      <c r="L1438" s="298"/>
      <c r="W1438" s="298"/>
      <c r="AH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  <c r="BI1438" s="298"/>
      <c r="BJ1438" s="298"/>
      <c r="BK1438" s="298"/>
      <c r="BL1438" s="298"/>
      <c r="BM1438" s="298"/>
      <c r="BN1438" s="298"/>
      <c r="BO1438" s="298"/>
      <c r="BZ1438" s="298"/>
      <c r="CJ1438" s="337"/>
      <c r="CK1438" s="293"/>
      <c r="CL1438" s="337"/>
      <c r="DR1438" s="298"/>
    </row>
    <row r="1439">
      <c r="A1439" s="298"/>
      <c r="L1439" s="298"/>
      <c r="W1439" s="298"/>
      <c r="AH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  <c r="BI1439" s="298"/>
      <c r="BJ1439" s="298"/>
      <c r="BK1439" s="298"/>
      <c r="BL1439" s="298"/>
      <c r="BM1439" s="298"/>
      <c r="BN1439" s="298"/>
      <c r="BO1439" s="298"/>
      <c r="BZ1439" s="298"/>
      <c r="CJ1439" s="337"/>
      <c r="CK1439" s="293"/>
      <c r="CL1439" s="337"/>
      <c r="DR1439" s="298"/>
    </row>
    <row r="1440">
      <c r="A1440" s="298"/>
      <c r="L1440" s="298"/>
      <c r="W1440" s="298"/>
      <c r="AH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  <c r="BI1440" s="298"/>
      <c r="BJ1440" s="298"/>
      <c r="BK1440" s="298"/>
      <c r="BL1440" s="298"/>
      <c r="BM1440" s="298"/>
      <c r="BN1440" s="298"/>
      <c r="BO1440" s="298"/>
      <c r="BZ1440" s="298"/>
      <c r="CJ1440" s="337"/>
      <c r="CK1440" s="293"/>
      <c r="CL1440" s="337"/>
      <c r="DR1440" s="298"/>
    </row>
    <row r="1441">
      <c r="A1441" s="298"/>
      <c r="L1441" s="298"/>
      <c r="W1441" s="298"/>
      <c r="AH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  <c r="BI1441" s="298"/>
      <c r="BJ1441" s="298"/>
      <c r="BK1441" s="298"/>
      <c r="BL1441" s="298"/>
      <c r="BM1441" s="298"/>
      <c r="BN1441" s="298"/>
      <c r="BO1441" s="298"/>
      <c r="BZ1441" s="298"/>
      <c r="CJ1441" s="337"/>
      <c r="CK1441" s="293"/>
      <c r="CL1441" s="337"/>
      <c r="DR1441" s="298"/>
    </row>
    <row r="1442">
      <c r="A1442" s="298"/>
      <c r="L1442" s="298"/>
      <c r="W1442" s="298"/>
      <c r="AH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  <c r="BI1442" s="298"/>
      <c r="BJ1442" s="298"/>
      <c r="BK1442" s="298"/>
      <c r="BL1442" s="298"/>
      <c r="BM1442" s="298"/>
      <c r="BN1442" s="298"/>
      <c r="BO1442" s="298"/>
      <c r="BZ1442" s="298"/>
      <c r="CJ1442" s="337"/>
      <c r="CK1442" s="293"/>
      <c r="CL1442" s="337"/>
      <c r="DR1442" s="298"/>
    </row>
    <row r="1443">
      <c r="A1443" s="298"/>
      <c r="L1443" s="298"/>
      <c r="W1443" s="298"/>
      <c r="AH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  <c r="BI1443" s="298"/>
      <c r="BJ1443" s="298"/>
      <c r="BK1443" s="298"/>
      <c r="BL1443" s="298"/>
      <c r="BM1443" s="298"/>
      <c r="BN1443" s="298"/>
      <c r="BO1443" s="298"/>
      <c r="BZ1443" s="298"/>
      <c r="CJ1443" s="337"/>
      <c r="CK1443" s="293"/>
      <c r="CL1443" s="337"/>
      <c r="DR1443" s="298"/>
    </row>
    <row r="1444">
      <c r="A1444" s="298"/>
      <c r="L1444" s="298"/>
      <c r="W1444" s="298"/>
      <c r="AH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  <c r="BI1444" s="298"/>
      <c r="BJ1444" s="298"/>
      <c r="BK1444" s="298"/>
      <c r="BL1444" s="298"/>
      <c r="BM1444" s="298"/>
      <c r="BN1444" s="298"/>
      <c r="BO1444" s="298"/>
      <c r="BZ1444" s="298"/>
      <c r="CJ1444" s="337"/>
      <c r="CK1444" s="293"/>
      <c r="CL1444" s="337"/>
      <c r="DR1444" s="298"/>
    </row>
    <row r="1445">
      <c r="A1445" s="298"/>
      <c r="L1445" s="298"/>
      <c r="W1445" s="298"/>
      <c r="AH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  <c r="BI1445" s="298"/>
      <c r="BJ1445" s="298"/>
      <c r="BK1445" s="298"/>
      <c r="BL1445" s="298"/>
      <c r="BM1445" s="298"/>
      <c r="BN1445" s="298"/>
      <c r="BO1445" s="298"/>
      <c r="BZ1445" s="298"/>
      <c r="CJ1445" s="337"/>
      <c r="CK1445" s="293"/>
      <c r="CL1445" s="337"/>
      <c r="DR1445" s="298"/>
    </row>
    <row r="1446">
      <c r="A1446" s="298"/>
      <c r="L1446" s="298"/>
      <c r="W1446" s="298"/>
      <c r="AH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  <c r="BI1446" s="298"/>
      <c r="BJ1446" s="298"/>
      <c r="BK1446" s="298"/>
      <c r="BL1446" s="298"/>
      <c r="BM1446" s="298"/>
      <c r="BN1446" s="298"/>
      <c r="BO1446" s="298"/>
      <c r="BZ1446" s="298"/>
      <c r="CJ1446" s="337"/>
      <c r="CK1446" s="293"/>
      <c r="CL1446" s="337"/>
      <c r="DR1446" s="298"/>
    </row>
    <row r="1447">
      <c r="A1447" s="298"/>
      <c r="L1447" s="298"/>
      <c r="W1447" s="298"/>
      <c r="AH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  <c r="BI1447" s="298"/>
      <c r="BJ1447" s="298"/>
      <c r="BK1447" s="298"/>
      <c r="BL1447" s="298"/>
      <c r="BM1447" s="298"/>
      <c r="BN1447" s="298"/>
      <c r="BO1447" s="298"/>
      <c r="BZ1447" s="298"/>
      <c r="CJ1447" s="337"/>
      <c r="CK1447" s="293"/>
      <c r="CL1447" s="337"/>
      <c r="DR1447" s="298"/>
    </row>
    <row r="1448">
      <c r="A1448" s="298"/>
      <c r="L1448" s="298"/>
      <c r="W1448" s="298"/>
      <c r="AH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  <c r="BI1448" s="298"/>
      <c r="BJ1448" s="298"/>
      <c r="BK1448" s="298"/>
      <c r="BL1448" s="298"/>
      <c r="BM1448" s="298"/>
      <c r="BN1448" s="298"/>
      <c r="BO1448" s="298"/>
      <c r="BZ1448" s="298"/>
      <c r="CJ1448" s="337"/>
      <c r="CK1448" s="293"/>
      <c r="CL1448" s="337"/>
      <c r="DR1448" s="298"/>
    </row>
    <row r="1449">
      <c r="A1449" s="298"/>
      <c r="L1449" s="298"/>
      <c r="W1449" s="298"/>
      <c r="AH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  <c r="BI1449" s="298"/>
      <c r="BJ1449" s="298"/>
      <c r="BK1449" s="298"/>
      <c r="BL1449" s="298"/>
      <c r="BM1449" s="298"/>
      <c r="BN1449" s="298"/>
      <c r="BO1449" s="298"/>
      <c r="BZ1449" s="298"/>
      <c r="CJ1449" s="337"/>
      <c r="CK1449" s="293"/>
      <c r="CL1449" s="337"/>
      <c r="DR1449" s="298"/>
    </row>
    <row r="1450">
      <c r="A1450" s="298"/>
      <c r="L1450" s="298"/>
      <c r="W1450" s="298"/>
      <c r="AH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  <c r="BI1450" s="298"/>
      <c r="BJ1450" s="298"/>
      <c r="BK1450" s="298"/>
      <c r="BL1450" s="298"/>
      <c r="BM1450" s="298"/>
      <c r="BN1450" s="298"/>
      <c r="BO1450" s="298"/>
      <c r="BZ1450" s="298"/>
      <c r="CJ1450" s="337"/>
      <c r="CK1450" s="293"/>
      <c r="CL1450" s="337"/>
      <c r="DR1450" s="298"/>
    </row>
    <row r="1451">
      <c r="A1451" s="298"/>
      <c r="L1451" s="298"/>
      <c r="W1451" s="298"/>
      <c r="AH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  <c r="BI1451" s="298"/>
      <c r="BJ1451" s="298"/>
      <c r="BK1451" s="298"/>
      <c r="BL1451" s="298"/>
      <c r="BM1451" s="298"/>
      <c r="BN1451" s="298"/>
      <c r="BO1451" s="298"/>
      <c r="BZ1451" s="298"/>
      <c r="CJ1451" s="337"/>
      <c r="CK1451" s="293"/>
      <c r="CL1451" s="337"/>
      <c r="DR1451" s="298"/>
    </row>
    <row r="1452">
      <c r="A1452" s="298"/>
      <c r="L1452" s="298"/>
      <c r="W1452" s="298"/>
      <c r="AH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  <c r="BI1452" s="298"/>
      <c r="BJ1452" s="298"/>
      <c r="BK1452" s="298"/>
      <c r="BL1452" s="298"/>
      <c r="BM1452" s="298"/>
      <c r="BN1452" s="298"/>
      <c r="BO1452" s="298"/>
      <c r="BZ1452" s="298"/>
      <c r="CJ1452" s="337"/>
      <c r="CK1452" s="293"/>
      <c r="CL1452" s="337"/>
      <c r="DR1452" s="298"/>
    </row>
    <row r="1453">
      <c r="A1453" s="298"/>
      <c r="L1453" s="298"/>
      <c r="W1453" s="298"/>
      <c r="AH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  <c r="BI1453" s="298"/>
      <c r="BJ1453" s="298"/>
      <c r="BK1453" s="298"/>
      <c r="BL1453" s="298"/>
      <c r="BM1453" s="298"/>
      <c r="BN1453" s="298"/>
      <c r="BO1453" s="298"/>
      <c r="BZ1453" s="298"/>
      <c r="CJ1453" s="337"/>
      <c r="CK1453" s="293"/>
      <c r="CL1453" s="337"/>
      <c r="DR1453" s="298"/>
    </row>
    <row r="1454">
      <c r="A1454" s="298"/>
      <c r="L1454" s="298"/>
      <c r="W1454" s="298"/>
      <c r="AH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  <c r="BI1454" s="298"/>
      <c r="BJ1454" s="298"/>
      <c r="BK1454" s="298"/>
      <c r="BL1454" s="298"/>
      <c r="BM1454" s="298"/>
      <c r="BN1454" s="298"/>
      <c r="BO1454" s="298"/>
      <c r="BZ1454" s="298"/>
      <c r="CJ1454" s="337"/>
      <c r="CK1454" s="293"/>
      <c r="CL1454" s="337"/>
      <c r="DR1454" s="298"/>
    </row>
    <row r="1455">
      <c r="A1455" s="298"/>
      <c r="L1455" s="298"/>
      <c r="W1455" s="298"/>
      <c r="AH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  <c r="BI1455" s="298"/>
      <c r="BJ1455" s="298"/>
      <c r="BK1455" s="298"/>
      <c r="BL1455" s="298"/>
      <c r="BM1455" s="298"/>
      <c r="BN1455" s="298"/>
      <c r="BO1455" s="298"/>
      <c r="BZ1455" s="298"/>
      <c r="CJ1455" s="337"/>
      <c r="CK1455" s="293"/>
      <c r="CL1455" s="337"/>
      <c r="DR1455" s="298"/>
    </row>
    <row r="1456">
      <c r="A1456" s="298"/>
      <c r="L1456" s="298"/>
      <c r="W1456" s="298"/>
      <c r="AH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  <c r="BI1456" s="298"/>
      <c r="BJ1456" s="298"/>
      <c r="BK1456" s="298"/>
      <c r="BL1456" s="298"/>
      <c r="BM1456" s="298"/>
      <c r="BN1456" s="298"/>
      <c r="BO1456" s="298"/>
      <c r="BZ1456" s="298"/>
      <c r="CJ1456" s="337"/>
      <c r="CK1456" s="293"/>
      <c r="CL1456" s="337"/>
      <c r="DR1456" s="298"/>
    </row>
    <row r="1457">
      <c r="A1457" s="298"/>
      <c r="L1457" s="298"/>
      <c r="W1457" s="298"/>
      <c r="AH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  <c r="BI1457" s="298"/>
      <c r="BJ1457" s="298"/>
      <c r="BK1457" s="298"/>
      <c r="BL1457" s="298"/>
      <c r="BM1457" s="298"/>
      <c r="BN1457" s="298"/>
      <c r="BO1457" s="298"/>
      <c r="BZ1457" s="298"/>
      <c r="CJ1457" s="337"/>
      <c r="CK1457" s="293"/>
      <c r="CL1457" s="337"/>
      <c r="DR1457" s="298"/>
    </row>
    <row r="1458">
      <c r="A1458" s="298"/>
      <c r="L1458" s="298"/>
      <c r="W1458" s="298"/>
      <c r="AH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  <c r="BI1458" s="298"/>
      <c r="BJ1458" s="298"/>
      <c r="BK1458" s="298"/>
      <c r="BL1458" s="298"/>
      <c r="BM1458" s="298"/>
      <c r="BN1458" s="298"/>
      <c r="BO1458" s="298"/>
      <c r="BZ1458" s="298"/>
      <c r="CJ1458" s="337"/>
      <c r="CK1458" s="293"/>
      <c r="CL1458" s="337"/>
      <c r="DR1458" s="298"/>
    </row>
    <row r="1459">
      <c r="A1459" s="298"/>
      <c r="L1459" s="298"/>
      <c r="W1459" s="298"/>
      <c r="AH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  <c r="BI1459" s="298"/>
      <c r="BJ1459" s="298"/>
      <c r="BK1459" s="298"/>
      <c r="BL1459" s="298"/>
      <c r="BM1459" s="298"/>
      <c r="BN1459" s="298"/>
      <c r="BO1459" s="298"/>
      <c r="BZ1459" s="298"/>
      <c r="CJ1459" s="337"/>
      <c r="CK1459" s="293"/>
      <c r="CL1459" s="337"/>
      <c r="DR1459" s="298"/>
    </row>
    <row r="1460">
      <c r="A1460" s="298"/>
      <c r="L1460" s="298"/>
      <c r="W1460" s="298"/>
      <c r="AH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  <c r="BI1460" s="298"/>
      <c r="BJ1460" s="298"/>
      <c r="BK1460" s="298"/>
      <c r="BL1460" s="298"/>
      <c r="BM1460" s="298"/>
      <c r="BN1460" s="298"/>
      <c r="BO1460" s="298"/>
      <c r="BZ1460" s="298"/>
      <c r="CJ1460" s="337"/>
      <c r="CK1460" s="293"/>
      <c r="CL1460" s="337"/>
      <c r="DR1460" s="298"/>
    </row>
    <row r="1461">
      <c r="A1461" s="298"/>
      <c r="L1461" s="298"/>
      <c r="W1461" s="298"/>
      <c r="AH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  <c r="BI1461" s="298"/>
      <c r="BJ1461" s="298"/>
      <c r="BK1461" s="298"/>
      <c r="BL1461" s="298"/>
      <c r="BM1461" s="298"/>
      <c r="BN1461" s="298"/>
      <c r="BO1461" s="298"/>
      <c r="BZ1461" s="298"/>
      <c r="CJ1461" s="337"/>
      <c r="CK1461" s="293"/>
      <c r="CL1461" s="337"/>
      <c r="DR1461" s="298"/>
    </row>
    <row r="1462">
      <c r="A1462" s="298"/>
      <c r="L1462" s="298"/>
      <c r="W1462" s="298"/>
      <c r="AH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  <c r="BI1462" s="298"/>
      <c r="BJ1462" s="298"/>
      <c r="BK1462" s="298"/>
      <c r="BL1462" s="298"/>
      <c r="BM1462" s="298"/>
      <c r="BN1462" s="298"/>
      <c r="BO1462" s="298"/>
      <c r="BZ1462" s="298"/>
      <c r="CJ1462" s="337"/>
      <c r="CK1462" s="293"/>
      <c r="CL1462" s="337"/>
      <c r="DR1462" s="298"/>
    </row>
    <row r="1463">
      <c r="A1463" s="298"/>
      <c r="L1463" s="298"/>
      <c r="W1463" s="298"/>
      <c r="AH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  <c r="BI1463" s="298"/>
      <c r="BJ1463" s="298"/>
      <c r="BK1463" s="298"/>
      <c r="BL1463" s="298"/>
      <c r="BM1463" s="298"/>
      <c r="BN1463" s="298"/>
      <c r="BO1463" s="298"/>
      <c r="BZ1463" s="298"/>
      <c r="CJ1463" s="337"/>
      <c r="CK1463" s="293"/>
      <c r="CL1463" s="337"/>
      <c r="DR1463" s="298"/>
    </row>
    <row r="1464">
      <c r="A1464" s="298"/>
      <c r="L1464" s="298"/>
      <c r="W1464" s="298"/>
      <c r="AH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  <c r="BI1464" s="298"/>
      <c r="BJ1464" s="298"/>
      <c r="BK1464" s="298"/>
      <c r="BL1464" s="298"/>
      <c r="BM1464" s="298"/>
      <c r="BN1464" s="298"/>
      <c r="BO1464" s="298"/>
      <c r="BZ1464" s="298"/>
      <c r="CJ1464" s="337"/>
      <c r="CK1464" s="293"/>
      <c r="CL1464" s="337"/>
      <c r="DR1464" s="298"/>
    </row>
    <row r="1465">
      <c r="A1465" s="298"/>
      <c r="L1465" s="298"/>
      <c r="W1465" s="298"/>
      <c r="AH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  <c r="BI1465" s="298"/>
      <c r="BJ1465" s="298"/>
      <c r="BK1465" s="298"/>
      <c r="BL1465" s="298"/>
      <c r="BM1465" s="298"/>
      <c r="BN1465" s="298"/>
      <c r="BO1465" s="298"/>
      <c r="BZ1465" s="298"/>
      <c r="CJ1465" s="337"/>
      <c r="CK1465" s="293"/>
      <c r="CL1465" s="337"/>
      <c r="DR1465" s="298"/>
    </row>
    <row r="1466">
      <c r="A1466" s="298"/>
      <c r="L1466" s="298"/>
      <c r="W1466" s="298"/>
      <c r="AH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  <c r="BI1466" s="298"/>
      <c r="BJ1466" s="298"/>
      <c r="BK1466" s="298"/>
      <c r="BL1466" s="298"/>
      <c r="BM1466" s="298"/>
      <c r="BN1466" s="298"/>
      <c r="BO1466" s="298"/>
      <c r="BZ1466" s="298"/>
      <c r="CJ1466" s="337"/>
      <c r="CK1466" s="293"/>
      <c r="CL1466" s="337"/>
      <c r="DR1466" s="298"/>
    </row>
    <row r="1467">
      <c r="A1467" s="298"/>
      <c r="L1467" s="298"/>
      <c r="W1467" s="298"/>
      <c r="AH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  <c r="BI1467" s="298"/>
      <c r="BJ1467" s="298"/>
      <c r="BK1467" s="298"/>
      <c r="BL1467" s="298"/>
      <c r="BM1467" s="298"/>
      <c r="BN1467" s="298"/>
      <c r="BO1467" s="298"/>
      <c r="BZ1467" s="298"/>
      <c r="CJ1467" s="337"/>
      <c r="CK1467" s="293"/>
      <c r="CL1467" s="337"/>
      <c r="DR1467" s="298"/>
    </row>
    <row r="1468">
      <c r="A1468" s="298"/>
      <c r="L1468" s="298"/>
      <c r="W1468" s="298"/>
      <c r="AH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  <c r="BI1468" s="298"/>
      <c r="BJ1468" s="298"/>
      <c r="BK1468" s="298"/>
      <c r="BL1468" s="298"/>
      <c r="BM1468" s="298"/>
      <c r="BN1468" s="298"/>
      <c r="BO1468" s="298"/>
      <c r="BZ1468" s="298"/>
      <c r="CJ1468" s="337"/>
      <c r="CK1468" s="293"/>
      <c r="CL1468" s="337"/>
      <c r="DR1468" s="298"/>
    </row>
    <row r="1469">
      <c r="A1469" s="298"/>
      <c r="L1469" s="298"/>
      <c r="W1469" s="298"/>
      <c r="AH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  <c r="BI1469" s="298"/>
      <c r="BJ1469" s="298"/>
      <c r="BK1469" s="298"/>
      <c r="BL1469" s="298"/>
      <c r="BM1469" s="298"/>
      <c r="BN1469" s="298"/>
      <c r="BO1469" s="298"/>
      <c r="BZ1469" s="298"/>
      <c r="CJ1469" s="337"/>
      <c r="CK1469" s="293"/>
      <c r="CL1469" s="337"/>
      <c r="DR1469" s="298"/>
    </row>
    <row r="1470">
      <c r="A1470" s="298"/>
      <c r="L1470" s="298"/>
      <c r="W1470" s="298"/>
      <c r="AH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  <c r="BI1470" s="298"/>
      <c r="BJ1470" s="298"/>
      <c r="BK1470" s="298"/>
      <c r="BL1470" s="298"/>
      <c r="BM1470" s="298"/>
      <c r="BN1470" s="298"/>
      <c r="BO1470" s="298"/>
      <c r="BZ1470" s="298"/>
      <c r="CJ1470" s="337"/>
      <c r="CK1470" s="293"/>
      <c r="CL1470" s="337"/>
      <c r="DR1470" s="298"/>
    </row>
    <row r="1471">
      <c r="A1471" s="298"/>
      <c r="L1471" s="298"/>
      <c r="W1471" s="298"/>
      <c r="AH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  <c r="BI1471" s="298"/>
      <c r="BJ1471" s="298"/>
      <c r="BK1471" s="298"/>
      <c r="BL1471" s="298"/>
      <c r="BM1471" s="298"/>
      <c r="BN1471" s="298"/>
      <c r="BO1471" s="298"/>
      <c r="BZ1471" s="298"/>
      <c r="CJ1471" s="337"/>
      <c r="CK1471" s="293"/>
      <c r="CL1471" s="337"/>
      <c r="DR1471" s="298"/>
    </row>
    <row r="1472">
      <c r="A1472" s="298"/>
      <c r="L1472" s="298"/>
      <c r="W1472" s="298"/>
      <c r="AH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  <c r="BI1472" s="298"/>
      <c r="BJ1472" s="298"/>
      <c r="BK1472" s="298"/>
      <c r="BL1472" s="298"/>
      <c r="BM1472" s="298"/>
      <c r="BN1472" s="298"/>
      <c r="BO1472" s="298"/>
      <c r="BZ1472" s="298"/>
      <c r="CJ1472" s="337"/>
      <c r="CK1472" s="293"/>
      <c r="CL1472" s="337"/>
      <c r="DR1472" s="298"/>
    </row>
    <row r="1473">
      <c r="A1473" s="298"/>
      <c r="L1473" s="298"/>
      <c r="W1473" s="298"/>
      <c r="AH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  <c r="BI1473" s="298"/>
      <c r="BJ1473" s="298"/>
      <c r="BK1473" s="298"/>
      <c r="BL1473" s="298"/>
      <c r="BM1473" s="298"/>
      <c r="BN1473" s="298"/>
      <c r="BO1473" s="298"/>
      <c r="BZ1473" s="298"/>
      <c r="CJ1473" s="337"/>
      <c r="CK1473" s="293"/>
      <c r="CL1473" s="337"/>
      <c r="DR1473" s="298"/>
    </row>
    <row r="1474">
      <c r="A1474" s="298"/>
      <c r="L1474" s="298"/>
      <c r="W1474" s="298"/>
      <c r="AH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  <c r="BI1474" s="298"/>
      <c r="BJ1474" s="298"/>
      <c r="BK1474" s="298"/>
      <c r="BL1474" s="298"/>
      <c r="BM1474" s="298"/>
      <c r="BN1474" s="298"/>
      <c r="BO1474" s="298"/>
      <c r="BZ1474" s="298"/>
      <c r="CJ1474" s="337"/>
      <c r="CK1474" s="293"/>
      <c r="CL1474" s="337"/>
      <c r="DR1474" s="298"/>
    </row>
    <row r="1475">
      <c r="A1475" s="298"/>
      <c r="L1475" s="298"/>
      <c r="W1475" s="298"/>
      <c r="AH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  <c r="BI1475" s="298"/>
      <c r="BJ1475" s="298"/>
      <c r="BK1475" s="298"/>
      <c r="BL1475" s="298"/>
      <c r="BM1475" s="298"/>
      <c r="BN1475" s="298"/>
      <c r="BO1475" s="298"/>
      <c r="BZ1475" s="298"/>
      <c r="CJ1475" s="337"/>
      <c r="CK1475" s="293"/>
      <c r="CL1475" s="337"/>
      <c r="DR1475" s="298"/>
    </row>
    <row r="1476">
      <c r="A1476" s="298"/>
      <c r="L1476" s="298"/>
      <c r="W1476" s="298"/>
      <c r="AH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  <c r="BI1476" s="298"/>
      <c r="BJ1476" s="298"/>
      <c r="BK1476" s="298"/>
      <c r="BL1476" s="298"/>
      <c r="BM1476" s="298"/>
      <c r="BN1476" s="298"/>
      <c r="BO1476" s="298"/>
      <c r="BZ1476" s="298"/>
      <c r="CJ1476" s="337"/>
      <c r="CK1476" s="293"/>
      <c r="CL1476" s="337"/>
      <c r="DR1476" s="298"/>
    </row>
    <row r="1477">
      <c r="A1477" s="298"/>
      <c r="L1477" s="298"/>
      <c r="W1477" s="298"/>
      <c r="AH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  <c r="BI1477" s="298"/>
      <c r="BJ1477" s="298"/>
      <c r="BK1477" s="298"/>
      <c r="BL1477" s="298"/>
      <c r="BM1477" s="298"/>
      <c r="BN1477" s="298"/>
      <c r="BO1477" s="298"/>
      <c r="BZ1477" s="298"/>
      <c r="CJ1477" s="337"/>
      <c r="CK1477" s="293"/>
      <c r="CL1477" s="337"/>
      <c r="DR1477" s="298"/>
    </row>
    <row r="1478">
      <c r="A1478" s="298"/>
      <c r="L1478" s="298"/>
      <c r="W1478" s="298"/>
      <c r="AH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  <c r="BI1478" s="298"/>
      <c r="BJ1478" s="298"/>
      <c r="BK1478" s="298"/>
      <c r="BL1478" s="298"/>
      <c r="BM1478" s="298"/>
      <c r="BN1478" s="298"/>
      <c r="BO1478" s="298"/>
      <c r="BZ1478" s="298"/>
      <c r="CJ1478" s="337"/>
      <c r="CK1478" s="293"/>
      <c r="CL1478" s="337"/>
      <c r="DR1478" s="298"/>
    </row>
    <row r="1479">
      <c r="A1479" s="298"/>
      <c r="L1479" s="298"/>
      <c r="W1479" s="298"/>
      <c r="AH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  <c r="BI1479" s="298"/>
      <c r="BJ1479" s="298"/>
      <c r="BK1479" s="298"/>
      <c r="BL1479" s="298"/>
      <c r="BM1479" s="298"/>
      <c r="BN1479" s="298"/>
      <c r="BO1479" s="298"/>
      <c r="BZ1479" s="298"/>
      <c r="CJ1479" s="337"/>
      <c r="CK1479" s="293"/>
      <c r="CL1479" s="337"/>
      <c r="DR1479" s="298"/>
    </row>
    <row r="1480">
      <c r="A1480" s="298"/>
      <c r="L1480" s="298"/>
      <c r="W1480" s="298"/>
      <c r="AH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  <c r="BI1480" s="298"/>
      <c r="BJ1480" s="298"/>
      <c r="BK1480" s="298"/>
      <c r="BL1480" s="298"/>
      <c r="BM1480" s="298"/>
      <c r="BN1480" s="298"/>
      <c r="BO1480" s="298"/>
      <c r="BZ1480" s="298"/>
      <c r="CJ1480" s="337"/>
      <c r="CK1480" s="293"/>
      <c r="CL1480" s="337"/>
      <c r="DR1480" s="298"/>
    </row>
    <row r="1481">
      <c r="A1481" s="298"/>
      <c r="L1481" s="298"/>
      <c r="W1481" s="298"/>
      <c r="AH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  <c r="BI1481" s="298"/>
      <c r="BJ1481" s="298"/>
      <c r="BK1481" s="298"/>
      <c r="BL1481" s="298"/>
      <c r="BM1481" s="298"/>
      <c r="BN1481" s="298"/>
      <c r="BO1481" s="298"/>
      <c r="BZ1481" s="298"/>
      <c r="CJ1481" s="337"/>
      <c r="CK1481" s="293"/>
      <c r="CL1481" s="337"/>
      <c r="DR1481" s="298"/>
    </row>
    <row r="1482">
      <c r="A1482" s="298"/>
      <c r="L1482" s="298"/>
      <c r="W1482" s="298"/>
      <c r="AH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  <c r="BI1482" s="298"/>
      <c r="BJ1482" s="298"/>
      <c r="BK1482" s="298"/>
      <c r="BL1482" s="298"/>
      <c r="BM1482" s="298"/>
      <c r="BN1482" s="298"/>
      <c r="BO1482" s="298"/>
      <c r="BZ1482" s="298"/>
      <c r="CJ1482" s="337"/>
      <c r="CK1482" s="293"/>
      <c r="CL1482" s="337"/>
      <c r="DR1482" s="298"/>
    </row>
    <row r="1483">
      <c r="A1483" s="298"/>
      <c r="L1483" s="298"/>
      <c r="W1483" s="298"/>
      <c r="AH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  <c r="BI1483" s="298"/>
      <c r="BJ1483" s="298"/>
      <c r="BK1483" s="298"/>
      <c r="BL1483" s="298"/>
      <c r="BM1483" s="298"/>
      <c r="BN1483" s="298"/>
      <c r="BO1483" s="298"/>
      <c r="BZ1483" s="298"/>
      <c r="CJ1483" s="337"/>
      <c r="CK1483" s="293"/>
      <c r="CL1483" s="337"/>
      <c r="DR1483" s="298"/>
    </row>
    <row r="1484">
      <c r="A1484" s="298"/>
      <c r="L1484" s="298"/>
      <c r="W1484" s="298"/>
      <c r="AH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  <c r="BI1484" s="298"/>
      <c r="BJ1484" s="298"/>
      <c r="BK1484" s="298"/>
      <c r="BL1484" s="298"/>
      <c r="BM1484" s="298"/>
      <c r="BN1484" s="298"/>
      <c r="BO1484" s="298"/>
      <c r="BZ1484" s="298"/>
      <c r="CJ1484" s="337"/>
      <c r="CK1484" s="293"/>
      <c r="CL1484" s="337"/>
      <c r="DR1484" s="298"/>
    </row>
    <row r="1485">
      <c r="A1485" s="298"/>
      <c r="L1485" s="298"/>
      <c r="W1485" s="298"/>
      <c r="AH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  <c r="BI1485" s="298"/>
      <c r="BJ1485" s="298"/>
      <c r="BK1485" s="298"/>
      <c r="BL1485" s="298"/>
      <c r="BM1485" s="298"/>
      <c r="BN1485" s="298"/>
      <c r="BO1485" s="298"/>
      <c r="BZ1485" s="298"/>
      <c r="CJ1485" s="337"/>
      <c r="CK1485" s="293"/>
      <c r="CL1485" s="337"/>
      <c r="DR1485" s="298"/>
    </row>
    <row r="1486">
      <c r="A1486" s="298"/>
      <c r="L1486" s="298"/>
      <c r="W1486" s="298"/>
      <c r="AH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  <c r="BI1486" s="298"/>
      <c r="BJ1486" s="298"/>
      <c r="BK1486" s="298"/>
      <c r="BL1486" s="298"/>
      <c r="BM1486" s="298"/>
      <c r="BN1486" s="298"/>
      <c r="BO1486" s="298"/>
      <c r="BZ1486" s="298"/>
      <c r="CJ1486" s="337"/>
      <c r="CK1486" s="293"/>
      <c r="CL1486" s="337"/>
      <c r="DR1486" s="298"/>
    </row>
    <row r="1487">
      <c r="A1487" s="298"/>
      <c r="L1487" s="298"/>
      <c r="W1487" s="298"/>
      <c r="AH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  <c r="BI1487" s="298"/>
      <c r="BJ1487" s="298"/>
      <c r="BK1487" s="298"/>
      <c r="BL1487" s="298"/>
      <c r="BM1487" s="298"/>
      <c r="BN1487" s="298"/>
      <c r="BO1487" s="298"/>
      <c r="BZ1487" s="298"/>
      <c r="CJ1487" s="337"/>
      <c r="CK1487" s="293"/>
      <c r="CL1487" s="337"/>
      <c r="DR1487" s="298"/>
    </row>
    <row r="1488">
      <c r="A1488" s="298"/>
      <c r="L1488" s="298"/>
      <c r="W1488" s="298"/>
      <c r="AH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  <c r="BI1488" s="298"/>
      <c r="BJ1488" s="298"/>
      <c r="BK1488" s="298"/>
      <c r="BL1488" s="298"/>
      <c r="BM1488" s="298"/>
      <c r="BN1488" s="298"/>
      <c r="BO1488" s="298"/>
      <c r="BZ1488" s="298"/>
      <c r="CJ1488" s="337"/>
      <c r="CK1488" s="293"/>
      <c r="CL1488" s="337"/>
      <c r="DR1488" s="298"/>
    </row>
    <row r="1489">
      <c r="A1489" s="298"/>
      <c r="L1489" s="298"/>
      <c r="W1489" s="298"/>
      <c r="AH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  <c r="BI1489" s="298"/>
      <c r="BJ1489" s="298"/>
      <c r="BK1489" s="298"/>
      <c r="BL1489" s="298"/>
      <c r="BM1489" s="298"/>
      <c r="BN1489" s="298"/>
      <c r="BO1489" s="298"/>
      <c r="BZ1489" s="298"/>
      <c r="CJ1489" s="337"/>
      <c r="CK1489" s="293"/>
      <c r="CL1489" s="337"/>
      <c r="DR1489" s="298"/>
    </row>
    <row r="1490">
      <c r="A1490" s="298"/>
      <c r="L1490" s="298"/>
      <c r="W1490" s="298"/>
      <c r="AH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  <c r="BI1490" s="298"/>
      <c r="BJ1490" s="298"/>
      <c r="BK1490" s="298"/>
      <c r="BL1490" s="298"/>
      <c r="BM1490" s="298"/>
      <c r="BN1490" s="298"/>
      <c r="BO1490" s="298"/>
      <c r="BZ1490" s="298"/>
      <c r="CJ1490" s="337"/>
      <c r="CK1490" s="293"/>
      <c r="CL1490" s="337"/>
      <c r="DR1490" s="298"/>
    </row>
    <row r="1491">
      <c r="A1491" s="298"/>
      <c r="L1491" s="298"/>
      <c r="W1491" s="298"/>
      <c r="AH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  <c r="BI1491" s="298"/>
      <c r="BJ1491" s="298"/>
      <c r="BK1491" s="298"/>
      <c r="BL1491" s="298"/>
      <c r="BM1491" s="298"/>
      <c r="BN1491" s="298"/>
      <c r="BO1491" s="298"/>
      <c r="BZ1491" s="298"/>
      <c r="CJ1491" s="337"/>
      <c r="CK1491" s="293"/>
      <c r="CL1491" s="337"/>
      <c r="DR1491" s="298"/>
    </row>
    <row r="1492">
      <c r="A1492" s="298"/>
      <c r="L1492" s="298"/>
      <c r="W1492" s="298"/>
      <c r="AH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  <c r="BI1492" s="298"/>
      <c r="BJ1492" s="298"/>
      <c r="BK1492" s="298"/>
      <c r="BL1492" s="298"/>
      <c r="BM1492" s="298"/>
      <c r="BN1492" s="298"/>
      <c r="BO1492" s="298"/>
      <c r="BZ1492" s="298"/>
      <c r="CJ1492" s="337"/>
      <c r="CK1492" s="293"/>
      <c r="CL1492" s="337"/>
      <c r="DR1492" s="298"/>
    </row>
    <row r="1493">
      <c r="A1493" s="298"/>
      <c r="L1493" s="298"/>
      <c r="W1493" s="298"/>
      <c r="AH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  <c r="BI1493" s="298"/>
      <c r="BJ1493" s="298"/>
      <c r="BK1493" s="298"/>
      <c r="BL1493" s="298"/>
      <c r="BM1493" s="298"/>
      <c r="BN1493" s="298"/>
      <c r="BO1493" s="298"/>
      <c r="BZ1493" s="298"/>
      <c r="CJ1493" s="337"/>
      <c r="CK1493" s="293"/>
      <c r="CL1493" s="337"/>
      <c r="DR1493" s="298"/>
    </row>
    <row r="1494">
      <c r="A1494" s="298"/>
      <c r="L1494" s="298"/>
      <c r="W1494" s="298"/>
      <c r="AH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  <c r="BI1494" s="298"/>
      <c r="BJ1494" s="298"/>
      <c r="BK1494" s="298"/>
      <c r="BL1494" s="298"/>
      <c r="BM1494" s="298"/>
      <c r="BN1494" s="298"/>
      <c r="BO1494" s="298"/>
      <c r="BZ1494" s="298"/>
      <c r="CJ1494" s="337"/>
      <c r="CK1494" s="293"/>
      <c r="CL1494" s="337"/>
      <c r="DR1494" s="298"/>
    </row>
    <row r="1495">
      <c r="A1495" s="298"/>
      <c r="L1495" s="298"/>
      <c r="W1495" s="298"/>
      <c r="AH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  <c r="BI1495" s="298"/>
      <c r="BJ1495" s="298"/>
      <c r="BK1495" s="298"/>
      <c r="BL1495" s="298"/>
      <c r="BM1495" s="298"/>
      <c r="BN1495" s="298"/>
      <c r="BO1495" s="298"/>
      <c r="BZ1495" s="298"/>
      <c r="CJ1495" s="337"/>
      <c r="CK1495" s="293"/>
      <c r="CL1495" s="337"/>
      <c r="DR1495" s="298"/>
    </row>
    <row r="1496">
      <c r="A1496" s="298"/>
      <c r="L1496" s="298"/>
      <c r="W1496" s="298"/>
      <c r="AH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  <c r="BI1496" s="298"/>
      <c r="BJ1496" s="298"/>
      <c r="BK1496" s="298"/>
      <c r="BL1496" s="298"/>
      <c r="BM1496" s="298"/>
      <c r="BN1496" s="298"/>
      <c r="BO1496" s="298"/>
      <c r="BZ1496" s="298"/>
      <c r="CJ1496" s="337"/>
      <c r="CK1496" s="293"/>
      <c r="CL1496" s="337"/>
      <c r="DR1496" s="298"/>
    </row>
    <row r="1497">
      <c r="A1497" s="298"/>
      <c r="L1497" s="298"/>
      <c r="W1497" s="298"/>
      <c r="AH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  <c r="BI1497" s="298"/>
      <c r="BJ1497" s="298"/>
      <c r="BK1497" s="298"/>
      <c r="BL1497" s="298"/>
      <c r="BM1497" s="298"/>
      <c r="BN1497" s="298"/>
      <c r="BO1497" s="298"/>
      <c r="BZ1497" s="298"/>
      <c r="CJ1497" s="337"/>
      <c r="CK1497" s="293"/>
      <c r="CL1497" s="337"/>
      <c r="DR1497" s="298"/>
    </row>
    <row r="1498">
      <c r="A1498" s="298"/>
      <c r="L1498" s="298"/>
      <c r="W1498" s="298"/>
      <c r="AH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  <c r="BI1498" s="298"/>
      <c r="BJ1498" s="298"/>
      <c r="BK1498" s="298"/>
      <c r="BL1498" s="298"/>
      <c r="BM1498" s="298"/>
      <c r="BN1498" s="298"/>
      <c r="BO1498" s="298"/>
      <c r="BZ1498" s="298"/>
      <c r="CJ1498" s="337"/>
      <c r="CK1498" s="293"/>
      <c r="CL1498" s="337"/>
      <c r="DR1498" s="298"/>
    </row>
    <row r="1499">
      <c r="A1499" s="298"/>
      <c r="L1499" s="298"/>
      <c r="W1499" s="298"/>
      <c r="AH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  <c r="BI1499" s="298"/>
      <c r="BJ1499" s="298"/>
      <c r="BK1499" s="298"/>
      <c r="BL1499" s="298"/>
      <c r="BM1499" s="298"/>
      <c r="BN1499" s="298"/>
      <c r="BO1499" s="298"/>
      <c r="BZ1499" s="298"/>
      <c r="CJ1499" s="337"/>
      <c r="CK1499" s="293"/>
      <c r="CL1499" s="337"/>
      <c r="DR1499" s="298"/>
    </row>
    <row r="1500">
      <c r="A1500" s="298"/>
      <c r="L1500" s="298"/>
      <c r="W1500" s="298"/>
      <c r="AH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  <c r="BI1500" s="298"/>
      <c r="BJ1500" s="298"/>
      <c r="BK1500" s="298"/>
      <c r="BL1500" s="298"/>
      <c r="BM1500" s="298"/>
      <c r="BN1500" s="298"/>
      <c r="BO1500" s="298"/>
      <c r="BZ1500" s="298"/>
      <c r="CJ1500" s="337"/>
      <c r="CK1500" s="293"/>
      <c r="CL1500" s="337"/>
      <c r="DR1500" s="298"/>
    </row>
  </sheetData>
  <mergeCells count="4">
    <mergeCell ref="B69:J69"/>
    <mergeCell ref="B97:B98"/>
    <mergeCell ref="B100:B105"/>
    <mergeCell ref="B106:B10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4.13"/>
    <col customWidth="1" min="3" max="3" width="11.13"/>
    <col customWidth="1" min="4" max="8" width="10.5"/>
    <col customWidth="1" min="9" max="9" width="9.75"/>
    <col customWidth="1" min="10" max="10" width="4.88"/>
    <col customWidth="1" min="11" max="11" width="13.38"/>
    <col customWidth="1" min="12" max="12" width="14.25"/>
    <col customWidth="1" min="13" max="13" width="10.13"/>
    <col customWidth="1" min="14" max="14" width="9.25"/>
    <col customWidth="1" min="15" max="15" width="9.13"/>
    <col customWidth="1" min="16" max="16" width="7.88"/>
    <col customWidth="1" min="17" max="18" width="10.25"/>
    <col customWidth="1" min="19" max="19" width="9.13"/>
    <col customWidth="1" min="20" max="20" width="4.25"/>
    <col customWidth="1" min="21" max="21" width="13.75"/>
    <col customWidth="1" min="22" max="22" width="13.25"/>
    <col customWidth="1" min="23" max="23" width="9.88"/>
    <col customWidth="1" min="24" max="24" width="9.13"/>
    <col customWidth="1" min="25" max="25" width="8.75"/>
    <col customWidth="1" min="26" max="26" width="7.75"/>
    <col customWidth="1" min="27" max="27" width="8.75"/>
    <col customWidth="1" min="28" max="28" width="9.88"/>
    <col customWidth="1" min="29" max="29" width="9.25"/>
    <col customWidth="1" min="30" max="30" width="4.75"/>
    <col customWidth="1" min="31" max="31" width="13.88"/>
    <col customWidth="1" min="32" max="32" width="16.0"/>
    <col customWidth="1" min="33" max="33" width="11.63"/>
    <col customWidth="1" min="34" max="34" width="9.38"/>
    <col customWidth="1" min="35" max="35" width="8.75"/>
    <col customWidth="1" min="36" max="36" width="8.88"/>
    <col customWidth="1" min="37" max="37" width="10.13"/>
    <col customWidth="1" min="38" max="38" width="10.25"/>
    <col customWidth="1" min="39" max="39" width="9.88"/>
    <col customWidth="1" min="40" max="40" width="4.88"/>
    <col customWidth="1" min="41" max="41" width="12.75"/>
    <col customWidth="1" min="42" max="42" width="15.5"/>
    <col customWidth="1" min="43" max="43" width="8.63"/>
    <col customWidth="1" min="44" max="44" width="8.25"/>
    <col customWidth="1" min="45" max="45" width="9.25"/>
    <col customWidth="1" min="46" max="46" width="8.75"/>
    <col customWidth="1" min="47" max="48" width="10.25"/>
    <col customWidth="1" min="49" max="49" width="9.13"/>
    <col customWidth="1" min="50" max="50" width="9.38"/>
    <col customWidth="1" min="51" max="51" width="11.5"/>
    <col customWidth="1" min="52" max="52" width="11.75"/>
    <col customWidth="1" min="53" max="53" width="9.88"/>
    <col customWidth="1" min="54" max="54" width="8.75"/>
    <col customWidth="1" min="55" max="55" width="8.63"/>
    <col customWidth="1" min="56" max="56" width="8.0"/>
    <col customWidth="1" min="57" max="58" width="9.88"/>
    <col customWidth="1" min="59" max="59" width="9.5"/>
    <col customWidth="1" min="60" max="60" width="4.75"/>
    <col customWidth="1" min="61" max="61" width="13.38"/>
    <col customWidth="1" min="62" max="69" width="11.5"/>
    <col customWidth="1" min="70" max="70" width="9.38"/>
  </cols>
  <sheetData>
    <row r="1">
      <c r="A1" s="368" t="s">
        <v>9</v>
      </c>
      <c r="B1" s="369" t="s">
        <v>10</v>
      </c>
      <c r="C1" s="369" t="s">
        <v>60</v>
      </c>
      <c r="D1" s="369" t="s">
        <v>61</v>
      </c>
      <c r="E1" s="370" t="s">
        <v>83</v>
      </c>
      <c r="F1" s="371" t="s">
        <v>84</v>
      </c>
      <c r="G1" s="369" t="s">
        <v>85</v>
      </c>
      <c r="H1" s="369" t="s">
        <v>63</v>
      </c>
      <c r="I1" s="372" t="s">
        <v>64</v>
      </c>
      <c r="J1" s="369" t="s">
        <v>86</v>
      </c>
      <c r="K1" s="368" t="s">
        <v>9</v>
      </c>
      <c r="L1" s="369" t="s">
        <v>10</v>
      </c>
      <c r="M1" s="369" t="s">
        <v>60</v>
      </c>
      <c r="N1" s="369" t="s">
        <v>61</v>
      </c>
      <c r="O1" s="370" t="s">
        <v>83</v>
      </c>
      <c r="P1" s="370" t="s">
        <v>84</v>
      </c>
      <c r="Q1" s="369" t="s">
        <v>85</v>
      </c>
      <c r="R1" s="369" t="s">
        <v>63</v>
      </c>
      <c r="S1" s="369" t="s">
        <v>64</v>
      </c>
      <c r="T1" s="369" t="s">
        <v>86</v>
      </c>
      <c r="U1" s="368" t="s">
        <v>9</v>
      </c>
      <c r="V1" s="369" t="s">
        <v>10</v>
      </c>
      <c r="W1" s="369" t="s">
        <v>60</v>
      </c>
      <c r="X1" s="369" t="s">
        <v>61</v>
      </c>
      <c r="Y1" s="370" t="s">
        <v>83</v>
      </c>
      <c r="Z1" s="370" t="s">
        <v>84</v>
      </c>
      <c r="AA1" s="369" t="s">
        <v>85</v>
      </c>
      <c r="AB1" s="369" t="s">
        <v>63</v>
      </c>
      <c r="AC1" s="369" t="s">
        <v>64</v>
      </c>
      <c r="AD1" s="369" t="s">
        <v>86</v>
      </c>
      <c r="AE1" s="368" t="s">
        <v>9</v>
      </c>
      <c r="AF1" s="369" t="s">
        <v>10</v>
      </c>
      <c r="AG1" s="369" t="s">
        <v>60</v>
      </c>
      <c r="AH1" s="369" t="s">
        <v>61</v>
      </c>
      <c r="AI1" s="370" t="s">
        <v>83</v>
      </c>
      <c r="AJ1" s="370" t="s">
        <v>84</v>
      </c>
      <c r="AK1" s="369" t="s">
        <v>85</v>
      </c>
      <c r="AL1" s="369" t="s">
        <v>63</v>
      </c>
      <c r="AM1" s="369" t="s">
        <v>64</v>
      </c>
      <c r="AN1" s="369" t="s">
        <v>86</v>
      </c>
      <c r="AO1" s="368" t="s">
        <v>9</v>
      </c>
      <c r="AP1" s="373" t="s">
        <v>10</v>
      </c>
      <c r="AQ1" s="369" t="s">
        <v>60</v>
      </c>
      <c r="AR1" s="369" t="s">
        <v>61</v>
      </c>
      <c r="AS1" s="370" t="s">
        <v>83</v>
      </c>
      <c r="AT1" s="370" t="s">
        <v>84</v>
      </c>
      <c r="AU1" s="369" t="s">
        <v>85</v>
      </c>
      <c r="AV1" s="369" t="s">
        <v>63</v>
      </c>
      <c r="AW1" s="369" t="s">
        <v>64</v>
      </c>
      <c r="AX1" s="369" t="s">
        <v>86</v>
      </c>
      <c r="AY1" s="368" t="s">
        <v>9</v>
      </c>
      <c r="AZ1" s="369" t="s">
        <v>10</v>
      </c>
      <c r="BA1" s="369" t="s">
        <v>60</v>
      </c>
      <c r="BB1" s="369" t="s">
        <v>61</v>
      </c>
      <c r="BC1" s="370" t="s">
        <v>83</v>
      </c>
      <c r="BD1" s="370" t="s">
        <v>84</v>
      </c>
      <c r="BE1" s="369" t="s">
        <v>85</v>
      </c>
      <c r="BF1" s="369" t="s">
        <v>63</v>
      </c>
      <c r="BG1" s="369" t="s">
        <v>64</v>
      </c>
      <c r="BH1" s="369" t="s">
        <v>86</v>
      </c>
      <c r="BI1" s="368" t="s">
        <v>9</v>
      </c>
      <c r="BJ1" s="373" t="s">
        <v>10</v>
      </c>
      <c r="BK1" s="369" t="s">
        <v>60</v>
      </c>
      <c r="BL1" s="369" t="s">
        <v>61</v>
      </c>
      <c r="BM1" s="370" t="s">
        <v>83</v>
      </c>
      <c r="BN1" s="370" t="s">
        <v>84</v>
      </c>
      <c r="BO1" s="369" t="s">
        <v>85</v>
      </c>
      <c r="BP1" s="369" t="s">
        <v>63</v>
      </c>
      <c r="BQ1" s="369" t="s">
        <v>64</v>
      </c>
      <c r="BR1" s="369" t="s">
        <v>86</v>
      </c>
    </row>
    <row r="2">
      <c r="A2" s="228"/>
      <c r="B2" s="374" t="s">
        <v>13</v>
      </c>
      <c r="C2" s="375">
        <v>9.0</v>
      </c>
      <c r="D2" s="186">
        <v>1.0</v>
      </c>
      <c r="E2" s="186">
        <v>0.0</v>
      </c>
      <c r="F2" s="186">
        <v>0.0</v>
      </c>
      <c r="G2" s="186">
        <f t="shared" ref="G2:G11" si="1">D2-(E2+F2)</f>
        <v>1</v>
      </c>
      <c r="H2" s="186">
        <v>6.0</v>
      </c>
      <c r="I2" s="186">
        <v>4.0</v>
      </c>
      <c r="J2" s="233">
        <v>1.0</v>
      </c>
      <c r="K2" s="228"/>
      <c r="L2" s="376" t="s">
        <v>15</v>
      </c>
      <c r="M2" s="13">
        <f>SUM(13+5+5)</f>
        <v>23</v>
      </c>
      <c r="N2" s="70">
        <f>SUM(0+0+2)</f>
        <v>2</v>
      </c>
      <c r="O2" s="70">
        <v>0.0</v>
      </c>
      <c r="P2" s="70">
        <v>0.0</v>
      </c>
      <c r="Q2" s="70">
        <f t="shared" ref="Q2:Q11" si="2">N2-(O2+P2)</f>
        <v>2</v>
      </c>
      <c r="R2" s="70">
        <f>SUM(12+1+0)</f>
        <v>13</v>
      </c>
      <c r="S2" s="70">
        <v>1.0</v>
      </c>
      <c r="T2" s="233">
        <v>1.0</v>
      </c>
      <c r="U2" s="228"/>
      <c r="V2" s="241" t="s">
        <v>20</v>
      </c>
      <c r="W2" s="13">
        <f>SUM(4+3+5+2+4)</f>
        <v>18</v>
      </c>
      <c r="X2" s="70">
        <v>2.0</v>
      </c>
      <c r="Y2" s="70">
        <v>0.0</v>
      </c>
      <c r="Z2" s="70">
        <v>0.0</v>
      </c>
      <c r="AA2" s="70">
        <f t="shared" ref="AA2:AA11" si="3">X2-(Y2+Z2)</f>
        <v>2</v>
      </c>
      <c r="AB2" s="70">
        <f>SUM(1+0+2+4+0)</f>
        <v>7</v>
      </c>
      <c r="AC2" s="70">
        <f>SUM(1+1)</f>
        <v>2</v>
      </c>
      <c r="AD2" s="233">
        <v>1.0</v>
      </c>
      <c r="AE2" s="228"/>
      <c r="AF2" s="377" t="s">
        <v>26</v>
      </c>
      <c r="AG2" s="13">
        <v>27.0</v>
      </c>
      <c r="AH2" s="70">
        <v>9.0</v>
      </c>
      <c r="AI2" s="70">
        <v>1.0</v>
      </c>
      <c r="AJ2" s="70">
        <v>0.0</v>
      </c>
      <c r="AK2" s="70">
        <f t="shared" ref="AK2:AK11" si="4">AH2-(AI2+AJ2)</f>
        <v>8</v>
      </c>
      <c r="AL2" s="70">
        <v>8.0</v>
      </c>
      <c r="AM2" s="70">
        <v>0.0</v>
      </c>
      <c r="AN2" s="233">
        <v>1.0</v>
      </c>
      <c r="AO2" s="240"/>
      <c r="AP2" s="378" t="s">
        <v>94</v>
      </c>
      <c r="AQ2" s="13">
        <v>11.0</v>
      </c>
      <c r="AR2" s="70">
        <v>2.0</v>
      </c>
      <c r="AS2" s="70">
        <v>0.0</v>
      </c>
      <c r="AT2" s="70">
        <v>1.0</v>
      </c>
      <c r="AU2" s="70">
        <f t="shared" ref="AU2:AU11" si="5">AR2-(AS2+AT2)</f>
        <v>1</v>
      </c>
      <c r="AV2" s="70">
        <v>9.0</v>
      </c>
      <c r="AW2" s="70">
        <v>0.0</v>
      </c>
      <c r="AX2" s="233">
        <v>1.0</v>
      </c>
      <c r="AY2" s="242"/>
      <c r="AZ2" s="379" t="s">
        <v>28</v>
      </c>
      <c r="BA2" s="13">
        <f>SUM(10+7)</f>
        <v>17</v>
      </c>
      <c r="BB2" s="70">
        <f>SUM(5+4)</f>
        <v>9</v>
      </c>
      <c r="BC2" s="70">
        <v>1.0</v>
      </c>
      <c r="BD2" s="70">
        <v>1.0</v>
      </c>
      <c r="BE2" s="70">
        <f t="shared" ref="BE2:BE11" si="6">BB2-(BC2+BD2)</f>
        <v>7</v>
      </c>
      <c r="BF2" s="70">
        <f>SUM(2+3)</f>
        <v>5</v>
      </c>
      <c r="BG2" s="70">
        <v>0.0</v>
      </c>
      <c r="BH2" s="233">
        <v>1.0</v>
      </c>
      <c r="BI2" s="240"/>
      <c r="BJ2" s="380"/>
      <c r="BK2" s="13"/>
      <c r="BL2" s="70"/>
      <c r="BM2" s="70"/>
      <c r="BN2" s="70"/>
      <c r="BO2" s="70"/>
      <c r="BP2" s="70"/>
      <c r="BQ2" s="70"/>
      <c r="BR2" s="233">
        <v>1.0</v>
      </c>
    </row>
    <row r="3">
      <c r="A3" s="228"/>
      <c r="B3" s="374" t="s">
        <v>13</v>
      </c>
      <c r="C3" s="257">
        <v>3.0</v>
      </c>
      <c r="D3" s="186">
        <v>4.0</v>
      </c>
      <c r="E3" s="186">
        <v>0.0</v>
      </c>
      <c r="F3" s="186">
        <v>0.0</v>
      </c>
      <c r="G3" s="186">
        <f t="shared" si="1"/>
        <v>4</v>
      </c>
      <c r="H3" s="186">
        <v>4.0</v>
      </c>
      <c r="I3" s="186">
        <v>0.0</v>
      </c>
      <c r="J3" s="258">
        <v>2.0</v>
      </c>
      <c r="K3" s="228"/>
      <c r="L3" s="376" t="s">
        <v>15</v>
      </c>
      <c r="M3" s="257">
        <f>SUM(7+3+4)</f>
        <v>14</v>
      </c>
      <c r="N3" s="186">
        <v>1.0</v>
      </c>
      <c r="O3" s="186">
        <v>0.0</v>
      </c>
      <c r="P3" s="186">
        <v>0.0</v>
      </c>
      <c r="Q3" s="186">
        <f t="shared" si="2"/>
        <v>1</v>
      </c>
      <c r="R3" s="186">
        <v>0.0</v>
      </c>
      <c r="S3" s="70">
        <v>1.0</v>
      </c>
      <c r="T3" s="258">
        <v>2.0</v>
      </c>
      <c r="U3" s="381"/>
      <c r="V3" s="241" t="s">
        <v>20</v>
      </c>
      <c r="W3" s="209">
        <f>SUM(0+0+5+0+0)</f>
        <v>5</v>
      </c>
      <c r="X3" s="70">
        <f>SUM(2+3+1+0+2)</f>
        <v>8</v>
      </c>
      <c r="Y3" s="70">
        <v>1.0</v>
      </c>
      <c r="Z3" s="70">
        <v>0.0</v>
      </c>
      <c r="AA3" s="70">
        <f t="shared" si="3"/>
        <v>7</v>
      </c>
      <c r="AB3" s="70">
        <f>SUM(1+2+3+1+0)</f>
        <v>7</v>
      </c>
      <c r="AC3" s="70">
        <v>1.0</v>
      </c>
      <c r="AD3" s="258">
        <v>2.0</v>
      </c>
      <c r="AE3" s="382"/>
      <c r="AF3" s="377" t="s">
        <v>26</v>
      </c>
      <c r="AG3" s="257">
        <v>16.0</v>
      </c>
      <c r="AH3" s="186">
        <v>0.0</v>
      </c>
      <c r="AI3" s="186">
        <v>0.0</v>
      </c>
      <c r="AJ3" s="70">
        <v>0.0</v>
      </c>
      <c r="AK3" s="186">
        <f t="shared" si="4"/>
        <v>0</v>
      </c>
      <c r="AL3" s="186">
        <v>3.0</v>
      </c>
      <c r="AM3" s="70">
        <v>0.0</v>
      </c>
      <c r="AN3" s="258">
        <v>2.0</v>
      </c>
      <c r="AO3" s="240"/>
      <c r="AP3" s="383" t="s">
        <v>94</v>
      </c>
      <c r="AQ3" s="257">
        <v>4.0</v>
      </c>
      <c r="AR3" s="186">
        <v>3.0</v>
      </c>
      <c r="AS3" s="186">
        <v>0.0</v>
      </c>
      <c r="AT3" s="70">
        <v>0.0</v>
      </c>
      <c r="AU3" s="186">
        <f t="shared" si="5"/>
        <v>3</v>
      </c>
      <c r="AV3" s="186">
        <v>1.0</v>
      </c>
      <c r="AW3" s="70">
        <v>1.0</v>
      </c>
      <c r="AX3" s="258">
        <v>2.0</v>
      </c>
      <c r="AY3" s="242"/>
      <c r="AZ3" s="379" t="s">
        <v>28</v>
      </c>
      <c r="BA3" s="257">
        <f>SUM(2+1)</f>
        <v>3</v>
      </c>
      <c r="BB3" s="186">
        <f>SUM(3+3)</f>
        <v>6</v>
      </c>
      <c r="BC3" s="186">
        <v>0.0</v>
      </c>
      <c r="BD3" s="70">
        <v>1.0</v>
      </c>
      <c r="BE3" s="186">
        <f t="shared" si="6"/>
        <v>5</v>
      </c>
      <c r="BF3" s="186">
        <v>0.0</v>
      </c>
      <c r="BG3" s="70">
        <v>0.0</v>
      </c>
      <c r="BH3" s="258">
        <v>2.0</v>
      </c>
      <c r="BI3" s="240"/>
      <c r="BJ3" s="380"/>
      <c r="BK3" s="257"/>
      <c r="BL3" s="186"/>
      <c r="BM3" s="186"/>
      <c r="BN3" s="70"/>
      <c r="BO3" s="186"/>
      <c r="BP3" s="186"/>
      <c r="BQ3" s="70"/>
      <c r="BR3" s="258">
        <v>2.0</v>
      </c>
    </row>
    <row r="4">
      <c r="A4" s="228"/>
      <c r="B4" s="374" t="s">
        <v>13</v>
      </c>
      <c r="C4" s="209">
        <v>2.0</v>
      </c>
      <c r="D4" s="70">
        <v>3.0</v>
      </c>
      <c r="E4" s="70">
        <v>0.0</v>
      </c>
      <c r="F4" s="70">
        <v>0.0</v>
      </c>
      <c r="G4" s="186">
        <f t="shared" si="1"/>
        <v>3</v>
      </c>
      <c r="H4" s="70">
        <v>3.0</v>
      </c>
      <c r="I4" s="70">
        <v>0.0</v>
      </c>
      <c r="J4" s="258">
        <v>3.0</v>
      </c>
      <c r="K4" s="228"/>
      <c r="L4" s="376" t="s">
        <v>15</v>
      </c>
      <c r="M4" s="209">
        <f>SUM(10+2+1)</f>
        <v>13</v>
      </c>
      <c r="N4" s="70">
        <f>SUM(3+1)</f>
        <v>4</v>
      </c>
      <c r="O4" s="70">
        <v>0.0</v>
      </c>
      <c r="P4" s="70">
        <v>0.0</v>
      </c>
      <c r="Q4" s="70">
        <f t="shared" si="2"/>
        <v>4</v>
      </c>
      <c r="R4" s="70">
        <f>SUM(7+2+0)</f>
        <v>9</v>
      </c>
      <c r="S4" s="70">
        <f>SUM(4+1+0)</f>
        <v>5</v>
      </c>
      <c r="T4" s="258">
        <v>3.0</v>
      </c>
      <c r="U4" s="384"/>
      <c r="V4" s="241" t="s">
        <v>20</v>
      </c>
      <c r="W4" s="209">
        <f>SUM(1+0+1+4+2)</f>
        <v>8</v>
      </c>
      <c r="X4" s="70">
        <f>SUM(2+0+1+0+0)</f>
        <v>3</v>
      </c>
      <c r="Y4" s="70">
        <v>0.0</v>
      </c>
      <c r="Z4" s="70">
        <v>0.0</v>
      </c>
      <c r="AA4" s="70">
        <f t="shared" si="3"/>
        <v>3</v>
      </c>
      <c r="AB4" s="70">
        <f>SUM(3+1+5+6+0)</f>
        <v>15</v>
      </c>
      <c r="AC4" s="70">
        <f>SUM(1+0+0+3+0)</f>
        <v>4</v>
      </c>
      <c r="AD4" s="258">
        <v>3.0</v>
      </c>
      <c r="AE4" s="382"/>
      <c r="AF4" s="377" t="s">
        <v>26</v>
      </c>
      <c r="AG4" s="257">
        <v>6.0</v>
      </c>
      <c r="AH4" s="186">
        <v>4.0</v>
      </c>
      <c r="AI4" s="186">
        <v>2.0</v>
      </c>
      <c r="AJ4" s="70">
        <v>0.0</v>
      </c>
      <c r="AK4" s="186">
        <f t="shared" si="4"/>
        <v>2</v>
      </c>
      <c r="AL4" s="186">
        <v>0.0</v>
      </c>
      <c r="AM4" s="70">
        <v>1.0</v>
      </c>
      <c r="AN4" s="258">
        <v>3.0</v>
      </c>
      <c r="AO4" s="240"/>
      <c r="AP4" s="383" t="s">
        <v>94</v>
      </c>
      <c r="AQ4" s="257">
        <v>1.0</v>
      </c>
      <c r="AR4" s="186">
        <v>3.0</v>
      </c>
      <c r="AS4" s="186">
        <v>1.0</v>
      </c>
      <c r="AT4" s="70">
        <v>0.0</v>
      </c>
      <c r="AU4" s="186">
        <f t="shared" si="5"/>
        <v>2</v>
      </c>
      <c r="AV4" s="186">
        <v>0.0</v>
      </c>
      <c r="AW4" s="70">
        <v>0.0</v>
      </c>
      <c r="AX4" s="258">
        <v>3.0</v>
      </c>
      <c r="AY4" s="242"/>
      <c r="AZ4" s="379" t="s">
        <v>28</v>
      </c>
      <c r="BA4" s="257">
        <v>0.0</v>
      </c>
      <c r="BB4" s="186">
        <f>SUM(2+5)</f>
        <v>7</v>
      </c>
      <c r="BC4" s="186">
        <f>SUM(1+2)</f>
        <v>3</v>
      </c>
      <c r="BD4" s="70">
        <v>0.0</v>
      </c>
      <c r="BE4" s="186">
        <f t="shared" si="6"/>
        <v>4</v>
      </c>
      <c r="BF4" s="186">
        <v>0.0</v>
      </c>
      <c r="BG4" s="70">
        <v>0.0</v>
      </c>
      <c r="BH4" s="258">
        <v>3.0</v>
      </c>
      <c r="BI4" s="240"/>
      <c r="BJ4" s="380"/>
      <c r="BK4" s="257"/>
      <c r="BL4" s="186"/>
      <c r="BM4" s="186"/>
      <c r="BN4" s="70"/>
      <c r="BO4" s="186"/>
      <c r="BP4" s="186"/>
      <c r="BQ4" s="70"/>
      <c r="BR4" s="258">
        <v>3.0</v>
      </c>
    </row>
    <row r="5">
      <c r="A5" s="228"/>
      <c r="B5" s="374" t="s">
        <v>13</v>
      </c>
      <c r="C5" s="209">
        <v>14.0</v>
      </c>
      <c r="D5" s="70">
        <v>4.0</v>
      </c>
      <c r="E5" s="70">
        <v>0.0</v>
      </c>
      <c r="F5" s="70">
        <v>0.0</v>
      </c>
      <c r="G5" s="186">
        <f t="shared" si="1"/>
        <v>4</v>
      </c>
      <c r="H5" s="70">
        <v>10.0</v>
      </c>
      <c r="I5" s="70">
        <v>5.0</v>
      </c>
      <c r="J5" s="264">
        <v>4.0</v>
      </c>
      <c r="K5" s="228"/>
      <c r="L5" s="376" t="s">
        <v>15</v>
      </c>
      <c r="M5" s="209">
        <f>SUM(11+3+3)</f>
        <v>17</v>
      </c>
      <c r="N5" s="70">
        <f>SUM(2+0+1)</f>
        <v>3</v>
      </c>
      <c r="O5" s="70">
        <v>0.0</v>
      </c>
      <c r="P5" s="70">
        <v>0.0</v>
      </c>
      <c r="Q5" s="70">
        <f t="shared" si="2"/>
        <v>3</v>
      </c>
      <c r="R5" s="70">
        <f>SUM(4+0+0)</f>
        <v>4</v>
      </c>
      <c r="S5" s="70">
        <v>0.0</v>
      </c>
      <c r="T5" s="264">
        <v>4.0</v>
      </c>
      <c r="U5" s="384"/>
      <c r="V5" s="241" t="s">
        <v>20</v>
      </c>
      <c r="W5" s="209">
        <f>SUM(5+4+5+3+5)</f>
        <v>22</v>
      </c>
      <c r="X5" s="70">
        <f>SUM(0+3+2+0+2)</f>
        <v>7</v>
      </c>
      <c r="Y5" s="70">
        <v>0.0</v>
      </c>
      <c r="Z5" s="70">
        <v>0.0</v>
      </c>
      <c r="AA5" s="70">
        <f t="shared" si="3"/>
        <v>7</v>
      </c>
      <c r="AB5" s="70">
        <f>SUM(2+2+3+5+2)</f>
        <v>14</v>
      </c>
      <c r="AC5" s="70">
        <f>SUM(1+1+1+3+0)</f>
        <v>6</v>
      </c>
      <c r="AD5" s="264">
        <v>4.0</v>
      </c>
      <c r="AE5" s="382"/>
      <c r="AF5" s="377" t="s">
        <v>26</v>
      </c>
      <c r="AG5" s="209">
        <v>10.0</v>
      </c>
      <c r="AH5" s="70">
        <v>9.0</v>
      </c>
      <c r="AI5" s="70">
        <v>0.0</v>
      </c>
      <c r="AJ5" s="70">
        <v>0.0</v>
      </c>
      <c r="AK5" s="70">
        <f t="shared" si="4"/>
        <v>9</v>
      </c>
      <c r="AL5" s="70">
        <v>9.0</v>
      </c>
      <c r="AM5" s="70">
        <v>4.0</v>
      </c>
      <c r="AN5" s="264">
        <v>4.0</v>
      </c>
      <c r="AO5" s="240"/>
      <c r="AP5" s="383" t="s">
        <v>94</v>
      </c>
      <c r="AQ5" s="209">
        <v>9.0</v>
      </c>
      <c r="AR5" s="70">
        <v>1.0</v>
      </c>
      <c r="AS5" s="70">
        <v>1.0</v>
      </c>
      <c r="AT5" s="70">
        <v>0.0</v>
      </c>
      <c r="AU5" s="70">
        <f t="shared" si="5"/>
        <v>0</v>
      </c>
      <c r="AV5" s="70">
        <v>3.0</v>
      </c>
      <c r="AW5" s="70">
        <v>0.0</v>
      </c>
      <c r="AX5" s="264">
        <v>4.0</v>
      </c>
      <c r="AY5" s="242"/>
      <c r="AZ5" s="379" t="s">
        <v>28</v>
      </c>
      <c r="BA5" s="13">
        <f>SUM(6+10)</f>
        <v>16</v>
      </c>
      <c r="BB5" s="70">
        <f>SUM(6+3)</f>
        <v>9</v>
      </c>
      <c r="BC5" s="70">
        <v>1.0</v>
      </c>
      <c r="BD5" s="70">
        <v>0.0</v>
      </c>
      <c r="BE5" s="70">
        <f t="shared" si="6"/>
        <v>8</v>
      </c>
      <c r="BF5" s="70">
        <f>SUM(1+4)</f>
        <v>5</v>
      </c>
      <c r="BG5" s="70">
        <f>SUM(1+1)</f>
        <v>2</v>
      </c>
      <c r="BH5" s="264">
        <v>4.0</v>
      </c>
      <c r="BI5" s="240"/>
      <c r="BJ5" s="380"/>
      <c r="BK5" s="209"/>
      <c r="BL5" s="70"/>
      <c r="BM5" s="70"/>
      <c r="BN5" s="70"/>
      <c r="BO5" s="70"/>
      <c r="BP5" s="70"/>
      <c r="BQ5" s="70"/>
      <c r="BR5" s="264">
        <v>4.0</v>
      </c>
    </row>
    <row r="6">
      <c r="A6" s="228"/>
      <c r="B6" s="374" t="s">
        <v>13</v>
      </c>
      <c r="C6" s="209">
        <v>14.0</v>
      </c>
      <c r="D6" s="70">
        <v>9.0</v>
      </c>
      <c r="E6" s="70">
        <v>0.0</v>
      </c>
      <c r="F6" s="70">
        <v>0.0</v>
      </c>
      <c r="G6" s="186">
        <f t="shared" si="1"/>
        <v>9</v>
      </c>
      <c r="H6" s="70">
        <v>11.0</v>
      </c>
      <c r="I6" s="70">
        <v>5.0</v>
      </c>
      <c r="J6" s="264">
        <v>5.0</v>
      </c>
      <c r="K6" s="228"/>
      <c r="L6" s="376" t="s">
        <v>15</v>
      </c>
      <c r="M6" s="209">
        <f>SUM(12+6+3)</f>
        <v>21</v>
      </c>
      <c r="N6" s="70">
        <f>SUM(4+2)</f>
        <v>6</v>
      </c>
      <c r="O6" s="70">
        <v>0.0</v>
      </c>
      <c r="P6" s="70">
        <v>0.0</v>
      </c>
      <c r="Q6" s="70">
        <f t="shared" si="2"/>
        <v>6</v>
      </c>
      <c r="R6" s="70">
        <f>SUM(12+3)</f>
        <v>15</v>
      </c>
      <c r="S6" s="70">
        <f>SUM(5+1)</f>
        <v>6</v>
      </c>
      <c r="T6" s="264">
        <v>5.0</v>
      </c>
      <c r="U6" s="384"/>
      <c r="V6" s="241" t="s">
        <v>20</v>
      </c>
      <c r="W6" s="209">
        <f>SUM(6+6+3+3+3)</f>
        <v>21</v>
      </c>
      <c r="X6" s="70">
        <f>SUM(1+1+3)</f>
        <v>5</v>
      </c>
      <c r="Y6" s="70">
        <v>0.0</v>
      </c>
      <c r="Z6" s="70">
        <v>0.0</v>
      </c>
      <c r="AA6" s="70">
        <f t="shared" si="3"/>
        <v>5</v>
      </c>
      <c r="AB6" s="70">
        <f>SUM(3+5+2+12+1)</f>
        <v>23</v>
      </c>
      <c r="AC6" s="70">
        <f>SUM(3+1+1+5+1)</f>
        <v>11</v>
      </c>
      <c r="AD6" s="264">
        <v>5.0</v>
      </c>
      <c r="AE6" s="382"/>
      <c r="AF6" s="377" t="s">
        <v>26</v>
      </c>
      <c r="AG6" s="209">
        <v>11.0</v>
      </c>
      <c r="AH6" s="70">
        <v>7.0</v>
      </c>
      <c r="AI6" s="70">
        <v>0.0</v>
      </c>
      <c r="AJ6" s="70">
        <v>0.0</v>
      </c>
      <c r="AK6" s="70">
        <f t="shared" si="4"/>
        <v>7</v>
      </c>
      <c r="AL6" s="70">
        <v>6.0</v>
      </c>
      <c r="AM6" s="70">
        <v>4.0</v>
      </c>
      <c r="AN6" s="264">
        <v>5.0</v>
      </c>
      <c r="AO6" s="240"/>
      <c r="AP6" s="383" t="s">
        <v>94</v>
      </c>
      <c r="AQ6" s="209">
        <v>10.0</v>
      </c>
      <c r="AR6" s="70">
        <v>2.0</v>
      </c>
      <c r="AS6" s="70">
        <v>0.0</v>
      </c>
      <c r="AT6" s="70">
        <v>0.0</v>
      </c>
      <c r="AU6" s="70">
        <f t="shared" si="5"/>
        <v>2</v>
      </c>
      <c r="AV6" s="70">
        <v>7.0</v>
      </c>
      <c r="AW6" s="70">
        <v>2.0</v>
      </c>
      <c r="AX6" s="264">
        <v>5.0</v>
      </c>
      <c r="AY6" s="242"/>
      <c r="AZ6" s="379" t="s">
        <v>28</v>
      </c>
      <c r="BA6" s="209">
        <f>SUM(5+4)</f>
        <v>9</v>
      </c>
      <c r="BB6" s="70">
        <f>SUM(3+9)</f>
        <v>12</v>
      </c>
      <c r="BC6" s="70">
        <v>1.0</v>
      </c>
      <c r="BD6" s="70">
        <v>0.0</v>
      </c>
      <c r="BE6" s="70">
        <f t="shared" si="6"/>
        <v>11</v>
      </c>
      <c r="BF6" s="70">
        <f>SUM(1+6)</f>
        <v>7</v>
      </c>
      <c r="BG6" s="70">
        <v>0.0</v>
      </c>
      <c r="BH6" s="264">
        <v>5.0</v>
      </c>
      <c r="BI6" s="240"/>
      <c r="BJ6" s="380"/>
      <c r="BK6" s="209"/>
      <c r="BL6" s="70"/>
      <c r="BM6" s="70"/>
      <c r="BN6" s="70"/>
      <c r="BO6" s="70"/>
      <c r="BP6" s="70"/>
      <c r="BQ6" s="70"/>
      <c r="BR6" s="264">
        <v>5.0</v>
      </c>
    </row>
    <row r="7">
      <c r="A7" s="228"/>
      <c r="B7" s="374" t="s">
        <v>13</v>
      </c>
      <c r="C7" s="209">
        <v>12.0</v>
      </c>
      <c r="D7" s="70">
        <v>3.0</v>
      </c>
      <c r="E7" s="70">
        <v>0.0</v>
      </c>
      <c r="F7" s="70">
        <v>0.0</v>
      </c>
      <c r="G7" s="186">
        <f t="shared" si="1"/>
        <v>3</v>
      </c>
      <c r="H7" s="70">
        <v>5.0</v>
      </c>
      <c r="I7" s="70">
        <v>3.0</v>
      </c>
      <c r="J7" s="264">
        <v>6.0</v>
      </c>
      <c r="K7" s="228"/>
      <c r="L7" s="376" t="s">
        <v>15</v>
      </c>
      <c r="M7" s="209">
        <f>SUM(15+7+4)</f>
        <v>26</v>
      </c>
      <c r="N7" s="70">
        <f>SUM(2+2+2)</f>
        <v>6</v>
      </c>
      <c r="O7" s="70">
        <v>0.0</v>
      </c>
      <c r="P7" s="70">
        <v>0.0</v>
      </c>
      <c r="Q7" s="70">
        <f t="shared" si="2"/>
        <v>6</v>
      </c>
      <c r="R7" s="70">
        <f>SUM(8+3+1)</f>
        <v>12</v>
      </c>
      <c r="S7" s="70">
        <v>1.0</v>
      </c>
      <c r="T7" s="264">
        <v>6.0</v>
      </c>
      <c r="U7" s="384"/>
      <c r="V7" s="241" t="s">
        <v>20</v>
      </c>
      <c r="W7" s="209">
        <f>SUM(3+3+6+2+6)</f>
        <v>20</v>
      </c>
      <c r="X7" s="70">
        <f>SUM(6+2+9+2+3)</f>
        <v>22</v>
      </c>
      <c r="Y7" s="70">
        <v>0.0</v>
      </c>
      <c r="Z7" s="70">
        <v>0.0</v>
      </c>
      <c r="AA7" s="70">
        <f t="shared" si="3"/>
        <v>22</v>
      </c>
      <c r="AB7" s="70">
        <f>SUM(8+2+10+7+1)</f>
        <v>28</v>
      </c>
      <c r="AC7" s="70">
        <f>SUM(1+1+5+3)</f>
        <v>10</v>
      </c>
      <c r="AD7" s="264">
        <v>6.0</v>
      </c>
      <c r="AE7" s="382"/>
      <c r="AF7" s="377" t="s">
        <v>26</v>
      </c>
      <c r="AG7" s="209">
        <v>9.0</v>
      </c>
      <c r="AH7" s="70">
        <v>6.0</v>
      </c>
      <c r="AI7" s="70">
        <v>0.0</v>
      </c>
      <c r="AJ7" s="70">
        <v>1.0</v>
      </c>
      <c r="AK7" s="70">
        <f t="shared" si="4"/>
        <v>5</v>
      </c>
      <c r="AL7" s="70">
        <v>3.0</v>
      </c>
      <c r="AM7" s="70">
        <v>2.0</v>
      </c>
      <c r="AN7" s="264">
        <v>6.0</v>
      </c>
      <c r="AO7" s="240"/>
      <c r="AP7" s="383" t="s">
        <v>94</v>
      </c>
      <c r="AQ7" s="209">
        <v>11.0</v>
      </c>
      <c r="AR7" s="70">
        <v>3.0</v>
      </c>
      <c r="AS7" s="70">
        <v>0.0</v>
      </c>
      <c r="AT7" s="70">
        <v>0.0</v>
      </c>
      <c r="AU7" s="70">
        <f t="shared" si="5"/>
        <v>3</v>
      </c>
      <c r="AV7" s="70">
        <v>8.0</v>
      </c>
      <c r="AW7" s="70">
        <v>4.0</v>
      </c>
      <c r="AX7" s="264">
        <v>6.0</v>
      </c>
      <c r="AY7" s="242"/>
      <c r="AZ7" s="379" t="s">
        <v>28</v>
      </c>
      <c r="BA7" s="209">
        <f>SUM(9+6)</f>
        <v>15</v>
      </c>
      <c r="BB7" s="70">
        <f>SUM(6+5)</f>
        <v>11</v>
      </c>
      <c r="BC7" s="70">
        <v>1.0</v>
      </c>
      <c r="BD7" s="70">
        <v>2.0</v>
      </c>
      <c r="BE7" s="70">
        <f t="shared" si="6"/>
        <v>8</v>
      </c>
      <c r="BF7" s="70">
        <f>SUM(2+3)</f>
        <v>5</v>
      </c>
      <c r="BG7" s="70">
        <v>0.0</v>
      </c>
      <c r="BH7" s="264">
        <v>6.0</v>
      </c>
      <c r="BI7" s="240"/>
      <c r="BJ7" s="380"/>
      <c r="BK7" s="209"/>
      <c r="BL7" s="70"/>
      <c r="BM7" s="70"/>
      <c r="BN7" s="70"/>
      <c r="BO7" s="70"/>
      <c r="BP7" s="70"/>
      <c r="BQ7" s="70"/>
      <c r="BR7" s="264">
        <v>6.0</v>
      </c>
    </row>
    <row r="8">
      <c r="A8" s="228"/>
      <c r="B8" s="374" t="s">
        <v>13</v>
      </c>
      <c r="C8" s="13">
        <v>14.0</v>
      </c>
      <c r="D8" s="70">
        <v>5.0</v>
      </c>
      <c r="E8" s="70">
        <v>0.0</v>
      </c>
      <c r="F8" s="70">
        <v>0.0</v>
      </c>
      <c r="G8" s="186">
        <f t="shared" si="1"/>
        <v>5</v>
      </c>
      <c r="H8" s="70">
        <v>9.0</v>
      </c>
      <c r="I8" s="70">
        <v>4.0</v>
      </c>
      <c r="J8" s="264">
        <v>7.0</v>
      </c>
      <c r="K8" s="228"/>
      <c r="L8" s="376" t="s">
        <v>15</v>
      </c>
      <c r="M8" s="209">
        <f>SUM(10+5+5)</f>
        <v>20</v>
      </c>
      <c r="N8" s="70">
        <f>SUM(9+3)</f>
        <v>12</v>
      </c>
      <c r="O8" s="70">
        <v>1.0</v>
      </c>
      <c r="P8" s="70">
        <v>0.0</v>
      </c>
      <c r="Q8" s="70">
        <f t="shared" si="2"/>
        <v>11</v>
      </c>
      <c r="R8" s="70">
        <f>SUM(11+3+2)</f>
        <v>16</v>
      </c>
      <c r="S8" s="70">
        <f>SUM(2+2)</f>
        <v>4</v>
      </c>
      <c r="T8" s="264">
        <v>7.0</v>
      </c>
      <c r="U8" s="384"/>
      <c r="V8" s="241" t="s">
        <v>20</v>
      </c>
      <c r="W8" s="209">
        <f>SUM(2+4+5+3+6)</f>
        <v>20</v>
      </c>
      <c r="X8" s="70">
        <f>SUM(2+2+8+5+3)</f>
        <v>20</v>
      </c>
      <c r="Y8" s="70">
        <f>SUM(1+1+1+1+1)</f>
        <v>5</v>
      </c>
      <c r="Z8" s="70">
        <f>SUM(1+1)</f>
        <v>2</v>
      </c>
      <c r="AA8" s="70">
        <f t="shared" si="3"/>
        <v>13</v>
      </c>
      <c r="AB8" s="70">
        <f>SUM(1+0+2+5+5)</f>
        <v>13</v>
      </c>
      <c r="AC8" s="70">
        <f>SUM(1+1+3+1)</f>
        <v>6</v>
      </c>
      <c r="AD8" s="264">
        <v>7.0</v>
      </c>
      <c r="AE8" s="382"/>
      <c r="AF8" s="377" t="s">
        <v>26</v>
      </c>
      <c r="AG8" s="209">
        <v>10.0</v>
      </c>
      <c r="AH8" s="70">
        <v>1.0</v>
      </c>
      <c r="AI8" s="70">
        <v>1.0</v>
      </c>
      <c r="AJ8" s="70">
        <v>0.0</v>
      </c>
      <c r="AK8" s="70">
        <f t="shared" si="4"/>
        <v>0</v>
      </c>
      <c r="AL8" s="70">
        <v>1.0</v>
      </c>
      <c r="AM8" s="70">
        <v>0.0</v>
      </c>
      <c r="AN8" s="264">
        <v>7.0</v>
      </c>
      <c r="AO8" s="240"/>
      <c r="AP8" s="383" t="s">
        <v>94</v>
      </c>
      <c r="AQ8" s="209">
        <v>10.0</v>
      </c>
      <c r="AR8" s="70">
        <v>0.0</v>
      </c>
      <c r="AS8" s="70">
        <v>0.0</v>
      </c>
      <c r="AT8" s="70">
        <v>0.0</v>
      </c>
      <c r="AU8" s="70">
        <f t="shared" si="5"/>
        <v>0</v>
      </c>
      <c r="AV8" s="70">
        <v>2.0</v>
      </c>
      <c r="AW8" s="70">
        <v>0.0</v>
      </c>
      <c r="AX8" s="264">
        <v>7.0</v>
      </c>
      <c r="AY8" s="242"/>
      <c r="AZ8" s="379" t="s">
        <v>28</v>
      </c>
      <c r="BA8" s="209">
        <f>SUM(4+7)</f>
        <v>11</v>
      </c>
      <c r="BB8" s="70">
        <f>SUM(4+2)</f>
        <v>6</v>
      </c>
      <c r="BC8" s="70">
        <v>2.0</v>
      </c>
      <c r="BD8" s="70">
        <v>1.0</v>
      </c>
      <c r="BE8" s="70">
        <f t="shared" si="6"/>
        <v>3</v>
      </c>
      <c r="BF8" s="70">
        <v>1.0</v>
      </c>
      <c r="BG8" s="70">
        <f>SUM(1+2)</f>
        <v>3</v>
      </c>
      <c r="BH8" s="264">
        <v>7.0</v>
      </c>
      <c r="BI8" s="240"/>
      <c r="BJ8" s="380"/>
      <c r="BK8" s="209"/>
      <c r="BL8" s="70"/>
      <c r="BM8" s="70"/>
      <c r="BN8" s="70"/>
      <c r="BO8" s="70"/>
      <c r="BP8" s="70"/>
      <c r="BQ8" s="70"/>
      <c r="BR8" s="264">
        <v>7.0</v>
      </c>
    </row>
    <row r="9">
      <c r="A9" s="228"/>
      <c r="B9" s="374" t="s">
        <v>13</v>
      </c>
      <c r="C9" s="209">
        <v>16.0</v>
      </c>
      <c r="D9" s="70">
        <v>3.0</v>
      </c>
      <c r="E9" s="70">
        <v>0.0</v>
      </c>
      <c r="F9" s="70">
        <v>0.0</v>
      </c>
      <c r="G9" s="186">
        <f t="shared" si="1"/>
        <v>3</v>
      </c>
      <c r="H9" s="70">
        <v>5.0</v>
      </c>
      <c r="I9" s="70">
        <v>0.0</v>
      </c>
      <c r="J9" s="264">
        <v>8.0</v>
      </c>
      <c r="K9" s="228"/>
      <c r="L9" s="376" t="s">
        <v>15</v>
      </c>
      <c r="M9" s="13">
        <f>SUM(15+2)</f>
        <v>17</v>
      </c>
      <c r="N9" s="70">
        <v>0.0</v>
      </c>
      <c r="O9" s="70">
        <v>0.0</v>
      </c>
      <c r="P9" s="70">
        <v>0.0</v>
      </c>
      <c r="Q9" s="70">
        <f t="shared" si="2"/>
        <v>0</v>
      </c>
      <c r="R9" s="70">
        <f>SUM(4+0+0)</f>
        <v>4</v>
      </c>
      <c r="S9" s="70">
        <v>1.0</v>
      </c>
      <c r="T9" s="264">
        <v>8.0</v>
      </c>
      <c r="U9" s="384"/>
      <c r="V9" s="241" t="s">
        <v>20</v>
      </c>
      <c r="W9" s="209">
        <f>SUM(3+2+3+1+4)</f>
        <v>13</v>
      </c>
      <c r="X9" s="70">
        <f>SUM(1+1+1+6)</f>
        <v>9</v>
      </c>
      <c r="Y9" s="70">
        <v>0.0</v>
      </c>
      <c r="Z9" s="70">
        <v>2.0</v>
      </c>
      <c r="AA9" s="70">
        <f t="shared" si="3"/>
        <v>7</v>
      </c>
      <c r="AB9" s="70">
        <f>SUM(1+2+2+5+4)</f>
        <v>14</v>
      </c>
      <c r="AC9" s="70">
        <f>SUM(1+1+1)</f>
        <v>3</v>
      </c>
      <c r="AD9" s="264">
        <v>8.0</v>
      </c>
      <c r="AE9" s="382"/>
      <c r="AF9" s="377" t="s">
        <v>26</v>
      </c>
      <c r="AG9" s="209">
        <v>16.0</v>
      </c>
      <c r="AH9" s="70">
        <v>10.0</v>
      </c>
      <c r="AI9" s="70">
        <v>1.0</v>
      </c>
      <c r="AJ9" s="70">
        <v>0.0</v>
      </c>
      <c r="AK9" s="70">
        <f t="shared" si="4"/>
        <v>9</v>
      </c>
      <c r="AL9" s="70">
        <v>7.0</v>
      </c>
      <c r="AM9" s="70">
        <v>0.0</v>
      </c>
      <c r="AN9" s="264">
        <v>8.0</v>
      </c>
      <c r="AO9" s="240"/>
      <c r="AP9" s="383" t="s">
        <v>94</v>
      </c>
      <c r="AQ9" s="209">
        <v>1.0</v>
      </c>
      <c r="AR9" s="70">
        <v>0.0</v>
      </c>
      <c r="AS9" s="70">
        <v>0.0</v>
      </c>
      <c r="AT9" s="70">
        <v>0.0</v>
      </c>
      <c r="AU9" s="70">
        <f t="shared" si="5"/>
        <v>0</v>
      </c>
      <c r="AV9" s="70">
        <v>2.0</v>
      </c>
      <c r="AW9" s="70">
        <v>0.0</v>
      </c>
      <c r="AX9" s="264">
        <v>8.0</v>
      </c>
      <c r="AY9" s="242"/>
      <c r="AZ9" s="379" t="s">
        <v>28</v>
      </c>
      <c r="BA9" s="209">
        <f>SUM(0+6)</f>
        <v>6</v>
      </c>
      <c r="BB9" s="70">
        <v>3.0</v>
      </c>
      <c r="BC9" s="70">
        <v>2.0</v>
      </c>
      <c r="BD9" s="70">
        <v>0.0</v>
      </c>
      <c r="BE9" s="70">
        <f t="shared" si="6"/>
        <v>1</v>
      </c>
      <c r="BF9" s="70">
        <v>0.0</v>
      </c>
      <c r="BG9" s="70">
        <v>1.0</v>
      </c>
      <c r="BH9" s="264">
        <v>8.0</v>
      </c>
      <c r="BI9" s="240"/>
      <c r="BJ9" s="380"/>
      <c r="BK9" s="209"/>
      <c r="BL9" s="70"/>
      <c r="BM9" s="70"/>
      <c r="BN9" s="70"/>
      <c r="BO9" s="70"/>
      <c r="BP9" s="70"/>
      <c r="BQ9" s="70"/>
      <c r="BR9" s="264">
        <v>8.0</v>
      </c>
    </row>
    <row r="10">
      <c r="A10" s="228"/>
      <c r="B10" s="374" t="s">
        <v>13</v>
      </c>
      <c r="C10" s="209">
        <v>1.0</v>
      </c>
      <c r="D10" s="70">
        <v>2.0</v>
      </c>
      <c r="E10" s="70">
        <v>0.0</v>
      </c>
      <c r="F10" s="70">
        <v>0.0</v>
      </c>
      <c r="G10" s="186">
        <f t="shared" si="1"/>
        <v>2</v>
      </c>
      <c r="H10" s="70">
        <v>1.0</v>
      </c>
      <c r="I10" s="70">
        <v>2.0</v>
      </c>
      <c r="J10" s="258">
        <v>9.0</v>
      </c>
      <c r="K10" s="228"/>
      <c r="L10" s="376" t="s">
        <v>15</v>
      </c>
      <c r="M10" s="209">
        <f>SUM(6+1)</f>
        <v>7</v>
      </c>
      <c r="N10" s="70">
        <f>SUM(3+1)</f>
        <v>4</v>
      </c>
      <c r="O10" s="70">
        <v>0.0</v>
      </c>
      <c r="P10" s="70">
        <v>1.0</v>
      </c>
      <c r="Q10" s="70">
        <f t="shared" si="2"/>
        <v>3</v>
      </c>
      <c r="R10" s="70">
        <v>1.0</v>
      </c>
      <c r="S10" s="70">
        <v>0.0</v>
      </c>
      <c r="T10" s="258">
        <v>9.0</v>
      </c>
      <c r="U10" s="384"/>
      <c r="V10" s="241" t="s">
        <v>20</v>
      </c>
      <c r="W10" s="209">
        <f>SUM(3+2+2)</f>
        <v>7</v>
      </c>
      <c r="X10" s="70">
        <f>SUM(1+1+2)</f>
        <v>4</v>
      </c>
      <c r="Y10" s="70">
        <v>1.0</v>
      </c>
      <c r="Z10" s="70">
        <v>0.0</v>
      </c>
      <c r="AA10" s="70">
        <f t="shared" si="3"/>
        <v>3</v>
      </c>
      <c r="AB10" s="70">
        <f>SUM(2+1+1)</f>
        <v>4</v>
      </c>
      <c r="AC10" s="70">
        <f>SUM(1+1)</f>
        <v>2</v>
      </c>
      <c r="AD10" s="258">
        <v>9.0</v>
      </c>
      <c r="AE10" s="382"/>
      <c r="AF10" s="377" t="s">
        <v>26</v>
      </c>
      <c r="AG10" s="209">
        <v>4.0</v>
      </c>
      <c r="AH10" s="70">
        <v>4.0</v>
      </c>
      <c r="AI10" s="70">
        <v>1.0</v>
      </c>
      <c r="AJ10" s="70">
        <v>0.0</v>
      </c>
      <c r="AK10" s="70">
        <f t="shared" si="4"/>
        <v>3</v>
      </c>
      <c r="AL10" s="70">
        <v>1.0</v>
      </c>
      <c r="AM10" s="70">
        <v>0.0</v>
      </c>
      <c r="AN10" s="258">
        <v>9.0</v>
      </c>
      <c r="AO10" s="240"/>
      <c r="AP10" s="383" t="s">
        <v>94</v>
      </c>
      <c r="AQ10" s="209">
        <v>4.0</v>
      </c>
      <c r="AR10" s="70">
        <v>5.0</v>
      </c>
      <c r="AS10" s="70">
        <v>2.0</v>
      </c>
      <c r="AT10" s="70">
        <v>1.0</v>
      </c>
      <c r="AU10" s="70">
        <f t="shared" si="5"/>
        <v>2</v>
      </c>
      <c r="AV10" s="70">
        <v>2.0</v>
      </c>
      <c r="AW10" s="70">
        <v>0.0</v>
      </c>
      <c r="AX10" s="258">
        <v>9.0</v>
      </c>
      <c r="AY10" s="242"/>
      <c r="AZ10" s="379" t="s">
        <v>28</v>
      </c>
      <c r="BA10" s="209">
        <v>1.0</v>
      </c>
      <c r="BB10" s="70">
        <v>3.0</v>
      </c>
      <c r="BC10" s="70">
        <v>0.0</v>
      </c>
      <c r="BD10" s="70">
        <v>1.0</v>
      </c>
      <c r="BE10" s="70">
        <f t="shared" si="6"/>
        <v>2</v>
      </c>
      <c r="BF10" s="70">
        <f>SUM(1+1)</f>
        <v>2</v>
      </c>
      <c r="BG10" s="70">
        <v>0.0</v>
      </c>
      <c r="BH10" s="258">
        <v>9.0</v>
      </c>
      <c r="BI10" s="240"/>
      <c r="BJ10" s="380"/>
      <c r="BK10" s="209"/>
      <c r="BL10" s="70"/>
      <c r="BM10" s="70"/>
      <c r="BN10" s="70"/>
      <c r="BO10" s="70"/>
      <c r="BP10" s="70"/>
      <c r="BQ10" s="70"/>
      <c r="BR10" s="258">
        <v>9.0</v>
      </c>
    </row>
    <row r="11">
      <c r="A11" s="228"/>
      <c r="B11" s="374" t="s">
        <v>13</v>
      </c>
      <c r="C11" s="209">
        <v>2.0</v>
      </c>
      <c r="D11" s="70">
        <v>1.0</v>
      </c>
      <c r="E11" s="70">
        <v>0.0</v>
      </c>
      <c r="F11" s="70">
        <v>0.0</v>
      </c>
      <c r="G11" s="186">
        <f t="shared" si="1"/>
        <v>1</v>
      </c>
      <c r="H11" s="70">
        <v>1.0</v>
      </c>
      <c r="I11" s="70">
        <v>0.0</v>
      </c>
      <c r="J11" s="258">
        <v>10.0</v>
      </c>
      <c r="K11" s="228"/>
      <c r="L11" s="376" t="s">
        <v>15</v>
      </c>
      <c r="M11" s="209">
        <v>4.0</v>
      </c>
      <c r="N11" s="70">
        <v>5.0</v>
      </c>
      <c r="O11" s="70">
        <v>0.0</v>
      </c>
      <c r="P11" s="70">
        <v>0.0</v>
      </c>
      <c r="Q11" s="70">
        <f t="shared" si="2"/>
        <v>5</v>
      </c>
      <c r="R11" s="70">
        <v>3.0</v>
      </c>
      <c r="S11" s="70">
        <v>3.0</v>
      </c>
      <c r="T11" s="258">
        <v>10.0</v>
      </c>
      <c r="U11" s="384"/>
      <c r="V11" s="241" t="s">
        <v>20</v>
      </c>
      <c r="W11" s="209">
        <v>0.0</v>
      </c>
      <c r="X11" s="70">
        <f>SUM(1+3+3+5)</f>
        <v>12</v>
      </c>
      <c r="Y11" s="70">
        <v>1.0</v>
      </c>
      <c r="Z11" s="70">
        <v>2.0</v>
      </c>
      <c r="AA11" s="70">
        <f t="shared" si="3"/>
        <v>9</v>
      </c>
      <c r="AB11" s="70">
        <v>0.0</v>
      </c>
      <c r="AC11" s="70">
        <v>0.0</v>
      </c>
      <c r="AD11" s="258">
        <v>10.0</v>
      </c>
      <c r="AE11" s="382"/>
      <c r="AF11" s="377" t="s">
        <v>26</v>
      </c>
      <c r="AG11" s="209">
        <v>6.0</v>
      </c>
      <c r="AH11" s="70">
        <v>2.0</v>
      </c>
      <c r="AI11" s="70">
        <v>0.0</v>
      </c>
      <c r="AJ11" s="70">
        <v>0.0</v>
      </c>
      <c r="AK11" s="70">
        <f t="shared" si="4"/>
        <v>2</v>
      </c>
      <c r="AL11" s="70">
        <v>2.0</v>
      </c>
      <c r="AM11" s="70">
        <v>1.0</v>
      </c>
      <c r="AN11" s="258">
        <v>10.0</v>
      </c>
      <c r="AO11" s="240"/>
      <c r="AP11" s="383" t="s">
        <v>94</v>
      </c>
      <c r="AQ11" s="209">
        <v>0.0</v>
      </c>
      <c r="AR11" s="70">
        <v>0.0</v>
      </c>
      <c r="AS11" s="70">
        <v>0.0</v>
      </c>
      <c r="AT11" s="70">
        <v>0.0</v>
      </c>
      <c r="AU11" s="70">
        <f t="shared" si="5"/>
        <v>0</v>
      </c>
      <c r="AV11" s="70">
        <v>0.0</v>
      </c>
      <c r="AW11" s="70">
        <v>0.0</v>
      </c>
      <c r="AX11" s="258">
        <v>10.0</v>
      </c>
      <c r="AY11" s="242"/>
      <c r="AZ11" s="379" t="s">
        <v>28</v>
      </c>
      <c r="BA11" s="209">
        <v>2.0</v>
      </c>
      <c r="BB11" s="70">
        <v>1.0</v>
      </c>
      <c r="BC11" s="70">
        <v>1.0</v>
      </c>
      <c r="BD11" s="70">
        <v>0.0</v>
      </c>
      <c r="BE11" s="70">
        <f t="shared" si="6"/>
        <v>0</v>
      </c>
      <c r="BF11" s="70">
        <v>0.0</v>
      </c>
      <c r="BG11" s="70">
        <v>0.0</v>
      </c>
      <c r="BH11" s="258">
        <v>10.0</v>
      </c>
      <c r="BI11" s="240"/>
      <c r="BJ11" s="380"/>
      <c r="BK11" s="209"/>
      <c r="BL11" s="70"/>
      <c r="BM11" s="70"/>
      <c r="BN11" s="70"/>
      <c r="BO11" s="70"/>
      <c r="BP11" s="70"/>
      <c r="BQ11" s="70"/>
      <c r="BR11" s="258">
        <v>10.0</v>
      </c>
    </row>
    <row r="12">
      <c r="A12" s="228"/>
      <c r="B12" s="374" t="s">
        <v>13</v>
      </c>
      <c r="C12" s="13">
        <v>16.0</v>
      </c>
      <c r="D12" s="70">
        <v>7.0</v>
      </c>
      <c r="E12" s="70">
        <v>0.0</v>
      </c>
      <c r="F12" s="70">
        <v>0.0</v>
      </c>
      <c r="G12" s="186">
        <v>7.0</v>
      </c>
      <c r="H12" s="70">
        <v>8.0</v>
      </c>
      <c r="I12" s="70">
        <v>3.0</v>
      </c>
      <c r="J12" s="264">
        <v>11.0</v>
      </c>
      <c r="K12" s="228"/>
      <c r="L12" s="376" t="s">
        <v>15</v>
      </c>
      <c r="M12" s="13">
        <v>21.0</v>
      </c>
      <c r="N12" s="70">
        <v>11.0</v>
      </c>
      <c r="O12" s="70">
        <v>0.0</v>
      </c>
      <c r="P12" s="70">
        <v>1.0</v>
      </c>
      <c r="Q12" s="70">
        <v>10.0</v>
      </c>
      <c r="R12" s="70">
        <v>16.0</v>
      </c>
      <c r="S12" s="70">
        <v>5.0</v>
      </c>
      <c r="T12" s="264">
        <v>11.0</v>
      </c>
      <c r="U12" s="384"/>
      <c r="V12" s="241" t="s">
        <v>20</v>
      </c>
      <c r="W12" s="13">
        <v>12.0</v>
      </c>
      <c r="X12" s="70">
        <v>14.0</v>
      </c>
      <c r="Y12" s="70">
        <v>2.0</v>
      </c>
      <c r="Z12" s="70">
        <v>1.0</v>
      </c>
      <c r="AA12" s="70">
        <v>11.0</v>
      </c>
      <c r="AB12" s="70">
        <v>20.0</v>
      </c>
      <c r="AC12" s="70">
        <v>9.0</v>
      </c>
      <c r="AD12" s="264">
        <v>11.0</v>
      </c>
      <c r="AE12" s="382"/>
      <c r="AF12" s="377" t="s">
        <v>26</v>
      </c>
      <c r="AG12" s="13">
        <v>18.0</v>
      </c>
      <c r="AH12" s="70">
        <v>8.0</v>
      </c>
      <c r="AI12" s="70">
        <v>3.0</v>
      </c>
      <c r="AJ12" s="70">
        <v>0.0</v>
      </c>
      <c r="AK12" s="70">
        <v>5.0</v>
      </c>
      <c r="AL12" s="70">
        <v>5.0</v>
      </c>
      <c r="AM12" s="70">
        <v>2.0</v>
      </c>
      <c r="AN12" s="264">
        <v>11.0</v>
      </c>
      <c r="AO12" s="240"/>
      <c r="AP12" s="383" t="s">
        <v>94</v>
      </c>
      <c r="AQ12" s="375">
        <v>10.0</v>
      </c>
      <c r="AR12" s="186">
        <v>1.0</v>
      </c>
      <c r="AS12" s="186">
        <v>0.0</v>
      </c>
      <c r="AT12" s="186">
        <v>1.0</v>
      </c>
      <c r="AU12" s="186">
        <v>0.0</v>
      </c>
      <c r="AV12" s="186">
        <v>1.0</v>
      </c>
      <c r="AW12" s="70">
        <v>1.0</v>
      </c>
      <c r="AX12" s="264">
        <v>11.0</v>
      </c>
      <c r="AY12" s="242"/>
      <c r="AZ12" s="379" t="s">
        <v>28</v>
      </c>
      <c r="BA12" s="13">
        <v>13.0</v>
      </c>
      <c r="BB12" s="70">
        <v>5.0</v>
      </c>
      <c r="BC12" s="70">
        <v>0.0</v>
      </c>
      <c r="BD12" s="70">
        <v>1.0</v>
      </c>
      <c r="BE12" s="70">
        <v>4.0</v>
      </c>
      <c r="BF12" s="70">
        <v>3.0</v>
      </c>
      <c r="BG12" s="70">
        <v>2.0</v>
      </c>
      <c r="BH12" s="264">
        <v>11.0</v>
      </c>
      <c r="BI12" s="385"/>
      <c r="BJ12" s="386"/>
      <c r="BK12" s="387"/>
      <c r="BL12" s="388"/>
      <c r="BM12" s="388"/>
      <c r="BN12" s="388"/>
      <c r="BO12" s="388"/>
      <c r="BP12" s="388"/>
      <c r="BQ12" s="94"/>
      <c r="BR12" s="264">
        <v>11.0</v>
      </c>
    </row>
    <row r="13">
      <c r="A13" s="228"/>
      <c r="B13" s="374" t="s">
        <v>13</v>
      </c>
      <c r="C13" s="209">
        <v>15.0</v>
      </c>
      <c r="D13" s="70">
        <v>2.0</v>
      </c>
      <c r="E13" s="70">
        <v>1.0</v>
      </c>
      <c r="F13" s="70">
        <v>0.0</v>
      </c>
      <c r="G13" s="186">
        <v>1.0</v>
      </c>
      <c r="H13" s="70">
        <v>4.0</v>
      </c>
      <c r="I13" s="70">
        <v>2.0</v>
      </c>
      <c r="J13" s="264">
        <v>12.0</v>
      </c>
      <c r="K13" s="228"/>
      <c r="L13" s="376" t="s">
        <v>15</v>
      </c>
      <c r="M13" s="266">
        <v>14.0</v>
      </c>
      <c r="N13" s="70">
        <v>4.0</v>
      </c>
      <c r="O13" s="70">
        <v>0.0</v>
      </c>
      <c r="P13" s="70">
        <v>0.0</v>
      </c>
      <c r="Q13" s="70">
        <v>4.0</v>
      </c>
      <c r="R13" s="70">
        <v>16.0</v>
      </c>
      <c r="S13" s="70">
        <v>2.0</v>
      </c>
      <c r="T13" s="264">
        <v>12.0</v>
      </c>
      <c r="U13" s="384"/>
      <c r="V13" s="241" t="s">
        <v>20</v>
      </c>
      <c r="W13" s="266">
        <v>14.0</v>
      </c>
      <c r="X13" s="70">
        <v>16.0</v>
      </c>
      <c r="Y13" s="70">
        <v>0.0</v>
      </c>
      <c r="Z13" s="70">
        <v>0.0</v>
      </c>
      <c r="AA13" s="70">
        <v>16.0</v>
      </c>
      <c r="AB13" s="70">
        <v>19.0</v>
      </c>
      <c r="AC13" s="70">
        <v>3.0</v>
      </c>
      <c r="AD13" s="264">
        <v>12.0</v>
      </c>
      <c r="AE13" s="382"/>
      <c r="AF13" s="377" t="s">
        <v>26</v>
      </c>
      <c r="AG13" s="209">
        <v>19.0</v>
      </c>
      <c r="AH13" s="70">
        <v>11.0</v>
      </c>
      <c r="AI13" s="70">
        <v>0.0</v>
      </c>
      <c r="AJ13" s="70">
        <v>0.0</v>
      </c>
      <c r="AK13" s="70">
        <v>11.0</v>
      </c>
      <c r="AL13" s="70">
        <v>9.0</v>
      </c>
      <c r="AM13" s="70">
        <v>1.0</v>
      </c>
      <c r="AN13" s="264">
        <v>12.0</v>
      </c>
      <c r="AO13" s="240"/>
      <c r="AP13" s="389"/>
      <c r="AW13" s="390"/>
      <c r="AX13" s="264">
        <v>12.0</v>
      </c>
      <c r="AY13" s="242"/>
      <c r="AZ13" s="379" t="s">
        <v>28</v>
      </c>
      <c r="BA13" s="266">
        <v>15.0</v>
      </c>
      <c r="BB13" s="70">
        <v>8.0</v>
      </c>
      <c r="BC13" s="70">
        <v>1.0</v>
      </c>
      <c r="BD13" s="70">
        <v>0.0</v>
      </c>
      <c r="BE13" s="70">
        <v>7.0</v>
      </c>
      <c r="BF13" s="70">
        <v>3.0</v>
      </c>
      <c r="BG13" s="70">
        <v>1.0</v>
      </c>
      <c r="BH13" s="264">
        <v>12.0</v>
      </c>
      <c r="BI13" s="240"/>
      <c r="BJ13" s="380" t="s">
        <v>31</v>
      </c>
      <c r="BK13" s="13">
        <v>6.0</v>
      </c>
      <c r="BL13" s="66">
        <v>0.0</v>
      </c>
      <c r="BM13" s="66">
        <v>0.0</v>
      </c>
      <c r="BN13" s="66">
        <v>0.0</v>
      </c>
      <c r="BO13" s="66">
        <v>0.0</v>
      </c>
      <c r="BP13" s="66">
        <v>3.0</v>
      </c>
      <c r="BQ13" s="66">
        <v>3.0</v>
      </c>
      <c r="BR13" s="264">
        <v>12.0</v>
      </c>
    </row>
    <row r="14">
      <c r="A14" s="228"/>
      <c r="B14" s="374" t="s">
        <v>13</v>
      </c>
      <c r="C14" s="266">
        <v>12.0</v>
      </c>
      <c r="D14" s="70">
        <v>6.0</v>
      </c>
      <c r="E14" s="70">
        <v>0.0</v>
      </c>
      <c r="F14" s="70">
        <v>0.0</v>
      </c>
      <c r="G14" s="186">
        <v>6.0</v>
      </c>
      <c r="H14" s="70">
        <v>6.0</v>
      </c>
      <c r="I14" s="70">
        <v>3.0</v>
      </c>
      <c r="J14" s="264">
        <v>13.0</v>
      </c>
      <c r="K14" s="228"/>
      <c r="L14" s="376" t="s">
        <v>15</v>
      </c>
      <c r="M14" s="98">
        <v>27.0</v>
      </c>
      <c r="N14" s="70">
        <v>6.0</v>
      </c>
      <c r="O14" s="70">
        <v>1.0</v>
      </c>
      <c r="P14" s="70">
        <v>0.0</v>
      </c>
      <c r="Q14" s="70">
        <v>5.0</v>
      </c>
      <c r="R14" s="70">
        <v>11.0</v>
      </c>
      <c r="S14" s="70">
        <v>1.0</v>
      </c>
      <c r="T14" s="264">
        <v>13.0</v>
      </c>
      <c r="U14" s="384"/>
      <c r="V14" s="241" t="s">
        <v>20</v>
      </c>
      <c r="W14" s="98">
        <v>17.0</v>
      </c>
      <c r="X14" s="70">
        <v>3.0</v>
      </c>
      <c r="Y14" s="70">
        <v>0.0</v>
      </c>
      <c r="Z14" s="70">
        <v>0.0</v>
      </c>
      <c r="AA14" s="70">
        <v>3.0</v>
      </c>
      <c r="AB14" s="70">
        <v>13.0</v>
      </c>
      <c r="AC14" s="70">
        <v>6.0</v>
      </c>
      <c r="AD14" s="264">
        <v>13.0</v>
      </c>
      <c r="AE14" s="382"/>
      <c r="AF14" s="377" t="s">
        <v>26</v>
      </c>
      <c r="AG14" s="209">
        <v>15.0</v>
      </c>
      <c r="AH14" s="70">
        <v>10.0</v>
      </c>
      <c r="AI14" s="70">
        <v>0.0</v>
      </c>
      <c r="AJ14" s="70">
        <v>0.0</v>
      </c>
      <c r="AK14" s="70">
        <v>10.0</v>
      </c>
      <c r="AL14" s="70">
        <v>7.0</v>
      </c>
      <c r="AM14" s="70">
        <v>1.0</v>
      </c>
      <c r="AN14" s="264">
        <v>13.0</v>
      </c>
      <c r="AO14" s="240"/>
      <c r="AP14" s="391"/>
      <c r="AW14" s="390"/>
      <c r="AX14" s="264">
        <v>13.0</v>
      </c>
      <c r="AY14" s="242"/>
      <c r="AZ14" s="379" t="s">
        <v>28</v>
      </c>
      <c r="BA14" s="13">
        <v>11.0</v>
      </c>
      <c r="BB14" s="70">
        <v>13.0</v>
      </c>
      <c r="BC14" s="70">
        <v>2.0</v>
      </c>
      <c r="BD14" s="70">
        <v>3.0</v>
      </c>
      <c r="BE14" s="70">
        <v>8.0</v>
      </c>
      <c r="BF14" s="70">
        <v>2.0</v>
      </c>
      <c r="BG14" s="70">
        <v>2.0</v>
      </c>
      <c r="BH14" s="264">
        <v>13.0</v>
      </c>
      <c r="BI14" s="240"/>
      <c r="BJ14" s="380" t="s">
        <v>31</v>
      </c>
      <c r="BK14" s="209">
        <v>11.0</v>
      </c>
      <c r="BL14" s="70">
        <v>5.0</v>
      </c>
      <c r="BM14" s="70">
        <v>1.0</v>
      </c>
      <c r="BN14" s="70">
        <v>0.0</v>
      </c>
      <c r="BO14" s="70">
        <v>4.0</v>
      </c>
      <c r="BP14" s="70">
        <v>17.0</v>
      </c>
      <c r="BQ14" s="70">
        <v>4.0</v>
      </c>
      <c r="BR14" s="264">
        <v>13.0</v>
      </c>
    </row>
    <row r="15">
      <c r="A15" s="228"/>
      <c r="B15" s="374" t="s">
        <v>13</v>
      </c>
      <c r="C15" s="70">
        <f>SUM('Июль Магазины'!D299)</f>
        <v>5</v>
      </c>
      <c r="D15" s="70">
        <f>SUM('Июль Магазины'!E299)</f>
        <v>1</v>
      </c>
      <c r="E15" s="70">
        <f>SUM('Июль Магазины'!F299)</f>
        <v>0</v>
      </c>
      <c r="F15" s="70">
        <f>SUM('Июль Магазины'!G299)</f>
        <v>4</v>
      </c>
      <c r="G15" s="186">
        <f>SUM('Июль Магазины'!H299)</f>
        <v>0</v>
      </c>
      <c r="H15" s="70">
        <f>SUM('Июль Магазины'!I299)</f>
        <v>0</v>
      </c>
      <c r="I15" s="70">
        <f>SUM('Июль Магазины'!J299)</f>
        <v>16</v>
      </c>
      <c r="J15" s="264">
        <v>14.0</v>
      </c>
      <c r="K15" s="228"/>
      <c r="L15" s="376" t="s">
        <v>15</v>
      </c>
      <c r="M15" s="70">
        <f>SUM('Июль Магазины'!N299:N301)</f>
        <v>0</v>
      </c>
      <c r="N15" s="70">
        <f>SUM('Июль Магазины'!O299:O301)</f>
        <v>0</v>
      </c>
      <c r="O15" s="70">
        <f>SUM('Июль Магазины'!P299:P301)</f>
        <v>0</v>
      </c>
      <c r="P15" s="70">
        <f>SUM('Июль Магазины'!Q299:Q301)</f>
        <v>0</v>
      </c>
      <c r="Q15" s="70">
        <f>SUM('Июль Магазины'!R299:R301)</f>
        <v>0</v>
      </c>
      <c r="R15" s="70">
        <f>SUM('Июль Магазины'!S299:S301)</f>
        <v>0</v>
      </c>
      <c r="S15" s="70">
        <f>SUM('Июль Магазины'!T299:T301)</f>
        <v>0</v>
      </c>
      <c r="T15" s="264">
        <v>14.0</v>
      </c>
      <c r="U15" s="384"/>
      <c r="V15" s="241" t="s">
        <v>20</v>
      </c>
      <c r="W15" s="186">
        <f>SUM('Июль Магазины'!AM301:AM305)</f>
        <v>0</v>
      </c>
      <c r="X15" s="186">
        <f>SUM('Июль Магазины'!AN301:AN305)</f>
        <v>0</v>
      </c>
      <c r="Y15" s="70">
        <f>SUM('Июль Магазины'!AO301:AO305)</f>
        <v>0</v>
      </c>
      <c r="Z15" s="70">
        <f>SUM('Июль Магазины'!AP301:AP305)</f>
        <v>0</v>
      </c>
      <c r="AA15" s="186">
        <f>SUM('Июль Магазины'!AQ301:AQ305)</f>
        <v>0</v>
      </c>
      <c r="AB15" s="186">
        <f>SUM('Июль Магазины'!AR301:AR305)</f>
        <v>0</v>
      </c>
      <c r="AC15" s="70">
        <f>SUM('Июль Магазины'!AS301:AS305)</f>
        <v>0</v>
      </c>
      <c r="AD15" s="264">
        <v>14.0</v>
      </c>
      <c r="AE15" s="382"/>
      <c r="AF15" s="377" t="s">
        <v>26</v>
      </c>
      <c r="AG15" s="70">
        <f>SUM('Июль Магазины'!AW305:AW306)</f>
        <v>0</v>
      </c>
      <c r="AH15" s="70">
        <f>SUM('Июль Магазины'!AX305:AX306)</f>
        <v>0</v>
      </c>
      <c r="AI15" s="70">
        <f>SUM('Июль Магазины'!AY305:AY306)</f>
        <v>0</v>
      </c>
      <c r="AJ15" s="70">
        <f>SUM('Июль Магазины'!AZ305:AZ306)</f>
        <v>0</v>
      </c>
      <c r="AK15" s="70">
        <f>SUM('Июль Магазины'!BA305:BA306)</f>
        <v>0</v>
      </c>
      <c r="AL15" s="70">
        <f>SUM('Июль Магазины'!BB305:BB306)</f>
        <v>0</v>
      </c>
      <c r="AM15" s="70">
        <f>SUM('Июль Магазины'!BC305:BC306)</f>
        <v>0</v>
      </c>
      <c r="AN15" s="264">
        <v>14.0</v>
      </c>
      <c r="AO15" s="240"/>
      <c r="AP15" s="391"/>
      <c r="AW15" s="390"/>
      <c r="AX15" s="264">
        <v>14.0</v>
      </c>
      <c r="AY15" s="242"/>
      <c r="AZ15" s="379" t="s">
        <v>28</v>
      </c>
      <c r="BA15" s="70">
        <f>SUM('Июль Магазины'!BQ306)</f>
        <v>0</v>
      </c>
      <c r="BB15" s="70">
        <f>SUM('Июль Магазины'!BR306)</f>
        <v>0</v>
      </c>
      <c r="BC15" s="70">
        <f>SUM('Июль Магазины'!BS306)</f>
        <v>0</v>
      </c>
      <c r="BD15" s="70">
        <f>SUM('Июль Магазины'!BT306)</f>
        <v>0</v>
      </c>
      <c r="BE15" s="70">
        <f>SUM('Июль Магазины'!BU306)</f>
        <v>0</v>
      </c>
      <c r="BF15" s="70">
        <f>SUM('Июль Магазины'!BV306)</f>
        <v>0</v>
      </c>
      <c r="BG15" s="70">
        <f>SUM('Июль Магазины'!BW306)</f>
        <v>0</v>
      </c>
      <c r="BH15" s="264">
        <v>14.0</v>
      </c>
      <c r="BI15" s="240"/>
      <c r="BJ15" s="380" t="s">
        <v>31</v>
      </c>
      <c r="BK15" s="70">
        <f>SUM('Июль Магазины'!CA306)</f>
        <v>0</v>
      </c>
      <c r="BL15" s="70">
        <f>SUM('Июль Магазины'!CB306)</f>
        <v>0</v>
      </c>
      <c r="BM15" s="70">
        <f>SUM('Июль Магазины'!CC306)</f>
        <v>0</v>
      </c>
      <c r="BN15" s="70">
        <f>SUM('Июль Магазины'!CD306)</f>
        <v>0</v>
      </c>
      <c r="BO15" s="70">
        <f>SUM('Июль Магазины'!CE306)</f>
        <v>0</v>
      </c>
      <c r="BP15" s="70">
        <f>SUM('Июль Магазины'!CF306)</f>
        <v>0</v>
      </c>
      <c r="BQ15" s="70">
        <f>SUM('Июль Магазины'!CG306)</f>
        <v>0</v>
      </c>
      <c r="BR15" s="264">
        <v>14.0</v>
      </c>
    </row>
    <row r="16">
      <c r="A16" s="228"/>
      <c r="B16" s="374" t="s">
        <v>13</v>
      </c>
      <c r="C16" s="13">
        <v>10.0</v>
      </c>
      <c r="D16" s="70">
        <v>6.0</v>
      </c>
      <c r="E16" s="70">
        <v>0.0</v>
      </c>
      <c r="F16" s="70">
        <v>0.0</v>
      </c>
      <c r="G16" s="186">
        <v>6.0</v>
      </c>
      <c r="H16" s="70">
        <v>8.0</v>
      </c>
      <c r="I16" s="70">
        <v>1.0</v>
      </c>
      <c r="J16" s="264">
        <v>15.0</v>
      </c>
      <c r="K16" s="228"/>
      <c r="L16" s="376" t="s">
        <v>15</v>
      </c>
      <c r="M16" s="13">
        <v>19.0</v>
      </c>
      <c r="N16" s="70">
        <v>5.0</v>
      </c>
      <c r="O16" s="70">
        <v>0.0</v>
      </c>
      <c r="P16" s="70">
        <v>0.0</v>
      </c>
      <c r="Q16" s="70">
        <v>5.0</v>
      </c>
      <c r="R16" s="70">
        <v>10.0</v>
      </c>
      <c r="S16" s="70">
        <v>6.0</v>
      </c>
      <c r="T16" s="264">
        <v>15.0</v>
      </c>
      <c r="U16" s="384"/>
      <c r="V16" s="241" t="s">
        <v>20</v>
      </c>
      <c r="W16" s="98">
        <v>18.0</v>
      </c>
      <c r="X16" s="70">
        <v>14.0</v>
      </c>
      <c r="Y16" s="70">
        <v>0.0</v>
      </c>
      <c r="Z16" s="70">
        <v>1.0</v>
      </c>
      <c r="AA16" s="70">
        <v>13.0</v>
      </c>
      <c r="AB16" s="70">
        <v>8.0</v>
      </c>
      <c r="AC16" s="70">
        <v>7.0</v>
      </c>
      <c r="AD16" s="264">
        <v>15.0</v>
      </c>
      <c r="AE16" s="382"/>
      <c r="AF16" s="377" t="s">
        <v>26</v>
      </c>
      <c r="AG16" s="209">
        <v>18.0</v>
      </c>
      <c r="AH16" s="70">
        <v>6.0</v>
      </c>
      <c r="AI16" s="70">
        <v>0.0</v>
      </c>
      <c r="AJ16" s="70">
        <v>0.0</v>
      </c>
      <c r="AK16" s="70">
        <v>6.0</v>
      </c>
      <c r="AL16" s="70">
        <v>3.0</v>
      </c>
      <c r="AM16" s="70">
        <v>0.0</v>
      </c>
      <c r="AN16" s="264">
        <v>15.0</v>
      </c>
      <c r="AO16" s="240"/>
      <c r="AP16" s="391"/>
      <c r="AW16" s="390"/>
      <c r="AX16" s="264">
        <v>15.0</v>
      </c>
      <c r="AY16" s="242"/>
      <c r="AZ16" s="379" t="s">
        <v>28</v>
      </c>
      <c r="BA16" s="209">
        <v>6.0</v>
      </c>
      <c r="BB16" s="70">
        <v>4.0</v>
      </c>
      <c r="BC16" s="70">
        <v>1.0</v>
      </c>
      <c r="BD16" s="70">
        <v>0.0</v>
      </c>
      <c r="BE16" s="70">
        <v>3.0</v>
      </c>
      <c r="BF16" s="70">
        <v>3.0</v>
      </c>
      <c r="BG16" s="70">
        <v>0.0</v>
      </c>
      <c r="BH16" s="264">
        <v>15.0</v>
      </c>
      <c r="BI16" s="240"/>
      <c r="BJ16" s="380" t="s">
        <v>31</v>
      </c>
      <c r="BK16" s="209">
        <v>11.0</v>
      </c>
      <c r="BL16" s="70">
        <v>4.0</v>
      </c>
      <c r="BM16" s="70">
        <v>1.0</v>
      </c>
      <c r="BN16" s="70">
        <v>0.0</v>
      </c>
      <c r="BO16" s="70">
        <v>3.0</v>
      </c>
      <c r="BP16" s="70">
        <v>2.0</v>
      </c>
      <c r="BQ16" s="70">
        <v>2.0</v>
      </c>
      <c r="BR16" s="264">
        <v>15.0</v>
      </c>
    </row>
    <row r="17">
      <c r="A17" s="228"/>
      <c r="B17" s="374" t="s">
        <v>13</v>
      </c>
      <c r="C17" s="257">
        <v>7.0</v>
      </c>
      <c r="D17" s="186">
        <v>3.0</v>
      </c>
      <c r="E17" s="70">
        <v>0.0</v>
      </c>
      <c r="F17" s="70">
        <v>0.0</v>
      </c>
      <c r="G17" s="186">
        <v>3.0</v>
      </c>
      <c r="H17" s="186">
        <v>4.0</v>
      </c>
      <c r="I17" s="70">
        <v>2.0</v>
      </c>
      <c r="J17" s="258">
        <v>16.0</v>
      </c>
      <c r="K17" s="228"/>
      <c r="L17" s="376" t="s">
        <v>15</v>
      </c>
      <c r="M17" s="257">
        <v>14.0</v>
      </c>
      <c r="N17" s="186">
        <v>3.0</v>
      </c>
      <c r="O17" s="70">
        <v>0.0</v>
      </c>
      <c r="P17" s="70">
        <v>0.0</v>
      </c>
      <c r="Q17" s="186">
        <v>3.0</v>
      </c>
      <c r="R17" s="186">
        <v>7.0</v>
      </c>
      <c r="S17" s="70">
        <v>2.0</v>
      </c>
      <c r="T17" s="258">
        <v>16.0</v>
      </c>
      <c r="U17" s="384"/>
      <c r="V17" s="241" t="s">
        <v>20</v>
      </c>
      <c r="W17" s="13">
        <v>15.0</v>
      </c>
      <c r="X17" s="70">
        <v>9.0</v>
      </c>
      <c r="Y17" s="70">
        <v>3.0</v>
      </c>
      <c r="Z17" s="70">
        <v>0.0</v>
      </c>
      <c r="AA17" s="70">
        <v>6.0</v>
      </c>
      <c r="AB17" s="70">
        <v>4.0</v>
      </c>
      <c r="AC17" s="70">
        <v>2.0</v>
      </c>
      <c r="AD17" s="258">
        <v>16.0</v>
      </c>
      <c r="AE17" s="382"/>
      <c r="AF17" s="377" t="s">
        <v>26</v>
      </c>
      <c r="AG17" s="257">
        <v>3.0</v>
      </c>
      <c r="AH17" s="186">
        <v>10.0</v>
      </c>
      <c r="AI17" s="70">
        <v>1.0</v>
      </c>
      <c r="AJ17" s="70">
        <v>1.0</v>
      </c>
      <c r="AK17" s="186">
        <v>8.0</v>
      </c>
      <c r="AL17" s="186">
        <v>0.0</v>
      </c>
      <c r="AM17" s="70">
        <v>1.0</v>
      </c>
      <c r="AN17" s="258">
        <v>16.0</v>
      </c>
      <c r="AO17" s="240"/>
      <c r="AP17" s="391"/>
      <c r="AW17" s="390"/>
      <c r="AX17" s="258">
        <v>16.0</v>
      </c>
      <c r="AY17" s="242"/>
      <c r="AZ17" s="379" t="s">
        <v>28</v>
      </c>
      <c r="BA17" s="257">
        <v>0.0</v>
      </c>
      <c r="BB17" s="186">
        <v>2.0</v>
      </c>
      <c r="BC17" s="70">
        <v>0.0</v>
      </c>
      <c r="BD17" s="70">
        <v>0.0</v>
      </c>
      <c r="BE17" s="186">
        <v>2.0</v>
      </c>
      <c r="BF17" s="186">
        <v>0.0</v>
      </c>
      <c r="BG17" s="70">
        <v>0.0</v>
      </c>
      <c r="BH17" s="258">
        <v>16.0</v>
      </c>
      <c r="BI17" s="240"/>
      <c r="BJ17" s="380" t="s">
        <v>31</v>
      </c>
      <c r="BK17" s="257">
        <v>0.0</v>
      </c>
      <c r="BL17" s="186">
        <v>6.0</v>
      </c>
      <c r="BM17" s="186">
        <v>1.0</v>
      </c>
      <c r="BN17" s="70">
        <v>0.0</v>
      </c>
      <c r="BO17" s="186">
        <v>5.0</v>
      </c>
      <c r="BP17" s="186">
        <v>0.0</v>
      </c>
      <c r="BQ17" s="70">
        <v>0.0</v>
      </c>
      <c r="BR17" s="258">
        <v>16.0</v>
      </c>
    </row>
    <row r="18">
      <c r="A18" s="228"/>
      <c r="B18" s="374" t="s">
        <v>13</v>
      </c>
      <c r="C18" s="209">
        <v>3.0</v>
      </c>
      <c r="D18" s="70">
        <v>1.0</v>
      </c>
      <c r="E18" s="70">
        <v>0.0</v>
      </c>
      <c r="F18" s="70">
        <v>0.0</v>
      </c>
      <c r="G18" s="186">
        <v>1.0</v>
      </c>
      <c r="H18" s="70">
        <v>3.0</v>
      </c>
      <c r="I18" s="70">
        <v>3.0</v>
      </c>
      <c r="J18" s="258">
        <v>17.0</v>
      </c>
      <c r="K18" s="228"/>
      <c r="L18" s="376" t="s">
        <v>15</v>
      </c>
      <c r="M18" s="209">
        <v>5.0</v>
      </c>
      <c r="N18" s="70">
        <v>3.0</v>
      </c>
      <c r="O18" s="70">
        <v>0.0</v>
      </c>
      <c r="P18" s="70">
        <v>1.0</v>
      </c>
      <c r="Q18" s="70">
        <v>2.0</v>
      </c>
      <c r="R18" s="70">
        <v>1.0</v>
      </c>
      <c r="S18" s="70">
        <v>0.0</v>
      </c>
      <c r="T18" s="258">
        <v>17.0</v>
      </c>
      <c r="U18" s="384"/>
      <c r="V18" s="241" t="s">
        <v>20</v>
      </c>
      <c r="W18" s="209">
        <v>3.0</v>
      </c>
      <c r="X18" s="70">
        <v>1.0</v>
      </c>
      <c r="Y18" s="70">
        <v>1.0</v>
      </c>
      <c r="Z18" s="70">
        <v>0.0</v>
      </c>
      <c r="AA18" s="70">
        <v>0.0</v>
      </c>
      <c r="AB18" s="70">
        <v>0.0</v>
      </c>
      <c r="AC18" s="70">
        <v>0.0</v>
      </c>
      <c r="AD18" s="258">
        <v>17.0</v>
      </c>
      <c r="AE18" s="382"/>
      <c r="AF18" s="377" t="s">
        <v>26</v>
      </c>
      <c r="AG18" s="209">
        <v>1.0</v>
      </c>
      <c r="AH18" s="70">
        <v>9.0</v>
      </c>
      <c r="AI18" s="70">
        <v>1.0</v>
      </c>
      <c r="AJ18" s="70">
        <v>1.0</v>
      </c>
      <c r="AK18" s="70">
        <v>7.0</v>
      </c>
      <c r="AL18" s="70">
        <v>0.0</v>
      </c>
      <c r="AM18" s="70">
        <v>1.0</v>
      </c>
      <c r="AN18" s="258">
        <v>17.0</v>
      </c>
      <c r="AO18" s="240"/>
      <c r="AP18" s="391"/>
      <c r="AW18" s="390"/>
      <c r="AX18" s="258">
        <v>17.0</v>
      </c>
      <c r="AY18" s="242"/>
      <c r="AZ18" s="379" t="s">
        <v>28</v>
      </c>
      <c r="BA18" s="209">
        <v>0.0</v>
      </c>
      <c r="BB18" s="70">
        <v>1.0</v>
      </c>
      <c r="BC18" s="70">
        <v>0.0</v>
      </c>
      <c r="BD18" s="70">
        <v>0.0</v>
      </c>
      <c r="BE18" s="70">
        <v>1.0</v>
      </c>
      <c r="BF18" s="70">
        <v>0.0</v>
      </c>
      <c r="BG18" s="70">
        <v>0.0</v>
      </c>
      <c r="BH18" s="258">
        <v>17.0</v>
      </c>
      <c r="BI18" s="240"/>
      <c r="BJ18" s="380" t="s">
        <v>31</v>
      </c>
      <c r="BK18" s="209">
        <v>0.0</v>
      </c>
      <c r="BL18" s="70">
        <v>4.0</v>
      </c>
      <c r="BM18" s="70">
        <v>2.0</v>
      </c>
      <c r="BN18" s="70">
        <v>0.0</v>
      </c>
      <c r="BO18" s="70">
        <v>2.0</v>
      </c>
      <c r="BP18" s="70">
        <v>0.0</v>
      </c>
      <c r="BQ18" s="70">
        <v>0.0</v>
      </c>
      <c r="BR18" s="258">
        <v>17.0</v>
      </c>
    </row>
    <row r="19">
      <c r="A19" s="228"/>
      <c r="B19" s="374" t="s">
        <v>13</v>
      </c>
      <c r="C19" s="209">
        <v>15.0</v>
      </c>
      <c r="D19" s="70">
        <v>2.0</v>
      </c>
      <c r="E19" s="70">
        <v>0.0</v>
      </c>
      <c r="F19" s="70">
        <v>0.0</v>
      </c>
      <c r="G19" s="186">
        <v>2.0</v>
      </c>
      <c r="H19" s="70">
        <v>7.0</v>
      </c>
      <c r="I19" s="70">
        <v>3.0</v>
      </c>
      <c r="J19" s="264">
        <v>18.0</v>
      </c>
      <c r="K19" s="228"/>
      <c r="L19" s="376" t="s">
        <v>15</v>
      </c>
      <c r="M19" s="209">
        <v>26.0</v>
      </c>
      <c r="N19" s="70">
        <v>8.0</v>
      </c>
      <c r="O19" s="70">
        <v>1.0</v>
      </c>
      <c r="P19" s="70">
        <v>0.0</v>
      </c>
      <c r="Q19" s="70">
        <v>7.0</v>
      </c>
      <c r="R19" s="70">
        <v>13.0</v>
      </c>
      <c r="S19" s="70">
        <v>11.0</v>
      </c>
      <c r="T19" s="264">
        <v>18.0</v>
      </c>
      <c r="U19" s="384"/>
      <c r="V19" s="241" t="s">
        <v>20</v>
      </c>
      <c r="W19" s="209">
        <v>17.0</v>
      </c>
      <c r="X19" s="70">
        <v>9.0</v>
      </c>
      <c r="Y19" s="70">
        <v>4.0</v>
      </c>
      <c r="Z19" s="70">
        <v>0.0</v>
      </c>
      <c r="AA19" s="70">
        <v>5.0</v>
      </c>
      <c r="AB19" s="70">
        <v>3.0</v>
      </c>
      <c r="AC19" s="70">
        <v>1.0</v>
      </c>
      <c r="AD19" s="264">
        <v>18.0</v>
      </c>
      <c r="AE19" s="382"/>
      <c r="AF19" s="377" t="s">
        <v>26</v>
      </c>
      <c r="AG19" s="209">
        <v>27.0</v>
      </c>
      <c r="AH19" s="70">
        <v>15.0</v>
      </c>
      <c r="AI19" s="70">
        <v>1.0</v>
      </c>
      <c r="AJ19" s="70">
        <v>1.0</v>
      </c>
      <c r="AK19" s="70">
        <v>13.0</v>
      </c>
      <c r="AL19" s="70">
        <v>5.0</v>
      </c>
      <c r="AM19" s="70">
        <v>2.0</v>
      </c>
      <c r="AN19" s="264">
        <v>18.0</v>
      </c>
      <c r="AO19" s="240"/>
      <c r="AP19" s="391"/>
      <c r="AW19" s="390"/>
      <c r="AX19" s="264">
        <v>18.0</v>
      </c>
      <c r="AY19" s="242"/>
      <c r="AZ19" s="379" t="s">
        <v>28</v>
      </c>
      <c r="BA19" s="209">
        <v>4.0</v>
      </c>
      <c r="BB19" s="70">
        <v>4.0</v>
      </c>
      <c r="BC19" s="70">
        <v>1.0</v>
      </c>
      <c r="BD19" s="70">
        <v>1.0</v>
      </c>
      <c r="BE19" s="70">
        <v>2.0</v>
      </c>
      <c r="BF19" s="70">
        <v>0.0</v>
      </c>
      <c r="BG19" s="70">
        <v>0.0</v>
      </c>
      <c r="BH19" s="264">
        <v>18.0</v>
      </c>
      <c r="BI19" s="240"/>
      <c r="BJ19" s="380" t="s">
        <v>31</v>
      </c>
      <c r="BK19" s="209">
        <v>0.0</v>
      </c>
      <c r="BL19" s="70">
        <v>10.0</v>
      </c>
      <c r="BM19" s="70">
        <v>4.0</v>
      </c>
      <c r="BN19" s="70">
        <v>1.0</v>
      </c>
      <c r="BO19" s="70">
        <v>5.0</v>
      </c>
      <c r="BP19" s="70">
        <v>0.0</v>
      </c>
      <c r="BQ19" s="70">
        <v>0.0</v>
      </c>
      <c r="BR19" s="264">
        <v>18.0</v>
      </c>
    </row>
    <row r="20">
      <c r="A20" s="228"/>
      <c r="B20" s="374" t="s">
        <v>13</v>
      </c>
      <c r="C20" s="209">
        <v>13.0</v>
      </c>
      <c r="D20" s="70">
        <v>3.0</v>
      </c>
      <c r="E20" s="70">
        <v>0.0</v>
      </c>
      <c r="F20" s="70">
        <v>0.0</v>
      </c>
      <c r="G20" s="186">
        <v>3.0</v>
      </c>
      <c r="H20" s="70">
        <v>7.0</v>
      </c>
      <c r="I20" s="70">
        <v>2.0</v>
      </c>
      <c r="J20" s="264">
        <v>19.0</v>
      </c>
      <c r="K20" s="228"/>
      <c r="L20" s="376" t="s">
        <v>15</v>
      </c>
      <c r="M20" s="209">
        <v>20.0</v>
      </c>
      <c r="N20" s="70">
        <v>11.0</v>
      </c>
      <c r="O20" s="70">
        <v>0.0</v>
      </c>
      <c r="P20" s="70">
        <v>0.0</v>
      </c>
      <c r="Q20" s="70">
        <v>11.0</v>
      </c>
      <c r="R20" s="70">
        <v>14.0</v>
      </c>
      <c r="S20" s="70">
        <v>3.0</v>
      </c>
      <c r="T20" s="264">
        <v>19.0</v>
      </c>
      <c r="U20" s="384"/>
      <c r="V20" s="241" t="s">
        <v>20</v>
      </c>
      <c r="W20" s="209">
        <v>16.0</v>
      </c>
      <c r="X20" s="70">
        <v>13.0</v>
      </c>
      <c r="Y20" s="70">
        <v>3.0</v>
      </c>
      <c r="Z20" s="70">
        <v>0.0</v>
      </c>
      <c r="AA20" s="70">
        <v>10.0</v>
      </c>
      <c r="AB20" s="70">
        <v>8.0</v>
      </c>
      <c r="AC20" s="70">
        <v>1.0</v>
      </c>
      <c r="AD20" s="264">
        <v>19.0</v>
      </c>
      <c r="AE20" s="382"/>
      <c r="AF20" s="377" t="s">
        <v>26</v>
      </c>
      <c r="AG20" s="209">
        <v>16.0</v>
      </c>
      <c r="AH20" s="70">
        <v>21.0</v>
      </c>
      <c r="AI20" s="70">
        <v>1.0</v>
      </c>
      <c r="AJ20" s="70">
        <v>0.0</v>
      </c>
      <c r="AK20" s="70">
        <v>20.0</v>
      </c>
      <c r="AL20" s="70">
        <v>14.0</v>
      </c>
      <c r="AM20" s="70">
        <v>4.0</v>
      </c>
      <c r="AN20" s="264">
        <v>19.0</v>
      </c>
      <c r="AO20" s="240"/>
      <c r="AP20" s="391"/>
      <c r="AW20" s="390"/>
      <c r="AX20" s="264">
        <v>19.0</v>
      </c>
      <c r="AY20" s="242"/>
      <c r="AZ20" s="379" t="s">
        <v>28</v>
      </c>
      <c r="BA20" s="209">
        <v>3.0</v>
      </c>
      <c r="BB20" s="70">
        <v>2.0</v>
      </c>
      <c r="BC20" s="70">
        <v>0.0</v>
      </c>
      <c r="BD20" s="70">
        <v>0.0</v>
      </c>
      <c r="BE20" s="70">
        <v>2.0</v>
      </c>
      <c r="BF20" s="70">
        <v>0.0</v>
      </c>
      <c r="BG20" s="70">
        <v>0.0</v>
      </c>
      <c r="BH20" s="264">
        <v>19.0</v>
      </c>
      <c r="BI20" s="240"/>
      <c r="BJ20" s="380" t="s">
        <v>31</v>
      </c>
      <c r="BK20" s="257">
        <v>4.0</v>
      </c>
      <c r="BL20" s="70">
        <v>1.0</v>
      </c>
      <c r="BM20" s="70">
        <v>0.0</v>
      </c>
      <c r="BN20" s="70">
        <v>0.0</v>
      </c>
      <c r="BO20" s="70">
        <v>1.0</v>
      </c>
      <c r="BP20" s="70">
        <v>5.0</v>
      </c>
      <c r="BQ20" s="70">
        <v>0.0</v>
      </c>
      <c r="BR20" s="264">
        <v>19.0</v>
      </c>
    </row>
    <row r="21">
      <c r="A21" s="228"/>
      <c r="B21" s="374" t="s">
        <v>13</v>
      </c>
      <c r="C21" s="209">
        <v>7.0</v>
      </c>
      <c r="D21" s="70">
        <v>5.0</v>
      </c>
      <c r="E21" s="70">
        <v>1.0</v>
      </c>
      <c r="F21" s="70">
        <v>0.0</v>
      </c>
      <c r="G21" s="186">
        <v>4.0</v>
      </c>
      <c r="H21" s="70">
        <v>4.0</v>
      </c>
      <c r="I21" s="70">
        <v>1.0</v>
      </c>
      <c r="J21" s="264">
        <v>20.0</v>
      </c>
      <c r="K21" s="228"/>
      <c r="L21" s="376" t="s">
        <v>15</v>
      </c>
      <c r="M21" s="209">
        <v>24.0</v>
      </c>
      <c r="N21" s="70">
        <v>6.0</v>
      </c>
      <c r="O21" s="70">
        <v>0.0</v>
      </c>
      <c r="P21" s="70">
        <v>0.0</v>
      </c>
      <c r="Q21" s="70">
        <v>6.0</v>
      </c>
      <c r="R21" s="70">
        <v>12.0</v>
      </c>
      <c r="S21" s="70">
        <v>8.0</v>
      </c>
      <c r="T21" s="264">
        <v>20.0</v>
      </c>
      <c r="U21" s="384"/>
      <c r="V21" s="241" t="s">
        <v>20</v>
      </c>
      <c r="W21" s="209">
        <v>13.0</v>
      </c>
      <c r="X21" s="70">
        <v>10.0</v>
      </c>
      <c r="Y21" s="70">
        <v>0.0</v>
      </c>
      <c r="Z21" s="70">
        <v>0.0</v>
      </c>
      <c r="AA21" s="70">
        <v>10.0</v>
      </c>
      <c r="AB21" s="70">
        <v>4.0</v>
      </c>
      <c r="AC21" s="70">
        <v>2.0</v>
      </c>
      <c r="AD21" s="264">
        <v>20.0</v>
      </c>
      <c r="AE21" s="382"/>
      <c r="AF21" s="377" t="s">
        <v>26</v>
      </c>
      <c r="AG21" s="209">
        <v>26.0</v>
      </c>
      <c r="AH21" s="70">
        <v>12.0</v>
      </c>
      <c r="AI21" s="70">
        <v>1.0</v>
      </c>
      <c r="AJ21" s="70">
        <v>0.0</v>
      </c>
      <c r="AK21" s="70">
        <v>11.0</v>
      </c>
      <c r="AL21" s="70">
        <v>6.0</v>
      </c>
      <c r="AM21" s="70">
        <v>2.0</v>
      </c>
      <c r="AN21" s="264">
        <v>20.0</v>
      </c>
      <c r="AO21" s="240"/>
      <c r="AP21" s="391"/>
      <c r="AW21" s="390"/>
      <c r="AX21" s="264">
        <v>20.0</v>
      </c>
      <c r="AY21" s="242"/>
      <c r="AZ21" s="379" t="s">
        <v>28</v>
      </c>
      <c r="BA21" s="209">
        <v>5.0</v>
      </c>
      <c r="BB21" s="70">
        <v>2.0</v>
      </c>
      <c r="BC21" s="70">
        <v>1.0</v>
      </c>
      <c r="BD21" s="70">
        <v>0.0</v>
      </c>
      <c r="BE21" s="70">
        <v>1.0</v>
      </c>
      <c r="BF21" s="70">
        <v>1.0</v>
      </c>
      <c r="BG21" s="70">
        <v>0.0</v>
      </c>
      <c r="BH21" s="264">
        <v>20.0</v>
      </c>
      <c r="BI21" s="240"/>
      <c r="BJ21" s="380" t="s">
        <v>31</v>
      </c>
      <c r="BK21" s="209">
        <v>9.0</v>
      </c>
      <c r="BL21" s="70">
        <v>3.0</v>
      </c>
      <c r="BM21" s="70">
        <v>0.0</v>
      </c>
      <c r="BN21" s="70">
        <v>0.0</v>
      </c>
      <c r="BO21" s="70">
        <v>3.0</v>
      </c>
      <c r="BP21" s="70">
        <v>5.0</v>
      </c>
      <c r="BQ21" s="70">
        <v>3.0</v>
      </c>
      <c r="BR21" s="264">
        <v>20.0</v>
      </c>
    </row>
    <row r="22">
      <c r="A22" s="228"/>
      <c r="B22" s="374" t="s">
        <v>13</v>
      </c>
      <c r="C22" s="209">
        <v>13.0</v>
      </c>
      <c r="D22" s="70">
        <v>5.0</v>
      </c>
      <c r="E22" s="70">
        <v>0.0</v>
      </c>
      <c r="F22" s="70">
        <v>0.0</v>
      </c>
      <c r="G22" s="186">
        <v>5.0</v>
      </c>
      <c r="H22" s="70">
        <v>5.0</v>
      </c>
      <c r="I22" s="70">
        <v>1.0</v>
      </c>
      <c r="J22" s="264">
        <v>21.0</v>
      </c>
      <c r="K22" s="228"/>
      <c r="L22" s="376" t="s">
        <v>15</v>
      </c>
      <c r="M22" s="209">
        <v>14.0</v>
      </c>
      <c r="N22" s="70">
        <v>4.0</v>
      </c>
      <c r="O22" s="70">
        <v>1.0</v>
      </c>
      <c r="P22" s="70">
        <v>0.0</v>
      </c>
      <c r="Q22" s="70">
        <v>3.0</v>
      </c>
      <c r="R22" s="70">
        <v>5.0</v>
      </c>
      <c r="S22" s="70">
        <v>3.0</v>
      </c>
      <c r="T22" s="264">
        <v>21.0</v>
      </c>
      <c r="U22" s="384"/>
      <c r="V22" s="241" t="s">
        <v>20</v>
      </c>
      <c r="W22" s="209">
        <v>14.0</v>
      </c>
      <c r="X22" s="70">
        <v>4.0</v>
      </c>
      <c r="Y22" s="70">
        <v>0.0</v>
      </c>
      <c r="Z22" s="70">
        <v>1.0</v>
      </c>
      <c r="AA22" s="70">
        <v>3.0</v>
      </c>
      <c r="AB22" s="70">
        <v>21.0</v>
      </c>
      <c r="AC22" s="70">
        <v>8.0</v>
      </c>
      <c r="AD22" s="264">
        <v>21.0</v>
      </c>
      <c r="AE22" s="382"/>
      <c r="AF22" s="377" t="s">
        <v>26</v>
      </c>
      <c r="AG22" s="209">
        <v>21.0</v>
      </c>
      <c r="AH22" s="70">
        <v>6.0</v>
      </c>
      <c r="AI22" s="70">
        <v>0.0</v>
      </c>
      <c r="AJ22" s="70">
        <v>0.0</v>
      </c>
      <c r="AK22" s="70">
        <v>6.0</v>
      </c>
      <c r="AL22" s="70">
        <v>5.0</v>
      </c>
      <c r="AM22" s="70">
        <v>1.0</v>
      </c>
      <c r="AN22" s="264">
        <v>21.0</v>
      </c>
      <c r="AO22" s="240"/>
      <c r="AP22" s="391"/>
      <c r="AW22" s="390"/>
      <c r="AX22" s="264">
        <v>21.0</v>
      </c>
      <c r="AY22" s="242"/>
      <c r="AZ22" s="379" t="s">
        <v>28</v>
      </c>
      <c r="BA22" s="209">
        <v>0.0</v>
      </c>
      <c r="BB22" s="70">
        <v>2.0</v>
      </c>
      <c r="BC22" s="70">
        <v>0.0</v>
      </c>
      <c r="BD22" s="70">
        <v>0.0</v>
      </c>
      <c r="BE22" s="70">
        <v>2.0</v>
      </c>
      <c r="BF22" s="70">
        <v>0.0</v>
      </c>
      <c r="BG22" s="70">
        <v>0.0</v>
      </c>
      <c r="BH22" s="264">
        <v>21.0</v>
      </c>
      <c r="BI22" s="240"/>
      <c r="BJ22" s="380" t="s">
        <v>31</v>
      </c>
      <c r="BK22" s="209">
        <v>6.0</v>
      </c>
      <c r="BL22" s="70">
        <v>4.0</v>
      </c>
      <c r="BM22" s="70">
        <v>0.0</v>
      </c>
      <c r="BN22" s="70">
        <v>0.0</v>
      </c>
      <c r="BO22" s="70">
        <v>4.0</v>
      </c>
      <c r="BP22" s="70">
        <v>1.0</v>
      </c>
      <c r="BQ22" s="70">
        <v>1.0</v>
      </c>
      <c r="BR22" s="264">
        <v>21.0</v>
      </c>
    </row>
    <row r="23">
      <c r="A23" s="228"/>
      <c r="B23" s="374" t="s">
        <v>13</v>
      </c>
      <c r="C23" s="209">
        <v>4.0</v>
      </c>
      <c r="D23" s="70">
        <v>6.0</v>
      </c>
      <c r="E23" s="70">
        <v>0.0</v>
      </c>
      <c r="F23" s="70">
        <v>0.0</v>
      </c>
      <c r="G23" s="70">
        <v>6.0</v>
      </c>
      <c r="H23" s="70">
        <v>3.0</v>
      </c>
      <c r="I23" s="70">
        <v>1.0</v>
      </c>
      <c r="J23" s="264">
        <v>22.0</v>
      </c>
      <c r="K23" s="228"/>
      <c r="L23" s="376" t="s">
        <v>15</v>
      </c>
      <c r="M23" s="209">
        <v>19.0</v>
      </c>
      <c r="N23" s="70">
        <v>5.0</v>
      </c>
      <c r="O23" s="70">
        <v>0.0</v>
      </c>
      <c r="P23" s="70">
        <v>0.0</v>
      </c>
      <c r="Q23" s="70">
        <v>5.0</v>
      </c>
      <c r="R23" s="70">
        <v>6.0</v>
      </c>
      <c r="S23" s="70">
        <v>2.0</v>
      </c>
      <c r="T23" s="264">
        <v>22.0</v>
      </c>
      <c r="U23" s="384"/>
      <c r="V23" s="241" t="s">
        <v>20</v>
      </c>
      <c r="W23" s="209">
        <v>18.0</v>
      </c>
      <c r="X23" s="70">
        <v>7.0</v>
      </c>
      <c r="Y23" s="70">
        <v>1.0</v>
      </c>
      <c r="Z23" s="70">
        <v>1.0</v>
      </c>
      <c r="AA23" s="70">
        <v>5.0</v>
      </c>
      <c r="AB23" s="70">
        <v>10.0</v>
      </c>
      <c r="AC23" s="70">
        <v>4.0</v>
      </c>
      <c r="AD23" s="264">
        <v>22.0</v>
      </c>
      <c r="AE23" s="382"/>
      <c r="AF23" s="377" t="s">
        <v>26</v>
      </c>
      <c r="AG23" s="209">
        <v>20.0</v>
      </c>
      <c r="AH23" s="70">
        <v>9.0</v>
      </c>
      <c r="AI23" s="70">
        <v>1.0</v>
      </c>
      <c r="AJ23" s="70">
        <v>0.0</v>
      </c>
      <c r="AK23" s="70">
        <v>8.0</v>
      </c>
      <c r="AL23" s="70">
        <v>6.0</v>
      </c>
      <c r="AM23" s="70">
        <v>3.0</v>
      </c>
      <c r="AN23" s="264">
        <v>22.0</v>
      </c>
      <c r="AO23" s="240"/>
      <c r="AP23" s="391"/>
      <c r="AW23" s="390"/>
      <c r="AX23" s="264">
        <v>22.0</v>
      </c>
      <c r="AY23" s="242"/>
      <c r="AZ23" s="379" t="s">
        <v>28</v>
      </c>
      <c r="BA23" s="209">
        <v>4.0</v>
      </c>
      <c r="BB23" s="70">
        <v>1.0</v>
      </c>
      <c r="BC23" s="70">
        <v>0.0</v>
      </c>
      <c r="BD23" s="70">
        <v>0.0</v>
      </c>
      <c r="BE23" s="70">
        <v>1.0</v>
      </c>
      <c r="BF23" s="70">
        <v>0.0</v>
      </c>
      <c r="BG23" s="70">
        <v>0.0</v>
      </c>
      <c r="BH23" s="264">
        <v>22.0</v>
      </c>
      <c r="BI23" s="240"/>
      <c r="BJ23" s="380" t="s">
        <v>31</v>
      </c>
      <c r="BK23" s="209">
        <v>5.0</v>
      </c>
      <c r="BL23" s="70">
        <v>3.0</v>
      </c>
      <c r="BM23" s="70">
        <v>0.0</v>
      </c>
      <c r="BN23" s="70">
        <v>2.0</v>
      </c>
      <c r="BO23" s="70">
        <v>1.0</v>
      </c>
      <c r="BP23" s="70">
        <v>2.0</v>
      </c>
      <c r="BQ23" s="70">
        <v>0.0</v>
      </c>
      <c r="BR23" s="264">
        <v>22.0</v>
      </c>
    </row>
    <row r="24">
      <c r="A24" s="228"/>
      <c r="B24" s="374" t="s">
        <v>13</v>
      </c>
      <c r="C24" s="209">
        <v>0.0</v>
      </c>
      <c r="D24" s="70">
        <v>6.0</v>
      </c>
      <c r="E24" s="70">
        <v>0.0</v>
      </c>
      <c r="F24" s="70">
        <v>1.0</v>
      </c>
      <c r="G24" s="186">
        <v>5.0</v>
      </c>
      <c r="H24" s="70">
        <v>0.0</v>
      </c>
      <c r="I24" s="70">
        <v>0.0</v>
      </c>
      <c r="J24" s="258">
        <v>23.0</v>
      </c>
      <c r="K24" s="228"/>
      <c r="L24" s="376" t="s">
        <v>15</v>
      </c>
      <c r="M24" s="209">
        <v>2.0</v>
      </c>
      <c r="N24" s="70">
        <v>4.0</v>
      </c>
      <c r="O24" s="70">
        <v>2.0</v>
      </c>
      <c r="P24" s="70">
        <v>0.0</v>
      </c>
      <c r="Q24" s="70">
        <v>2.0</v>
      </c>
      <c r="R24" s="70">
        <v>0.0</v>
      </c>
      <c r="S24" s="70">
        <v>0.0</v>
      </c>
      <c r="T24" s="258">
        <v>23.0</v>
      </c>
      <c r="U24" s="384"/>
      <c r="V24" s="241" t="s">
        <v>20</v>
      </c>
      <c r="W24" s="209">
        <v>16.0</v>
      </c>
      <c r="X24" s="70">
        <v>6.0</v>
      </c>
      <c r="Y24" s="70">
        <v>0.0</v>
      </c>
      <c r="Z24" s="70">
        <v>0.0</v>
      </c>
      <c r="AA24" s="70">
        <v>6.0</v>
      </c>
      <c r="AB24" s="70">
        <v>11.0</v>
      </c>
      <c r="AC24" s="70">
        <v>5.0</v>
      </c>
      <c r="AD24" s="258">
        <v>23.0</v>
      </c>
      <c r="AE24" s="382"/>
      <c r="AF24" s="377" t="s">
        <v>26</v>
      </c>
      <c r="AG24" s="209">
        <v>6.0</v>
      </c>
      <c r="AH24" s="70">
        <v>6.0</v>
      </c>
      <c r="AI24" s="70">
        <v>1.0</v>
      </c>
      <c r="AJ24" s="70">
        <v>2.0</v>
      </c>
      <c r="AK24" s="70">
        <v>3.0</v>
      </c>
      <c r="AL24" s="70">
        <v>0.0</v>
      </c>
      <c r="AM24" s="70">
        <v>0.0</v>
      </c>
      <c r="AN24" s="258">
        <v>23.0</v>
      </c>
      <c r="AO24" s="240"/>
      <c r="AP24" s="391"/>
      <c r="AW24" s="390"/>
      <c r="AX24" s="258">
        <v>23.0</v>
      </c>
      <c r="AY24" s="242"/>
      <c r="AZ24" s="379" t="s">
        <v>28</v>
      </c>
      <c r="BA24" s="209">
        <v>1.0</v>
      </c>
      <c r="BB24" s="70">
        <v>2.0</v>
      </c>
      <c r="BC24" s="70">
        <v>0.0</v>
      </c>
      <c r="BD24" s="70">
        <v>0.0</v>
      </c>
      <c r="BE24" s="70">
        <v>2.0</v>
      </c>
      <c r="BF24" s="70">
        <v>0.0</v>
      </c>
      <c r="BG24" s="70">
        <v>0.0</v>
      </c>
      <c r="BH24" s="258">
        <v>23.0</v>
      </c>
      <c r="BI24" s="240"/>
      <c r="BJ24" s="380" t="s">
        <v>31</v>
      </c>
      <c r="BK24" s="209">
        <v>0.0</v>
      </c>
      <c r="BL24" s="70">
        <v>2.0</v>
      </c>
      <c r="BM24" s="70">
        <v>1.0</v>
      </c>
      <c r="BN24" s="70">
        <v>1.0</v>
      </c>
      <c r="BO24" s="70">
        <v>0.0</v>
      </c>
      <c r="BP24" s="70">
        <v>0.0</v>
      </c>
      <c r="BQ24" s="70">
        <v>0.0</v>
      </c>
      <c r="BR24" s="258">
        <v>23.0</v>
      </c>
    </row>
    <row r="25">
      <c r="A25" s="228"/>
      <c r="B25" s="374" t="s">
        <v>13</v>
      </c>
      <c r="C25" s="209">
        <v>0.0</v>
      </c>
      <c r="D25" s="70">
        <v>2.0</v>
      </c>
      <c r="E25" s="70">
        <v>0.0</v>
      </c>
      <c r="F25" s="70">
        <v>1.0</v>
      </c>
      <c r="G25" s="186">
        <v>1.0</v>
      </c>
      <c r="H25" s="70">
        <v>1.0</v>
      </c>
      <c r="I25" s="70">
        <v>0.0</v>
      </c>
      <c r="J25" s="258">
        <v>24.0</v>
      </c>
      <c r="K25" s="228"/>
      <c r="L25" s="376" t="s">
        <v>15</v>
      </c>
      <c r="M25" s="209">
        <v>8.0</v>
      </c>
      <c r="N25" s="70">
        <v>8.0</v>
      </c>
      <c r="O25" s="70">
        <v>2.0</v>
      </c>
      <c r="P25" s="70">
        <v>0.0</v>
      </c>
      <c r="Q25" s="70">
        <v>6.0</v>
      </c>
      <c r="R25" s="70">
        <v>0.0</v>
      </c>
      <c r="S25" s="70">
        <v>0.0</v>
      </c>
      <c r="T25" s="258">
        <v>24.0</v>
      </c>
      <c r="U25" s="384"/>
      <c r="V25" s="241" t="s">
        <v>20</v>
      </c>
      <c r="W25" s="209">
        <v>1.0</v>
      </c>
      <c r="X25" s="70">
        <v>9.0</v>
      </c>
      <c r="Y25" s="70">
        <v>0.0</v>
      </c>
      <c r="Z25" s="70">
        <v>0.0</v>
      </c>
      <c r="AA25" s="70">
        <v>9.0</v>
      </c>
      <c r="AB25" s="70">
        <v>1.0</v>
      </c>
      <c r="AC25" s="70">
        <v>1.0</v>
      </c>
      <c r="AD25" s="258">
        <v>24.0</v>
      </c>
      <c r="AE25" s="382"/>
      <c r="AF25" s="377" t="s">
        <v>26</v>
      </c>
      <c r="AG25" s="209">
        <v>11.0</v>
      </c>
      <c r="AH25" s="70">
        <v>4.0</v>
      </c>
      <c r="AI25" s="70">
        <v>0.0</v>
      </c>
      <c r="AJ25" s="70">
        <v>0.0</v>
      </c>
      <c r="AK25" s="70">
        <v>4.0</v>
      </c>
      <c r="AL25" s="70">
        <v>4.0</v>
      </c>
      <c r="AM25" s="70">
        <v>0.0</v>
      </c>
      <c r="AN25" s="258">
        <v>24.0</v>
      </c>
      <c r="AO25" s="240"/>
      <c r="AP25" s="391"/>
      <c r="AW25" s="390"/>
      <c r="AX25" s="258">
        <v>24.0</v>
      </c>
      <c r="AY25" s="242"/>
      <c r="AZ25" s="379" t="s">
        <v>28</v>
      </c>
      <c r="BA25" s="209">
        <v>2.0</v>
      </c>
      <c r="BB25" s="70">
        <v>3.0</v>
      </c>
      <c r="BC25" s="70">
        <v>1.0</v>
      </c>
      <c r="BD25" s="70">
        <v>0.0</v>
      </c>
      <c r="BE25" s="70">
        <v>2.0</v>
      </c>
      <c r="BF25" s="70">
        <v>2.0</v>
      </c>
      <c r="BG25" s="70">
        <v>0.0</v>
      </c>
      <c r="BH25" s="258">
        <v>24.0</v>
      </c>
      <c r="BI25" s="240"/>
      <c r="BJ25" s="380" t="s">
        <v>31</v>
      </c>
      <c r="BK25" s="209">
        <v>0.0</v>
      </c>
      <c r="BL25" s="70">
        <v>0.0</v>
      </c>
      <c r="BM25" s="70">
        <v>0.0</v>
      </c>
      <c r="BN25" s="70">
        <v>0.0</v>
      </c>
      <c r="BO25" s="70">
        <v>0.0</v>
      </c>
      <c r="BP25" s="70">
        <v>0.0</v>
      </c>
      <c r="BQ25" s="70">
        <v>0.0</v>
      </c>
      <c r="BR25" s="258">
        <v>24.0</v>
      </c>
    </row>
    <row r="26">
      <c r="A26" s="228"/>
      <c r="B26" s="374" t="s">
        <v>13</v>
      </c>
      <c r="C26" s="209">
        <v>14.0</v>
      </c>
      <c r="D26" s="70">
        <v>1.0</v>
      </c>
      <c r="E26" s="70">
        <v>0.0</v>
      </c>
      <c r="F26" s="70">
        <v>0.0</v>
      </c>
      <c r="G26" s="186">
        <v>1.0</v>
      </c>
      <c r="H26" s="70">
        <v>5.0</v>
      </c>
      <c r="I26" s="70">
        <v>1.0</v>
      </c>
      <c r="J26" s="264">
        <v>25.0</v>
      </c>
      <c r="K26" s="228"/>
      <c r="L26" s="376" t="s">
        <v>15</v>
      </c>
      <c r="M26" s="209">
        <v>25.0</v>
      </c>
      <c r="N26" s="70">
        <v>15.0</v>
      </c>
      <c r="O26" s="70">
        <v>0.0</v>
      </c>
      <c r="P26" s="70">
        <v>0.0</v>
      </c>
      <c r="Q26" s="70">
        <v>15.0</v>
      </c>
      <c r="R26" s="70">
        <v>10.0</v>
      </c>
      <c r="S26" s="70">
        <v>1.0</v>
      </c>
      <c r="T26" s="264">
        <v>25.0</v>
      </c>
      <c r="U26" s="384"/>
      <c r="V26" s="241" t="s">
        <v>20</v>
      </c>
      <c r="W26" s="209">
        <v>19.0</v>
      </c>
      <c r="X26" s="70">
        <v>7.0</v>
      </c>
      <c r="Y26" s="70">
        <v>0.0</v>
      </c>
      <c r="Z26" s="70">
        <v>0.0</v>
      </c>
      <c r="AA26" s="70">
        <v>7.0</v>
      </c>
      <c r="AB26" s="70">
        <v>23.0</v>
      </c>
      <c r="AC26" s="70">
        <v>7.0</v>
      </c>
      <c r="AD26" s="264">
        <v>25.0</v>
      </c>
      <c r="AE26" s="382"/>
      <c r="AF26" s="377" t="s">
        <v>26</v>
      </c>
      <c r="AG26" s="209">
        <v>18.0</v>
      </c>
      <c r="AH26" s="70">
        <v>15.0</v>
      </c>
      <c r="AI26" s="70">
        <v>2.0</v>
      </c>
      <c r="AJ26" s="70">
        <v>1.0</v>
      </c>
      <c r="AK26" s="70">
        <v>12.0</v>
      </c>
      <c r="AL26" s="70">
        <v>3.0</v>
      </c>
      <c r="AM26" s="70">
        <v>1.0</v>
      </c>
      <c r="AN26" s="264">
        <v>25.0</v>
      </c>
      <c r="AO26" s="240"/>
      <c r="AP26" s="391"/>
      <c r="AW26" s="390"/>
      <c r="AX26" s="264">
        <v>25.0</v>
      </c>
      <c r="AY26" s="242"/>
      <c r="AZ26" s="379" t="s">
        <v>28</v>
      </c>
      <c r="BA26" s="209">
        <v>9.0</v>
      </c>
      <c r="BB26" s="70">
        <v>4.0</v>
      </c>
      <c r="BC26" s="70">
        <v>0.0</v>
      </c>
      <c r="BD26" s="70">
        <v>0.0</v>
      </c>
      <c r="BE26" s="70">
        <v>4.0</v>
      </c>
      <c r="BF26" s="70">
        <v>2.0</v>
      </c>
      <c r="BG26" s="70">
        <v>0.0</v>
      </c>
      <c r="BH26" s="264">
        <v>25.0</v>
      </c>
      <c r="BI26" s="240"/>
      <c r="BJ26" s="380" t="s">
        <v>31</v>
      </c>
      <c r="BK26" s="209">
        <v>2.0</v>
      </c>
      <c r="BL26" s="70">
        <v>3.0</v>
      </c>
      <c r="BM26" s="70">
        <v>0.0</v>
      </c>
      <c r="BN26" s="70">
        <v>0.0</v>
      </c>
      <c r="BO26" s="70">
        <v>3.0</v>
      </c>
      <c r="BP26" s="70">
        <v>1.0</v>
      </c>
      <c r="BQ26" s="70">
        <v>0.0</v>
      </c>
      <c r="BR26" s="264">
        <v>25.0</v>
      </c>
    </row>
    <row r="27">
      <c r="A27" s="228"/>
      <c r="B27" s="374" t="s">
        <v>13</v>
      </c>
      <c r="C27" s="209">
        <v>7.0</v>
      </c>
      <c r="D27" s="70">
        <v>3.0</v>
      </c>
      <c r="E27" s="70">
        <v>0.0</v>
      </c>
      <c r="F27" s="70">
        <v>0.0</v>
      </c>
      <c r="G27" s="186">
        <v>3.0</v>
      </c>
      <c r="H27" s="70">
        <v>2.0</v>
      </c>
      <c r="I27" s="70">
        <v>1.0</v>
      </c>
      <c r="J27" s="264">
        <v>26.0</v>
      </c>
      <c r="K27" s="228"/>
      <c r="L27" s="376" t="s">
        <v>15</v>
      </c>
      <c r="M27" s="209">
        <v>18.0</v>
      </c>
      <c r="N27" s="70">
        <v>2.0</v>
      </c>
      <c r="O27" s="70">
        <v>0.0</v>
      </c>
      <c r="P27" s="70">
        <v>0.0</v>
      </c>
      <c r="Q27" s="70">
        <v>2.0</v>
      </c>
      <c r="R27" s="70">
        <v>6.0</v>
      </c>
      <c r="S27" s="70">
        <v>2.0</v>
      </c>
      <c r="T27" s="264">
        <v>26.0</v>
      </c>
      <c r="U27" s="384"/>
      <c r="V27" s="241" t="s">
        <v>20</v>
      </c>
      <c r="W27" s="209">
        <v>16.0</v>
      </c>
      <c r="X27" s="70">
        <v>5.0</v>
      </c>
      <c r="Y27" s="70">
        <v>0.0</v>
      </c>
      <c r="Z27" s="70">
        <v>0.0</v>
      </c>
      <c r="AA27" s="70">
        <v>5.0</v>
      </c>
      <c r="AB27" s="70">
        <v>17.0</v>
      </c>
      <c r="AC27" s="70">
        <v>7.0</v>
      </c>
      <c r="AD27" s="264">
        <v>26.0</v>
      </c>
      <c r="AE27" s="382"/>
      <c r="AF27" s="377" t="s">
        <v>26</v>
      </c>
      <c r="AG27" s="209">
        <v>33.0</v>
      </c>
      <c r="AH27" s="70">
        <v>21.0</v>
      </c>
      <c r="AI27" s="70">
        <v>1.0</v>
      </c>
      <c r="AJ27" s="70">
        <v>0.0</v>
      </c>
      <c r="AK27" s="70">
        <v>20.0</v>
      </c>
      <c r="AL27" s="70">
        <v>10.0</v>
      </c>
      <c r="AM27" s="70">
        <v>4.0</v>
      </c>
      <c r="AN27" s="264">
        <v>26.0</v>
      </c>
      <c r="AO27" s="240"/>
      <c r="AP27" s="391"/>
      <c r="AW27" s="390"/>
      <c r="AX27" s="264">
        <v>26.0</v>
      </c>
      <c r="AY27" s="242"/>
      <c r="AZ27" s="379" t="s">
        <v>28</v>
      </c>
      <c r="BA27" s="209">
        <v>2.0</v>
      </c>
      <c r="BB27" s="70">
        <v>2.0</v>
      </c>
      <c r="BC27" s="70">
        <v>1.0</v>
      </c>
      <c r="BD27" s="70">
        <v>0.0</v>
      </c>
      <c r="BE27" s="70">
        <v>1.0</v>
      </c>
      <c r="BF27" s="70">
        <v>7.0</v>
      </c>
      <c r="BG27" s="70">
        <v>0.0</v>
      </c>
      <c r="BH27" s="264">
        <v>26.0</v>
      </c>
      <c r="BI27" s="240"/>
      <c r="BJ27" s="380" t="s">
        <v>31</v>
      </c>
      <c r="BK27" s="209">
        <v>8.0</v>
      </c>
      <c r="BL27" s="70">
        <v>5.0</v>
      </c>
      <c r="BM27" s="70">
        <v>0.0</v>
      </c>
      <c r="BN27" s="70">
        <v>0.0</v>
      </c>
      <c r="BO27" s="70">
        <v>5.0</v>
      </c>
      <c r="BP27" s="70">
        <v>2.0</v>
      </c>
      <c r="BQ27" s="70">
        <v>0.0</v>
      </c>
      <c r="BR27" s="264">
        <v>26.0</v>
      </c>
    </row>
    <row r="28">
      <c r="A28" s="228"/>
      <c r="B28" s="374" t="s">
        <v>13</v>
      </c>
      <c r="C28" s="209">
        <v>7.0</v>
      </c>
      <c r="D28" s="70">
        <v>2.0</v>
      </c>
      <c r="E28" s="70">
        <v>0.0</v>
      </c>
      <c r="F28" s="70">
        <v>0.0</v>
      </c>
      <c r="G28" s="186">
        <v>2.0</v>
      </c>
      <c r="H28" s="70">
        <v>2.0</v>
      </c>
      <c r="I28" s="70">
        <v>1.0</v>
      </c>
      <c r="J28" s="264">
        <v>27.0</v>
      </c>
      <c r="K28" s="228"/>
      <c r="L28" s="376" t="s">
        <v>15</v>
      </c>
      <c r="M28" s="209">
        <v>18.0</v>
      </c>
      <c r="N28" s="70">
        <v>6.0</v>
      </c>
      <c r="O28" s="70">
        <v>0.0</v>
      </c>
      <c r="P28" s="70">
        <v>0.0</v>
      </c>
      <c r="Q28" s="70">
        <v>6.0</v>
      </c>
      <c r="R28" s="70">
        <v>6.0</v>
      </c>
      <c r="S28" s="70">
        <v>2.0</v>
      </c>
      <c r="T28" s="264">
        <v>27.0</v>
      </c>
      <c r="U28" s="384"/>
      <c r="V28" s="241" t="s">
        <v>20</v>
      </c>
      <c r="W28" s="209">
        <v>10.0</v>
      </c>
      <c r="X28" s="70">
        <v>17.0</v>
      </c>
      <c r="Y28" s="70">
        <v>1.0</v>
      </c>
      <c r="Z28" s="70">
        <v>0.0</v>
      </c>
      <c r="AA28" s="70">
        <v>16.0</v>
      </c>
      <c r="AB28" s="70">
        <v>17.0</v>
      </c>
      <c r="AC28" s="70">
        <v>7.0</v>
      </c>
      <c r="AD28" s="264">
        <v>27.0</v>
      </c>
      <c r="AE28" s="382"/>
      <c r="AF28" s="377" t="s">
        <v>26</v>
      </c>
      <c r="AG28" s="209">
        <v>33.0</v>
      </c>
      <c r="AH28" s="70">
        <v>10.0</v>
      </c>
      <c r="AI28" s="70">
        <v>0.0</v>
      </c>
      <c r="AJ28" s="70">
        <v>0.0</v>
      </c>
      <c r="AK28" s="70">
        <v>10.0</v>
      </c>
      <c r="AL28" s="70">
        <v>10.0</v>
      </c>
      <c r="AM28" s="70">
        <v>4.0</v>
      </c>
      <c r="AN28" s="264">
        <v>27.0</v>
      </c>
      <c r="AO28" s="240"/>
      <c r="AP28" s="391"/>
      <c r="AW28" s="390"/>
      <c r="AX28" s="264">
        <v>27.0</v>
      </c>
      <c r="AY28" s="242"/>
      <c r="AZ28" s="379" t="s">
        <v>28</v>
      </c>
      <c r="BA28" s="209">
        <v>2.0</v>
      </c>
      <c r="BB28" s="70">
        <v>0.0</v>
      </c>
      <c r="BC28" s="70">
        <v>0.0</v>
      </c>
      <c r="BD28" s="70">
        <v>0.0</v>
      </c>
      <c r="BE28" s="70">
        <v>0.0</v>
      </c>
      <c r="BF28" s="70">
        <v>0.0</v>
      </c>
      <c r="BG28" s="70">
        <v>0.0</v>
      </c>
      <c r="BH28" s="264">
        <v>27.0</v>
      </c>
      <c r="BI28" s="240"/>
      <c r="BJ28" s="380" t="s">
        <v>31</v>
      </c>
      <c r="BK28" s="209">
        <v>8.0</v>
      </c>
      <c r="BL28" s="70">
        <v>2.0</v>
      </c>
      <c r="BM28" s="70">
        <v>1.0</v>
      </c>
      <c r="BN28" s="70">
        <v>0.0</v>
      </c>
      <c r="BO28" s="70">
        <v>1.0</v>
      </c>
      <c r="BP28" s="70">
        <v>2.0</v>
      </c>
      <c r="BQ28" s="70">
        <v>0.0</v>
      </c>
      <c r="BR28" s="264">
        <v>27.0</v>
      </c>
    </row>
    <row r="29">
      <c r="A29" s="228"/>
      <c r="B29" s="374" t="s">
        <v>13</v>
      </c>
      <c r="C29" s="209">
        <v>6.0</v>
      </c>
      <c r="D29" s="70">
        <v>0.0</v>
      </c>
      <c r="E29" s="70">
        <v>0.0</v>
      </c>
      <c r="F29" s="70">
        <v>0.0</v>
      </c>
      <c r="G29" s="186">
        <v>0.0</v>
      </c>
      <c r="H29" s="70">
        <v>2.0</v>
      </c>
      <c r="I29" s="70">
        <v>1.0</v>
      </c>
      <c r="J29" s="264">
        <v>28.0</v>
      </c>
      <c r="K29" s="228"/>
      <c r="L29" s="376" t="s">
        <v>15</v>
      </c>
      <c r="M29" s="209">
        <v>16.0</v>
      </c>
      <c r="N29" s="70">
        <v>9.0</v>
      </c>
      <c r="O29" s="70">
        <v>0.0</v>
      </c>
      <c r="P29" s="70">
        <v>0.0</v>
      </c>
      <c r="Q29" s="70">
        <v>9.0</v>
      </c>
      <c r="R29" s="70">
        <v>12.0</v>
      </c>
      <c r="S29" s="70">
        <v>1.0</v>
      </c>
      <c r="T29" s="264">
        <v>28.0</v>
      </c>
      <c r="U29" s="384"/>
      <c r="V29" s="241" t="s">
        <v>20</v>
      </c>
      <c r="W29" s="186">
        <v>13.0</v>
      </c>
      <c r="X29" s="186">
        <v>13.0</v>
      </c>
      <c r="Y29" s="186">
        <v>1.0</v>
      </c>
      <c r="Z29" s="186">
        <v>1.0</v>
      </c>
      <c r="AA29" s="186">
        <v>11.0</v>
      </c>
      <c r="AB29" s="186">
        <v>18.0</v>
      </c>
      <c r="AC29" s="186">
        <v>7.0</v>
      </c>
      <c r="AD29" s="264">
        <v>28.0</v>
      </c>
      <c r="AE29" s="382"/>
      <c r="AF29" s="377" t="s">
        <v>26</v>
      </c>
      <c r="AG29" s="209">
        <v>27.0</v>
      </c>
      <c r="AH29" s="70">
        <v>8.0</v>
      </c>
      <c r="AI29" s="70">
        <v>0.0</v>
      </c>
      <c r="AJ29" s="70">
        <v>0.0</v>
      </c>
      <c r="AK29" s="70">
        <v>8.0</v>
      </c>
      <c r="AL29" s="70">
        <v>7.0</v>
      </c>
      <c r="AM29" s="70">
        <v>1.0</v>
      </c>
      <c r="AN29" s="264">
        <v>28.0</v>
      </c>
      <c r="AO29" s="240"/>
      <c r="AP29" s="391"/>
      <c r="AW29" s="390"/>
      <c r="AX29" s="264">
        <v>28.0</v>
      </c>
      <c r="AY29" s="242"/>
      <c r="AZ29" s="379" t="s">
        <v>28</v>
      </c>
      <c r="BA29" s="209">
        <v>4.0</v>
      </c>
      <c r="BB29" s="70">
        <v>4.0</v>
      </c>
      <c r="BC29" s="70">
        <v>1.0</v>
      </c>
      <c r="BD29" s="70">
        <v>0.0</v>
      </c>
      <c r="BE29" s="70">
        <v>3.0</v>
      </c>
      <c r="BF29" s="70">
        <v>2.0</v>
      </c>
      <c r="BG29" s="70">
        <v>0.0</v>
      </c>
      <c r="BH29" s="264">
        <v>28.0</v>
      </c>
      <c r="BI29" s="240"/>
      <c r="BJ29" s="380" t="s">
        <v>31</v>
      </c>
      <c r="BK29" s="209">
        <v>3.0</v>
      </c>
      <c r="BL29" s="70">
        <v>1.0</v>
      </c>
      <c r="BM29" s="70">
        <v>1.0</v>
      </c>
      <c r="BN29" s="70">
        <v>0.0</v>
      </c>
      <c r="BO29" s="70">
        <v>0.0</v>
      </c>
      <c r="BP29" s="70">
        <v>1.0</v>
      </c>
      <c r="BQ29" s="70">
        <v>0.0</v>
      </c>
      <c r="BR29" s="264">
        <v>28.0</v>
      </c>
    </row>
    <row r="30">
      <c r="A30" s="392"/>
      <c r="B30" s="374" t="s">
        <v>13</v>
      </c>
      <c r="C30" s="209">
        <v>11.0</v>
      </c>
      <c r="D30" s="70">
        <v>3.0</v>
      </c>
      <c r="E30" s="70">
        <v>0.0</v>
      </c>
      <c r="F30" s="70">
        <v>0.0</v>
      </c>
      <c r="G30" s="186">
        <v>3.0</v>
      </c>
      <c r="H30" s="70">
        <v>5.0</v>
      </c>
      <c r="I30" s="70">
        <v>2.0</v>
      </c>
      <c r="J30" s="264">
        <v>29.0</v>
      </c>
      <c r="K30" s="392"/>
      <c r="L30" s="376" t="s">
        <v>15</v>
      </c>
      <c r="M30" s="209">
        <v>15.0</v>
      </c>
      <c r="N30" s="70">
        <v>2.0</v>
      </c>
      <c r="O30" s="70">
        <v>1.0</v>
      </c>
      <c r="P30" s="70">
        <v>0.0</v>
      </c>
      <c r="Q30" s="70">
        <v>1.0</v>
      </c>
      <c r="R30" s="70">
        <v>6.0</v>
      </c>
      <c r="S30" s="70">
        <v>5.0</v>
      </c>
      <c r="T30" s="264">
        <v>29.0</v>
      </c>
      <c r="U30" s="384"/>
      <c r="V30" s="241" t="s">
        <v>20</v>
      </c>
      <c r="W30" s="209">
        <v>16.0</v>
      </c>
      <c r="X30" s="70">
        <v>3.0</v>
      </c>
      <c r="Y30" s="70">
        <v>0.0</v>
      </c>
      <c r="Z30" s="70">
        <v>1.0</v>
      </c>
      <c r="AA30" s="70">
        <v>2.0</v>
      </c>
      <c r="AB30" s="70">
        <v>16.0</v>
      </c>
      <c r="AC30" s="70">
        <v>11.0</v>
      </c>
      <c r="AD30" s="264">
        <v>29.0</v>
      </c>
      <c r="AE30" s="393"/>
      <c r="AF30" s="377" t="s">
        <v>26</v>
      </c>
      <c r="AG30" s="209">
        <v>14.0</v>
      </c>
      <c r="AH30" s="70">
        <v>9.0</v>
      </c>
      <c r="AI30" s="70">
        <v>1.0</v>
      </c>
      <c r="AJ30" s="70">
        <v>1.0</v>
      </c>
      <c r="AK30" s="70">
        <v>7.0</v>
      </c>
      <c r="AL30" s="70">
        <v>8.0</v>
      </c>
      <c r="AM30" s="70">
        <v>2.0</v>
      </c>
      <c r="AN30" s="264">
        <v>29.0</v>
      </c>
      <c r="AO30" s="394"/>
      <c r="AP30" s="391"/>
      <c r="AW30" s="390"/>
      <c r="AX30" s="264">
        <v>29.0</v>
      </c>
      <c r="AY30" s="395"/>
      <c r="AZ30" s="379" t="s">
        <v>28</v>
      </c>
      <c r="BA30" s="209">
        <v>8.0</v>
      </c>
      <c r="BB30" s="70">
        <v>1.0</v>
      </c>
      <c r="BC30" s="70">
        <v>0.0</v>
      </c>
      <c r="BD30" s="70">
        <v>0.0</v>
      </c>
      <c r="BE30" s="70">
        <v>1.0</v>
      </c>
      <c r="BF30" s="70">
        <v>1.0</v>
      </c>
      <c r="BG30" s="70">
        <v>0.0</v>
      </c>
      <c r="BH30" s="264">
        <v>29.0</v>
      </c>
      <c r="BI30" s="394"/>
      <c r="BJ30" s="380" t="s">
        <v>31</v>
      </c>
      <c r="BK30" s="209">
        <v>7.0</v>
      </c>
      <c r="BL30" s="70">
        <v>1.0</v>
      </c>
      <c r="BM30" s="70">
        <v>0.0</v>
      </c>
      <c r="BN30" s="70">
        <v>0.0</v>
      </c>
      <c r="BO30" s="70">
        <v>1.0</v>
      </c>
      <c r="BP30" s="70">
        <v>0.0</v>
      </c>
      <c r="BQ30" s="70">
        <v>1.0</v>
      </c>
      <c r="BR30" s="264">
        <v>29.0</v>
      </c>
    </row>
    <row r="31">
      <c r="A31" s="392"/>
      <c r="B31" s="374" t="s">
        <v>13</v>
      </c>
      <c r="C31" s="209">
        <v>3.0</v>
      </c>
      <c r="D31" s="70">
        <v>3.0</v>
      </c>
      <c r="E31" s="70">
        <v>0.0</v>
      </c>
      <c r="F31" s="70">
        <v>1.0</v>
      </c>
      <c r="G31" s="186">
        <v>2.0</v>
      </c>
      <c r="H31" s="70">
        <v>2.0</v>
      </c>
      <c r="I31" s="186">
        <v>3.0</v>
      </c>
      <c r="J31" s="258">
        <v>30.0</v>
      </c>
      <c r="K31" s="396"/>
      <c r="L31" s="376" t="s">
        <v>15</v>
      </c>
      <c r="M31" s="209">
        <v>16.0</v>
      </c>
      <c r="N31" s="70">
        <v>4.0</v>
      </c>
      <c r="O31" s="70">
        <v>0.0</v>
      </c>
      <c r="P31" s="70">
        <v>0.0</v>
      </c>
      <c r="Q31" s="70">
        <v>4.0</v>
      </c>
      <c r="R31" s="70">
        <v>6.0</v>
      </c>
      <c r="S31" s="186">
        <v>1.0</v>
      </c>
      <c r="T31" s="258">
        <v>30.0</v>
      </c>
      <c r="U31" s="397"/>
      <c r="V31" s="241" t="s">
        <v>20</v>
      </c>
      <c r="W31" s="209">
        <v>8.0</v>
      </c>
      <c r="X31" s="70">
        <v>7.0</v>
      </c>
      <c r="Y31" s="70">
        <v>1.0</v>
      </c>
      <c r="Z31" s="70">
        <v>1.0</v>
      </c>
      <c r="AA31" s="70">
        <v>5.0</v>
      </c>
      <c r="AB31" s="70">
        <v>10.0</v>
      </c>
      <c r="AC31" s="186">
        <v>3.0</v>
      </c>
      <c r="AD31" s="258">
        <v>30.0</v>
      </c>
      <c r="AE31" s="398"/>
      <c r="AF31" s="377" t="s">
        <v>26</v>
      </c>
      <c r="AG31" s="209">
        <v>4.0</v>
      </c>
      <c r="AH31" s="70">
        <v>9.0</v>
      </c>
      <c r="AI31" s="70">
        <v>0.0</v>
      </c>
      <c r="AJ31" s="70">
        <v>1.0</v>
      </c>
      <c r="AK31" s="70">
        <v>8.0</v>
      </c>
      <c r="AL31" s="70">
        <v>0.0</v>
      </c>
      <c r="AM31" s="186">
        <v>0.0</v>
      </c>
      <c r="AN31" s="258">
        <v>30.0</v>
      </c>
      <c r="AO31" s="399"/>
      <c r="AP31" s="391"/>
      <c r="AW31" s="390"/>
      <c r="AX31" s="258">
        <v>30.0</v>
      </c>
      <c r="AY31" s="400"/>
      <c r="AZ31" s="379" t="s">
        <v>28</v>
      </c>
      <c r="BA31" s="209">
        <v>0.0</v>
      </c>
      <c r="BB31" s="70">
        <v>3.0</v>
      </c>
      <c r="BC31" s="70">
        <v>1.0</v>
      </c>
      <c r="BD31" s="70">
        <v>2.0</v>
      </c>
      <c r="BE31" s="70">
        <v>0.0</v>
      </c>
      <c r="BF31" s="70">
        <v>0.0</v>
      </c>
      <c r="BG31" s="186">
        <v>0.0</v>
      </c>
      <c r="BH31" s="258">
        <v>30.0</v>
      </c>
      <c r="BI31" s="399"/>
      <c r="BJ31" s="380" t="s">
        <v>31</v>
      </c>
      <c r="BK31" s="209">
        <v>0.0</v>
      </c>
      <c r="BL31" s="70">
        <v>6.0</v>
      </c>
      <c r="BM31" s="70">
        <v>1.0</v>
      </c>
      <c r="BN31" s="70">
        <v>2.0</v>
      </c>
      <c r="BO31" s="70">
        <v>3.0</v>
      </c>
      <c r="BP31" s="70">
        <v>0.0</v>
      </c>
      <c r="BQ31" s="186">
        <v>0.0</v>
      </c>
      <c r="BR31" s="258">
        <v>30.0</v>
      </c>
    </row>
    <row r="32">
      <c r="A32" s="396"/>
      <c r="B32" s="374" t="s">
        <v>13</v>
      </c>
      <c r="C32" s="98">
        <v>1.0</v>
      </c>
      <c r="D32" s="70">
        <v>0.0</v>
      </c>
      <c r="E32" s="70">
        <v>0.0</v>
      </c>
      <c r="F32" s="70">
        <v>0.0</v>
      </c>
      <c r="G32" s="186">
        <v>0.0</v>
      </c>
      <c r="H32" s="70">
        <v>0.0</v>
      </c>
      <c r="I32" s="186">
        <v>3.0</v>
      </c>
      <c r="J32" s="274">
        <v>31.0</v>
      </c>
      <c r="K32" s="401"/>
      <c r="L32" s="376" t="s">
        <v>15</v>
      </c>
      <c r="M32" s="98">
        <v>11.0</v>
      </c>
      <c r="N32" s="70">
        <v>2.0</v>
      </c>
      <c r="O32" s="70">
        <v>0.0</v>
      </c>
      <c r="P32" s="70">
        <v>0.0</v>
      </c>
      <c r="Q32" s="70">
        <v>2.0</v>
      </c>
      <c r="R32" s="70">
        <v>2.0</v>
      </c>
      <c r="S32" s="186">
        <v>1.0</v>
      </c>
      <c r="T32" s="274">
        <v>31.0</v>
      </c>
      <c r="U32" s="402"/>
      <c r="V32" s="241" t="s">
        <v>20</v>
      </c>
      <c r="W32" s="403">
        <v>8.0</v>
      </c>
      <c r="X32" s="70">
        <v>3.0</v>
      </c>
      <c r="Y32" s="70">
        <v>0.0</v>
      </c>
      <c r="Z32" s="70">
        <v>0.0</v>
      </c>
      <c r="AA32" s="70">
        <v>3.0</v>
      </c>
      <c r="AB32" s="70">
        <v>3.0</v>
      </c>
      <c r="AC32" s="186">
        <v>0.0</v>
      </c>
      <c r="AD32" s="274">
        <v>31.0</v>
      </c>
      <c r="AE32" s="404"/>
      <c r="AF32" s="377" t="s">
        <v>26</v>
      </c>
      <c r="AG32" s="98">
        <v>1.0</v>
      </c>
      <c r="AH32" s="70">
        <v>0.0</v>
      </c>
      <c r="AI32" s="70">
        <v>0.0</v>
      </c>
      <c r="AJ32" s="70">
        <v>0.0</v>
      </c>
      <c r="AK32" s="70">
        <v>0.0</v>
      </c>
      <c r="AL32" s="70">
        <v>0.0</v>
      </c>
      <c r="AM32" s="186">
        <v>0.0</v>
      </c>
      <c r="AN32" s="274">
        <v>31.0</v>
      </c>
      <c r="AO32" s="405"/>
      <c r="AP32" s="406"/>
      <c r="AQ32" s="407"/>
      <c r="AR32" s="407"/>
      <c r="AS32" s="407"/>
      <c r="AT32" s="407"/>
      <c r="AU32" s="407"/>
      <c r="AV32" s="407"/>
      <c r="AW32" s="408"/>
      <c r="AX32" s="274">
        <v>31.0</v>
      </c>
      <c r="AY32" s="409"/>
      <c r="AZ32" s="379" t="s">
        <v>28</v>
      </c>
      <c r="BA32" s="98">
        <v>0.0</v>
      </c>
      <c r="BB32" s="70">
        <v>0.0</v>
      </c>
      <c r="BC32" s="70">
        <v>0.0</v>
      </c>
      <c r="BD32" s="70">
        <v>0.0</v>
      </c>
      <c r="BE32" s="70">
        <v>0.0</v>
      </c>
      <c r="BF32" s="70">
        <v>0.0</v>
      </c>
      <c r="BG32" s="186">
        <v>0.0</v>
      </c>
      <c r="BH32" s="274">
        <v>31.0</v>
      </c>
      <c r="BI32" s="405"/>
      <c r="BJ32" s="380" t="s">
        <v>31</v>
      </c>
      <c r="BK32" s="186">
        <v>0.0</v>
      </c>
      <c r="BL32" s="186">
        <v>5.0</v>
      </c>
      <c r="BM32" s="186">
        <v>1.0</v>
      </c>
      <c r="BN32" s="186">
        <v>2.0</v>
      </c>
      <c r="BO32" s="186">
        <v>2.0</v>
      </c>
      <c r="BP32" s="186">
        <v>0.0</v>
      </c>
      <c r="BQ32" s="186">
        <v>0.0</v>
      </c>
      <c r="BR32" s="274">
        <v>31.0</v>
      </c>
    </row>
    <row r="33">
      <c r="A33" s="276" t="s">
        <v>97</v>
      </c>
      <c r="B33" s="277">
        <f t="shared" ref="B33:B34" si="14">C33+D33</f>
        <v>334</v>
      </c>
      <c r="C33" s="277">
        <f t="shared" ref="C33:I33" si="7">SUM(C26:C30,C19:C26,C12:C16,C5:C9,C2)</f>
        <v>248</v>
      </c>
      <c r="D33" s="277">
        <f t="shared" si="7"/>
        <v>86</v>
      </c>
      <c r="E33" s="277">
        <f t="shared" si="7"/>
        <v>2</v>
      </c>
      <c r="F33" s="277">
        <f t="shared" si="7"/>
        <v>6</v>
      </c>
      <c r="G33" s="277">
        <f t="shared" si="7"/>
        <v>81</v>
      </c>
      <c r="H33" s="277">
        <f t="shared" si="7"/>
        <v>120</v>
      </c>
      <c r="I33" s="277">
        <f t="shared" si="7"/>
        <v>61</v>
      </c>
      <c r="J33" s="278"/>
      <c r="K33" s="279" t="s">
        <v>97</v>
      </c>
      <c r="L33" s="280">
        <f t="shared" ref="L33:L34" si="16">M33+N33</f>
        <v>523</v>
      </c>
      <c r="M33" s="277">
        <f t="shared" ref="M33:S33" si="8">SUM(M26:M30,M19:M23,M12:M16,M5:M9,M2)</f>
        <v>400</v>
      </c>
      <c r="N33" s="277">
        <f t="shared" si="8"/>
        <v>123</v>
      </c>
      <c r="O33" s="277">
        <f t="shared" si="8"/>
        <v>5</v>
      </c>
      <c r="P33" s="277">
        <f t="shared" si="8"/>
        <v>1</v>
      </c>
      <c r="Q33" s="277">
        <f t="shared" si="8"/>
        <v>117</v>
      </c>
      <c r="R33" s="277">
        <f t="shared" si="8"/>
        <v>207</v>
      </c>
      <c r="S33" s="277">
        <f t="shared" si="8"/>
        <v>65</v>
      </c>
      <c r="T33" s="278"/>
      <c r="U33" s="281" t="s">
        <v>97</v>
      </c>
      <c r="V33" s="279">
        <f t="shared" ref="V33:V34" si="18">W33+X33</f>
        <v>585</v>
      </c>
      <c r="W33" s="410">
        <f t="shared" ref="W33:AC33" si="9">SUM(W26:W30,W19:W26,W12:W16,W5:W9,W2)</f>
        <v>363</v>
      </c>
      <c r="X33" s="277">
        <f t="shared" si="9"/>
        <v>222</v>
      </c>
      <c r="Y33" s="277">
        <f t="shared" si="9"/>
        <v>17</v>
      </c>
      <c r="Z33" s="277">
        <f t="shared" si="9"/>
        <v>10</v>
      </c>
      <c r="AA33" s="277">
        <f t="shared" si="9"/>
        <v>195</v>
      </c>
      <c r="AB33" s="277">
        <f t="shared" si="9"/>
        <v>331</v>
      </c>
      <c r="AC33" s="277">
        <f t="shared" si="9"/>
        <v>131</v>
      </c>
      <c r="AD33" s="278"/>
      <c r="AE33" s="279" t="s">
        <v>97</v>
      </c>
      <c r="AF33" s="280">
        <f t="shared" ref="AF33:AF34" si="20">AG33+AH33</f>
        <v>651</v>
      </c>
      <c r="AG33" s="277">
        <f t="shared" ref="AG33:AM33" si="10">SUM(AG26:AG30,AG19:AG26,AG12:AG16,AG5:AG9,AG2)</f>
        <v>423</v>
      </c>
      <c r="AH33" s="277">
        <f t="shared" si="10"/>
        <v>228</v>
      </c>
      <c r="AI33" s="277">
        <f t="shared" si="10"/>
        <v>17</v>
      </c>
      <c r="AJ33" s="277">
        <f t="shared" si="10"/>
        <v>7</v>
      </c>
      <c r="AK33" s="277">
        <f t="shared" si="10"/>
        <v>204</v>
      </c>
      <c r="AL33" s="277">
        <f t="shared" si="10"/>
        <v>139</v>
      </c>
      <c r="AM33" s="277">
        <f t="shared" si="10"/>
        <v>39</v>
      </c>
      <c r="AN33" s="278"/>
      <c r="AO33" s="281" t="s">
        <v>97</v>
      </c>
      <c r="AP33" s="279">
        <f t="shared" ref="AP33:AP34" si="22">AQ33+AR33</f>
        <v>71</v>
      </c>
      <c r="AQ33" s="277">
        <f t="shared" ref="AQ33:AW33" si="11">SUM(AQ26:AQ30,AQ19:AQ23,AQ12:AQ16,AQ5:AQ9,AQ2)</f>
        <v>62</v>
      </c>
      <c r="AR33" s="277">
        <f t="shared" si="11"/>
        <v>9</v>
      </c>
      <c r="AS33" s="277">
        <f t="shared" si="11"/>
        <v>1</v>
      </c>
      <c r="AT33" s="277">
        <f t="shared" si="11"/>
        <v>2</v>
      </c>
      <c r="AU33" s="277">
        <f t="shared" si="11"/>
        <v>6</v>
      </c>
      <c r="AV33" s="277">
        <f t="shared" si="11"/>
        <v>32</v>
      </c>
      <c r="AW33" s="277">
        <f t="shared" si="11"/>
        <v>7</v>
      </c>
      <c r="AX33" s="278"/>
      <c r="AY33" s="281" t="s">
        <v>97</v>
      </c>
      <c r="AZ33" s="279">
        <f t="shared" ref="AZ33:AZ34" si="24">BA33+BB33</f>
        <v>283</v>
      </c>
      <c r="BA33" s="277">
        <f t="shared" ref="BA33:BG33" si="12">SUM(BA26:BA30,BA19:BA26,BA12:BA16,BA5:BA9,BA2)</f>
        <v>172</v>
      </c>
      <c r="BB33" s="277">
        <f t="shared" si="12"/>
        <v>111</v>
      </c>
      <c r="BC33" s="277">
        <f t="shared" si="12"/>
        <v>17</v>
      </c>
      <c r="BD33" s="277">
        <f t="shared" si="12"/>
        <v>9</v>
      </c>
      <c r="BE33" s="277">
        <f t="shared" si="12"/>
        <v>85</v>
      </c>
      <c r="BF33" s="277">
        <f t="shared" si="12"/>
        <v>51</v>
      </c>
      <c r="BG33" s="277">
        <f t="shared" si="12"/>
        <v>11</v>
      </c>
      <c r="BH33" s="278"/>
      <c r="BI33" s="281" t="s">
        <v>97</v>
      </c>
      <c r="BJ33" s="279">
        <f t="shared" ref="BJ33:BJ34" si="26">BK33+BL33</f>
        <v>129</v>
      </c>
      <c r="BK33" s="277">
        <f t="shared" ref="BK33:BQ33" si="13">SUM(BK26:BK30,BK19:BK26,BK12:BK16,BK5:BK9,BK2)</f>
        <v>82</v>
      </c>
      <c r="BL33" s="277">
        <f t="shared" si="13"/>
        <v>47</v>
      </c>
      <c r="BM33" s="277">
        <f t="shared" si="13"/>
        <v>9</v>
      </c>
      <c r="BN33" s="277">
        <f t="shared" si="13"/>
        <v>4</v>
      </c>
      <c r="BO33" s="277">
        <f t="shared" si="13"/>
        <v>34</v>
      </c>
      <c r="BP33" s="277">
        <f t="shared" si="13"/>
        <v>42</v>
      </c>
      <c r="BQ33" s="277">
        <f t="shared" si="13"/>
        <v>14</v>
      </c>
      <c r="BR33" s="278"/>
    </row>
    <row r="34">
      <c r="A34" s="288" t="s">
        <v>98</v>
      </c>
      <c r="B34" s="289">
        <f t="shared" si="14"/>
        <v>47</v>
      </c>
      <c r="C34" s="289">
        <f t="shared" ref="C34:I34" si="15">SUM(C31:C32,C24:C25,C17:C18,C10:C11,C3:C4)</f>
        <v>22</v>
      </c>
      <c r="D34" s="289">
        <f t="shared" si="15"/>
        <v>25</v>
      </c>
      <c r="E34" s="289">
        <f t="shared" si="15"/>
        <v>0</v>
      </c>
      <c r="F34" s="289">
        <f t="shared" si="15"/>
        <v>3</v>
      </c>
      <c r="G34" s="289">
        <f t="shared" si="15"/>
        <v>22</v>
      </c>
      <c r="H34" s="289">
        <f t="shared" si="15"/>
        <v>19</v>
      </c>
      <c r="I34" s="289">
        <f t="shared" si="15"/>
        <v>13</v>
      </c>
      <c r="J34" s="290"/>
      <c r="K34" s="291" t="s">
        <v>98</v>
      </c>
      <c r="L34" s="290">
        <f t="shared" si="16"/>
        <v>132</v>
      </c>
      <c r="M34" s="289">
        <f t="shared" ref="M34:S34" si="17">SUM(M31:M32,M24:M25,M17:M18,M10:M11,M3:M4)</f>
        <v>94</v>
      </c>
      <c r="N34" s="289">
        <f t="shared" si="17"/>
        <v>38</v>
      </c>
      <c r="O34" s="289">
        <f t="shared" si="17"/>
        <v>4</v>
      </c>
      <c r="P34" s="289">
        <f t="shared" si="17"/>
        <v>2</v>
      </c>
      <c r="Q34" s="289">
        <f t="shared" si="17"/>
        <v>32</v>
      </c>
      <c r="R34" s="289">
        <f t="shared" si="17"/>
        <v>29</v>
      </c>
      <c r="S34" s="289">
        <f t="shared" si="17"/>
        <v>13</v>
      </c>
      <c r="T34" s="209"/>
      <c r="U34" s="292" t="s">
        <v>98</v>
      </c>
      <c r="V34" s="291">
        <f t="shared" si="18"/>
        <v>133</v>
      </c>
      <c r="W34" s="289">
        <f t="shared" ref="W34:AC34" si="19">SUM(W31:W32,W24:W25,W17:W18,W10:W11,W3:W4)</f>
        <v>71</v>
      </c>
      <c r="X34" s="289">
        <f t="shared" si="19"/>
        <v>62</v>
      </c>
      <c r="Y34" s="289">
        <f t="shared" si="19"/>
        <v>8</v>
      </c>
      <c r="Z34" s="289">
        <f t="shared" si="19"/>
        <v>3</v>
      </c>
      <c r="AA34" s="289">
        <f t="shared" si="19"/>
        <v>51</v>
      </c>
      <c r="AB34" s="289">
        <f t="shared" si="19"/>
        <v>55</v>
      </c>
      <c r="AC34" s="289">
        <f t="shared" si="19"/>
        <v>18</v>
      </c>
      <c r="AD34" s="411"/>
      <c r="AE34" s="291" t="s">
        <v>98</v>
      </c>
      <c r="AF34" s="290">
        <f t="shared" si="20"/>
        <v>106</v>
      </c>
      <c r="AG34" s="289">
        <f t="shared" ref="AG34:AM34" si="21">SUM(AG31:AG32,AG24:AG25,AG17:AG18,AG10:AG11,AG3:AG4)</f>
        <v>58</v>
      </c>
      <c r="AH34" s="289">
        <f t="shared" si="21"/>
        <v>48</v>
      </c>
      <c r="AI34" s="289">
        <f t="shared" si="21"/>
        <v>6</v>
      </c>
      <c r="AJ34" s="289">
        <f t="shared" si="21"/>
        <v>5</v>
      </c>
      <c r="AK34" s="289">
        <f t="shared" si="21"/>
        <v>37</v>
      </c>
      <c r="AL34" s="289">
        <f t="shared" si="21"/>
        <v>10</v>
      </c>
      <c r="AM34" s="289">
        <f t="shared" si="21"/>
        <v>4</v>
      </c>
      <c r="AN34" s="209"/>
      <c r="AO34" s="292" t="s">
        <v>98</v>
      </c>
      <c r="AP34" s="291">
        <f t="shared" si="22"/>
        <v>20</v>
      </c>
      <c r="AQ34" s="289">
        <f t="shared" ref="AQ34:AW34" si="23">SUM(AQ31:AQ32,AQ24:AQ25,AQ17:AQ18,AQ10:AQ11,AQ3:AQ4)</f>
        <v>9</v>
      </c>
      <c r="AR34" s="289">
        <f t="shared" si="23"/>
        <v>11</v>
      </c>
      <c r="AS34" s="289">
        <f t="shared" si="23"/>
        <v>3</v>
      </c>
      <c r="AT34" s="289">
        <f t="shared" si="23"/>
        <v>1</v>
      </c>
      <c r="AU34" s="289">
        <f t="shared" si="23"/>
        <v>7</v>
      </c>
      <c r="AV34" s="289">
        <f t="shared" si="23"/>
        <v>3</v>
      </c>
      <c r="AW34" s="289">
        <f t="shared" si="23"/>
        <v>1</v>
      </c>
      <c r="AX34" s="209"/>
      <c r="AY34" s="292" t="s">
        <v>98</v>
      </c>
      <c r="AZ34" s="291">
        <f t="shared" si="24"/>
        <v>34</v>
      </c>
      <c r="BA34" s="289">
        <f t="shared" ref="BA34:BG34" si="25">SUM(BA31:BA32,BA25,BA17:BA18,BA10:BA11,BA3:BA4)</f>
        <v>8</v>
      </c>
      <c r="BB34" s="289">
        <f t="shared" si="25"/>
        <v>26</v>
      </c>
      <c r="BC34" s="289">
        <f t="shared" si="25"/>
        <v>6</v>
      </c>
      <c r="BD34" s="289">
        <f t="shared" si="25"/>
        <v>4</v>
      </c>
      <c r="BE34" s="289">
        <f t="shared" si="25"/>
        <v>16</v>
      </c>
      <c r="BF34" s="289">
        <f t="shared" si="25"/>
        <v>4</v>
      </c>
      <c r="BG34" s="289">
        <f t="shared" si="25"/>
        <v>0</v>
      </c>
      <c r="BH34" s="290"/>
      <c r="BI34" s="292" t="s">
        <v>98</v>
      </c>
      <c r="BJ34" s="291">
        <f t="shared" si="26"/>
        <v>23</v>
      </c>
      <c r="BK34" s="289">
        <f t="shared" ref="BK34:BQ34" si="27">SUM(BK31:BK32,BK24:BK25,BK17:BK18,BK10:BK11,BK3:BK4)</f>
        <v>0</v>
      </c>
      <c r="BL34" s="289">
        <f t="shared" si="27"/>
        <v>23</v>
      </c>
      <c r="BM34" s="289">
        <f t="shared" si="27"/>
        <v>6</v>
      </c>
      <c r="BN34" s="289">
        <f t="shared" si="27"/>
        <v>5</v>
      </c>
      <c r="BO34" s="289">
        <f t="shared" si="27"/>
        <v>12</v>
      </c>
      <c r="BP34" s="289">
        <f t="shared" si="27"/>
        <v>0</v>
      </c>
      <c r="BQ34" s="289">
        <f t="shared" si="27"/>
        <v>0</v>
      </c>
      <c r="BR34" s="209"/>
    </row>
    <row r="35">
      <c r="A35" s="299" t="s">
        <v>81</v>
      </c>
      <c r="B35" s="300">
        <f>SUM(C33:C34)+SUM(D33:D34)</f>
        <v>381</v>
      </c>
      <c r="C35" s="301"/>
      <c r="D35" s="302"/>
      <c r="E35" s="302"/>
      <c r="F35" s="302"/>
      <c r="G35" s="302"/>
      <c r="H35" s="303"/>
      <c r="I35" s="304"/>
      <c r="J35" s="305"/>
      <c r="K35" s="306" t="s">
        <v>81</v>
      </c>
      <c r="L35" s="307">
        <f>SUM(M33:M34)+SUM(N33:N34)</f>
        <v>655</v>
      </c>
      <c r="M35" s="308"/>
      <c r="N35" s="182"/>
      <c r="O35" s="182"/>
      <c r="P35" s="182"/>
      <c r="Q35" s="182"/>
      <c r="R35" s="309"/>
      <c r="S35" s="305"/>
      <c r="T35" s="266"/>
      <c r="U35" s="310" t="s">
        <v>81</v>
      </c>
      <c r="V35" s="311">
        <f>SUM(W33:W34)+SUM(X33:X34)</f>
        <v>718</v>
      </c>
      <c r="W35" s="308"/>
      <c r="X35" s="182"/>
      <c r="Y35" s="182"/>
      <c r="Z35" s="182"/>
      <c r="AA35" s="182"/>
      <c r="AB35" s="182"/>
      <c r="AC35" s="309"/>
      <c r="AD35" s="412"/>
      <c r="AE35" s="306" t="s">
        <v>81</v>
      </c>
      <c r="AF35" s="307">
        <f>SUM(AG33:AG34)+SUM(AH33:AH34)</f>
        <v>757</v>
      </c>
      <c r="AG35" s="308"/>
      <c r="AH35" s="182"/>
      <c r="AI35" s="182"/>
      <c r="AJ35" s="182"/>
      <c r="AK35" s="182"/>
      <c r="AL35" s="182"/>
      <c r="AM35" s="309"/>
      <c r="AN35" s="266"/>
      <c r="AO35" s="310" t="s">
        <v>81</v>
      </c>
      <c r="AP35" s="311">
        <f>SUM(AQ33:AQ34)+SUM(AR33:AR34)</f>
        <v>91</v>
      </c>
      <c r="AQ35" s="313"/>
      <c r="AR35" s="125"/>
      <c r="AS35" s="125"/>
      <c r="AT35" s="125"/>
      <c r="AU35" s="125"/>
      <c r="AV35" s="125"/>
      <c r="AW35" s="309"/>
      <c r="AX35" s="266"/>
      <c r="AY35" s="310" t="s">
        <v>81</v>
      </c>
      <c r="AZ35" s="311">
        <f>SUM(BA33:BA34)+SUM(BB33:BB34)</f>
        <v>317</v>
      </c>
      <c r="BA35" s="308"/>
      <c r="BB35" s="182"/>
      <c r="BC35" s="182"/>
      <c r="BD35" s="182"/>
      <c r="BE35" s="182"/>
      <c r="BF35" s="182"/>
      <c r="BG35" s="309"/>
      <c r="BH35" s="305"/>
      <c r="BI35" s="310" t="s">
        <v>81</v>
      </c>
      <c r="BJ35" s="311">
        <f>SUM(BK33:BK34)+SUM(BL33:BL34)</f>
        <v>152</v>
      </c>
      <c r="BK35" s="313"/>
      <c r="BL35" s="125"/>
      <c r="BM35" s="125"/>
      <c r="BN35" s="125"/>
      <c r="BO35" s="125"/>
      <c r="BP35" s="125"/>
      <c r="BQ35" s="309"/>
      <c r="BR35" s="266"/>
    </row>
    <row r="36">
      <c r="A36" s="318" t="s">
        <v>97</v>
      </c>
      <c r="B36" s="319"/>
      <c r="C36" s="320">
        <f t="shared" ref="C36:C37" si="28">C33</f>
        <v>248</v>
      </c>
      <c r="D36" s="321">
        <f t="shared" ref="D36:D37" si="29">SUM(E33:F33)</f>
        <v>8</v>
      </c>
      <c r="E36" s="321">
        <f t="shared" ref="E36:E37" si="30">G33</f>
        <v>81</v>
      </c>
      <c r="F36" s="321"/>
      <c r="G36" s="321"/>
      <c r="H36" s="321"/>
      <c r="I36" s="321"/>
      <c r="J36" s="326"/>
      <c r="K36" s="413" t="s">
        <v>97</v>
      </c>
      <c r="L36" s="319"/>
      <c r="M36" s="321">
        <f t="shared" ref="M36:M37" si="31">M33</f>
        <v>400</v>
      </c>
      <c r="N36" s="321">
        <f t="shared" ref="N36:N37" si="32">SUM(O33:P33)</f>
        <v>6</v>
      </c>
      <c r="O36" s="321">
        <f t="shared" ref="O36:O37" si="33">Q33</f>
        <v>117</v>
      </c>
      <c r="P36" s="321"/>
      <c r="Q36" s="321"/>
      <c r="R36" s="321"/>
      <c r="S36" s="321"/>
      <c r="T36" s="326"/>
      <c r="U36" s="413" t="s">
        <v>97</v>
      </c>
      <c r="V36" s="319"/>
      <c r="W36" s="321">
        <f t="shared" ref="W36:W37" si="34">W33</f>
        <v>363</v>
      </c>
      <c r="X36" s="321">
        <f t="shared" ref="X36:X37" si="35">SUM(Y33:Z33)</f>
        <v>27</v>
      </c>
      <c r="Y36" s="321">
        <f t="shared" ref="Y36:Y37" si="36">AA33</f>
        <v>195</v>
      </c>
      <c r="Z36" s="321"/>
      <c r="AA36" s="321"/>
      <c r="AB36" s="321"/>
      <c r="AC36" s="321"/>
      <c r="AD36" s="326"/>
      <c r="AE36" s="413" t="s">
        <v>97</v>
      </c>
      <c r="AF36" s="319"/>
      <c r="AG36" s="321">
        <f t="shared" ref="AG36:AG37" si="37">AG33</f>
        <v>423</v>
      </c>
      <c r="AH36" s="321">
        <f t="shared" ref="AH36:AH37" si="38">SUM(AI33:AJ33)</f>
        <v>24</v>
      </c>
      <c r="AI36" s="321">
        <f t="shared" ref="AI36:AI37" si="39">AK33</f>
        <v>204</v>
      </c>
      <c r="AJ36" s="321"/>
      <c r="AK36" s="321"/>
      <c r="AL36" s="321"/>
      <c r="AM36" s="321"/>
      <c r="AN36" s="326"/>
      <c r="AO36" s="413" t="s">
        <v>97</v>
      </c>
      <c r="AP36" s="319"/>
      <c r="AQ36" s="321">
        <f t="shared" ref="AQ36:AQ37" si="40">AQ33</f>
        <v>62</v>
      </c>
      <c r="AR36" s="321">
        <f t="shared" ref="AR36:AR37" si="41">SUM(AS33:AT33)</f>
        <v>3</v>
      </c>
      <c r="AS36" s="321">
        <f t="shared" ref="AS36:AS37" si="42">AU33</f>
        <v>6</v>
      </c>
      <c r="AT36" s="321"/>
      <c r="AU36" s="321"/>
      <c r="AV36" s="321"/>
      <c r="AW36" s="321"/>
      <c r="AX36" s="326"/>
      <c r="AY36" s="413" t="s">
        <v>97</v>
      </c>
      <c r="AZ36" s="319"/>
      <c r="BA36" s="321">
        <f t="shared" ref="BA36:BA37" si="43">BA33</f>
        <v>172</v>
      </c>
      <c r="BB36" s="321">
        <f t="shared" ref="BB36:BB37" si="44">SUM(BC33:BD33)</f>
        <v>26</v>
      </c>
      <c r="BC36" s="321">
        <f t="shared" ref="BC36:BC37" si="45">BE33</f>
        <v>85</v>
      </c>
      <c r="BD36" s="321"/>
      <c r="BE36" s="321"/>
      <c r="BF36" s="321"/>
      <c r="BG36" s="321"/>
      <c r="BH36" s="414"/>
      <c r="BI36" s="413" t="s">
        <v>97</v>
      </c>
      <c r="BJ36" s="319"/>
      <c r="BK36" s="321">
        <f t="shared" ref="BK36:BK37" si="46">BK33</f>
        <v>82</v>
      </c>
      <c r="BL36" s="321">
        <f t="shared" ref="BL36:BL37" si="47">SUM(BM33:BN33)</f>
        <v>13</v>
      </c>
      <c r="BM36" s="321">
        <f t="shared" ref="BM36:BM37" si="48">BO33</f>
        <v>34</v>
      </c>
      <c r="BN36" s="321"/>
      <c r="BO36" s="321"/>
      <c r="BP36" s="321"/>
      <c r="BQ36" s="321"/>
      <c r="BR36" s="326"/>
    </row>
    <row r="37">
      <c r="A37" s="415" t="s">
        <v>98</v>
      </c>
      <c r="B37" s="416"/>
      <c r="C37" s="360">
        <f t="shared" si="28"/>
        <v>22</v>
      </c>
      <c r="D37" s="360">
        <f t="shared" si="29"/>
        <v>3</v>
      </c>
      <c r="E37" s="360">
        <f t="shared" si="30"/>
        <v>22</v>
      </c>
      <c r="F37" s="360"/>
      <c r="G37" s="360"/>
      <c r="H37" s="360"/>
      <c r="I37" s="360"/>
      <c r="J37" s="361"/>
      <c r="K37" s="209" t="s">
        <v>98</v>
      </c>
      <c r="L37" s="416"/>
      <c r="M37" s="360">
        <f t="shared" si="31"/>
        <v>94</v>
      </c>
      <c r="N37" s="360">
        <f t="shared" si="32"/>
        <v>6</v>
      </c>
      <c r="O37" s="360">
        <f t="shared" si="33"/>
        <v>32</v>
      </c>
      <c r="P37" s="360"/>
      <c r="Q37" s="360"/>
      <c r="R37" s="360"/>
      <c r="S37" s="360"/>
      <c r="T37" s="361"/>
      <c r="U37" s="209" t="s">
        <v>98</v>
      </c>
      <c r="V37" s="416"/>
      <c r="W37" s="360">
        <f t="shared" si="34"/>
        <v>71</v>
      </c>
      <c r="X37" s="360">
        <f t="shared" si="35"/>
        <v>11</v>
      </c>
      <c r="Y37" s="360">
        <f t="shared" si="36"/>
        <v>51</v>
      </c>
      <c r="Z37" s="360"/>
      <c r="AA37" s="360"/>
      <c r="AB37" s="360"/>
      <c r="AC37" s="360"/>
      <c r="AD37" s="361"/>
      <c r="AE37" s="209" t="s">
        <v>98</v>
      </c>
      <c r="AF37" s="416"/>
      <c r="AG37" s="360">
        <f t="shared" si="37"/>
        <v>58</v>
      </c>
      <c r="AH37" s="360">
        <f t="shared" si="38"/>
        <v>11</v>
      </c>
      <c r="AI37" s="360">
        <f t="shared" si="39"/>
        <v>37</v>
      </c>
      <c r="AJ37" s="360"/>
      <c r="AK37" s="360"/>
      <c r="AL37" s="360"/>
      <c r="AM37" s="360"/>
      <c r="AN37" s="417"/>
      <c r="AO37" s="209" t="s">
        <v>98</v>
      </c>
      <c r="AP37" s="416"/>
      <c r="AQ37" s="360">
        <f t="shared" si="40"/>
        <v>9</v>
      </c>
      <c r="AR37" s="360">
        <f t="shared" si="41"/>
        <v>4</v>
      </c>
      <c r="AS37" s="360">
        <f t="shared" si="42"/>
        <v>7</v>
      </c>
      <c r="AT37" s="360"/>
      <c r="AU37" s="360"/>
      <c r="AV37" s="360"/>
      <c r="AW37" s="360"/>
      <c r="AX37" s="361"/>
      <c r="AY37" s="209" t="s">
        <v>98</v>
      </c>
      <c r="AZ37" s="416"/>
      <c r="BA37" s="360">
        <f t="shared" si="43"/>
        <v>8</v>
      </c>
      <c r="BB37" s="360">
        <f t="shared" si="44"/>
        <v>10</v>
      </c>
      <c r="BC37" s="360">
        <f t="shared" si="45"/>
        <v>16</v>
      </c>
      <c r="BD37" s="360"/>
      <c r="BE37" s="360"/>
      <c r="BF37" s="360"/>
      <c r="BG37" s="360"/>
      <c r="BH37" s="418"/>
      <c r="BI37" s="209" t="s">
        <v>98</v>
      </c>
      <c r="BJ37" s="416"/>
      <c r="BK37" s="360">
        <f t="shared" si="46"/>
        <v>0</v>
      </c>
      <c r="BL37" s="360">
        <f t="shared" si="47"/>
        <v>11</v>
      </c>
      <c r="BM37" s="360">
        <f t="shared" si="48"/>
        <v>12</v>
      </c>
      <c r="BN37" s="360"/>
      <c r="BO37" s="360"/>
      <c r="BP37" s="360"/>
      <c r="BQ37" s="360"/>
      <c r="BR37" s="361"/>
    </row>
    <row r="38">
      <c r="BH38" s="337"/>
    </row>
    <row r="39">
      <c r="BH39" s="337"/>
    </row>
    <row r="40">
      <c r="BH40" s="337"/>
    </row>
    <row r="41">
      <c r="BH41" s="337"/>
    </row>
    <row r="42">
      <c r="BH42" s="337"/>
    </row>
    <row r="43">
      <c r="BH43" s="337"/>
    </row>
    <row r="44">
      <c r="BH44" s="337"/>
    </row>
    <row r="45">
      <c r="BH45" s="337"/>
    </row>
    <row r="46">
      <c r="BH46" s="337"/>
    </row>
    <row r="47">
      <c r="BH47" s="337"/>
    </row>
    <row r="48">
      <c r="BH48" s="337"/>
    </row>
    <row r="49">
      <c r="BH49" s="337"/>
    </row>
    <row r="50">
      <c r="BH50" s="337"/>
    </row>
    <row r="51">
      <c r="BH51" s="337"/>
    </row>
    <row r="52">
      <c r="BH52" s="337"/>
    </row>
    <row r="53">
      <c r="BH53" s="337"/>
    </row>
    <row r="54">
      <c r="BH54" s="337"/>
    </row>
    <row r="55">
      <c r="BH55" s="337"/>
    </row>
    <row r="56">
      <c r="BH56" s="337"/>
    </row>
    <row r="57">
      <c r="BH57" s="337"/>
    </row>
    <row r="58">
      <c r="BH58" s="337"/>
    </row>
    <row r="59">
      <c r="BH59" s="337"/>
    </row>
    <row r="60">
      <c r="BH60" s="337"/>
    </row>
    <row r="61">
      <c r="BH61" s="337"/>
    </row>
    <row r="62">
      <c r="BH62" s="337"/>
    </row>
    <row r="63">
      <c r="BH63" s="337"/>
    </row>
    <row r="64"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BH64" s="337"/>
    </row>
    <row r="65"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BH65" s="337"/>
    </row>
    <row r="66"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BH66" s="337"/>
    </row>
    <row r="67"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BH67" s="337"/>
    </row>
    <row r="68">
      <c r="S68" s="29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98"/>
      <c r="AE68" s="298"/>
    </row>
    <row r="69">
      <c r="S69" s="298"/>
      <c r="T69" s="227"/>
      <c r="U69" s="227"/>
      <c r="V69" s="246"/>
      <c r="W69" s="218"/>
      <c r="X69" s="218"/>
      <c r="Y69" s="218"/>
      <c r="Z69" s="218"/>
      <c r="AA69" s="218"/>
      <c r="AB69" s="218"/>
      <c r="AC69" s="342"/>
      <c r="AD69" s="298"/>
      <c r="AE69" s="298"/>
      <c r="BH69" s="337"/>
    </row>
    <row r="70">
      <c r="S70" s="298"/>
      <c r="T70" s="227"/>
      <c r="U70" s="227"/>
      <c r="V70" s="246"/>
      <c r="W70" s="218"/>
      <c r="X70" s="218"/>
      <c r="Y70" s="218"/>
      <c r="Z70" s="218"/>
      <c r="AA70" s="218"/>
      <c r="AB70" s="218"/>
      <c r="AC70" s="342"/>
      <c r="AD70" s="298"/>
      <c r="AE70" s="298"/>
      <c r="BH70" s="337"/>
    </row>
    <row r="71">
      <c r="S71" s="298"/>
      <c r="T71" s="227"/>
      <c r="U71" s="227"/>
      <c r="V71" s="246"/>
      <c r="W71" s="218"/>
      <c r="X71" s="218"/>
      <c r="Y71" s="218"/>
      <c r="Z71" s="218"/>
      <c r="AA71" s="218"/>
      <c r="AB71" s="218"/>
      <c r="AC71" s="342"/>
      <c r="AD71" s="298"/>
      <c r="AE71" s="298"/>
      <c r="BH71" s="337"/>
    </row>
    <row r="72">
      <c r="A72" s="298"/>
      <c r="B72" s="298"/>
      <c r="C72" s="298"/>
      <c r="D72" s="298"/>
      <c r="S72" s="298"/>
      <c r="T72" s="227"/>
      <c r="U72" s="227"/>
      <c r="V72" s="246"/>
      <c r="W72" s="218"/>
      <c r="X72" s="218"/>
      <c r="Y72" s="218"/>
      <c r="Z72" s="218"/>
      <c r="AA72" s="218"/>
      <c r="AB72" s="218"/>
      <c r="AC72" s="342"/>
      <c r="AD72" s="298"/>
      <c r="AE72" s="298"/>
      <c r="BH72" s="337"/>
    </row>
    <row r="73">
      <c r="A73" s="298"/>
      <c r="B73" s="298"/>
      <c r="C73" s="298"/>
      <c r="D73" s="298"/>
      <c r="S73" s="298"/>
      <c r="T73" s="227"/>
      <c r="U73" s="227"/>
      <c r="V73" s="246"/>
      <c r="W73" s="218"/>
      <c r="X73" s="218"/>
      <c r="Y73" s="218"/>
      <c r="Z73" s="218"/>
      <c r="AA73" s="218"/>
      <c r="AB73" s="218"/>
      <c r="AC73" s="342"/>
      <c r="AD73" s="298"/>
      <c r="AE73" s="298"/>
      <c r="BH73" s="337"/>
    </row>
    <row r="74">
      <c r="A74" s="298"/>
      <c r="B74" s="298"/>
      <c r="C74" s="298"/>
      <c r="D74" s="298"/>
      <c r="S74" s="298"/>
      <c r="T74" s="227"/>
      <c r="U74" s="227"/>
      <c r="V74" s="246"/>
      <c r="W74" s="218"/>
      <c r="X74" s="218"/>
      <c r="Y74" s="218"/>
      <c r="Z74" s="218"/>
      <c r="AA74" s="218"/>
      <c r="AB74" s="218"/>
      <c r="AC74" s="342"/>
      <c r="AD74" s="298"/>
      <c r="AE74" s="298"/>
      <c r="BH74" s="337"/>
    </row>
    <row r="75">
      <c r="A75" s="227"/>
      <c r="B75" s="246"/>
      <c r="C75" s="298"/>
      <c r="D75" s="298"/>
      <c r="S75" s="298"/>
      <c r="T75" s="227"/>
      <c r="U75" s="227"/>
      <c r="V75" s="246"/>
      <c r="W75" s="218"/>
      <c r="X75" s="218"/>
      <c r="Y75" s="218"/>
      <c r="Z75" s="218"/>
      <c r="AA75" s="218"/>
      <c r="AB75" s="218"/>
      <c r="AC75" s="342"/>
      <c r="AD75" s="298"/>
      <c r="AE75" s="298"/>
      <c r="BH75" s="337"/>
    </row>
    <row r="76">
      <c r="B76" s="246"/>
      <c r="C76" s="332"/>
      <c r="D76" s="298"/>
      <c r="S76" s="298"/>
      <c r="T76" s="227"/>
      <c r="U76" s="227"/>
      <c r="V76" s="246"/>
      <c r="W76" s="218"/>
      <c r="X76" s="218"/>
      <c r="Y76" s="218"/>
      <c r="Z76" s="218"/>
      <c r="AA76" s="218"/>
      <c r="AB76" s="218"/>
      <c r="AC76" s="364"/>
      <c r="AD76" s="298"/>
      <c r="AE76" s="298"/>
      <c r="BH76" s="337"/>
    </row>
    <row r="77">
      <c r="A77" s="227"/>
      <c r="B77" s="246"/>
      <c r="C77" s="332"/>
      <c r="D77" s="298"/>
      <c r="S77" s="29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98"/>
      <c r="AE77" s="298"/>
      <c r="BH77" s="337"/>
    </row>
    <row r="78">
      <c r="A78" s="365"/>
      <c r="B78" s="350"/>
      <c r="C78" s="332"/>
      <c r="D78" s="298"/>
      <c r="S78" s="29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98"/>
      <c r="AE78" s="298"/>
      <c r="BH78" s="337"/>
    </row>
    <row r="79">
      <c r="B79" s="350"/>
      <c r="C79" s="332"/>
      <c r="D79" s="298"/>
      <c r="S79" s="298"/>
      <c r="T79" s="218"/>
      <c r="U79" s="218"/>
      <c r="V79" s="315"/>
      <c r="W79" s="218"/>
      <c r="X79" s="218"/>
      <c r="Y79" s="218"/>
      <c r="Z79" s="218"/>
      <c r="AA79" s="218"/>
      <c r="AB79" s="218"/>
      <c r="AC79" s="218"/>
      <c r="AD79" s="298"/>
      <c r="AE79" s="298"/>
      <c r="BH79" s="337"/>
    </row>
    <row r="80">
      <c r="B80" s="350"/>
      <c r="C80" s="332"/>
      <c r="D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BH80" s="337"/>
    </row>
    <row r="81">
      <c r="B81" s="350"/>
      <c r="C81" s="332"/>
      <c r="D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BH81" s="337"/>
    </row>
    <row r="82">
      <c r="B82" s="350"/>
      <c r="C82" s="332"/>
      <c r="D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BH82" s="337"/>
    </row>
    <row r="83">
      <c r="B83" s="249"/>
      <c r="C83" s="332"/>
      <c r="D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BH83" s="337"/>
    </row>
    <row r="84">
      <c r="A84" s="366"/>
      <c r="B84" s="246"/>
      <c r="C84" s="332"/>
      <c r="D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BH84" s="337"/>
    </row>
    <row r="85">
      <c r="B85" s="246"/>
      <c r="C85" s="332"/>
      <c r="D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BH85" s="337"/>
    </row>
    <row r="86">
      <c r="A86" s="367"/>
      <c r="B86" s="350"/>
      <c r="C86" s="332"/>
      <c r="D86" s="298"/>
      <c r="BH86" s="337"/>
    </row>
    <row r="87">
      <c r="A87" s="367"/>
      <c r="B87" s="246"/>
      <c r="C87" s="332"/>
      <c r="D87" s="298"/>
      <c r="BH87" s="337"/>
    </row>
    <row r="88">
      <c r="A88" s="298"/>
      <c r="B88" s="298"/>
      <c r="C88" s="298"/>
      <c r="D88" s="298"/>
      <c r="BH88" s="337"/>
    </row>
    <row r="89">
      <c r="A89" s="298"/>
      <c r="B89" s="298"/>
      <c r="C89" s="298"/>
      <c r="D89" s="298"/>
      <c r="BH89" s="337"/>
    </row>
    <row r="90">
      <c r="A90" s="298"/>
      <c r="B90" s="298"/>
      <c r="C90" s="298"/>
      <c r="D90" s="298"/>
      <c r="BH90" s="337"/>
    </row>
    <row r="91">
      <c r="BH91" s="337"/>
    </row>
    <row r="92">
      <c r="BH92" s="337"/>
    </row>
    <row r="93">
      <c r="BH93" s="337"/>
    </row>
    <row r="94">
      <c r="BH94" s="337"/>
    </row>
    <row r="95">
      <c r="BH95" s="337"/>
    </row>
    <row r="96">
      <c r="BH96" s="337"/>
    </row>
    <row r="97">
      <c r="BH97" s="337"/>
    </row>
    <row r="98">
      <c r="BH98" s="337"/>
    </row>
    <row r="99">
      <c r="BH99" s="337"/>
    </row>
    <row r="100">
      <c r="BH100" s="337"/>
    </row>
    <row r="101">
      <c r="BH101" s="337"/>
    </row>
    <row r="102">
      <c r="BH102" s="337"/>
    </row>
    <row r="103">
      <c r="BH103" s="337"/>
    </row>
    <row r="104">
      <c r="BH104" s="337"/>
    </row>
    <row r="105">
      <c r="BH105" s="337"/>
    </row>
    <row r="106">
      <c r="BH106" s="337"/>
    </row>
    <row r="107">
      <c r="BH107" s="337"/>
    </row>
    <row r="108">
      <c r="BH108" s="337"/>
    </row>
    <row r="109">
      <c r="BH109" s="337"/>
    </row>
    <row r="110">
      <c r="BH110" s="337"/>
    </row>
    <row r="111">
      <c r="BH111" s="337"/>
    </row>
    <row r="112">
      <c r="BH112" s="337"/>
    </row>
    <row r="113">
      <c r="BH113" s="337"/>
    </row>
    <row r="114">
      <c r="BH114" s="337"/>
    </row>
    <row r="115">
      <c r="BH115" s="337"/>
    </row>
    <row r="116">
      <c r="BH116" s="337"/>
    </row>
    <row r="117">
      <c r="BH117" s="337"/>
    </row>
    <row r="118">
      <c r="BH118" s="337"/>
    </row>
    <row r="119">
      <c r="BH119" s="337"/>
    </row>
    <row r="120">
      <c r="BH120" s="337"/>
    </row>
    <row r="121">
      <c r="BH121" s="337"/>
    </row>
    <row r="122">
      <c r="BH122" s="337"/>
    </row>
    <row r="123">
      <c r="BH123" s="337"/>
    </row>
    <row r="124">
      <c r="BH124" s="337"/>
    </row>
    <row r="125">
      <c r="BH125" s="337"/>
    </row>
    <row r="126">
      <c r="BH126" s="337"/>
    </row>
    <row r="127">
      <c r="BH127" s="337"/>
    </row>
    <row r="128">
      <c r="BH128" s="337"/>
    </row>
    <row r="129">
      <c r="BH129" s="337"/>
    </row>
    <row r="130">
      <c r="BH130" s="337"/>
    </row>
    <row r="131">
      <c r="BH131" s="337"/>
    </row>
    <row r="132">
      <c r="BH132" s="337"/>
    </row>
    <row r="133">
      <c r="BH133" s="337"/>
    </row>
    <row r="134">
      <c r="BH134" s="337"/>
    </row>
    <row r="135">
      <c r="BH135" s="337"/>
    </row>
    <row r="136">
      <c r="BH136" s="337"/>
    </row>
    <row r="137">
      <c r="BH137" s="337"/>
    </row>
    <row r="138">
      <c r="BH138" s="337"/>
    </row>
    <row r="139">
      <c r="BH139" s="337"/>
    </row>
    <row r="140">
      <c r="BH140" s="337"/>
    </row>
    <row r="141">
      <c r="BH141" s="337"/>
    </row>
    <row r="142">
      <c r="BH142" s="337"/>
    </row>
    <row r="143">
      <c r="BH143" s="337"/>
    </row>
    <row r="144">
      <c r="BH144" s="337"/>
    </row>
    <row r="145">
      <c r="BH145" s="337"/>
    </row>
    <row r="146">
      <c r="BH146" s="337"/>
    </row>
    <row r="147">
      <c r="BH147" s="337"/>
    </row>
    <row r="148">
      <c r="BH148" s="337"/>
    </row>
    <row r="149">
      <c r="BH149" s="337"/>
    </row>
    <row r="150">
      <c r="BH150" s="337"/>
    </row>
    <row r="151">
      <c r="BH151" s="337"/>
    </row>
    <row r="152">
      <c r="BH152" s="337"/>
    </row>
    <row r="153">
      <c r="BH153" s="337"/>
    </row>
    <row r="154">
      <c r="BH154" s="337"/>
    </row>
    <row r="155">
      <c r="BH155" s="337"/>
    </row>
    <row r="156">
      <c r="BH156" s="337"/>
    </row>
    <row r="157">
      <c r="BH157" s="337"/>
    </row>
    <row r="158">
      <c r="BH158" s="337"/>
    </row>
    <row r="159">
      <c r="BH159" s="337"/>
    </row>
    <row r="160">
      <c r="BH160" s="337"/>
    </row>
    <row r="161">
      <c r="BH161" s="337"/>
    </row>
    <row r="162">
      <c r="BH162" s="337"/>
    </row>
    <row r="163">
      <c r="BH163" s="337"/>
    </row>
    <row r="164">
      <c r="BH164" s="337"/>
    </row>
    <row r="165">
      <c r="BH165" s="337"/>
    </row>
    <row r="166">
      <c r="BH166" s="337"/>
    </row>
    <row r="167">
      <c r="BH167" s="337"/>
    </row>
    <row r="168">
      <c r="BH168" s="337"/>
    </row>
    <row r="169">
      <c r="BH169" s="337"/>
    </row>
    <row r="170">
      <c r="BH170" s="337"/>
    </row>
    <row r="171">
      <c r="BH171" s="337"/>
    </row>
    <row r="172">
      <c r="BH172" s="337"/>
    </row>
    <row r="173">
      <c r="BH173" s="337"/>
    </row>
    <row r="174">
      <c r="BH174" s="337"/>
    </row>
    <row r="175">
      <c r="BH175" s="337"/>
    </row>
    <row r="176">
      <c r="BH176" s="337"/>
    </row>
    <row r="177">
      <c r="BH177" s="337"/>
    </row>
    <row r="178">
      <c r="BH178" s="337"/>
    </row>
    <row r="179">
      <c r="BH179" s="337"/>
    </row>
    <row r="180">
      <c r="BH180" s="337"/>
    </row>
    <row r="181">
      <c r="BH181" s="337"/>
    </row>
    <row r="182">
      <c r="BH182" s="337"/>
    </row>
    <row r="183">
      <c r="BH183" s="337"/>
    </row>
    <row r="184">
      <c r="BH184" s="337"/>
    </row>
    <row r="185">
      <c r="BH185" s="337"/>
    </row>
    <row r="186">
      <c r="BH186" s="337"/>
    </row>
    <row r="187">
      <c r="BH187" s="337"/>
    </row>
    <row r="188">
      <c r="BH188" s="337"/>
    </row>
    <row r="189">
      <c r="BH189" s="337"/>
    </row>
    <row r="190">
      <c r="BH190" s="337"/>
    </row>
    <row r="191">
      <c r="BH191" s="337"/>
    </row>
    <row r="192">
      <c r="BH192" s="337"/>
    </row>
    <row r="193">
      <c r="BH193" s="337"/>
    </row>
    <row r="194">
      <c r="BH194" s="337"/>
    </row>
    <row r="195">
      <c r="BH195" s="337"/>
    </row>
    <row r="196">
      <c r="BH196" s="337"/>
    </row>
    <row r="197">
      <c r="BH197" s="337"/>
    </row>
    <row r="198">
      <c r="BH198" s="337"/>
    </row>
    <row r="199">
      <c r="BH199" s="337"/>
    </row>
    <row r="200">
      <c r="BH200" s="337"/>
    </row>
    <row r="201">
      <c r="BH201" s="337"/>
    </row>
    <row r="202">
      <c r="BH202" s="337"/>
    </row>
    <row r="203">
      <c r="BH203" s="337"/>
    </row>
    <row r="204">
      <c r="BH204" s="337"/>
    </row>
    <row r="205">
      <c r="BH205" s="337"/>
    </row>
    <row r="206">
      <c r="BH206" s="337"/>
    </row>
    <row r="207">
      <c r="BH207" s="337"/>
    </row>
    <row r="208">
      <c r="BH208" s="337"/>
    </row>
    <row r="209">
      <c r="BH209" s="337"/>
    </row>
    <row r="210">
      <c r="BH210" s="337"/>
    </row>
    <row r="211">
      <c r="BH211" s="337"/>
    </row>
    <row r="212">
      <c r="BH212" s="337"/>
    </row>
    <row r="213">
      <c r="BH213" s="337"/>
    </row>
    <row r="214">
      <c r="BH214" s="337"/>
    </row>
    <row r="215">
      <c r="BH215" s="337"/>
    </row>
    <row r="216">
      <c r="BH216" s="337"/>
    </row>
    <row r="217">
      <c r="BH217" s="337"/>
    </row>
    <row r="218">
      <c r="BH218" s="337"/>
    </row>
    <row r="219">
      <c r="BH219" s="337"/>
    </row>
    <row r="220">
      <c r="BH220" s="337"/>
    </row>
    <row r="221">
      <c r="BH221" s="337"/>
    </row>
    <row r="222">
      <c r="BH222" s="337"/>
    </row>
    <row r="223">
      <c r="BH223" s="337"/>
    </row>
    <row r="224">
      <c r="BH224" s="337"/>
    </row>
    <row r="225">
      <c r="BH225" s="337"/>
    </row>
    <row r="226">
      <c r="BH226" s="337"/>
    </row>
    <row r="227">
      <c r="BH227" s="337"/>
    </row>
    <row r="228">
      <c r="BH228" s="337"/>
    </row>
    <row r="229">
      <c r="BH229" s="337"/>
    </row>
    <row r="230">
      <c r="BH230" s="337"/>
    </row>
    <row r="231">
      <c r="BH231" s="337"/>
    </row>
    <row r="232">
      <c r="BH232" s="337"/>
    </row>
    <row r="233">
      <c r="BH233" s="337"/>
    </row>
    <row r="234">
      <c r="BH234" s="337"/>
    </row>
    <row r="235">
      <c r="BH235" s="337"/>
    </row>
    <row r="236">
      <c r="BH236" s="337"/>
    </row>
    <row r="237">
      <c r="BH237" s="337"/>
    </row>
    <row r="238">
      <c r="BH238" s="337"/>
    </row>
    <row r="239">
      <c r="BH239" s="337"/>
    </row>
    <row r="240">
      <c r="BH240" s="337"/>
    </row>
    <row r="241">
      <c r="BH241" s="337"/>
    </row>
    <row r="242">
      <c r="BH242" s="337"/>
    </row>
    <row r="243">
      <c r="BH243" s="337"/>
    </row>
    <row r="244">
      <c r="BH244" s="337"/>
    </row>
    <row r="245">
      <c r="BH245" s="337"/>
    </row>
    <row r="246">
      <c r="BH246" s="337"/>
    </row>
    <row r="247">
      <c r="BH247" s="337"/>
    </row>
    <row r="248">
      <c r="BH248" s="337"/>
    </row>
    <row r="249">
      <c r="BH249" s="337"/>
    </row>
    <row r="250">
      <c r="BH250" s="337"/>
    </row>
    <row r="251">
      <c r="BH251" s="337"/>
    </row>
    <row r="252">
      <c r="BH252" s="337"/>
    </row>
    <row r="253">
      <c r="BH253" s="337"/>
    </row>
    <row r="254">
      <c r="BH254" s="337"/>
    </row>
    <row r="255">
      <c r="BH255" s="337"/>
    </row>
    <row r="256">
      <c r="BH256" s="337"/>
    </row>
    <row r="257">
      <c r="BH257" s="337"/>
    </row>
    <row r="258">
      <c r="BH258" s="337"/>
    </row>
    <row r="259">
      <c r="BH259" s="337"/>
    </row>
    <row r="260">
      <c r="BH260" s="337"/>
    </row>
    <row r="261">
      <c r="BH261" s="337"/>
    </row>
    <row r="262">
      <c r="BH262" s="337"/>
    </row>
    <row r="263">
      <c r="BH263" s="337"/>
    </row>
    <row r="264">
      <c r="BH264" s="337"/>
    </row>
    <row r="265">
      <c r="BH265" s="337"/>
    </row>
    <row r="266">
      <c r="BH266" s="337"/>
    </row>
    <row r="267">
      <c r="BH267" s="337"/>
    </row>
    <row r="268">
      <c r="BH268" s="337"/>
    </row>
    <row r="269">
      <c r="BH269" s="337"/>
    </row>
    <row r="270">
      <c r="BH270" s="337"/>
    </row>
    <row r="271">
      <c r="BH271" s="337"/>
    </row>
    <row r="272">
      <c r="BH272" s="337"/>
    </row>
    <row r="273">
      <c r="BH273" s="337"/>
    </row>
    <row r="274">
      <c r="BH274" s="337"/>
    </row>
    <row r="275">
      <c r="BH275" s="337"/>
    </row>
    <row r="276">
      <c r="BH276" s="337"/>
    </row>
    <row r="277">
      <c r="BH277" s="337"/>
    </row>
    <row r="278">
      <c r="BH278" s="337"/>
    </row>
    <row r="279">
      <c r="BH279" s="337"/>
    </row>
    <row r="280">
      <c r="BH280" s="337"/>
    </row>
    <row r="281">
      <c r="BH281" s="337"/>
    </row>
    <row r="282">
      <c r="BH282" s="337"/>
    </row>
    <row r="283">
      <c r="BH283" s="337"/>
    </row>
    <row r="284">
      <c r="BH284" s="337"/>
    </row>
    <row r="285">
      <c r="BH285" s="337"/>
    </row>
    <row r="286">
      <c r="BH286" s="337"/>
    </row>
    <row r="287">
      <c r="BH287" s="337"/>
    </row>
    <row r="288">
      <c r="BH288" s="337"/>
    </row>
    <row r="289">
      <c r="BH289" s="337"/>
    </row>
    <row r="290">
      <c r="BH290" s="337"/>
    </row>
    <row r="291">
      <c r="BH291" s="337"/>
    </row>
    <row r="292">
      <c r="BH292" s="337"/>
    </row>
    <row r="293">
      <c r="BH293" s="337"/>
    </row>
    <row r="294">
      <c r="BH294" s="337"/>
    </row>
    <row r="295">
      <c r="BH295" s="337"/>
    </row>
    <row r="296">
      <c r="BH296" s="337"/>
    </row>
    <row r="297">
      <c r="BH297" s="337"/>
    </row>
    <row r="298">
      <c r="BH298" s="337"/>
    </row>
    <row r="299">
      <c r="BH299" s="337"/>
    </row>
    <row r="300">
      <c r="BH300" s="337"/>
    </row>
    <row r="301">
      <c r="BH301" s="337"/>
    </row>
    <row r="302">
      <c r="BH302" s="337"/>
    </row>
    <row r="303">
      <c r="BH303" s="337"/>
    </row>
    <row r="304">
      <c r="BH304" s="337"/>
    </row>
    <row r="305">
      <c r="BH305" s="337"/>
    </row>
    <row r="306">
      <c r="BH306" s="337"/>
    </row>
    <row r="307">
      <c r="BH307" s="337"/>
    </row>
    <row r="308">
      <c r="BH308" s="337"/>
    </row>
    <row r="309">
      <c r="BH309" s="337"/>
    </row>
    <row r="310">
      <c r="BH310" s="337"/>
    </row>
    <row r="311">
      <c r="BH311" s="337"/>
    </row>
    <row r="312">
      <c r="BH312" s="337"/>
    </row>
    <row r="313">
      <c r="BH313" s="337"/>
    </row>
    <row r="314">
      <c r="BH314" s="337"/>
    </row>
    <row r="315">
      <c r="BH315" s="337"/>
    </row>
    <row r="316">
      <c r="BH316" s="337"/>
    </row>
    <row r="317">
      <c r="BH317" s="337"/>
    </row>
    <row r="318">
      <c r="BH318" s="337"/>
    </row>
    <row r="319">
      <c r="BH319" s="337"/>
    </row>
    <row r="320">
      <c r="BH320" s="337"/>
    </row>
    <row r="321">
      <c r="BH321" s="337"/>
    </row>
    <row r="322">
      <c r="BH322" s="337"/>
    </row>
    <row r="323">
      <c r="BH323" s="337"/>
    </row>
    <row r="324">
      <c r="BH324" s="337"/>
    </row>
    <row r="325">
      <c r="BH325" s="337"/>
    </row>
    <row r="326">
      <c r="BH326" s="337"/>
    </row>
    <row r="327">
      <c r="BH327" s="337"/>
    </row>
    <row r="328">
      <c r="BH328" s="337"/>
    </row>
    <row r="329">
      <c r="BH329" s="337"/>
    </row>
    <row r="330">
      <c r="BH330" s="337"/>
    </row>
    <row r="331">
      <c r="BH331" s="337"/>
    </row>
    <row r="332">
      <c r="BH332" s="337"/>
    </row>
    <row r="333">
      <c r="BH333" s="337"/>
    </row>
    <row r="334">
      <c r="BH334" s="337"/>
    </row>
    <row r="335">
      <c r="BH335" s="337"/>
    </row>
    <row r="336">
      <c r="BH336" s="337"/>
    </row>
    <row r="337">
      <c r="BH337" s="337"/>
    </row>
    <row r="338">
      <c r="BH338" s="337"/>
    </row>
    <row r="339">
      <c r="BH339" s="337"/>
    </row>
    <row r="340">
      <c r="BH340" s="337"/>
    </row>
    <row r="341">
      <c r="BH341" s="337"/>
    </row>
    <row r="342">
      <c r="BH342" s="337"/>
    </row>
    <row r="343">
      <c r="BH343" s="337"/>
    </row>
    <row r="344">
      <c r="BH344" s="337"/>
    </row>
    <row r="345">
      <c r="BH345" s="337"/>
    </row>
    <row r="346">
      <c r="BH346" s="337"/>
    </row>
    <row r="347">
      <c r="BH347" s="337"/>
    </row>
    <row r="348">
      <c r="BH348" s="337"/>
    </row>
    <row r="349">
      <c r="BH349" s="337"/>
    </row>
    <row r="350">
      <c r="BH350" s="337"/>
    </row>
    <row r="351">
      <c r="BH351" s="337"/>
    </row>
    <row r="352">
      <c r="BH352" s="337"/>
    </row>
    <row r="353">
      <c r="BH353" s="337"/>
    </row>
    <row r="354">
      <c r="BH354" s="337"/>
    </row>
    <row r="355">
      <c r="BH355" s="337"/>
    </row>
    <row r="356">
      <c r="BH356" s="337"/>
    </row>
    <row r="357">
      <c r="BH357" s="337"/>
    </row>
    <row r="358">
      <c r="BH358" s="337"/>
    </row>
    <row r="359">
      <c r="BH359" s="337"/>
    </row>
    <row r="360">
      <c r="BH360" s="337"/>
    </row>
    <row r="361">
      <c r="BH361" s="337"/>
    </row>
    <row r="362">
      <c r="BH362" s="337"/>
    </row>
    <row r="363">
      <c r="BH363" s="337"/>
    </row>
    <row r="364">
      <c r="BH364" s="337"/>
    </row>
    <row r="365">
      <c r="BH365" s="337"/>
    </row>
    <row r="366">
      <c r="BH366" s="337"/>
    </row>
    <row r="367">
      <c r="BH367" s="337"/>
    </row>
    <row r="368">
      <c r="BH368" s="337"/>
    </row>
    <row r="369">
      <c r="BH369" s="337"/>
    </row>
    <row r="370">
      <c r="BH370" s="337"/>
    </row>
    <row r="371">
      <c r="BH371" s="337"/>
    </row>
    <row r="372">
      <c r="BH372" s="337"/>
    </row>
    <row r="373">
      <c r="BH373" s="337"/>
    </row>
    <row r="374">
      <c r="BH374" s="337"/>
    </row>
    <row r="375">
      <c r="BH375" s="337"/>
    </row>
    <row r="376">
      <c r="BH376" s="337"/>
    </row>
    <row r="377">
      <c r="BH377" s="337"/>
    </row>
    <row r="378">
      <c r="BH378" s="337"/>
    </row>
    <row r="379">
      <c r="BH379" s="337"/>
    </row>
    <row r="380">
      <c r="BH380" s="337"/>
    </row>
    <row r="381">
      <c r="BH381" s="337"/>
    </row>
    <row r="382">
      <c r="BH382" s="337"/>
    </row>
    <row r="383">
      <c r="BH383" s="337"/>
    </row>
    <row r="384">
      <c r="BH384" s="337"/>
    </row>
    <row r="385">
      <c r="BH385" s="337"/>
    </row>
    <row r="386">
      <c r="BH386" s="337"/>
    </row>
    <row r="387">
      <c r="BH387" s="337"/>
    </row>
    <row r="388">
      <c r="BH388" s="337"/>
    </row>
    <row r="389">
      <c r="BH389" s="337"/>
    </row>
    <row r="390">
      <c r="BH390" s="337"/>
    </row>
    <row r="391">
      <c r="BH391" s="337"/>
    </row>
    <row r="392">
      <c r="BH392" s="337"/>
    </row>
    <row r="393">
      <c r="BH393" s="337"/>
    </row>
    <row r="394">
      <c r="BH394" s="337"/>
    </row>
    <row r="395">
      <c r="BH395" s="337"/>
    </row>
    <row r="396">
      <c r="BH396" s="337"/>
    </row>
    <row r="397">
      <c r="BH397" s="337"/>
    </row>
    <row r="398">
      <c r="BH398" s="337"/>
    </row>
    <row r="399">
      <c r="BH399" s="337"/>
    </row>
    <row r="400">
      <c r="BH400" s="337"/>
    </row>
    <row r="401">
      <c r="BH401" s="337"/>
    </row>
    <row r="402">
      <c r="BH402" s="337"/>
    </row>
    <row r="403">
      <c r="BH403" s="337"/>
    </row>
    <row r="404">
      <c r="BH404" s="337"/>
    </row>
    <row r="405">
      <c r="BH405" s="337"/>
    </row>
    <row r="406">
      <c r="BH406" s="337"/>
    </row>
    <row r="407">
      <c r="BH407" s="337"/>
    </row>
    <row r="408">
      <c r="BH408" s="337"/>
    </row>
    <row r="409">
      <c r="BH409" s="337"/>
    </row>
    <row r="410">
      <c r="BH410" s="337"/>
    </row>
    <row r="411">
      <c r="BH411" s="337"/>
    </row>
    <row r="412">
      <c r="BH412" s="337"/>
    </row>
    <row r="413">
      <c r="BH413" s="337"/>
    </row>
    <row r="414">
      <c r="BH414" s="337"/>
    </row>
    <row r="415">
      <c r="BH415" s="337"/>
    </row>
    <row r="416">
      <c r="BH416" s="337"/>
    </row>
    <row r="417">
      <c r="BH417" s="337"/>
    </row>
    <row r="418">
      <c r="BH418" s="337"/>
    </row>
    <row r="419">
      <c r="BH419" s="337"/>
    </row>
    <row r="420">
      <c r="BH420" s="337"/>
    </row>
    <row r="421">
      <c r="BH421" s="337"/>
    </row>
    <row r="422">
      <c r="BH422" s="337"/>
    </row>
    <row r="423">
      <c r="BH423" s="337"/>
    </row>
    <row r="424">
      <c r="BH424" s="337"/>
    </row>
    <row r="425">
      <c r="BH425" s="337"/>
    </row>
    <row r="426">
      <c r="BH426" s="337"/>
    </row>
    <row r="427">
      <c r="BH427" s="337"/>
    </row>
    <row r="428">
      <c r="BH428" s="337"/>
    </row>
    <row r="429">
      <c r="BH429" s="337"/>
    </row>
    <row r="430">
      <c r="BH430" s="337"/>
    </row>
    <row r="431">
      <c r="BH431" s="337"/>
    </row>
    <row r="432">
      <c r="BH432" s="337"/>
    </row>
    <row r="433">
      <c r="BH433" s="337"/>
    </row>
    <row r="434">
      <c r="BH434" s="337"/>
    </row>
    <row r="435">
      <c r="BH435" s="337"/>
    </row>
    <row r="436">
      <c r="BH436" s="337"/>
    </row>
    <row r="437">
      <c r="BH437" s="337"/>
    </row>
    <row r="438">
      <c r="BH438" s="337"/>
    </row>
    <row r="439">
      <c r="BH439" s="337"/>
    </row>
    <row r="440">
      <c r="BH440" s="337"/>
    </row>
    <row r="441">
      <c r="BH441" s="337"/>
    </row>
    <row r="442">
      <c r="BH442" s="337"/>
    </row>
    <row r="443">
      <c r="BH443" s="337"/>
    </row>
    <row r="444">
      <c r="BH444" s="337"/>
    </row>
    <row r="445">
      <c r="BH445" s="337"/>
    </row>
    <row r="446">
      <c r="BH446" s="337"/>
    </row>
    <row r="447">
      <c r="BH447" s="337"/>
    </row>
    <row r="448">
      <c r="BH448" s="337"/>
    </row>
    <row r="449">
      <c r="BH449" s="337"/>
    </row>
    <row r="450">
      <c r="BH450" s="337"/>
    </row>
    <row r="451">
      <c r="BH451" s="337"/>
    </row>
    <row r="452">
      <c r="BH452" s="337"/>
    </row>
    <row r="453">
      <c r="BH453" s="337"/>
    </row>
    <row r="454">
      <c r="BH454" s="337"/>
    </row>
    <row r="455">
      <c r="BH455" s="337"/>
    </row>
    <row r="456">
      <c r="BH456" s="337"/>
    </row>
    <row r="457">
      <c r="BH457" s="337"/>
    </row>
    <row r="458">
      <c r="BH458" s="337"/>
    </row>
    <row r="459">
      <c r="BH459" s="337"/>
    </row>
    <row r="460">
      <c r="BH460" s="337"/>
    </row>
    <row r="461">
      <c r="BH461" s="337"/>
    </row>
    <row r="462">
      <c r="BH462" s="337"/>
    </row>
    <row r="463">
      <c r="BH463" s="337"/>
    </row>
    <row r="464">
      <c r="BH464" s="337"/>
    </row>
    <row r="465">
      <c r="BH465" s="337"/>
    </row>
    <row r="466">
      <c r="BH466" s="337"/>
    </row>
    <row r="467">
      <c r="BH467" s="337"/>
    </row>
    <row r="468">
      <c r="BH468" s="337"/>
    </row>
    <row r="469">
      <c r="BH469" s="337"/>
    </row>
    <row r="470">
      <c r="BH470" s="337"/>
    </row>
    <row r="471">
      <c r="BH471" s="337"/>
    </row>
    <row r="472">
      <c r="BH472" s="337"/>
    </row>
    <row r="473">
      <c r="BH473" s="337"/>
    </row>
    <row r="474">
      <c r="BH474" s="337"/>
    </row>
    <row r="475">
      <c r="BH475" s="337"/>
    </row>
    <row r="476">
      <c r="BH476" s="337"/>
    </row>
    <row r="477">
      <c r="BH477" s="337"/>
    </row>
    <row r="478">
      <c r="BH478" s="337"/>
    </row>
    <row r="479">
      <c r="BH479" s="337"/>
    </row>
    <row r="480">
      <c r="BH480" s="337"/>
    </row>
    <row r="481">
      <c r="BH481" s="337"/>
    </row>
    <row r="482">
      <c r="BH482" s="337"/>
    </row>
    <row r="483">
      <c r="BH483" s="337"/>
    </row>
    <row r="484">
      <c r="BH484" s="337"/>
    </row>
    <row r="485">
      <c r="BH485" s="337"/>
    </row>
    <row r="486">
      <c r="BH486" s="337"/>
    </row>
    <row r="487">
      <c r="BH487" s="337"/>
    </row>
    <row r="488">
      <c r="BH488" s="337"/>
    </row>
    <row r="489">
      <c r="BH489" s="337"/>
    </row>
    <row r="490">
      <c r="BH490" s="337"/>
    </row>
    <row r="491">
      <c r="BH491" s="337"/>
    </row>
    <row r="492">
      <c r="BH492" s="337"/>
    </row>
    <row r="493">
      <c r="BH493" s="337"/>
    </row>
    <row r="494">
      <c r="BH494" s="337"/>
    </row>
    <row r="495">
      <c r="BH495" s="337"/>
    </row>
    <row r="496">
      <c r="BH496" s="337"/>
    </row>
    <row r="497">
      <c r="BH497" s="337"/>
    </row>
    <row r="498">
      <c r="BH498" s="337"/>
    </row>
    <row r="499">
      <c r="BH499" s="337"/>
    </row>
    <row r="500">
      <c r="BH500" s="337"/>
    </row>
    <row r="501">
      <c r="BH501" s="337"/>
    </row>
    <row r="502">
      <c r="BH502" s="337"/>
    </row>
    <row r="503">
      <c r="BH503" s="337"/>
    </row>
    <row r="504">
      <c r="BH504" s="337"/>
    </row>
    <row r="505">
      <c r="BH505" s="337"/>
    </row>
    <row r="506">
      <c r="BH506" s="337"/>
    </row>
    <row r="507">
      <c r="BH507" s="337"/>
    </row>
    <row r="508">
      <c r="BH508" s="337"/>
    </row>
    <row r="509">
      <c r="BH509" s="337"/>
    </row>
    <row r="510">
      <c r="BH510" s="337"/>
    </row>
    <row r="511">
      <c r="BH511" s="337"/>
    </row>
    <row r="512">
      <c r="BH512" s="337"/>
    </row>
    <row r="513">
      <c r="BH513" s="337"/>
    </row>
    <row r="514">
      <c r="BH514" s="337"/>
    </row>
    <row r="515">
      <c r="BH515" s="337"/>
    </row>
    <row r="516">
      <c r="BH516" s="337"/>
    </row>
    <row r="517">
      <c r="BH517" s="337"/>
    </row>
    <row r="518">
      <c r="BH518" s="337"/>
    </row>
    <row r="519">
      <c r="BH519" s="337"/>
    </row>
    <row r="520">
      <c r="BH520" s="337"/>
    </row>
    <row r="521">
      <c r="BH521" s="337"/>
    </row>
    <row r="522">
      <c r="BH522" s="337"/>
    </row>
    <row r="523">
      <c r="BH523" s="337"/>
    </row>
    <row r="524">
      <c r="BH524" s="337"/>
    </row>
    <row r="525">
      <c r="BH525" s="337"/>
    </row>
    <row r="526">
      <c r="BH526" s="337"/>
    </row>
    <row r="527">
      <c r="BH527" s="337"/>
    </row>
    <row r="528">
      <c r="BH528" s="337"/>
    </row>
    <row r="529">
      <c r="BH529" s="337"/>
    </row>
    <row r="530">
      <c r="BH530" s="337"/>
    </row>
    <row r="531">
      <c r="BH531" s="337"/>
    </row>
    <row r="532">
      <c r="BH532" s="337"/>
    </row>
    <row r="533">
      <c r="BH533" s="337"/>
    </row>
    <row r="534">
      <c r="BH534" s="337"/>
    </row>
    <row r="535">
      <c r="BH535" s="337"/>
    </row>
    <row r="536">
      <c r="BH536" s="337"/>
    </row>
    <row r="537">
      <c r="BH537" s="337"/>
    </row>
    <row r="538">
      <c r="BH538" s="337"/>
    </row>
    <row r="539">
      <c r="BH539" s="337"/>
    </row>
    <row r="540">
      <c r="BH540" s="337"/>
    </row>
    <row r="541">
      <c r="BH541" s="337"/>
    </row>
    <row r="542">
      <c r="BH542" s="337"/>
    </row>
    <row r="543">
      <c r="BH543" s="337"/>
    </row>
    <row r="544">
      <c r="BH544" s="337"/>
    </row>
    <row r="545">
      <c r="BH545" s="337"/>
    </row>
    <row r="546">
      <c r="BH546" s="337"/>
    </row>
    <row r="547">
      <c r="BH547" s="337"/>
    </row>
    <row r="548">
      <c r="BH548" s="337"/>
    </row>
    <row r="549">
      <c r="BH549" s="337"/>
    </row>
    <row r="550">
      <c r="BH550" s="337"/>
    </row>
    <row r="551">
      <c r="BH551" s="337"/>
    </row>
    <row r="552">
      <c r="BH552" s="337"/>
    </row>
    <row r="553">
      <c r="BH553" s="337"/>
    </row>
    <row r="554">
      <c r="BH554" s="337"/>
    </row>
    <row r="555">
      <c r="BH555" s="337"/>
    </row>
    <row r="556">
      <c r="BH556" s="337"/>
    </row>
    <row r="557">
      <c r="BH557" s="337"/>
    </row>
    <row r="558">
      <c r="BH558" s="337"/>
    </row>
    <row r="559">
      <c r="BH559" s="337"/>
    </row>
    <row r="560">
      <c r="BH560" s="337"/>
    </row>
    <row r="561">
      <c r="BH561" s="337"/>
    </row>
    <row r="562">
      <c r="BH562" s="337"/>
    </row>
    <row r="563">
      <c r="BH563" s="337"/>
    </row>
    <row r="564">
      <c r="BH564" s="337"/>
    </row>
    <row r="565">
      <c r="BH565" s="337"/>
    </row>
    <row r="566">
      <c r="BH566" s="337"/>
    </row>
    <row r="567">
      <c r="BH567" s="337"/>
    </row>
    <row r="568">
      <c r="BH568" s="337"/>
    </row>
    <row r="569">
      <c r="BH569" s="337"/>
    </row>
    <row r="570">
      <c r="BH570" s="337"/>
    </row>
    <row r="571">
      <c r="BH571" s="337"/>
    </row>
    <row r="572">
      <c r="BH572" s="337"/>
    </row>
    <row r="573">
      <c r="BH573" s="337"/>
    </row>
    <row r="574">
      <c r="BH574" s="337"/>
    </row>
    <row r="575">
      <c r="BH575" s="337"/>
    </row>
    <row r="576">
      <c r="BH576" s="337"/>
    </row>
    <row r="577">
      <c r="BH577" s="337"/>
    </row>
    <row r="578">
      <c r="BH578" s="337"/>
    </row>
    <row r="579">
      <c r="BH579" s="337"/>
    </row>
    <row r="580">
      <c r="BH580" s="337"/>
    </row>
    <row r="581">
      <c r="BH581" s="337"/>
    </row>
    <row r="582">
      <c r="BH582" s="337"/>
    </row>
    <row r="583">
      <c r="BH583" s="337"/>
    </row>
    <row r="584">
      <c r="BH584" s="337"/>
    </row>
    <row r="585">
      <c r="BH585" s="337"/>
    </row>
    <row r="586">
      <c r="BH586" s="337"/>
    </row>
    <row r="587">
      <c r="BH587" s="337"/>
    </row>
    <row r="588">
      <c r="BH588" s="337"/>
    </row>
    <row r="589">
      <c r="BH589" s="337"/>
    </row>
    <row r="590">
      <c r="BH590" s="337"/>
    </row>
    <row r="591">
      <c r="BH591" s="337"/>
    </row>
    <row r="592">
      <c r="BH592" s="337"/>
    </row>
    <row r="593">
      <c r="BH593" s="337"/>
    </row>
    <row r="594">
      <c r="BH594" s="337"/>
    </row>
    <row r="595">
      <c r="BH595" s="337"/>
    </row>
    <row r="596">
      <c r="BH596" s="337"/>
    </row>
    <row r="597">
      <c r="BH597" s="337"/>
    </row>
    <row r="598">
      <c r="BH598" s="337"/>
    </row>
    <row r="599">
      <c r="BH599" s="337"/>
    </row>
    <row r="600">
      <c r="BH600" s="337"/>
    </row>
    <row r="601">
      <c r="BH601" s="337"/>
    </row>
    <row r="602">
      <c r="BH602" s="337"/>
    </row>
    <row r="603">
      <c r="BH603" s="337"/>
    </row>
    <row r="604">
      <c r="BH604" s="337"/>
    </row>
    <row r="605">
      <c r="BH605" s="337"/>
    </row>
    <row r="606">
      <c r="BH606" s="337"/>
    </row>
    <row r="607">
      <c r="BH607" s="337"/>
    </row>
    <row r="608">
      <c r="BH608" s="337"/>
    </row>
    <row r="609">
      <c r="BH609" s="337"/>
    </row>
    <row r="610">
      <c r="BH610" s="337"/>
    </row>
    <row r="611">
      <c r="BH611" s="337"/>
    </row>
    <row r="612">
      <c r="BH612" s="337"/>
    </row>
    <row r="613">
      <c r="BH613" s="337"/>
    </row>
    <row r="614">
      <c r="BH614" s="337"/>
    </row>
    <row r="615">
      <c r="BH615" s="337"/>
    </row>
    <row r="616">
      <c r="BH616" s="337"/>
    </row>
    <row r="617">
      <c r="BH617" s="337"/>
    </row>
    <row r="618">
      <c r="BH618" s="337"/>
    </row>
    <row r="619">
      <c r="BH619" s="337"/>
    </row>
    <row r="620">
      <c r="BH620" s="337"/>
    </row>
    <row r="621">
      <c r="BH621" s="337"/>
    </row>
    <row r="622">
      <c r="BH622" s="337"/>
    </row>
    <row r="623">
      <c r="BH623" s="337"/>
    </row>
    <row r="624">
      <c r="BH624" s="337"/>
    </row>
    <row r="625">
      <c r="BH625" s="337"/>
    </row>
    <row r="626">
      <c r="BH626" s="337"/>
    </row>
    <row r="627">
      <c r="BH627" s="337"/>
    </row>
    <row r="628">
      <c r="BH628" s="337"/>
    </row>
    <row r="629">
      <c r="BH629" s="337"/>
    </row>
    <row r="630">
      <c r="BH630" s="337"/>
    </row>
    <row r="631">
      <c r="BH631" s="337"/>
    </row>
    <row r="632">
      <c r="BH632" s="337"/>
    </row>
    <row r="633">
      <c r="BH633" s="337"/>
    </row>
    <row r="634">
      <c r="BH634" s="337"/>
    </row>
    <row r="635">
      <c r="BH635" s="337"/>
    </row>
    <row r="636">
      <c r="BH636" s="337"/>
    </row>
    <row r="637">
      <c r="BH637" s="337"/>
    </row>
    <row r="638">
      <c r="BH638" s="337"/>
    </row>
    <row r="639">
      <c r="BH639" s="337"/>
    </row>
    <row r="640">
      <c r="BH640" s="337"/>
    </row>
    <row r="641">
      <c r="BH641" s="337"/>
    </row>
    <row r="642">
      <c r="BH642" s="337"/>
    </row>
    <row r="643">
      <c r="BH643" s="337"/>
    </row>
    <row r="644">
      <c r="BH644" s="337"/>
    </row>
    <row r="645">
      <c r="BH645" s="337"/>
    </row>
    <row r="646">
      <c r="BH646" s="337"/>
    </row>
    <row r="647">
      <c r="BH647" s="337"/>
    </row>
    <row r="648">
      <c r="BH648" s="337"/>
    </row>
    <row r="649">
      <c r="BH649" s="337"/>
    </row>
    <row r="650">
      <c r="BH650" s="337"/>
    </row>
    <row r="651">
      <c r="BH651" s="337"/>
    </row>
    <row r="652">
      <c r="BH652" s="337"/>
    </row>
    <row r="653">
      <c r="BH653" s="337"/>
    </row>
    <row r="654">
      <c r="BH654" s="337"/>
    </row>
    <row r="655">
      <c r="BH655" s="337"/>
    </row>
    <row r="656">
      <c r="BH656" s="337"/>
    </row>
    <row r="657">
      <c r="BH657" s="337"/>
    </row>
    <row r="658">
      <c r="BH658" s="337"/>
    </row>
    <row r="659">
      <c r="BH659" s="337"/>
    </row>
    <row r="660">
      <c r="BH660" s="337"/>
    </row>
    <row r="661">
      <c r="BH661" s="337"/>
    </row>
    <row r="662">
      <c r="BH662" s="337"/>
    </row>
    <row r="663">
      <c r="BH663" s="337"/>
    </row>
    <row r="664">
      <c r="BH664" s="337"/>
    </row>
    <row r="665">
      <c r="BH665" s="337"/>
    </row>
    <row r="666">
      <c r="BH666" s="337"/>
    </row>
    <row r="667">
      <c r="BH667" s="337"/>
    </row>
    <row r="668">
      <c r="BH668" s="337"/>
    </row>
    <row r="669">
      <c r="BH669" s="337"/>
    </row>
    <row r="670">
      <c r="BH670" s="337"/>
    </row>
    <row r="671">
      <c r="BH671" s="337"/>
    </row>
    <row r="672">
      <c r="BH672" s="337"/>
    </row>
    <row r="673">
      <c r="BH673" s="337"/>
    </row>
    <row r="674">
      <c r="BH674" s="337"/>
    </row>
    <row r="675">
      <c r="BH675" s="337"/>
    </row>
    <row r="676">
      <c r="BH676" s="337"/>
    </row>
    <row r="677">
      <c r="BH677" s="337"/>
    </row>
    <row r="678">
      <c r="BH678" s="337"/>
    </row>
    <row r="679">
      <c r="BH679" s="337"/>
    </row>
    <row r="680">
      <c r="BH680" s="337"/>
    </row>
    <row r="681">
      <c r="BH681" s="337"/>
    </row>
    <row r="682">
      <c r="BH682" s="337"/>
    </row>
    <row r="683">
      <c r="BH683" s="337"/>
    </row>
    <row r="684">
      <c r="BH684" s="337"/>
    </row>
    <row r="685">
      <c r="BH685" s="337"/>
    </row>
    <row r="686">
      <c r="BH686" s="337"/>
    </row>
    <row r="687">
      <c r="BH687" s="337"/>
    </row>
    <row r="688">
      <c r="BH688" s="337"/>
    </row>
    <row r="689">
      <c r="BH689" s="337"/>
    </row>
    <row r="690">
      <c r="BH690" s="337"/>
    </row>
    <row r="691">
      <c r="BH691" s="337"/>
    </row>
    <row r="692">
      <c r="BH692" s="337"/>
    </row>
    <row r="693">
      <c r="BH693" s="337"/>
    </row>
    <row r="694">
      <c r="BH694" s="337"/>
    </row>
    <row r="695">
      <c r="BH695" s="337"/>
    </row>
    <row r="696">
      <c r="BH696" s="337"/>
    </row>
    <row r="697">
      <c r="BH697" s="337"/>
    </row>
    <row r="698">
      <c r="BH698" s="337"/>
    </row>
    <row r="699">
      <c r="BH699" s="337"/>
    </row>
    <row r="700">
      <c r="BH700" s="337"/>
    </row>
    <row r="701">
      <c r="BH701" s="337"/>
    </row>
    <row r="702">
      <c r="BH702" s="337"/>
    </row>
    <row r="703">
      <c r="BH703" s="337"/>
    </row>
    <row r="704">
      <c r="BH704" s="337"/>
    </row>
    <row r="705">
      <c r="BH705" s="337"/>
    </row>
    <row r="706">
      <c r="BH706" s="337"/>
    </row>
    <row r="707">
      <c r="BH707" s="337"/>
    </row>
    <row r="708">
      <c r="BH708" s="337"/>
    </row>
    <row r="709">
      <c r="BH709" s="337"/>
    </row>
    <row r="710">
      <c r="BH710" s="337"/>
    </row>
    <row r="711">
      <c r="BH711" s="337"/>
    </row>
    <row r="712">
      <c r="BH712" s="337"/>
    </row>
    <row r="713">
      <c r="BH713" s="337"/>
    </row>
    <row r="714">
      <c r="BH714" s="337"/>
    </row>
    <row r="715">
      <c r="BH715" s="337"/>
    </row>
    <row r="716">
      <c r="BH716" s="337"/>
    </row>
    <row r="717">
      <c r="BH717" s="337"/>
    </row>
    <row r="718">
      <c r="BH718" s="337"/>
    </row>
    <row r="719">
      <c r="BH719" s="337"/>
    </row>
    <row r="720">
      <c r="BH720" s="337"/>
    </row>
    <row r="721">
      <c r="BH721" s="337"/>
    </row>
    <row r="722">
      <c r="BH722" s="337"/>
    </row>
    <row r="723">
      <c r="BH723" s="337"/>
    </row>
    <row r="724">
      <c r="BH724" s="337"/>
    </row>
    <row r="725">
      <c r="BH725" s="337"/>
    </row>
    <row r="726">
      <c r="BH726" s="337"/>
    </row>
    <row r="727">
      <c r="BH727" s="337"/>
    </row>
    <row r="728">
      <c r="BH728" s="337"/>
    </row>
    <row r="729">
      <c r="BH729" s="337"/>
    </row>
    <row r="730">
      <c r="BH730" s="337"/>
    </row>
    <row r="731">
      <c r="BH731" s="337"/>
    </row>
    <row r="732">
      <c r="BH732" s="337"/>
    </row>
    <row r="733">
      <c r="BH733" s="337"/>
    </row>
    <row r="734">
      <c r="BH734" s="337"/>
    </row>
    <row r="735">
      <c r="BH735" s="337"/>
    </row>
    <row r="736">
      <c r="BH736" s="337"/>
    </row>
    <row r="737">
      <c r="BH737" s="337"/>
    </row>
    <row r="738">
      <c r="BH738" s="337"/>
    </row>
    <row r="739">
      <c r="BH739" s="337"/>
    </row>
    <row r="740">
      <c r="BH740" s="337"/>
    </row>
    <row r="741">
      <c r="BH741" s="337"/>
    </row>
    <row r="742">
      <c r="BH742" s="337"/>
    </row>
    <row r="743">
      <c r="BH743" s="337"/>
    </row>
    <row r="744">
      <c r="BH744" s="337"/>
    </row>
    <row r="745">
      <c r="BH745" s="337"/>
    </row>
    <row r="746">
      <c r="BH746" s="337"/>
    </row>
    <row r="747">
      <c r="BH747" s="337"/>
    </row>
    <row r="748">
      <c r="BH748" s="337"/>
    </row>
    <row r="749">
      <c r="BH749" s="337"/>
    </row>
    <row r="750">
      <c r="BH750" s="337"/>
    </row>
    <row r="751">
      <c r="BH751" s="337"/>
    </row>
    <row r="752">
      <c r="BH752" s="337"/>
    </row>
    <row r="753">
      <c r="BH753" s="337"/>
    </row>
    <row r="754">
      <c r="BH754" s="337"/>
    </row>
    <row r="755">
      <c r="BH755" s="337"/>
    </row>
    <row r="756">
      <c r="BH756" s="337"/>
    </row>
    <row r="757">
      <c r="BH757" s="337"/>
    </row>
    <row r="758">
      <c r="BH758" s="337"/>
    </row>
    <row r="759">
      <c r="BH759" s="337"/>
    </row>
    <row r="760">
      <c r="BH760" s="337"/>
    </row>
    <row r="761">
      <c r="BH761" s="337"/>
    </row>
    <row r="762">
      <c r="BH762" s="337"/>
    </row>
    <row r="763">
      <c r="BH763" s="337"/>
    </row>
    <row r="764">
      <c r="BH764" s="337"/>
    </row>
    <row r="765">
      <c r="BH765" s="337"/>
    </row>
    <row r="766">
      <c r="BH766" s="337"/>
    </row>
    <row r="767">
      <c r="BH767" s="337"/>
    </row>
    <row r="768">
      <c r="BH768" s="337"/>
    </row>
    <row r="769">
      <c r="BH769" s="337"/>
    </row>
    <row r="770">
      <c r="BH770" s="337"/>
    </row>
    <row r="771">
      <c r="BH771" s="337"/>
    </row>
    <row r="772">
      <c r="BH772" s="337"/>
    </row>
    <row r="773">
      <c r="BH773" s="337"/>
    </row>
    <row r="774">
      <c r="BH774" s="337"/>
    </row>
    <row r="775">
      <c r="BH775" s="337"/>
    </row>
    <row r="776">
      <c r="BH776" s="337"/>
    </row>
    <row r="777">
      <c r="BH777" s="337"/>
    </row>
    <row r="778">
      <c r="BH778" s="337"/>
    </row>
    <row r="779">
      <c r="BH779" s="337"/>
    </row>
    <row r="780">
      <c r="BH780" s="337"/>
    </row>
    <row r="781">
      <c r="BH781" s="337"/>
    </row>
    <row r="782">
      <c r="BH782" s="337"/>
    </row>
    <row r="783">
      <c r="BH783" s="337"/>
    </row>
    <row r="784">
      <c r="BH784" s="337"/>
    </row>
    <row r="785">
      <c r="BH785" s="337"/>
    </row>
    <row r="786">
      <c r="BH786" s="337"/>
    </row>
    <row r="787">
      <c r="BH787" s="337"/>
    </row>
    <row r="788">
      <c r="BH788" s="337"/>
    </row>
    <row r="789">
      <c r="BH789" s="337"/>
    </row>
    <row r="790">
      <c r="BH790" s="337"/>
    </row>
    <row r="791">
      <c r="BH791" s="337"/>
    </row>
    <row r="792">
      <c r="BH792" s="337"/>
    </row>
    <row r="793">
      <c r="BH793" s="337"/>
    </row>
    <row r="794">
      <c r="BH794" s="337"/>
    </row>
    <row r="795">
      <c r="BH795" s="337"/>
    </row>
    <row r="796">
      <c r="BH796" s="337"/>
    </row>
    <row r="797">
      <c r="BH797" s="337"/>
    </row>
    <row r="798">
      <c r="BH798" s="337"/>
    </row>
    <row r="799">
      <c r="BH799" s="337"/>
    </row>
    <row r="800">
      <c r="BH800" s="337"/>
    </row>
    <row r="801">
      <c r="BH801" s="337"/>
    </row>
    <row r="802">
      <c r="BH802" s="337"/>
    </row>
    <row r="803">
      <c r="BH803" s="337"/>
    </row>
    <row r="804">
      <c r="BH804" s="337"/>
    </row>
    <row r="805">
      <c r="BH805" s="337"/>
    </row>
    <row r="806">
      <c r="BH806" s="337"/>
    </row>
    <row r="807">
      <c r="BH807" s="337"/>
    </row>
    <row r="808">
      <c r="BH808" s="337"/>
    </row>
    <row r="809">
      <c r="BH809" s="337"/>
    </row>
    <row r="810">
      <c r="BH810" s="337"/>
    </row>
    <row r="811">
      <c r="BH811" s="337"/>
    </row>
    <row r="812">
      <c r="BH812" s="337"/>
    </row>
    <row r="813">
      <c r="BH813" s="337"/>
    </row>
    <row r="814">
      <c r="BH814" s="337"/>
    </row>
    <row r="815">
      <c r="BH815" s="337"/>
    </row>
    <row r="816">
      <c r="BH816" s="337"/>
    </row>
    <row r="817">
      <c r="BH817" s="337"/>
    </row>
    <row r="818">
      <c r="BH818" s="337"/>
    </row>
    <row r="819">
      <c r="BH819" s="337"/>
    </row>
    <row r="820">
      <c r="BH820" s="337"/>
    </row>
    <row r="821">
      <c r="BH821" s="337"/>
    </row>
    <row r="822">
      <c r="BH822" s="337"/>
    </row>
    <row r="823">
      <c r="BH823" s="337"/>
    </row>
    <row r="824">
      <c r="BH824" s="337"/>
    </row>
    <row r="825">
      <c r="BH825" s="337"/>
    </row>
    <row r="826">
      <c r="BH826" s="337"/>
    </row>
    <row r="827">
      <c r="BH827" s="337"/>
    </row>
    <row r="828">
      <c r="BH828" s="337"/>
    </row>
    <row r="829">
      <c r="BH829" s="337"/>
    </row>
    <row r="830">
      <c r="BH830" s="337"/>
    </row>
    <row r="831">
      <c r="BH831" s="337"/>
    </row>
    <row r="832">
      <c r="BH832" s="337"/>
    </row>
    <row r="833">
      <c r="BH833" s="337"/>
    </row>
    <row r="834">
      <c r="BH834" s="337"/>
    </row>
    <row r="835">
      <c r="BH835" s="337"/>
    </row>
    <row r="836">
      <c r="BH836" s="337"/>
    </row>
    <row r="837">
      <c r="BH837" s="337"/>
    </row>
    <row r="838">
      <c r="BH838" s="337"/>
    </row>
    <row r="839">
      <c r="BH839" s="337"/>
    </row>
    <row r="840">
      <c r="BH840" s="337"/>
    </row>
    <row r="841">
      <c r="BH841" s="337"/>
    </row>
    <row r="842">
      <c r="BH842" s="337"/>
    </row>
    <row r="843">
      <c r="BH843" s="337"/>
    </row>
    <row r="844">
      <c r="BH844" s="337"/>
    </row>
    <row r="845">
      <c r="BH845" s="337"/>
    </row>
    <row r="846">
      <c r="BH846" s="337"/>
    </row>
    <row r="847">
      <c r="BH847" s="337"/>
    </row>
    <row r="848">
      <c r="BH848" s="337"/>
    </row>
    <row r="849">
      <c r="BH849" s="337"/>
    </row>
    <row r="850">
      <c r="BH850" s="337"/>
    </row>
    <row r="851">
      <c r="BH851" s="337"/>
    </row>
    <row r="852">
      <c r="BH852" s="337"/>
    </row>
    <row r="853">
      <c r="BH853" s="337"/>
    </row>
    <row r="854">
      <c r="BH854" s="337"/>
    </row>
    <row r="855">
      <c r="BH855" s="337"/>
    </row>
    <row r="856">
      <c r="BH856" s="337"/>
    </row>
    <row r="857">
      <c r="BH857" s="337"/>
    </row>
    <row r="858">
      <c r="BH858" s="337"/>
    </row>
    <row r="859">
      <c r="BH859" s="337"/>
    </row>
    <row r="860">
      <c r="BH860" s="337"/>
    </row>
    <row r="861">
      <c r="BH861" s="337"/>
    </row>
    <row r="862">
      <c r="BH862" s="337"/>
    </row>
    <row r="863">
      <c r="BH863" s="337"/>
    </row>
    <row r="864">
      <c r="BH864" s="337"/>
    </row>
    <row r="865">
      <c r="BH865" s="337"/>
    </row>
    <row r="866">
      <c r="BH866" s="337"/>
    </row>
    <row r="867">
      <c r="BH867" s="337"/>
    </row>
    <row r="868">
      <c r="BH868" s="337"/>
    </row>
    <row r="869">
      <c r="BH869" s="337"/>
    </row>
    <row r="870">
      <c r="BH870" s="337"/>
    </row>
    <row r="871">
      <c r="BH871" s="337"/>
    </row>
    <row r="872">
      <c r="BH872" s="337"/>
    </row>
    <row r="873">
      <c r="BH873" s="337"/>
    </row>
    <row r="874">
      <c r="BH874" s="337"/>
    </row>
    <row r="875">
      <c r="BH875" s="337"/>
    </row>
    <row r="876">
      <c r="BH876" s="337"/>
    </row>
    <row r="877">
      <c r="BH877" s="337"/>
    </row>
    <row r="878">
      <c r="BH878" s="337"/>
    </row>
    <row r="879">
      <c r="BH879" s="337"/>
    </row>
    <row r="880">
      <c r="BH880" s="337"/>
    </row>
    <row r="881">
      <c r="BH881" s="337"/>
    </row>
    <row r="882">
      <c r="BH882" s="337"/>
    </row>
    <row r="883">
      <c r="BH883" s="337"/>
    </row>
    <row r="884">
      <c r="BH884" s="337"/>
    </row>
    <row r="885">
      <c r="BH885" s="337"/>
    </row>
    <row r="886">
      <c r="BH886" s="337"/>
    </row>
    <row r="887">
      <c r="BH887" s="337"/>
    </row>
    <row r="888">
      <c r="BH888" s="337"/>
    </row>
    <row r="889">
      <c r="BH889" s="337"/>
    </row>
    <row r="890">
      <c r="BH890" s="337"/>
    </row>
    <row r="891">
      <c r="BH891" s="337"/>
    </row>
    <row r="892">
      <c r="BH892" s="337"/>
    </row>
    <row r="893">
      <c r="BH893" s="337"/>
    </row>
    <row r="894">
      <c r="BH894" s="337"/>
    </row>
    <row r="895">
      <c r="BH895" s="337"/>
    </row>
    <row r="896">
      <c r="BH896" s="337"/>
    </row>
    <row r="897">
      <c r="BH897" s="337"/>
    </row>
    <row r="898">
      <c r="BH898" s="337"/>
    </row>
    <row r="899">
      <c r="BH899" s="337"/>
    </row>
    <row r="900">
      <c r="BH900" s="337"/>
    </row>
    <row r="901">
      <c r="BH901" s="337"/>
    </row>
    <row r="902">
      <c r="BH902" s="337"/>
    </row>
    <row r="903">
      <c r="BH903" s="337"/>
    </row>
    <row r="904">
      <c r="BH904" s="337"/>
    </row>
    <row r="905">
      <c r="BH905" s="337"/>
    </row>
    <row r="906">
      <c r="BH906" s="337"/>
    </row>
    <row r="907">
      <c r="BH907" s="337"/>
    </row>
    <row r="908">
      <c r="BH908" s="337"/>
    </row>
    <row r="909">
      <c r="BH909" s="337"/>
    </row>
    <row r="910">
      <c r="BH910" s="337"/>
    </row>
    <row r="911">
      <c r="BH911" s="337"/>
    </row>
    <row r="912">
      <c r="BH912" s="337"/>
    </row>
    <row r="913">
      <c r="BH913" s="337"/>
    </row>
    <row r="914">
      <c r="BH914" s="337"/>
    </row>
    <row r="915">
      <c r="BH915" s="337"/>
    </row>
    <row r="916">
      <c r="BH916" s="337"/>
    </row>
    <row r="917">
      <c r="BH917" s="337"/>
    </row>
    <row r="918">
      <c r="BH918" s="337"/>
    </row>
    <row r="919">
      <c r="BH919" s="337"/>
    </row>
    <row r="920">
      <c r="BH920" s="337"/>
    </row>
    <row r="921">
      <c r="BH921" s="337"/>
    </row>
    <row r="922">
      <c r="BH922" s="337"/>
    </row>
    <row r="923">
      <c r="BH923" s="337"/>
    </row>
    <row r="924">
      <c r="BH924" s="337"/>
    </row>
    <row r="925">
      <c r="BH925" s="337"/>
    </row>
    <row r="926">
      <c r="BH926" s="337"/>
    </row>
    <row r="927">
      <c r="BH927" s="337"/>
    </row>
    <row r="928">
      <c r="BH928" s="337"/>
    </row>
    <row r="929">
      <c r="BH929" s="337"/>
    </row>
    <row r="930">
      <c r="BH930" s="337"/>
    </row>
    <row r="931">
      <c r="BH931" s="337"/>
    </row>
    <row r="932">
      <c r="BH932" s="337"/>
    </row>
    <row r="933">
      <c r="BH933" s="337"/>
    </row>
    <row r="934">
      <c r="BH934" s="337"/>
    </row>
    <row r="935">
      <c r="BH935" s="337"/>
    </row>
    <row r="936">
      <c r="BH936" s="337"/>
    </row>
    <row r="937">
      <c r="BH937" s="337"/>
    </row>
    <row r="938">
      <c r="BH938" s="337"/>
    </row>
    <row r="939">
      <c r="BH939" s="337"/>
    </row>
    <row r="940">
      <c r="BH940" s="337"/>
    </row>
    <row r="941">
      <c r="BH941" s="337"/>
    </row>
    <row r="942">
      <c r="BH942" s="337"/>
    </row>
    <row r="943">
      <c r="BH943" s="337"/>
    </row>
    <row r="944">
      <c r="BH944" s="337"/>
    </row>
    <row r="945">
      <c r="BH945" s="337"/>
    </row>
    <row r="946">
      <c r="BH946" s="337"/>
    </row>
    <row r="947">
      <c r="BH947" s="337"/>
    </row>
    <row r="948">
      <c r="BH948" s="337"/>
    </row>
    <row r="949">
      <c r="BH949" s="337"/>
    </row>
    <row r="950">
      <c r="BH950" s="337"/>
    </row>
    <row r="951">
      <c r="BH951" s="337"/>
    </row>
    <row r="952">
      <c r="BH952" s="337"/>
    </row>
    <row r="953">
      <c r="BH953" s="337"/>
    </row>
    <row r="954">
      <c r="BH954" s="337"/>
    </row>
    <row r="955">
      <c r="BH955" s="337"/>
    </row>
    <row r="956">
      <c r="BH956" s="337"/>
    </row>
    <row r="957">
      <c r="BH957" s="337"/>
    </row>
    <row r="958">
      <c r="BH958" s="337"/>
    </row>
    <row r="959">
      <c r="BH959" s="337"/>
    </row>
    <row r="960">
      <c r="BH960" s="337"/>
    </row>
    <row r="961">
      <c r="BH961" s="337"/>
    </row>
    <row r="962">
      <c r="BH962" s="337"/>
    </row>
    <row r="963">
      <c r="BH963" s="337"/>
    </row>
    <row r="964">
      <c r="BH964" s="337"/>
    </row>
    <row r="965">
      <c r="BH965" s="337"/>
    </row>
    <row r="966">
      <c r="BH966" s="337"/>
    </row>
    <row r="967">
      <c r="BH967" s="337"/>
    </row>
    <row r="968">
      <c r="BH968" s="337"/>
    </row>
    <row r="969">
      <c r="BH969" s="337"/>
    </row>
    <row r="970">
      <c r="BH970" s="337"/>
    </row>
    <row r="971">
      <c r="BH971" s="337"/>
    </row>
    <row r="972">
      <c r="BH972" s="337"/>
    </row>
    <row r="973">
      <c r="BH973" s="337"/>
    </row>
    <row r="974">
      <c r="BH974" s="337"/>
    </row>
    <row r="975">
      <c r="BH975" s="337"/>
    </row>
    <row r="976">
      <c r="BH976" s="337"/>
    </row>
    <row r="977">
      <c r="BH977" s="337"/>
    </row>
    <row r="978">
      <c r="BH978" s="337"/>
    </row>
    <row r="979">
      <c r="BH979" s="337"/>
    </row>
    <row r="980">
      <c r="BH980" s="337"/>
    </row>
    <row r="981">
      <c r="BH981" s="337"/>
    </row>
    <row r="982">
      <c r="BH982" s="337"/>
    </row>
    <row r="983">
      <c r="BH983" s="337"/>
    </row>
    <row r="984">
      <c r="BH984" s="337"/>
    </row>
    <row r="985">
      <c r="BH985" s="337"/>
    </row>
    <row r="986">
      <c r="BH986" s="337"/>
    </row>
    <row r="987">
      <c r="BH987" s="337"/>
    </row>
    <row r="988">
      <c r="BH988" s="337"/>
    </row>
    <row r="989">
      <c r="BH989" s="337"/>
    </row>
    <row r="990">
      <c r="BH990" s="337"/>
    </row>
    <row r="991">
      <c r="BH991" s="337"/>
    </row>
    <row r="992">
      <c r="BH992" s="337"/>
    </row>
    <row r="993">
      <c r="BH993" s="337"/>
    </row>
    <row r="994">
      <c r="BH994" s="337"/>
    </row>
    <row r="995">
      <c r="BH995" s="337"/>
    </row>
    <row r="996">
      <c r="BH996" s="337"/>
    </row>
    <row r="997">
      <c r="BH997" s="337"/>
    </row>
    <row r="998">
      <c r="BH998" s="337"/>
    </row>
    <row r="999">
      <c r="BH999" s="337"/>
    </row>
    <row r="1000">
      <c r="BH1000" s="337"/>
    </row>
    <row r="1001">
      <c r="BH1001" s="337"/>
    </row>
    <row r="1002">
      <c r="BH1002" s="337"/>
    </row>
    <row r="1003">
      <c r="BH1003" s="337"/>
    </row>
    <row r="1004">
      <c r="BH1004" s="337"/>
    </row>
    <row r="1005">
      <c r="BH1005" s="337"/>
    </row>
    <row r="1006">
      <c r="BH1006" s="337"/>
    </row>
    <row r="1007">
      <c r="BH1007" s="337"/>
    </row>
    <row r="1008">
      <c r="BH1008" s="337"/>
    </row>
    <row r="1009">
      <c r="BH1009" s="337"/>
    </row>
    <row r="1010">
      <c r="BH1010" s="337"/>
    </row>
    <row r="1011">
      <c r="BH1011" s="337"/>
    </row>
    <row r="1012">
      <c r="BH1012" s="337"/>
    </row>
    <row r="1013">
      <c r="BH1013" s="337"/>
    </row>
    <row r="1014">
      <c r="BH1014" s="337"/>
    </row>
    <row r="1015">
      <c r="BH1015" s="337"/>
    </row>
    <row r="1016">
      <c r="BH1016" s="337"/>
    </row>
    <row r="1017">
      <c r="BH1017" s="337"/>
    </row>
    <row r="1018">
      <c r="BH1018" s="337"/>
    </row>
    <row r="1019">
      <c r="BH1019" s="337"/>
    </row>
    <row r="1020">
      <c r="BH1020" s="337"/>
    </row>
    <row r="1021">
      <c r="BH1021" s="337"/>
    </row>
    <row r="1022">
      <c r="BH1022" s="337"/>
    </row>
    <row r="1023">
      <c r="BH1023" s="337"/>
    </row>
    <row r="1024">
      <c r="BH1024" s="337"/>
    </row>
    <row r="1025">
      <c r="BH1025" s="337"/>
    </row>
    <row r="1026">
      <c r="BH1026" s="337"/>
    </row>
    <row r="1027">
      <c r="BH1027" s="337"/>
    </row>
    <row r="1028">
      <c r="BH1028" s="337"/>
    </row>
    <row r="1029">
      <c r="BH1029" s="337"/>
    </row>
    <row r="1030">
      <c r="BH1030" s="337"/>
    </row>
    <row r="1031">
      <c r="BH1031" s="337"/>
    </row>
    <row r="1032">
      <c r="BH1032" s="337"/>
    </row>
    <row r="1033">
      <c r="BH1033" s="337"/>
    </row>
    <row r="1034">
      <c r="BH1034" s="337"/>
    </row>
    <row r="1035">
      <c r="BH1035" s="337"/>
    </row>
    <row r="1036">
      <c r="BH1036" s="337"/>
    </row>
    <row r="1037">
      <c r="BH1037" s="337"/>
    </row>
    <row r="1038">
      <c r="BH1038" s="337"/>
    </row>
    <row r="1039">
      <c r="BH1039" s="337"/>
    </row>
    <row r="1040">
      <c r="BH1040" s="337"/>
    </row>
    <row r="1041">
      <c r="BH1041" s="337"/>
    </row>
    <row r="1042">
      <c r="BH1042" s="337"/>
    </row>
    <row r="1043">
      <c r="BH1043" s="337"/>
    </row>
    <row r="1044">
      <c r="BH1044" s="337"/>
    </row>
    <row r="1045">
      <c r="BH1045" s="337"/>
    </row>
    <row r="1046">
      <c r="BH1046" s="337"/>
    </row>
    <row r="1047">
      <c r="BH1047" s="337"/>
    </row>
    <row r="1048">
      <c r="BH1048" s="337"/>
    </row>
    <row r="1049">
      <c r="BH1049" s="337"/>
    </row>
    <row r="1050">
      <c r="BH1050" s="337"/>
    </row>
    <row r="1051">
      <c r="BH1051" s="337"/>
    </row>
    <row r="1052">
      <c r="BH1052" s="337"/>
    </row>
    <row r="1053">
      <c r="BH1053" s="337"/>
    </row>
    <row r="1054">
      <c r="BH1054" s="337"/>
    </row>
    <row r="1055">
      <c r="BH1055" s="337"/>
    </row>
    <row r="1056">
      <c r="BH1056" s="337"/>
    </row>
    <row r="1057">
      <c r="BH1057" s="337"/>
    </row>
    <row r="1058">
      <c r="BH1058" s="337"/>
    </row>
    <row r="1059">
      <c r="BH1059" s="337"/>
    </row>
    <row r="1060">
      <c r="BH1060" s="337"/>
    </row>
    <row r="1061">
      <c r="BH1061" s="337"/>
    </row>
    <row r="1062">
      <c r="BH1062" s="337"/>
    </row>
    <row r="1063">
      <c r="BH1063" s="337"/>
    </row>
    <row r="1064">
      <c r="BH1064" s="337"/>
    </row>
    <row r="1065">
      <c r="BH1065" s="337"/>
    </row>
    <row r="1066">
      <c r="BH1066" s="337"/>
    </row>
    <row r="1067">
      <c r="BH1067" s="337"/>
    </row>
    <row r="1068">
      <c r="BH1068" s="337"/>
    </row>
    <row r="1069">
      <c r="BH1069" s="337"/>
    </row>
    <row r="1070">
      <c r="BH1070" s="337"/>
    </row>
    <row r="1071">
      <c r="BH1071" s="337"/>
    </row>
    <row r="1072">
      <c r="BH1072" s="337"/>
    </row>
    <row r="1073">
      <c r="BH1073" s="337"/>
    </row>
    <row r="1074">
      <c r="BH1074" s="337"/>
    </row>
    <row r="1075">
      <c r="BH1075" s="337"/>
    </row>
    <row r="1076">
      <c r="BH1076" s="337"/>
    </row>
    <row r="1077">
      <c r="BH1077" s="337"/>
    </row>
    <row r="1078">
      <c r="BH1078" s="337"/>
    </row>
    <row r="1079">
      <c r="BH1079" s="337"/>
    </row>
    <row r="1080">
      <c r="BH1080" s="337"/>
    </row>
    <row r="1081">
      <c r="BH1081" s="337"/>
    </row>
    <row r="1082">
      <c r="BH1082" s="337"/>
    </row>
    <row r="1083">
      <c r="BH1083" s="337"/>
    </row>
    <row r="1084">
      <c r="BH1084" s="337"/>
    </row>
    <row r="1085">
      <c r="BH1085" s="337"/>
    </row>
    <row r="1086">
      <c r="BH1086" s="337"/>
    </row>
    <row r="1087">
      <c r="BH1087" s="337"/>
    </row>
    <row r="1088">
      <c r="BH1088" s="337"/>
    </row>
    <row r="1089">
      <c r="BH1089" s="337"/>
    </row>
    <row r="1090">
      <c r="BH1090" s="337"/>
    </row>
    <row r="1091">
      <c r="BH1091" s="337"/>
    </row>
    <row r="1092">
      <c r="BH1092" s="337"/>
    </row>
    <row r="1093">
      <c r="BH1093" s="337"/>
    </row>
    <row r="1094">
      <c r="BH1094" s="337"/>
    </row>
    <row r="1095">
      <c r="BH1095" s="337"/>
    </row>
    <row r="1096">
      <c r="BH1096" s="337"/>
    </row>
    <row r="1097">
      <c r="BH1097" s="337"/>
    </row>
    <row r="1098">
      <c r="BH1098" s="337"/>
    </row>
    <row r="1099">
      <c r="BH1099" s="337"/>
    </row>
    <row r="1100">
      <c r="BH1100" s="337"/>
    </row>
    <row r="1101">
      <c r="BH1101" s="337"/>
    </row>
    <row r="1102">
      <c r="BH1102" s="337"/>
    </row>
    <row r="1103">
      <c r="BH1103" s="337"/>
    </row>
    <row r="1104">
      <c r="BH1104" s="337"/>
    </row>
    <row r="1105">
      <c r="BH1105" s="337"/>
    </row>
    <row r="1106">
      <c r="BH1106" s="337"/>
    </row>
    <row r="1107">
      <c r="BH1107" s="337"/>
    </row>
    <row r="1108">
      <c r="BH1108" s="337"/>
    </row>
    <row r="1109">
      <c r="BH1109" s="337"/>
    </row>
    <row r="1110">
      <c r="BH1110" s="337"/>
    </row>
    <row r="1111">
      <c r="BH1111" s="337"/>
    </row>
    <row r="1112">
      <c r="BH1112" s="337"/>
    </row>
    <row r="1113">
      <c r="BH1113" s="337"/>
    </row>
    <row r="1114">
      <c r="BH1114" s="337"/>
    </row>
    <row r="1115">
      <c r="BH1115" s="337"/>
    </row>
    <row r="1116">
      <c r="BH1116" s="337"/>
    </row>
    <row r="1117">
      <c r="BH1117" s="337"/>
    </row>
    <row r="1118">
      <c r="BH1118" s="337"/>
    </row>
    <row r="1119">
      <c r="BH1119" s="337"/>
    </row>
    <row r="1120">
      <c r="BH1120" s="337"/>
    </row>
    <row r="1121">
      <c r="BH1121" s="337"/>
    </row>
    <row r="1122">
      <c r="BH1122" s="337"/>
    </row>
    <row r="1123">
      <c r="BH1123" s="337"/>
    </row>
    <row r="1124">
      <c r="BH1124" s="337"/>
    </row>
    <row r="1125">
      <c r="BH1125" s="337"/>
    </row>
    <row r="1126">
      <c r="BH1126" s="337"/>
    </row>
    <row r="1127">
      <c r="BH1127" s="337"/>
    </row>
    <row r="1128">
      <c r="BH1128" s="337"/>
    </row>
    <row r="1129">
      <c r="BH1129" s="337"/>
    </row>
    <row r="1130">
      <c r="BH1130" s="337"/>
    </row>
    <row r="1131">
      <c r="BH1131" s="337"/>
    </row>
    <row r="1132">
      <c r="BH1132" s="337"/>
    </row>
    <row r="1133">
      <c r="BH1133" s="337"/>
    </row>
    <row r="1134">
      <c r="BH1134" s="337"/>
    </row>
    <row r="1135">
      <c r="BH1135" s="337"/>
    </row>
    <row r="1136">
      <c r="BH1136" s="337"/>
    </row>
    <row r="1137">
      <c r="BH1137" s="337"/>
    </row>
    <row r="1138">
      <c r="BH1138" s="337"/>
    </row>
    <row r="1139">
      <c r="BH1139" s="337"/>
    </row>
    <row r="1140">
      <c r="BH1140" s="337"/>
    </row>
    <row r="1141">
      <c r="BH1141" s="337"/>
    </row>
    <row r="1142">
      <c r="BH1142" s="337"/>
    </row>
    <row r="1143">
      <c r="BH1143" s="337"/>
    </row>
    <row r="1144">
      <c r="BH1144" s="337"/>
    </row>
    <row r="1145">
      <c r="BH1145" s="337"/>
    </row>
    <row r="1146">
      <c r="BH1146" s="337"/>
    </row>
    <row r="1147">
      <c r="BH1147" s="337"/>
    </row>
    <row r="1148">
      <c r="BH1148" s="337"/>
    </row>
    <row r="1149">
      <c r="BH1149" s="337"/>
    </row>
    <row r="1150">
      <c r="BH1150" s="337"/>
    </row>
    <row r="1151">
      <c r="BH1151" s="337"/>
    </row>
    <row r="1152">
      <c r="BH1152" s="337"/>
    </row>
    <row r="1153">
      <c r="BH1153" s="337"/>
    </row>
    <row r="1154">
      <c r="BH1154" s="337"/>
    </row>
    <row r="1155">
      <c r="BH1155" s="337"/>
    </row>
    <row r="1156">
      <c r="BH1156" s="337"/>
    </row>
    <row r="1157">
      <c r="BH1157" s="337"/>
    </row>
    <row r="1158">
      <c r="BH1158" s="337"/>
    </row>
    <row r="1159">
      <c r="BH1159" s="337"/>
    </row>
    <row r="1160">
      <c r="BH1160" s="337"/>
    </row>
    <row r="1161">
      <c r="BH1161" s="337"/>
    </row>
    <row r="1162">
      <c r="BH1162" s="337"/>
    </row>
    <row r="1163">
      <c r="BH1163" s="337"/>
    </row>
    <row r="1164">
      <c r="BH1164" s="337"/>
    </row>
    <row r="1165">
      <c r="BH1165" s="337"/>
    </row>
    <row r="1166">
      <c r="BH1166" s="337"/>
    </row>
    <row r="1167">
      <c r="BH1167" s="337"/>
    </row>
    <row r="1168">
      <c r="BH1168" s="337"/>
    </row>
    <row r="1169">
      <c r="BH1169" s="337"/>
    </row>
    <row r="1170">
      <c r="BH1170" s="337"/>
    </row>
    <row r="1171">
      <c r="BH1171" s="337"/>
    </row>
    <row r="1172">
      <c r="BH1172" s="337"/>
    </row>
    <row r="1173">
      <c r="BH1173" s="337"/>
    </row>
    <row r="1174">
      <c r="BH1174" s="337"/>
    </row>
    <row r="1175">
      <c r="BH1175" s="337"/>
    </row>
    <row r="1176">
      <c r="BH1176" s="337"/>
    </row>
    <row r="1177">
      <c r="BH1177" s="337"/>
    </row>
    <row r="1178">
      <c r="BH1178" s="337"/>
    </row>
    <row r="1179">
      <c r="BH1179" s="337"/>
    </row>
    <row r="1180">
      <c r="BH1180" s="337"/>
    </row>
    <row r="1181">
      <c r="BH1181" s="337"/>
    </row>
    <row r="1182">
      <c r="BH1182" s="337"/>
    </row>
    <row r="1183">
      <c r="BH1183" s="337"/>
    </row>
    <row r="1184">
      <c r="BH1184" s="337"/>
    </row>
    <row r="1185">
      <c r="BH1185" s="337"/>
    </row>
    <row r="1186">
      <c r="BH1186" s="337"/>
    </row>
    <row r="1187">
      <c r="BH1187" s="337"/>
    </row>
    <row r="1188">
      <c r="BH1188" s="337"/>
    </row>
    <row r="1189">
      <c r="BH1189" s="337"/>
    </row>
    <row r="1190">
      <c r="BH1190" s="337"/>
    </row>
    <row r="1191">
      <c r="BH1191" s="337"/>
    </row>
    <row r="1192">
      <c r="BH1192" s="337"/>
    </row>
    <row r="1193">
      <c r="BH1193" s="337"/>
    </row>
    <row r="1194">
      <c r="BH1194" s="337"/>
    </row>
    <row r="1195">
      <c r="BH1195" s="337"/>
    </row>
    <row r="1196">
      <c r="BH1196" s="337"/>
    </row>
    <row r="1197">
      <c r="BH1197" s="337"/>
    </row>
    <row r="1198">
      <c r="BH1198" s="337"/>
    </row>
    <row r="1199">
      <c r="BH1199" s="337"/>
    </row>
    <row r="1200">
      <c r="BH1200" s="337"/>
    </row>
    <row r="1201">
      <c r="BH1201" s="337"/>
    </row>
    <row r="1202">
      <c r="BH1202" s="337"/>
    </row>
    <row r="1203">
      <c r="BH1203" s="337"/>
    </row>
    <row r="1204">
      <c r="BH1204" s="337"/>
    </row>
    <row r="1205">
      <c r="BH1205" s="337"/>
    </row>
    <row r="1206">
      <c r="BH1206" s="337"/>
    </row>
    <row r="1207">
      <c r="BH1207" s="337"/>
    </row>
    <row r="1208">
      <c r="BH1208" s="337"/>
    </row>
    <row r="1209">
      <c r="BH1209" s="337"/>
    </row>
    <row r="1210">
      <c r="BH1210" s="337"/>
    </row>
    <row r="1211">
      <c r="BH1211" s="337"/>
    </row>
    <row r="1212">
      <c r="BH1212" s="337"/>
    </row>
    <row r="1213">
      <c r="BH1213" s="337"/>
    </row>
    <row r="1214">
      <c r="BH1214" s="337"/>
    </row>
    <row r="1215">
      <c r="BH1215" s="337"/>
    </row>
    <row r="1216">
      <c r="BH1216" s="337"/>
    </row>
    <row r="1217">
      <c r="BH1217" s="337"/>
    </row>
    <row r="1218">
      <c r="BH1218" s="337"/>
    </row>
    <row r="1219">
      <c r="BH1219" s="337"/>
    </row>
    <row r="1220">
      <c r="BH1220" s="337"/>
    </row>
    <row r="1221">
      <c r="BH1221" s="337"/>
    </row>
    <row r="1222">
      <c r="BH1222" s="337"/>
    </row>
    <row r="1223">
      <c r="BH1223" s="337"/>
    </row>
    <row r="1224">
      <c r="BH1224" s="337"/>
    </row>
    <row r="1225">
      <c r="BH1225" s="337"/>
    </row>
    <row r="1226">
      <c r="BH1226" s="337"/>
    </row>
    <row r="1227">
      <c r="BH1227" s="337"/>
    </row>
    <row r="1228">
      <c r="BH1228" s="337"/>
    </row>
    <row r="1229">
      <c r="BH1229" s="337"/>
    </row>
    <row r="1230">
      <c r="BH1230" s="337"/>
    </row>
    <row r="1231">
      <c r="BH1231" s="337"/>
    </row>
    <row r="1232">
      <c r="BH1232" s="337"/>
    </row>
    <row r="1233">
      <c r="BH1233" s="337"/>
    </row>
    <row r="1234">
      <c r="BH1234" s="337"/>
    </row>
    <row r="1235">
      <c r="BH1235" s="337"/>
    </row>
    <row r="1236">
      <c r="BH1236" s="337"/>
    </row>
    <row r="1237">
      <c r="BH1237" s="337"/>
    </row>
    <row r="1238">
      <c r="BH1238" s="337"/>
    </row>
    <row r="1239">
      <c r="BH1239" s="337"/>
    </row>
    <row r="1240">
      <c r="BH1240" s="337"/>
    </row>
    <row r="1241">
      <c r="BH1241" s="337"/>
    </row>
    <row r="1242">
      <c r="BH1242" s="337"/>
    </row>
    <row r="1243">
      <c r="BH1243" s="337"/>
    </row>
    <row r="1244">
      <c r="BH1244" s="337"/>
    </row>
    <row r="1245">
      <c r="BH1245" s="337"/>
    </row>
    <row r="1246">
      <c r="BH1246" s="337"/>
    </row>
    <row r="1247">
      <c r="BH1247" s="337"/>
    </row>
    <row r="1248">
      <c r="BH1248" s="337"/>
    </row>
    <row r="1249">
      <c r="BH1249" s="337"/>
    </row>
    <row r="1250">
      <c r="BH1250" s="337"/>
    </row>
    <row r="1251">
      <c r="BH1251" s="337"/>
    </row>
    <row r="1252">
      <c r="BH1252" s="337"/>
    </row>
    <row r="1253">
      <c r="BH1253" s="337"/>
    </row>
    <row r="1254">
      <c r="BH1254" s="337"/>
    </row>
    <row r="1255">
      <c r="BH1255" s="337"/>
    </row>
    <row r="1256">
      <c r="BH1256" s="337"/>
    </row>
    <row r="1257">
      <c r="BH1257" s="337"/>
    </row>
    <row r="1258">
      <c r="BH1258" s="337"/>
    </row>
    <row r="1259">
      <c r="BH1259" s="337"/>
    </row>
    <row r="1260">
      <c r="BH1260" s="337"/>
    </row>
    <row r="1261">
      <c r="BH1261" s="337"/>
    </row>
    <row r="1262">
      <c r="BH1262" s="337"/>
    </row>
    <row r="1263">
      <c r="BH1263" s="337"/>
    </row>
    <row r="1264">
      <c r="BH1264" s="337"/>
    </row>
    <row r="1265">
      <c r="BH1265" s="337"/>
    </row>
    <row r="1266">
      <c r="BH1266" s="337"/>
    </row>
    <row r="1267">
      <c r="BH1267" s="337"/>
    </row>
    <row r="1268">
      <c r="BH1268" s="337"/>
    </row>
    <row r="1269">
      <c r="BH1269" s="337"/>
    </row>
    <row r="1270">
      <c r="BH1270" s="337"/>
    </row>
    <row r="1271">
      <c r="BH1271" s="337"/>
    </row>
    <row r="1272">
      <c r="BH1272" s="337"/>
    </row>
    <row r="1273">
      <c r="BH1273" s="337"/>
    </row>
    <row r="1274">
      <c r="BH1274" s="337"/>
    </row>
    <row r="1275">
      <c r="BH1275" s="337"/>
    </row>
    <row r="1276">
      <c r="BH1276" s="337"/>
    </row>
    <row r="1277">
      <c r="BH1277" s="337"/>
    </row>
    <row r="1278">
      <c r="BH1278" s="337"/>
    </row>
    <row r="1279">
      <c r="BH1279" s="337"/>
    </row>
    <row r="1280">
      <c r="BH1280" s="337"/>
    </row>
    <row r="1281">
      <c r="BH1281" s="337"/>
    </row>
    <row r="1282">
      <c r="BH1282" s="337"/>
    </row>
    <row r="1283">
      <c r="BH1283" s="337"/>
    </row>
    <row r="1284">
      <c r="BH1284" s="337"/>
    </row>
    <row r="1285">
      <c r="BH1285" s="337"/>
    </row>
    <row r="1286">
      <c r="BH1286" s="337"/>
    </row>
    <row r="1287">
      <c r="BH1287" s="337"/>
    </row>
    <row r="1288">
      <c r="BH1288" s="337"/>
    </row>
    <row r="1289">
      <c r="BH1289" s="337"/>
    </row>
    <row r="1290">
      <c r="BH1290" s="337"/>
    </row>
    <row r="1291">
      <c r="BH1291" s="337"/>
    </row>
    <row r="1292">
      <c r="BH1292" s="337"/>
    </row>
    <row r="1293">
      <c r="BH1293" s="337"/>
    </row>
    <row r="1294">
      <c r="BH1294" s="337"/>
    </row>
    <row r="1295">
      <c r="BH1295" s="337"/>
    </row>
    <row r="1296">
      <c r="BH1296" s="337"/>
    </row>
    <row r="1297">
      <c r="BH1297" s="337"/>
    </row>
    <row r="1298">
      <c r="BH1298" s="337"/>
    </row>
    <row r="1299">
      <c r="BH1299" s="337"/>
    </row>
    <row r="1300">
      <c r="BH1300" s="337"/>
    </row>
    <row r="1301">
      <c r="BH1301" s="337"/>
    </row>
    <row r="1302">
      <c r="BH1302" s="337"/>
    </row>
    <row r="1303">
      <c r="BH1303" s="337"/>
    </row>
    <row r="1304">
      <c r="BH1304" s="337"/>
    </row>
    <row r="1305">
      <c r="BH1305" s="337"/>
    </row>
    <row r="1306">
      <c r="BH1306" s="337"/>
    </row>
    <row r="1307">
      <c r="BH1307" s="337"/>
    </row>
    <row r="1308">
      <c r="BH1308" s="337"/>
    </row>
    <row r="1309">
      <c r="BH1309" s="337"/>
    </row>
    <row r="1310">
      <c r="BH1310" s="337"/>
    </row>
    <row r="1311">
      <c r="BH1311" s="337"/>
    </row>
    <row r="1312">
      <c r="BH1312" s="337"/>
    </row>
    <row r="1313">
      <c r="BH1313" s="337"/>
    </row>
    <row r="1314">
      <c r="BH1314" s="337"/>
    </row>
    <row r="1315">
      <c r="BH1315" s="337"/>
    </row>
    <row r="1316">
      <c r="BH1316" s="337"/>
    </row>
    <row r="1317">
      <c r="BH1317" s="337"/>
    </row>
    <row r="1318">
      <c r="BH1318" s="337"/>
    </row>
    <row r="1319">
      <c r="BH1319" s="337"/>
    </row>
    <row r="1320">
      <c r="BH1320" s="337"/>
    </row>
    <row r="1321">
      <c r="BH1321" s="337"/>
    </row>
    <row r="1322">
      <c r="BH1322" s="337"/>
    </row>
    <row r="1323">
      <c r="BH1323" s="337"/>
    </row>
    <row r="1324">
      <c r="BH1324" s="337"/>
    </row>
    <row r="1325">
      <c r="BH1325" s="337"/>
    </row>
    <row r="1326">
      <c r="BH1326" s="337"/>
    </row>
    <row r="1327">
      <c r="BH1327" s="337"/>
    </row>
    <row r="1328">
      <c r="BH1328" s="337"/>
    </row>
    <row r="1329">
      <c r="BH1329" s="337"/>
    </row>
    <row r="1330">
      <c r="BH1330" s="337"/>
    </row>
    <row r="1331">
      <c r="BH1331" s="337"/>
    </row>
    <row r="1332">
      <c r="BH1332" s="337"/>
    </row>
    <row r="1333">
      <c r="BH1333" s="337"/>
    </row>
    <row r="1334">
      <c r="BH1334" s="337"/>
    </row>
    <row r="1335">
      <c r="BH1335" s="337"/>
    </row>
    <row r="1336">
      <c r="BH1336" s="337"/>
    </row>
    <row r="1337">
      <c r="BH1337" s="337"/>
    </row>
    <row r="1338">
      <c r="BH1338" s="337"/>
    </row>
    <row r="1339">
      <c r="BH1339" s="337"/>
    </row>
    <row r="1340">
      <c r="BH1340" s="337"/>
    </row>
    <row r="1341">
      <c r="BH1341" s="337"/>
    </row>
    <row r="1342">
      <c r="BH1342" s="337"/>
    </row>
    <row r="1343">
      <c r="BH1343" s="337"/>
    </row>
    <row r="1344">
      <c r="BH1344" s="337"/>
    </row>
    <row r="1345">
      <c r="BH1345" s="337"/>
    </row>
    <row r="1346">
      <c r="BH1346" s="337"/>
    </row>
    <row r="1347">
      <c r="BH1347" s="337"/>
    </row>
    <row r="1348">
      <c r="BH1348" s="337"/>
    </row>
    <row r="1349">
      <c r="BH1349" s="337"/>
    </row>
    <row r="1350">
      <c r="BH1350" s="337"/>
    </row>
    <row r="1351">
      <c r="BH1351" s="337"/>
    </row>
    <row r="1352">
      <c r="BH1352" s="337"/>
    </row>
    <row r="1353">
      <c r="BH1353" s="337"/>
    </row>
    <row r="1354">
      <c r="BH1354" s="337"/>
    </row>
    <row r="1355">
      <c r="BH1355" s="337"/>
    </row>
    <row r="1356">
      <c r="BH1356" s="337"/>
    </row>
    <row r="1357">
      <c r="BH1357" s="337"/>
    </row>
    <row r="1358">
      <c r="BH1358" s="337"/>
    </row>
    <row r="1359">
      <c r="BH1359" s="337"/>
    </row>
    <row r="1360">
      <c r="BH1360" s="337"/>
    </row>
    <row r="1361">
      <c r="BH1361" s="337"/>
    </row>
    <row r="1362">
      <c r="BH1362" s="337"/>
    </row>
    <row r="1363">
      <c r="BH1363" s="337"/>
    </row>
    <row r="1364">
      <c r="BH1364" s="337"/>
    </row>
    <row r="1365">
      <c r="BH1365" s="337"/>
    </row>
    <row r="1366">
      <c r="BH1366" s="337"/>
    </row>
    <row r="1367">
      <c r="BH1367" s="337"/>
    </row>
    <row r="1368">
      <c r="BH1368" s="337"/>
    </row>
    <row r="1369">
      <c r="BH1369" s="337"/>
    </row>
    <row r="1370">
      <c r="BH1370" s="337"/>
    </row>
    <row r="1371">
      <c r="BH1371" s="337"/>
    </row>
    <row r="1372">
      <c r="BH1372" s="337"/>
    </row>
    <row r="1373">
      <c r="BH1373" s="337"/>
    </row>
    <row r="1374">
      <c r="BH1374" s="337"/>
    </row>
    <row r="1375">
      <c r="BH1375" s="337"/>
    </row>
    <row r="1376">
      <c r="BH1376" s="337"/>
    </row>
    <row r="1377">
      <c r="BH1377" s="337"/>
    </row>
    <row r="1378">
      <c r="BH1378" s="337"/>
    </row>
    <row r="1379">
      <c r="BH1379" s="337"/>
    </row>
    <row r="1380">
      <c r="BH1380" s="337"/>
    </row>
    <row r="1381">
      <c r="BH1381" s="337"/>
    </row>
    <row r="1382">
      <c r="BH1382" s="337"/>
    </row>
    <row r="1383">
      <c r="BH1383" s="337"/>
    </row>
    <row r="1384">
      <c r="BH1384" s="337"/>
    </row>
    <row r="1385">
      <c r="BH1385" s="337"/>
    </row>
    <row r="1386">
      <c r="BH1386" s="337"/>
    </row>
    <row r="1387">
      <c r="BH1387" s="337"/>
    </row>
    <row r="1388">
      <c r="BH1388" s="337"/>
    </row>
    <row r="1389">
      <c r="BH1389" s="337"/>
    </row>
    <row r="1390">
      <c r="BH1390" s="337"/>
    </row>
    <row r="1391">
      <c r="BH1391" s="337"/>
    </row>
    <row r="1392">
      <c r="BH1392" s="337"/>
    </row>
    <row r="1393">
      <c r="BH1393" s="337"/>
    </row>
    <row r="1394">
      <c r="BH1394" s="337"/>
    </row>
    <row r="1395">
      <c r="BH1395" s="337"/>
    </row>
    <row r="1396">
      <c r="BH1396" s="337"/>
    </row>
    <row r="1397">
      <c r="BH1397" s="337"/>
    </row>
    <row r="1398">
      <c r="BH1398" s="337"/>
    </row>
    <row r="1399">
      <c r="BH1399" s="337"/>
    </row>
    <row r="1400">
      <c r="BH1400" s="337"/>
    </row>
    <row r="1401">
      <c r="BH1401" s="337"/>
    </row>
    <row r="1402">
      <c r="BH1402" s="337"/>
    </row>
    <row r="1403">
      <c r="BH1403" s="337"/>
    </row>
    <row r="1404">
      <c r="BH1404" s="337"/>
    </row>
    <row r="1405">
      <c r="BH1405" s="337"/>
    </row>
    <row r="1406">
      <c r="BH1406" s="337"/>
    </row>
    <row r="1407">
      <c r="BH1407" s="337"/>
    </row>
    <row r="1408">
      <c r="BH1408" s="337"/>
    </row>
    <row r="1409">
      <c r="BH1409" s="337"/>
    </row>
    <row r="1410">
      <c r="BH1410" s="337"/>
    </row>
    <row r="1411">
      <c r="BH1411" s="337"/>
    </row>
    <row r="1412">
      <c r="BH1412" s="337"/>
    </row>
    <row r="1413">
      <c r="BH1413" s="337"/>
    </row>
    <row r="1414">
      <c r="BH1414" s="337"/>
    </row>
    <row r="1415">
      <c r="BH1415" s="337"/>
    </row>
    <row r="1416">
      <c r="BH1416" s="337"/>
    </row>
    <row r="1417">
      <c r="BH1417" s="337"/>
    </row>
    <row r="1418">
      <c r="BH1418" s="337"/>
    </row>
    <row r="1419">
      <c r="BH1419" s="337"/>
    </row>
    <row r="1420">
      <c r="BH1420" s="337"/>
    </row>
    <row r="1421">
      <c r="BH1421" s="337"/>
    </row>
    <row r="1422">
      <c r="BH1422" s="337"/>
    </row>
    <row r="1423">
      <c r="BH1423" s="337"/>
    </row>
    <row r="1424">
      <c r="BH1424" s="337"/>
    </row>
    <row r="1425">
      <c r="BH1425" s="337"/>
    </row>
    <row r="1426">
      <c r="BH1426" s="337"/>
    </row>
    <row r="1427">
      <c r="BH1427" s="337"/>
    </row>
    <row r="1428">
      <c r="BH1428" s="337"/>
    </row>
    <row r="1429">
      <c r="BH1429" s="337"/>
    </row>
    <row r="1430">
      <c r="BH1430" s="337"/>
    </row>
    <row r="1431">
      <c r="BH1431" s="337"/>
    </row>
    <row r="1432">
      <c r="BH1432" s="337"/>
    </row>
    <row r="1433">
      <c r="BH1433" s="337"/>
    </row>
    <row r="1434">
      <c r="BH1434" s="337"/>
    </row>
    <row r="1435">
      <c r="BH1435" s="337"/>
    </row>
    <row r="1436">
      <c r="BH1436" s="337"/>
    </row>
    <row r="1437">
      <c r="BH1437" s="337"/>
    </row>
    <row r="1438">
      <c r="BH1438" s="337"/>
    </row>
    <row r="1439">
      <c r="BH1439" s="337"/>
    </row>
    <row r="1440">
      <c r="BH1440" s="337"/>
    </row>
    <row r="1441">
      <c r="BH1441" s="337"/>
    </row>
    <row r="1442">
      <c r="BH1442" s="337"/>
    </row>
    <row r="1443">
      <c r="BH1443" s="337"/>
    </row>
    <row r="1444">
      <c r="BH1444" s="337"/>
    </row>
    <row r="1445">
      <c r="BH1445" s="337"/>
    </row>
    <row r="1446">
      <c r="BH1446" s="337"/>
    </row>
    <row r="1447">
      <c r="BH1447" s="337"/>
    </row>
    <row r="1448">
      <c r="BH1448" s="337"/>
    </row>
    <row r="1449">
      <c r="BH1449" s="337"/>
    </row>
    <row r="1450">
      <c r="BH1450" s="337"/>
    </row>
    <row r="1451">
      <c r="BH1451" s="337"/>
    </row>
    <row r="1452">
      <c r="BH1452" s="337"/>
    </row>
    <row r="1453">
      <c r="BH1453" s="337"/>
    </row>
    <row r="1454">
      <c r="BH1454" s="337"/>
    </row>
    <row r="1455">
      <c r="BH1455" s="337"/>
    </row>
    <row r="1456">
      <c r="BH1456" s="337"/>
    </row>
    <row r="1457">
      <c r="BH1457" s="337"/>
    </row>
    <row r="1458">
      <c r="BH1458" s="337"/>
    </row>
    <row r="1459">
      <c r="BH1459" s="337"/>
    </row>
    <row r="1460">
      <c r="BH1460" s="337"/>
    </row>
    <row r="1461">
      <c r="BH1461" s="337"/>
    </row>
    <row r="1462">
      <c r="BH1462" s="337"/>
    </row>
    <row r="1463">
      <c r="BH1463" s="337"/>
    </row>
    <row r="1464">
      <c r="BH1464" s="337"/>
    </row>
    <row r="1465">
      <c r="BH1465" s="337"/>
    </row>
    <row r="1466">
      <c r="BH1466" s="337"/>
    </row>
    <row r="1467">
      <c r="BH1467" s="337"/>
    </row>
    <row r="1468">
      <c r="BH1468" s="337"/>
    </row>
    <row r="1469">
      <c r="BH1469" s="337"/>
    </row>
    <row r="1470">
      <c r="BH1470" s="337"/>
    </row>
    <row r="1471">
      <c r="BH1471" s="337"/>
    </row>
    <row r="1472">
      <c r="BH1472" s="337"/>
    </row>
    <row r="1473">
      <c r="BH1473" s="337"/>
    </row>
    <row r="1474">
      <c r="BH1474" s="337"/>
    </row>
    <row r="1475">
      <c r="BH1475" s="337"/>
    </row>
    <row r="1476">
      <c r="BH1476" s="337"/>
    </row>
    <row r="1477">
      <c r="BH1477" s="337"/>
    </row>
    <row r="1478">
      <c r="BH1478" s="337"/>
    </row>
  </sheetData>
  <mergeCells count="4">
    <mergeCell ref="AP13:AW32"/>
    <mergeCell ref="A75:A76"/>
    <mergeCell ref="A78:A83"/>
    <mergeCell ref="A84:A85"/>
  </mergeCells>
  <drawing r:id="rId1"/>
</worksheet>
</file>