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a\Desktop\OCTAVO SEMESTRE\INF 354 INTELIGENCIA ARTIFICIAL\1 Parcial\"/>
    </mc:Choice>
  </mc:AlternateContent>
  <xr:revisionPtr revIDLastSave="0" documentId="8_{791F2E61-3DEA-4418-9E32-9715702E5D20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" i="1" l="1"/>
  <c r="R3" i="1"/>
  <c r="O15" i="1"/>
  <c r="P15" i="1"/>
  <c r="Q15" i="1"/>
  <c r="O14" i="1"/>
  <c r="P14" i="1"/>
  <c r="Q14" i="1"/>
  <c r="O13" i="1"/>
  <c r="P13" i="1"/>
  <c r="Q13" i="1"/>
  <c r="O12" i="1"/>
  <c r="P12" i="1"/>
  <c r="Q12" i="1"/>
  <c r="N12" i="1"/>
  <c r="N13" i="1"/>
  <c r="N14" i="1"/>
  <c r="N15" i="1"/>
  <c r="O11" i="1"/>
  <c r="P11" i="1"/>
  <c r="Q11" i="1"/>
  <c r="O10" i="1"/>
  <c r="P10" i="1"/>
  <c r="Q10" i="1"/>
  <c r="N11" i="1"/>
  <c r="N10" i="1"/>
  <c r="M9" i="1"/>
  <c r="R9" i="1" s="1"/>
  <c r="M8" i="1"/>
  <c r="R8" i="1" s="1"/>
  <c r="M7" i="1"/>
  <c r="R7" i="1" s="1"/>
  <c r="O9" i="1"/>
  <c r="P9" i="1"/>
  <c r="Q9" i="1"/>
  <c r="N9" i="1"/>
  <c r="O8" i="1"/>
  <c r="P8" i="1"/>
  <c r="Q8" i="1"/>
  <c r="N8" i="1"/>
  <c r="O7" i="1"/>
  <c r="P7" i="1"/>
  <c r="Q7" i="1"/>
  <c r="N7" i="1"/>
  <c r="O6" i="1"/>
  <c r="P6" i="1"/>
  <c r="Q6" i="1"/>
  <c r="N6" i="1"/>
  <c r="O4" i="1"/>
  <c r="P4" i="1"/>
  <c r="Q4" i="1"/>
  <c r="N4" i="1"/>
  <c r="M5" i="1"/>
  <c r="R5" i="1" s="1"/>
  <c r="M6" i="1"/>
  <c r="R6" i="1" s="1"/>
  <c r="M4" i="1"/>
  <c r="O5" i="1"/>
  <c r="P5" i="1"/>
  <c r="Q5" i="1"/>
  <c r="N5" i="1"/>
  <c r="H12" i="1"/>
  <c r="H3" i="1"/>
  <c r="H4" i="1"/>
  <c r="H5" i="1"/>
  <c r="H6" i="1"/>
  <c r="H7" i="1"/>
  <c r="H8" i="1"/>
  <c r="H9" i="1"/>
  <c r="H10" i="1"/>
  <c r="H11" i="1"/>
  <c r="H2" i="1"/>
  <c r="I3" i="1"/>
  <c r="I4" i="1"/>
  <c r="I5" i="1"/>
  <c r="I6" i="1"/>
  <c r="I7" i="1"/>
  <c r="I8" i="1"/>
  <c r="I9" i="1"/>
  <c r="I10" i="1"/>
  <c r="I11" i="1"/>
  <c r="I12" i="1"/>
  <c r="I2" i="1"/>
  <c r="M10" i="1" l="1"/>
  <c r="R10" i="1" s="1"/>
  <c r="M11" i="1"/>
  <c r="R11" i="1" s="1"/>
  <c r="M15" i="1"/>
  <c r="R15" i="1" s="1"/>
  <c r="M14" i="1"/>
  <c r="R14" i="1" s="1"/>
  <c r="M13" i="1"/>
  <c r="R13" i="1" s="1"/>
  <c r="M12" i="1"/>
  <c r="R12" i="1" s="1"/>
  <c r="R4" i="1"/>
  <c r="S6" i="1" s="1"/>
  <c r="T6" i="1" s="1"/>
  <c r="S15" i="1"/>
  <c r="T15" i="1" s="1"/>
  <c r="S9" i="1"/>
  <c r="T9" i="1" s="1"/>
  <c r="Q3" i="1"/>
  <c r="P3" i="1"/>
  <c r="O3" i="1"/>
  <c r="N3" i="1"/>
  <c r="M3" i="1" s="1"/>
</calcChain>
</file>

<file path=xl/sharedStrings.xml><?xml version="1.0" encoding="utf-8"?>
<sst xmlns="http://schemas.openxmlformats.org/spreadsheetml/2006/main" count="42" uniqueCount="26">
  <si>
    <t>Altura (cm)</t>
  </si>
  <si>
    <t>Peso (kg)</t>
  </si>
  <si>
    <t>Normal</t>
  </si>
  <si>
    <t>Talla</t>
  </si>
  <si>
    <t>M</t>
  </si>
  <si>
    <t>S</t>
  </si>
  <si>
    <t>L</t>
  </si>
  <si>
    <t>XS</t>
  </si>
  <si>
    <t>XL</t>
  </si>
  <si>
    <t>IMC</t>
  </si>
  <si>
    <t>XXL</t>
  </si>
  <si>
    <t>Total</t>
  </si>
  <si>
    <t>Sobrepeso</t>
  </si>
  <si>
    <t>Obesidad</t>
  </si>
  <si>
    <t>Bajo peso</t>
  </si>
  <si>
    <t>Altura</t>
  </si>
  <si>
    <t>Alto</t>
  </si>
  <si>
    <t>Medio</t>
  </si>
  <si>
    <t>Bajo</t>
  </si>
  <si>
    <t>Peso</t>
  </si>
  <si>
    <t>Entropia</t>
  </si>
  <si>
    <t>Entropia Max</t>
  </si>
  <si>
    <t>Gan. Informacion</t>
  </si>
  <si>
    <t>Entropia Por Atributo</t>
  </si>
  <si>
    <t>Conclusion</t>
  </si>
  <si>
    <t>Clasificacion (clase)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</si>
</sst>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FF7A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1" fillId="0" borderId="1" xfId="0" applyFont="1" applyBorder="1"/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8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7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0</xdr:row>
      <xdr:rowOff>104775</xdr:rowOff>
    </xdr:from>
    <xdr:to>
      <xdr:col>3</xdr:col>
      <xdr:colOff>733181</xdr:colOff>
      <xdr:row>5</xdr:row>
      <xdr:rowOff>28454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2AFB13-6720-A0C0-1F8C-D5AE3AB83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104775"/>
          <a:ext cx="1990481" cy="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5</xdr:row>
      <xdr:rowOff>161925</xdr:rowOff>
    </xdr:from>
    <xdr:to>
      <xdr:col>3</xdr:col>
      <xdr:colOff>723900</xdr:colOff>
      <xdr:row>12</xdr:row>
      <xdr:rowOff>85551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4547C0-BCC4-433D-A093-9E48A1071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1114425"/>
          <a:ext cx="1981200" cy="1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619125</xdr:colOff>
      <xdr:row>13</xdr:row>
      <xdr:rowOff>133350</xdr:rowOff>
    </xdr:from>
    <xdr:to>
      <xdr:col>3</xdr:col>
      <xdr:colOff>694999</xdr:colOff>
      <xdr:row>19</xdr:row>
      <xdr:rowOff>18919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32A678D-86B2-6624-8383-BDEA967E4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2609850"/>
          <a:ext cx="2609524" cy="1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</xdr:row>
      <xdr:rowOff>133350</xdr:rowOff>
    </xdr:from>
    <xdr:to>
      <xdr:col>3</xdr:col>
      <xdr:colOff>685498</xdr:colOff>
      <xdr:row>25</xdr:row>
      <xdr:rowOff>76064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915739E-3473-2B0E-F001-4ADD6A479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" y="3752850"/>
          <a:ext cx="2419048" cy="1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219076</xdr:colOff>
      <xdr:row>25</xdr:row>
      <xdr:rowOff>152401</xdr:rowOff>
    </xdr:from>
    <xdr:to>
      <xdr:col>3</xdr:col>
      <xdr:colOff>695326</xdr:colOff>
      <xdr:row>27</xdr:row>
      <xdr:rowOff>148847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8D0373E-8351-1C52-0ABD-8554D6402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1076" y="4914901"/>
          <a:ext cx="2247900" cy="377446"/>
        </a:xfrm>
        <a:prstGeom prst="rect">
          <a:avLst/>
        </a:prstGeom>
      </xdr:spPr>
    </xdr:pic>
    <xdr:clientData/>
  </xdr:twoCellAnchor>
  <xdr:twoCellAnchor editAs="oneCell">
    <xdr:from>
      <xdr:col>3</xdr:col>
      <xdr:colOff>895350</xdr:colOff>
      <xdr:row>23</xdr:row>
      <xdr:rowOff>180975</xdr:rowOff>
    </xdr:from>
    <xdr:to>
      <xdr:col>7</xdr:col>
      <xdr:colOff>193635</xdr:colOff>
      <xdr:row>27</xdr:row>
      <xdr:rowOff>180975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BD665FF-212F-40E5-D9AB-84C4E797F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4562475"/>
          <a:ext cx="3298785" cy="762000"/>
        </a:xfrm>
        <a:prstGeom prst="rect">
          <a:avLst/>
        </a:prstGeom>
      </xdr:spPr>
    </xdr:pic>
    <xdr:clientData/>
  </xdr:twoCellAnchor>
  <xdr:twoCellAnchor>
    <xdr:from>
      <xdr:col>10</xdr:col>
      <xdr:colOff>761999</xdr:colOff>
      <xdr:row>16</xdr:row>
      <xdr:rowOff>9524</xdr:rowOff>
    </xdr:from>
    <xdr:to>
      <xdr:col>19</xdr:col>
      <xdr:colOff>9525</xdr:colOff>
      <xdr:row>20</xdr:row>
      <xdr:rowOff>4761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C09F2EBD-120E-2115-96F3-BD75A6996880}"/>
            </a:ext>
          </a:extLst>
        </xdr:cNvPr>
        <xdr:cNvSpPr txBox="1"/>
      </xdr:nvSpPr>
      <xdr:spPr>
        <a:xfrm>
          <a:off x="10067924" y="3314699"/>
          <a:ext cx="6972301" cy="757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Se observa que la Talla como un atributo en el análisis, puede clasificar de manera más efectiva a las personas en categorías como Obesidad o Normal entre otros. Esto significa que la Talla proporciona información valiosa que ayuda a determinar con mayor precisión la condición del peso de una persona.</a:t>
          </a:r>
        </a:p>
      </xdr:txBody>
    </xdr:sp>
    <xdr:clientData/>
  </xdr:twoCellAnchor>
  <xdr:oneCellAnchor>
    <xdr:from>
      <xdr:col>12</xdr:col>
      <xdr:colOff>247650</xdr:colOff>
      <xdr:row>18</xdr:row>
      <xdr:rowOff>19050</xdr:rowOff>
    </xdr:from>
    <xdr:ext cx="184731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534BDEFC-684D-194E-D790-82860B76CA29}"/>
            </a:ext>
          </a:extLst>
        </xdr:cNvPr>
        <xdr:cNvSpPr txBox="1"/>
      </xdr:nvSpPr>
      <xdr:spPr>
        <a:xfrm>
          <a:off x="11163300" y="370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22"/>
  <sheetViews>
    <sheetView tabSelected="1" workbookViewId="0">
      <selection activeCell="I15" sqref="I15"/>
    </sheetView>
  </sheetViews>
  <sheetFormatPr baseColWidth="10" defaultRowHeight="15" x14ac:dyDescent="0.25"/>
  <cols>
    <col min="3" max="3" width="15.140625" customWidth="1"/>
    <col min="4" max="4" width="14.85546875" customWidth="1"/>
    <col min="5" max="5" width="16.28515625" customWidth="1"/>
    <col min="6" max="6" width="17.42578125" customWidth="1"/>
    <col min="8" max="8" width="13.42578125" customWidth="1"/>
    <col min="9" max="9" width="19" customWidth="1"/>
    <col min="12" max="12" width="12.7109375" customWidth="1"/>
    <col min="17" max="17" width="13.28515625" customWidth="1"/>
    <col min="18" max="18" width="12.42578125" customWidth="1"/>
    <col min="19" max="19" width="20.28515625" customWidth="1"/>
    <col min="20" max="20" width="16.140625" customWidth="1"/>
  </cols>
  <sheetData>
    <row r="1" spans="4:20" ht="16.5" thickTop="1" thickBot="1" x14ac:dyDescent="0.3">
      <c r="D1" s="3"/>
      <c r="E1" s="5" t="s">
        <v>0</v>
      </c>
      <c r="F1" s="5" t="s">
        <v>1</v>
      </c>
      <c r="G1" s="5" t="s">
        <v>3</v>
      </c>
      <c r="H1" s="5" t="s">
        <v>9</v>
      </c>
      <c r="I1" s="5" t="s">
        <v>25</v>
      </c>
      <c r="K1" s="8"/>
      <c r="L1" s="9"/>
      <c r="M1" s="23"/>
      <c r="N1" s="9"/>
      <c r="O1" s="9"/>
      <c r="P1" s="9"/>
      <c r="Q1" s="10" t="s">
        <v>21</v>
      </c>
      <c r="R1" s="9" t="str">
        <f>IMLOG2(4)</f>
        <v>2</v>
      </c>
      <c r="S1" s="9"/>
      <c r="T1" s="11"/>
    </row>
    <row r="2" spans="4:20" ht="16.5" thickTop="1" thickBot="1" x14ac:dyDescent="0.3">
      <c r="D2" s="4"/>
      <c r="E2" s="6">
        <v>170</v>
      </c>
      <c r="F2" s="6">
        <v>100</v>
      </c>
      <c r="G2" s="6" t="s">
        <v>10</v>
      </c>
      <c r="H2" s="7">
        <f>F2/((E2/100)^2)</f>
        <v>34.602076124567475</v>
      </c>
      <c r="I2" s="35" t="str">
        <f>IF(H2&lt;18.5, "Bajo peso", IF(H2&lt;24.9, "Normal", IF(H2&lt;29.9, "Sobrepeso", "Obesidad")))</f>
        <v>Obesidad</v>
      </c>
      <c r="K2" s="24"/>
      <c r="L2" s="25"/>
      <c r="M2" s="27" t="s">
        <v>11</v>
      </c>
      <c r="N2" s="26" t="s">
        <v>14</v>
      </c>
      <c r="O2" s="26" t="s">
        <v>2</v>
      </c>
      <c r="P2" s="26" t="s">
        <v>12</v>
      </c>
      <c r="Q2" s="26" t="s">
        <v>13</v>
      </c>
      <c r="R2" s="27" t="s">
        <v>20</v>
      </c>
      <c r="S2" s="26" t="s">
        <v>23</v>
      </c>
      <c r="T2" s="27" t="s">
        <v>22</v>
      </c>
    </row>
    <row r="3" spans="4:20" ht="16.5" thickTop="1" thickBot="1" x14ac:dyDescent="0.3">
      <c r="D3" s="4"/>
      <c r="E3" s="6">
        <v>160</v>
      </c>
      <c r="F3" s="6">
        <v>80</v>
      </c>
      <c r="G3" s="6" t="s">
        <v>8</v>
      </c>
      <c r="H3" s="7">
        <f t="shared" ref="H3:H11" si="0">F3/((E3/100)^2)</f>
        <v>31.249999999999993</v>
      </c>
      <c r="I3" s="35" t="str">
        <f t="shared" ref="I3:I12" si="1">IF(H3&lt;18.5, "Bajo peso", IF(H3&lt;24.9, "Normal", IF(H3&lt;29.9, "Sobrepeso", "Obesidad")))</f>
        <v>Obesidad</v>
      </c>
      <c r="K3" s="18" t="s">
        <v>9</v>
      </c>
      <c r="L3" s="14"/>
      <c r="M3" s="28">
        <f>SUM(N3:Q3)</f>
        <v>11</v>
      </c>
      <c r="N3" s="13">
        <f>COUNTIF($I$2:$I$12,$N$2)</f>
        <v>2</v>
      </c>
      <c r="O3" s="13">
        <f>COUNTIF($I$2:$I$12,$O$2)</f>
        <v>5</v>
      </c>
      <c r="P3" s="13">
        <f>COUNTIF($I$2:$I$12,$P$2)</f>
        <v>2</v>
      </c>
      <c r="Q3" s="13">
        <f>COUNTIF($I$2:$I$12,$Q$2)</f>
        <v>2</v>
      </c>
      <c r="R3" s="31">
        <f>-(N3/M3)*IMLOG2(N3/M3)-(O3/M3)*IMLOG2(O3/M3)-(P3/M3)*IMLOG2(P3/M3)-(Q3/M3)*IMLOG2(Q3/M3)</f>
        <v>1.8585552118703181</v>
      </c>
      <c r="S3" s="13"/>
      <c r="T3" s="36"/>
    </row>
    <row r="4" spans="4:20" ht="16.5" thickTop="1" thickBot="1" x14ac:dyDescent="0.3">
      <c r="D4" s="4"/>
      <c r="E4" s="6">
        <v>176</v>
      </c>
      <c r="F4" s="6">
        <v>80</v>
      </c>
      <c r="G4" s="6" t="s">
        <v>6</v>
      </c>
      <c r="H4" s="7">
        <f t="shared" si="0"/>
        <v>25.826446280991735</v>
      </c>
      <c r="I4" s="35" t="str">
        <f t="shared" si="1"/>
        <v>Sobrepeso</v>
      </c>
      <c r="K4" s="15" t="s">
        <v>15</v>
      </c>
      <c r="L4" s="20" t="s">
        <v>16</v>
      </c>
      <c r="M4" s="29">
        <f>SUM(N4:Q4)</f>
        <v>4</v>
      </c>
      <c r="N4" s="16">
        <f>COUNTIFS($E$2:$E$12, "&gt;=175", $I$2:$I$12, N2)</f>
        <v>0</v>
      </c>
      <c r="O4" s="16">
        <f>COUNTIFS($E$2:$E$12, "&gt;=175", $I$2:$I$12, O2)</f>
        <v>2</v>
      </c>
      <c r="P4" s="16">
        <f>COUNTIFS($E$2:$E$12, "&gt;=175", $I$2:$I$12, P2)</f>
        <v>2</v>
      </c>
      <c r="Q4" s="16">
        <f>COUNTIFS($E$2:$E$12, "&gt;=175", $I$2:$I$12, Q2)</f>
        <v>0</v>
      </c>
      <c r="R4" s="32">
        <f>IFERROR(-(N4/M4)*IMLOG2(N4/M4),0)-IFERROR((O4/M4)*IMLOG2(O4/M4),0)-IFERROR((P4/M4)*IMLOG2(P4/M4),0)-IFERROR((Q4/M4)*IMLOG2(Q4/M4),0)</f>
        <v>1</v>
      </c>
      <c r="S4" s="16"/>
      <c r="T4" s="37"/>
    </row>
    <row r="5" spans="4:20" ht="16.5" thickTop="1" thickBot="1" x14ac:dyDescent="0.3">
      <c r="D5" s="4"/>
      <c r="E5" s="6">
        <v>165</v>
      </c>
      <c r="F5" s="6">
        <v>65</v>
      </c>
      <c r="G5" s="6" t="s">
        <v>4</v>
      </c>
      <c r="H5" s="7">
        <f t="shared" si="0"/>
        <v>23.875114784205696</v>
      </c>
      <c r="I5" s="35" t="str">
        <f t="shared" si="1"/>
        <v>Normal</v>
      </c>
      <c r="K5" s="17"/>
      <c r="L5" s="21" t="s">
        <v>17</v>
      </c>
      <c r="M5" s="30">
        <f t="shared" ref="M5:M6" si="2">SUM(N5:Q5)</f>
        <v>2</v>
      </c>
      <c r="N5" s="12">
        <f>COUNTIFS($E$2:$E$12, "&gt;165", $E$2:$E$12, "&lt;175", $I$2:$I$12, N2)</f>
        <v>1</v>
      </c>
      <c r="O5" s="12">
        <f>COUNTIFS($E$2:$E$12, "&gt;165", $E$2:$E$12, "&lt;175", $I$2:$I$12, O2)</f>
        <v>0</v>
      </c>
      <c r="P5" s="12">
        <f>COUNTIFS($E$2:$E$12, "&gt;165", $E$2:$E$12, "&lt;175", $I$2:$I$12, P2)</f>
        <v>0</v>
      </c>
      <c r="Q5" s="12">
        <f>COUNTIFS($E$2:$E$12, "&gt;165", $E$2:$E$12, "&lt;175", $I$2:$I$12, Q2)</f>
        <v>1</v>
      </c>
      <c r="R5" s="33">
        <f>IFERROR(-(N5/M5)*IMLOG2(N5/M5),0)-IFERROR((O5/M5)*IMLOG2(O5/M5),0)-IFERROR((P5/M5)*IMLOG2(P5/M5),0)-IFERROR((Q5/M5)*IMLOG2(Q5/M5),0)</f>
        <v>1</v>
      </c>
      <c r="S5" s="12"/>
      <c r="T5" s="38"/>
    </row>
    <row r="6" spans="4:20" ht="16.5" thickTop="1" thickBot="1" x14ac:dyDescent="0.3">
      <c r="D6" s="4"/>
      <c r="E6" s="6">
        <v>180</v>
      </c>
      <c r="F6" s="6">
        <v>80</v>
      </c>
      <c r="G6" s="6" t="s">
        <v>6</v>
      </c>
      <c r="H6" s="7">
        <f t="shared" si="0"/>
        <v>24.691358024691358</v>
      </c>
      <c r="I6" s="35" t="str">
        <f t="shared" si="1"/>
        <v>Normal</v>
      </c>
      <c r="K6" s="19"/>
      <c r="L6" s="22" t="s">
        <v>18</v>
      </c>
      <c r="M6" s="28">
        <f t="shared" si="2"/>
        <v>5</v>
      </c>
      <c r="N6" s="13">
        <f>COUNTIFS($E$2:$E$12, "&lt;=165", $I$2:$I$12, N2)</f>
        <v>1</v>
      </c>
      <c r="O6" s="13">
        <f>COUNTIFS($E$2:$E$12, "&lt;=165", $I$2:$I$12, O2)</f>
        <v>3</v>
      </c>
      <c r="P6" s="13">
        <f>COUNTIFS($E$2:$E$12, "&lt;=165", $I$2:$I$12, P2)</f>
        <v>0</v>
      </c>
      <c r="Q6" s="13">
        <f>COUNTIFS($E$2:$E$12, "&lt;=165", $I$2:$I$12, Q2)</f>
        <v>1</v>
      </c>
      <c r="R6" s="31">
        <f>IFERROR(-(N6/M6)*IMLOG2(N6/M6),0)-IFERROR((O6/M6)*IMLOG2(O6/M6),0)-IFERROR((P6/M6)*IMLOG2(P6/M6),0)-IFERROR((Q6/M6)*IMLOG2(Q6/M6),0)</f>
        <v>1.3709505944546676</v>
      </c>
      <c r="S6" s="13">
        <f>((M4/$M$3)*R4)+((M5/$M$3)*R5)+((M6/$M$3)*R6)</f>
        <v>1.1686139065703034</v>
      </c>
      <c r="T6" s="36">
        <f>$R$3-S6</f>
        <v>0.68994130530001474</v>
      </c>
    </row>
    <row r="7" spans="4:20" ht="16.5" thickTop="1" thickBot="1" x14ac:dyDescent="0.3">
      <c r="D7" s="4"/>
      <c r="E7" s="6">
        <v>170</v>
      </c>
      <c r="F7" s="6">
        <v>53</v>
      </c>
      <c r="G7" s="6" t="s">
        <v>7</v>
      </c>
      <c r="H7" s="7">
        <f t="shared" si="0"/>
        <v>18.339100346020764</v>
      </c>
      <c r="I7" s="35" t="str">
        <f t="shared" si="1"/>
        <v>Bajo peso</v>
      </c>
      <c r="K7" s="15" t="s">
        <v>19</v>
      </c>
      <c r="L7" s="20" t="s">
        <v>16</v>
      </c>
      <c r="M7" s="29">
        <f>SUM(N7:Q7)</f>
        <v>6</v>
      </c>
      <c r="N7" s="16">
        <f>COUNTIFS($F$2:$F$12, "&gt;=80", $I$2:$I$12, N2)</f>
        <v>0</v>
      </c>
      <c r="O7" s="16">
        <f>COUNTIFS($F$2:$F$12, "&gt;=80", $I$2:$I$12, O2)</f>
        <v>2</v>
      </c>
      <c r="P7" s="16">
        <f>COUNTIFS($F$2:$F$12, "&gt;=80", $I$2:$I$12, P2)</f>
        <v>2</v>
      </c>
      <c r="Q7" s="16">
        <f>COUNTIFS($F$2:$F$12, "&gt;=80", $I$2:$I$12, Q2)</f>
        <v>2</v>
      </c>
      <c r="R7" s="32">
        <f>IFERROR(-(N7/M7)*IMLOG2(N7/M7),0)-IFERROR((O7/M7)*IMLOG2(O7/M7),0)-IFERROR((P7/M7)*IMLOG2(P7/M7),0)-IFERROR((Q7/M7)*IMLOG2(Q7/M7),0)</f>
        <v>1.5849625007211599</v>
      </c>
      <c r="S7" s="16"/>
      <c r="T7" s="37"/>
    </row>
    <row r="8" spans="4:20" ht="16.5" thickTop="1" thickBot="1" x14ac:dyDescent="0.3">
      <c r="D8" s="4"/>
      <c r="E8" s="6">
        <v>185</v>
      </c>
      <c r="F8" s="6">
        <v>85</v>
      </c>
      <c r="G8" s="6" t="s">
        <v>8</v>
      </c>
      <c r="H8" s="7">
        <f t="shared" si="0"/>
        <v>24.835646457268076</v>
      </c>
      <c r="I8" s="35" t="str">
        <f t="shared" si="1"/>
        <v>Normal</v>
      </c>
      <c r="K8" s="17"/>
      <c r="L8" s="21" t="s">
        <v>17</v>
      </c>
      <c r="M8" s="30">
        <f t="shared" ref="M8:M9" si="3">SUM(N8:Q8)</f>
        <v>2</v>
      </c>
      <c r="N8" s="12">
        <f>COUNTIFS($F$2:$F$12, "&gt;60", $F$2:$F$12, "&lt;80", $I$2:$I$12, N2)</f>
        <v>0</v>
      </c>
      <c r="O8" s="12">
        <f>COUNTIFS($F$2:$F$12, "&gt;60", $F$2:$F$12, "&lt;80", $I$2:$I$12, O2)</f>
        <v>2</v>
      </c>
      <c r="P8" s="12">
        <f>COUNTIFS($F$2:$F$12, "&gt;60", $F$2:$F$12, "&lt;80", $I$2:$I$12, P2)</f>
        <v>0</v>
      </c>
      <c r="Q8" s="12">
        <f>COUNTIFS($F$2:$F$12, "&gt;60", $F$2:$F$12, "&lt;80", $I$2:$I$12, Q2)</f>
        <v>0</v>
      </c>
      <c r="R8" s="33">
        <f>IFERROR(-(N8/M8)*IMLOG2(N8/M8),0)-IFERROR((O8/M8)*IMLOG2(O8/M8),0)-IFERROR((P8/M8)*IMLOG2(P8/M8),0)-IFERROR((Q8/M8)*IMLOG2(Q8/M8),0)</f>
        <v>0</v>
      </c>
      <c r="S8" s="12"/>
      <c r="T8" s="38"/>
    </row>
    <row r="9" spans="4:20" ht="16.5" thickTop="1" thickBot="1" x14ac:dyDescent="0.3">
      <c r="D9" s="4"/>
      <c r="E9" s="6">
        <v>162</v>
      </c>
      <c r="F9" s="6">
        <v>62</v>
      </c>
      <c r="G9" s="6" t="s">
        <v>5</v>
      </c>
      <c r="H9" s="7">
        <f t="shared" si="0"/>
        <v>23.624447492760247</v>
      </c>
      <c r="I9" s="35" t="str">
        <f t="shared" si="1"/>
        <v>Normal</v>
      </c>
      <c r="K9" s="19"/>
      <c r="L9" s="22" t="s">
        <v>18</v>
      </c>
      <c r="M9" s="28">
        <f t="shared" si="3"/>
        <v>3</v>
      </c>
      <c r="N9" s="13">
        <f>COUNTIFS($F$2:$F$12, "&lt;=60", $I$2:$I$12, N2)</f>
        <v>2</v>
      </c>
      <c r="O9" s="13">
        <f>COUNTIFS($F$2:$F$12, "&lt;=60", $I$2:$I$12, O2)</f>
        <v>1</v>
      </c>
      <c r="P9" s="13">
        <f>COUNTIFS($F$2:$F$12, "&lt;=60", $I$2:$I$12, P2)</f>
        <v>0</v>
      </c>
      <c r="Q9" s="13">
        <f>COUNTIFS($F$2:$F$12, "&lt;=60", $I$2:$I$12, Q2)</f>
        <v>0</v>
      </c>
      <c r="R9" s="31">
        <f>IFERROR(-(N9/M9)*IMLOG2(N9/M9),0)-IFERROR((O9/M9)*IMLOG2(O9/M9),0)-IFERROR((P9/M9)*IMLOG2(P9/M9),0)-IFERROR((Q9/M9)*IMLOG2(Q9/M9),0)</f>
        <v>0.91829583405449056</v>
      </c>
      <c r="S9" s="13">
        <f>(M7/$M$3)*R7+(M8/$M$3)*R8+(M9/$M$3)*R9</f>
        <v>1.1149693187718572</v>
      </c>
      <c r="T9" s="36">
        <f>$R$3-S9</f>
        <v>0.7435858930984609</v>
      </c>
    </row>
    <row r="10" spans="4:20" ht="16.5" thickTop="1" thickBot="1" x14ac:dyDescent="0.3">
      <c r="D10" s="4"/>
      <c r="E10" s="6">
        <v>165</v>
      </c>
      <c r="F10" s="6">
        <v>50</v>
      </c>
      <c r="G10" s="6" t="s">
        <v>5</v>
      </c>
      <c r="H10" s="7">
        <f t="shared" si="0"/>
        <v>18.365472910927458</v>
      </c>
      <c r="I10" s="35" t="str">
        <f t="shared" si="1"/>
        <v>Bajo peso</v>
      </c>
      <c r="K10" s="15" t="s">
        <v>3</v>
      </c>
      <c r="L10" s="20" t="s">
        <v>7</v>
      </c>
      <c r="M10" s="29">
        <f>SUM(N10:Q10)</f>
        <v>1</v>
      </c>
      <c r="N10" s="16">
        <f>COUNTIFS($G$2:$G$12,$L10,$I$2:$I$12,N$2)</f>
        <v>1</v>
      </c>
      <c r="O10" s="16">
        <f>COUNTIFS($G$2:$G$12,$L10,$I$2:$I$12,O$2)</f>
        <v>0</v>
      </c>
      <c r="P10" s="16">
        <f>COUNTIFS($G$2:$G$12,$L10,$I$2:$I$12,P$2)</f>
        <v>0</v>
      </c>
      <c r="Q10" s="16">
        <f>COUNTIFS($G$2:$G$12,$L10,$I$2:$I$12,Q$2)</f>
        <v>0</v>
      </c>
      <c r="R10" s="32">
        <f>IFERROR(-(N10/M10)*IMLOG2(N10/M10),0)-IFERROR((O10/M10)*IMLOG2(O10/M10),0)-IFERROR((P10/M10)*IMLOG2(P10/M10),0)-IFERROR((Q10/M10)*IMLOG2(Q10/M10),0)</f>
        <v>0</v>
      </c>
      <c r="S10" s="16"/>
      <c r="T10" s="37"/>
    </row>
    <row r="11" spans="4:20" ht="16.5" thickTop="1" thickBot="1" x14ac:dyDescent="0.3">
      <c r="D11" s="4"/>
      <c r="E11" s="6">
        <v>185</v>
      </c>
      <c r="F11" s="6">
        <v>90</v>
      </c>
      <c r="G11" s="6" t="s">
        <v>8</v>
      </c>
      <c r="H11" s="7">
        <f t="shared" si="0"/>
        <v>26.296566837107374</v>
      </c>
      <c r="I11" s="35" t="str">
        <f t="shared" si="1"/>
        <v>Sobrepeso</v>
      </c>
      <c r="K11" s="17"/>
      <c r="L11" s="21" t="s">
        <v>5</v>
      </c>
      <c r="M11" s="30">
        <f t="shared" ref="M11:M12" si="4">SUM(N11:Q11)</f>
        <v>3</v>
      </c>
      <c r="N11" s="12">
        <f>COUNTIFS($G$2:$G$12,$L11,$I$2:$I$12,N$2)</f>
        <v>1</v>
      </c>
      <c r="O11" s="12">
        <f>COUNTIFS($G$2:$G$12,$L11,$I$2:$I$12,O$2)</f>
        <v>2</v>
      </c>
      <c r="P11" s="12">
        <f>COUNTIFS($G$2:$G$12,$L11,$I$2:$I$12,P$2)</f>
        <v>0</v>
      </c>
      <c r="Q11" s="12">
        <f>COUNTIFS($G$2:$G$12,$L11,$I$2:$I$12,Q$2)</f>
        <v>0</v>
      </c>
      <c r="R11" s="33">
        <f>IFERROR(-(N11/M11)*IMLOG2(N11/M11),0)-IFERROR((O11/M11)*IMLOG2(O11/M11),0)-IFERROR((P11/M11)*IMLOG2(P11/M11),0)-IFERROR((Q11/M11)*IMLOG2(Q11/M11),0)</f>
        <v>0.91829583405449056</v>
      </c>
      <c r="S11" s="12"/>
      <c r="T11" s="38"/>
    </row>
    <row r="12" spans="4:20" ht="16.5" thickTop="1" thickBot="1" x14ac:dyDescent="0.3">
      <c r="D12" s="4"/>
      <c r="E12" s="6">
        <v>162</v>
      </c>
      <c r="F12" s="6">
        <v>50</v>
      </c>
      <c r="G12" s="6" t="s">
        <v>5</v>
      </c>
      <c r="H12" s="7">
        <f>F12/((E12/100)^2)</f>
        <v>19.051973784484069</v>
      </c>
      <c r="I12" s="35" t="str">
        <f t="shared" si="1"/>
        <v>Normal</v>
      </c>
      <c r="K12" s="17"/>
      <c r="L12" s="21" t="s">
        <v>4</v>
      </c>
      <c r="M12" s="30">
        <f t="shared" si="4"/>
        <v>1</v>
      </c>
      <c r="N12" s="12">
        <f>COUNTIFS($G$2:$G$12,$L12,$I$2:$I$12,N$2)</f>
        <v>0</v>
      </c>
      <c r="O12" s="12">
        <f>COUNTIFS($G$2:$G$12,$L12,$I$2:$I$12,O$2)</f>
        <v>1</v>
      </c>
      <c r="P12" s="12">
        <f>COUNTIFS($G$2:$G$12,$L12,$I$2:$I$12,P$2)</f>
        <v>0</v>
      </c>
      <c r="Q12" s="12">
        <f>COUNTIFS($G$2:$G$12,$L12,$I$2:$I$12,Q$2)</f>
        <v>0</v>
      </c>
      <c r="R12" s="33">
        <f>IFERROR(-(N12/M12)*IMLOG2(N12/M12),0)-IFERROR((O12/M12)*IMLOG2(O12/M12),0)-IFERROR((P12/M12)*IMLOG2(P12/M12),0)-IFERROR((Q12/M12)*IMLOG2(Q12/M12),0)</f>
        <v>0</v>
      </c>
      <c r="S12" s="12"/>
      <c r="T12" s="38"/>
    </row>
    <row r="13" spans="4:20" ht="15.75" thickTop="1" x14ac:dyDescent="0.25">
      <c r="K13" s="17"/>
      <c r="L13" s="21" t="s">
        <v>6</v>
      </c>
      <c r="M13" s="30">
        <f>SUM(N13:Q13)</f>
        <v>2</v>
      </c>
      <c r="N13" s="12">
        <f>COUNTIFS($G$2:$G$12,$L13,$I$2:$I$12,N$2)</f>
        <v>0</v>
      </c>
      <c r="O13" s="12">
        <f>COUNTIFS($G$2:$G$12,$L13,$I$2:$I$12,O$2)</f>
        <v>1</v>
      </c>
      <c r="P13" s="12">
        <f>COUNTIFS($G$2:$G$12,$L13,$I$2:$I$12,P$2)</f>
        <v>1</v>
      </c>
      <c r="Q13" s="12">
        <f>COUNTIFS($G$2:$G$12,$L13,$I$2:$I$12,Q$2)</f>
        <v>0</v>
      </c>
      <c r="R13" s="33">
        <f>IFERROR(-(N13/M13)*IMLOG2(N13/M13),0)-IFERROR((O13/M13)*IMLOG2(O13/M13),0)-IFERROR((P13/M13)*IMLOG2(P13/M13),0)-IFERROR((Q13/M13)*IMLOG2(Q13/M13),0)</f>
        <v>1</v>
      </c>
      <c r="S13" s="12"/>
      <c r="T13" s="38"/>
    </row>
    <row r="14" spans="4:20" x14ac:dyDescent="0.25">
      <c r="K14" s="17"/>
      <c r="L14" s="21" t="s">
        <v>8</v>
      </c>
      <c r="M14" s="30">
        <f t="shared" ref="M14:M15" si="5">SUM(N14:Q14)</f>
        <v>3</v>
      </c>
      <c r="N14" s="12">
        <f>COUNTIFS($G$2:$G$12,$L14,$I$2:$I$12,N$2)</f>
        <v>0</v>
      </c>
      <c r="O14" s="12">
        <f>COUNTIFS($G$2:$G$12,$L14,$I$2:$I$12,O$2)</f>
        <v>1</v>
      </c>
      <c r="P14" s="12">
        <f>COUNTIFS($G$2:$G$12,$L14,$I$2:$I$12,P$2)</f>
        <v>1</v>
      </c>
      <c r="Q14" s="12">
        <f>COUNTIFS($G$2:$G$12,$L14,$I$2:$I$12,Q$2)</f>
        <v>1</v>
      </c>
      <c r="R14" s="33">
        <f>IFERROR(-(N14/M14)*IMLOG2(N14/M14),0)-IFERROR((O14/M14)*IMLOG2(O14/M14),0)-IFERROR((P14/M14)*IMLOG2(P14/M14),0)-IFERROR((Q14/M14)*IMLOG2(Q14/M14),0)</f>
        <v>1.5849625007211599</v>
      </c>
      <c r="S14" s="12"/>
      <c r="T14" s="38"/>
    </row>
    <row r="15" spans="4:20" ht="15.75" thickBot="1" x14ac:dyDescent="0.3">
      <c r="K15" s="19"/>
      <c r="L15" s="22" t="s">
        <v>10</v>
      </c>
      <c r="M15" s="28">
        <f t="shared" si="5"/>
        <v>1</v>
      </c>
      <c r="N15" s="13">
        <f>COUNTIFS($G$2:$G$12,$L15,$I$2:$I$12,N$2)</f>
        <v>0</v>
      </c>
      <c r="O15" s="13">
        <f>COUNTIFS($G$2:$G$12,$L15,$I$2:$I$12,O$2)</f>
        <v>0</v>
      </c>
      <c r="P15" s="13">
        <f>COUNTIFS($G$2:$G$12,$L15,$I$2:$I$12,P$2)</f>
        <v>0</v>
      </c>
      <c r="Q15" s="13">
        <f>COUNTIFS($G$2:$G$12,$L15,$I$2:$I$12,Q$2)</f>
        <v>1</v>
      </c>
      <c r="R15" s="31">
        <f>IFERROR(-(N15/M15)*IMLOG2(N15/M15),0)-IFERROR((O15/M15)*IMLOG2(O15/M15),0)-IFERROR((P15/M15)*IMLOG2(P15/M15),0)-IFERROR((Q15/M15)*IMLOG2(Q15/M15),0)</f>
        <v>0</v>
      </c>
      <c r="S15" s="39">
        <f>(M10/$M$3)*R10+(M11/$M$3)*R11+(M12/$M$3)*R12+(M13/$M$3)*R13+(M14/$M$3)*R14+(M15/$M$3)*R15</f>
        <v>0.86452500039335911</v>
      </c>
      <c r="T15" s="36">
        <f>$R$3-S15</f>
        <v>0.99403021147695902</v>
      </c>
    </row>
    <row r="16" spans="4:20" ht="15.75" thickTop="1" x14ac:dyDescent="0.25"/>
    <row r="17" spans="11:16" x14ac:dyDescent="0.25">
      <c r="K17" s="2" t="s">
        <v>24</v>
      </c>
      <c r="L17" s="34"/>
    </row>
    <row r="20" spans="11:16" x14ac:dyDescent="0.25">
      <c r="L20" s="1"/>
      <c r="M20" s="1"/>
      <c r="N20" s="1"/>
      <c r="O20" s="1"/>
      <c r="P20" s="1"/>
    </row>
    <row r="21" spans="11:16" x14ac:dyDescent="0.25">
      <c r="L21" s="1"/>
      <c r="M21" s="1"/>
      <c r="N21" s="1"/>
      <c r="O21" s="1"/>
      <c r="P21" s="1"/>
    </row>
    <row r="22" spans="11:16" x14ac:dyDescent="0.25">
      <c r="L22" s="1"/>
      <c r="M22" s="1"/>
      <c r="N22" s="1"/>
      <c r="O22" s="1"/>
      <c r="P2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</dc:creator>
  <cp:lastModifiedBy>kapa</cp:lastModifiedBy>
  <dcterms:created xsi:type="dcterms:W3CDTF">2024-10-04T20:08:01Z</dcterms:created>
  <dcterms:modified xsi:type="dcterms:W3CDTF">2024-10-04T23:05:46Z</dcterms:modified>
</cp:coreProperties>
</file>