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pilgohane/Downloads/"/>
    </mc:Choice>
  </mc:AlternateContent>
  <xr:revisionPtr revIDLastSave="0" documentId="13_ncr:1_{FD03EADC-422F-9A43-A99D-5C2FE69681DE}" xr6:coauthVersionLast="47" xr6:coauthVersionMax="47" xr10:uidLastSave="{00000000-0000-0000-0000-000000000000}"/>
  <bookViews>
    <workbookView xWindow="0" yWindow="0" windowWidth="28800" windowHeight="18000" xr2:uid="{09E5B07B-F6EA-9C47-940E-DA25BF684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8" i="1" l="1"/>
  <c r="F98" i="1"/>
  <c r="G98" i="1"/>
  <c r="G101" i="1" s="1"/>
  <c r="E99" i="1"/>
  <c r="F99" i="1"/>
  <c r="G99" i="1"/>
  <c r="E100" i="1"/>
  <c r="F100" i="1"/>
  <c r="G100" i="1"/>
  <c r="D100" i="1"/>
  <c r="D101" i="1" s="1"/>
  <c r="D99" i="1"/>
  <c r="D98" i="1"/>
  <c r="C100" i="1"/>
  <c r="C99" i="1"/>
  <c r="C98" i="1"/>
  <c r="C101" i="1" s="1"/>
  <c r="H54" i="1"/>
  <c r="I54" i="1"/>
  <c r="J54" i="1"/>
  <c r="K54" i="1"/>
  <c r="L54" i="1"/>
  <c r="M54" i="1"/>
  <c r="N54" i="1"/>
  <c r="O54" i="1"/>
  <c r="G95" i="1"/>
  <c r="H93" i="1" s="1"/>
  <c r="D95" i="1"/>
  <c r="E95" i="1"/>
  <c r="F95" i="1"/>
  <c r="C95" i="1"/>
  <c r="D88" i="1"/>
  <c r="E88" i="1"/>
  <c r="F88" i="1"/>
  <c r="G88" i="1"/>
  <c r="D89" i="1"/>
  <c r="E89" i="1"/>
  <c r="F89" i="1"/>
  <c r="G89" i="1"/>
  <c r="D90" i="1"/>
  <c r="E90" i="1"/>
  <c r="F90" i="1"/>
  <c r="G90" i="1"/>
  <c r="C88" i="1"/>
  <c r="C89" i="1"/>
  <c r="C90" i="1"/>
  <c r="I31" i="1"/>
  <c r="J31" i="1"/>
  <c r="K31" i="1"/>
  <c r="L31" i="1"/>
  <c r="M31" i="1"/>
  <c r="N31" i="1"/>
  <c r="O31" i="1"/>
  <c r="H31" i="1"/>
  <c r="H25" i="1"/>
  <c r="H30" i="1" s="1"/>
  <c r="H89" i="1" s="1"/>
  <c r="H66" i="1" s="1"/>
  <c r="D13" i="1"/>
  <c r="E13" i="1"/>
  <c r="F13" i="1"/>
  <c r="G13" i="1"/>
  <c r="D12" i="1"/>
  <c r="E12" i="1"/>
  <c r="F12" i="1"/>
  <c r="G12" i="1"/>
  <c r="D11" i="1"/>
  <c r="E11" i="1"/>
  <c r="F11" i="1"/>
  <c r="G11" i="1"/>
  <c r="C11" i="1"/>
  <c r="C12" i="1"/>
  <c r="C13" i="1"/>
  <c r="E9" i="1"/>
  <c r="F9" i="1"/>
  <c r="G9" i="1"/>
  <c r="D9" i="1"/>
  <c r="G77" i="1"/>
  <c r="F77" i="1"/>
  <c r="E77" i="1"/>
  <c r="D77" i="1"/>
  <c r="C77" i="1"/>
  <c r="G72" i="1"/>
  <c r="F72" i="1"/>
  <c r="E72" i="1"/>
  <c r="D72" i="1"/>
  <c r="C72" i="1"/>
  <c r="G68" i="1"/>
  <c r="F68" i="1"/>
  <c r="E68" i="1"/>
  <c r="D68" i="1"/>
  <c r="C68" i="1"/>
  <c r="G87" i="1" l="1"/>
  <c r="F101" i="1"/>
  <c r="E101" i="1"/>
  <c r="C87" i="1"/>
  <c r="I25" i="1"/>
  <c r="I43" i="1" s="1"/>
  <c r="I98" i="1" s="1"/>
  <c r="H29" i="1"/>
  <c r="H90" i="1"/>
  <c r="I87" i="1" s="1"/>
  <c r="H40" i="1"/>
  <c r="D87" i="1"/>
  <c r="H26" i="1"/>
  <c r="H43" i="1"/>
  <c r="H98" i="1" s="1"/>
  <c r="H87" i="1"/>
  <c r="F87" i="1"/>
  <c r="E87" i="1"/>
  <c r="G79" i="1"/>
  <c r="G81" i="1" s="1"/>
  <c r="H80" i="1" s="1"/>
  <c r="D79" i="1"/>
  <c r="D81" i="1" s="1"/>
  <c r="C79" i="1"/>
  <c r="C81" i="1" s="1"/>
  <c r="E79" i="1"/>
  <c r="E81" i="1" s="1"/>
  <c r="F79" i="1"/>
  <c r="F81" i="1" s="1"/>
  <c r="G57" i="1"/>
  <c r="F57" i="1"/>
  <c r="F58" i="1" s="1"/>
  <c r="E57" i="1"/>
  <c r="E58" i="1" s="1"/>
  <c r="D57" i="1"/>
  <c r="C57" i="1"/>
  <c r="G54" i="1"/>
  <c r="F54" i="1"/>
  <c r="E54" i="1"/>
  <c r="D54" i="1"/>
  <c r="C54" i="1"/>
  <c r="G51" i="1"/>
  <c r="F51" i="1"/>
  <c r="E51" i="1"/>
  <c r="D51" i="1"/>
  <c r="C51" i="1"/>
  <c r="G45" i="1"/>
  <c r="G46" i="1" s="1"/>
  <c r="F45" i="1"/>
  <c r="F46" i="1" s="1"/>
  <c r="E45" i="1"/>
  <c r="E46" i="1" s="1"/>
  <c r="D45" i="1"/>
  <c r="D46" i="1" s="1"/>
  <c r="C45" i="1"/>
  <c r="C46" i="1" s="1"/>
  <c r="G27" i="1"/>
  <c r="F27" i="1"/>
  <c r="E27" i="1"/>
  <c r="D27" i="1"/>
  <c r="C27" i="1"/>
  <c r="C10" i="1" s="1"/>
  <c r="H88" i="1" l="1"/>
  <c r="H71" i="1" s="1"/>
  <c r="H72" i="1" s="1"/>
  <c r="I30" i="1"/>
  <c r="I89" i="1" s="1"/>
  <c r="I66" i="1" s="1"/>
  <c r="J25" i="1"/>
  <c r="I26" i="1"/>
  <c r="I90" i="1"/>
  <c r="I29" i="1"/>
  <c r="H56" i="1"/>
  <c r="H44" i="1"/>
  <c r="H27" i="1"/>
  <c r="H32" i="1" s="1"/>
  <c r="D32" i="1"/>
  <c r="D10" i="1"/>
  <c r="E32" i="1"/>
  <c r="E10" i="1"/>
  <c r="F32" i="1"/>
  <c r="F10" i="1"/>
  <c r="G32" i="1"/>
  <c r="G10" i="1"/>
  <c r="C32" i="1"/>
  <c r="G58" i="1"/>
  <c r="G59" i="1" s="1"/>
  <c r="E59" i="1"/>
  <c r="F59" i="1"/>
  <c r="C58" i="1"/>
  <c r="C59" i="1" s="1"/>
  <c r="D58" i="1"/>
  <c r="D59" i="1" s="1"/>
  <c r="H57" i="1" l="1"/>
  <c r="H58" i="1" s="1"/>
  <c r="H99" i="1"/>
  <c r="H45" i="1"/>
  <c r="H46" i="1" s="1"/>
  <c r="H100" i="1"/>
  <c r="J87" i="1"/>
  <c r="I88" i="1"/>
  <c r="I71" i="1" s="1"/>
  <c r="I72" i="1" s="1"/>
  <c r="I40" i="1"/>
  <c r="I56" i="1"/>
  <c r="I44" i="1"/>
  <c r="I27" i="1"/>
  <c r="I32" i="1" s="1"/>
  <c r="J29" i="1"/>
  <c r="J30" i="1"/>
  <c r="J89" i="1" s="1"/>
  <c r="J66" i="1" s="1"/>
  <c r="K25" i="1"/>
  <c r="J43" i="1"/>
  <c r="J98" i="1" s="1"/>
  <c r="J90" i="1"/>
  <c r="J26" i="1"/>
  <c r="J27" i="1"/>
  <c r="I33" i="1"/>
  <c r="H33" i="1"/>
  <c r="H34" i="1"/>
  <c r="G34" i="1"/>
  <c r="G94" i="1" s="1"/>
  <c r="G93" i="1" s="1"/>
  <c r="G14" i="1"/>
  <c r="F34" i="1"/>
  <c r="F94" i="1" s="1"/>
  <c r="F93" i="1" s="1"/>
  <c r="F14" i="1"/>
  <c r="E34" i="1"/>
  <c r="E94" i="1" s="1"/>
  <c r="E93" i="1" s="1"/>
  <c r="E14" i="1"/>
  <c r="C34" i="1"/>
  <c r="C94" i="1" s="1"/>
  <c r="C93" i="1" s="1"/>
  <c r="C14" i="1"/>
  <c r="D34" i="1"/>
  <c r="D94" i="1" s="1"/>
  <c r="D93" i="1" s="1"/>
  <c r="D14" i="1"/>
  <c r="H94" i="1" l="1"/>
  <c r="H95" i="1" s="1"/>
  <c r="H64" i="1"/>
  <c r="I45" i="1"/>
  <c r="I46" i="1" s="1"/>
  <c r="I100" i="1"/>
  <c r="I34" i="1"/>
  <c r="H101" i="1"/>
  <c r="H67" i="1" s="1"/>
  <c r="I57" i="1"/>
  <c r="I58" i="1" s="1"/>
  <c r="I99" i="1"/>
  <c r="I101" i="1" s="1"/>
  <c r="I67" i="1" s="1"/>
  <c r="I93" i="1"/>
  <c r="H50" i="1"/>
  <c r="H51" i="1" s="1"/>
  <c r="H59" i="1" s="1"/>
  <c r="J32" i="1"/>
  <c r="J56" i="1"/>
  <c r="J44" i="1"/>
  <c r="K87" i="1"/>
  <c r="J88" i="1"/>
  <c r="J71" i="1" s="1"/>
  <c r="J72" i="1" s="1"/>
  <c r="J40" i="1"/>
  <c r="L25" i="1"/>
  <c r="K29" i="1"/>
  <c r="K90" i="1"/>
  <c r="K26" i="1"/>
  <c r="K30" i="1"/>
  <c r="K89" i="1" s="1"/>
  <c r="K66" i="1" s="1"/>
  <c r="K43" i="1"/>
  <c r="K98" i="1" s="1"/>
  <c r="J45" i="1" l="1"/>
  <c r="J46" i="1" s="1"/>
  <c r="J100" i="1"/>
  <c r="J57" i="1"/>
  <c r="J58" i="1" s="1"/>
  <c r="J99" i="1"/>
  <c r="H68" i="1"/>
  <c r="H79" i="1" s="1"/>
  <c r="H81" i="1" s="1"/>
  <c r="I80" i="1" s="1"/>
  <c r="I94" i="1"/>
  <c r="I95" i="1" s="1"/>
  <c r="I64" i="1"/>
  <c r="I68" i="1" s="1"/>
  <c r="I79" i="1" s="1"/>
  <c r="K44" i="1"/>
  <c r="K100" i="1" s="1"/>
  <c r="K27" i="1"/>
  <c r="K32" i="1" s="1"/>
  <c r="K56" i="1"/>
  <c r="K88" i="1"/>
  <c r="K71" i="1" s="1"/>
  <c r="K72" i="1" s="1"/>
  <c r="L87" i="1"/>
  <c r="L88" i="1" s="1"/>
  <c r="L71" i="1" s="1"/>
  <c r="L72" i="1" s="1"/>
  <c r="K40" i="1"/>
  <c r="L90" i="1"/>
  <c r="M25" i="1"/>
  <c r="L26" i="1"/>
  <c r="L43" i="1"/>
  <c r="L98" i="1" s="1"/>
  <c r="L30" i="1"/>
  <c r="L89" i="1" s="1"/>
  <c r="L66" i="1" s="1"/>
  <c r="L29" i="1"/>
  <c r="L27" i="1"/>
  <c r="L32" i="1" s="1"/>
  <c r="L33" i="1" s="1"/>
  <c r="L34" i="1" s="1"/>
  <c r="J33" i="1"/>
  <c r="J34" i="1"/>
  <c r="J93" i="1" l="1"/>
  <c r="I50" i="1"/>
  <c r="I51" i="1" s="1"/>
  <c r="I59" i="1" s="1"/>
  <c r="I81" i="1"/>
  <c r="J80" i="1" s="1"/>
  <c r="J94" i="1"/>
  <c r="J95" i="1" s="1"/>
  <c r="J64" i="1"/>
  <c r="J68" i="1" s="1"/>
  <c r="J79" i="1" s="1"/>
  <c r="L94" i="1"/>
  <c r="L64" i="1"/>
  <c r="K57" i="1"/>
  <c r="K58" i="1" s="1"/>
  <c r="K99" i="1"/>
  <c r="K101" i="1" s="1"/>
  <c r="K67" i="1" s="1"/>
  <c r="J101" i="1"/>
  <c r="J67" i="1" s="1"/>
  <c r="K45" i="1"/>
  <c r="K46" i="1" s="1"/>
  <c r="L56" i="1"/>
  <c r="L44" i="1"/>
  <c r="M43" i="1"/>
  <c r="M98" i="1" s="1"/>
  <c r="M29" i="1"/>
  <c r="M30" i="1"/>
  <c r="M89" i="1" s="1"/>
  <c r="M66" i="1" s="1"/>
  <c r="M26" i="1"/>
  <c r="N25" i="1"/>
  <c r="M90" i="1"/>
  <c r="K33" i="1"/>
  <c r="K34" i="1"/>
  <c r="M87" i="1"/>
  <c r="L40" i="1"/>
  <c r="K94" i="1" l="1"/>
  <c r="K64" i="1"/>
  <c r="K68" i="1" s="1"/>
  <c r="K79" i="1" s="1"/>
  <c r="L45" i="1"/>
  <c r="L46" i="1" s="1"/>
  <c r="L100" i="1"/>
  <c r="J81" i="1"/>
  <c r="K80" i="1" s="1"/>
  <c r="K81" i="1" s="1"/>
  <c r="L80" i="1" s="1"/>
  <c r="L57" i="1"/>
  <c r="L58" i="1" s="1"/>
  <c r="L99" i="1"/>
  <c r="O25" i="1"/>
  <c r="N26" i="1"/>
  <c r="N27" i="1"/>
  <c r="N90" i="1"/>
  <c r="N43" i="1"/>
  <c r="N98" i="1" s="1"/>
  <c r="N29" i="1"/>
  <c r="N30" i="1"/>
  <c r="N89" i="1" s="1"/>
  <c r="N66" i="1" s="1"/>
  <c r="K93" i="1"/>
  <c r="J50" i="1"/>
  <c r="J51" i="1" s="1"/>
  <c r="J59" i="1" s="1"/>
  <c r="M56" i="1"/>
  <c r="M44" i="1"/>
  <c r="M100" i="1" s="1"/>
  <c r="M45" i="1"/>
  <c r="M27" i="1"/>
  <c r="M32" i="1" s="1"/>
  <c r="N87" i="1"/>
  <c r="M88" i="1"/>
  <c r="M71" i="1" s="1"/>
  <c r="M72" i="1" s="1"/>
  <c r="M40" i="1"/>
  <c r="M57" i="1" l="1"/>
  <c r="M58" i="1" s="1"/>
  <c r="M99" i="1"/>
  <c r="M101" i="1" s="1"/>
  <c r="M67" i="1" s="1"/>
  <c r="K95" i="1"/>
  <c r="L101" i="1"/>
  <c r="L67" i="1" s="1"/>
  <c r="L68" i="1" s="1"/>
  <c r="L79" i="1" s="1"/>
  <c r="L81" i="1" s="1"/>
  <c r="M80" i="1" s="1"/>
  <c r="L93" i="1"/>
  <c r="L95" i="1" s="1"/>
  <c r="K50" i="1"/>
  <c r="K51" i="1" s="1"/>
  <c r="K59" i="1" s="1"/>
  <c r="N32" i="1"/>
  <c r="N33" i="1" s="1"/>
  <c r="N34" i="1" s="1"/>
  <c r="O87" i="1"/>
  <c r="N40" i="1"/>
  <c r="N88" i="1"/>
  <c r="N71" i="1" s="1"/>
  <c r="N72" i="1" s="1"/>
  <c r="M33" i="1"/>
  <c r="M34" i="1" s="1"/>
  <c r="M46" i="1"/>
  <c r="N56" i="1"/>
  <c r="N44" i="1"/>
  <c r="O29" i="1"/>
  <c r="O43" i="1"/>
  <c r="O98" i="1" s="1"/>
  <c r="O90" i="1"/>
  <c r="O40" i="1" s="1"/>
  <c r="O30" i="1"/>
  <c r="O89" i="1" s="1"/>
  <c r="O66" i="1" s="1"/>
  <c r="O26" i="1"/>
  <c r="O27" i="1"/>
  <c r="M94" i="1" l="1"/>
  <c r="M64" i="1"/>
  <c r="M68" i="1" s="1"/>
  <c r="M79" i="1" s="1"/>
  <c r="M81" i="1" s="1"/>
  <c r="N80" i="1" s="1"/>
  <c r="N57" i="1"/>
  <c r="N58" i="1" s="1"/>
  <c r="N99" i="1"/>
  <c r="N45" i="1"/>
  <c r="N46" i="1" s="1"/>
  <c r="N100" i="1"/>
  <c r="N94" i="1"/>
  <c r="N64" i="1"/>
  <c r="O88" i="1"/>
  <c r="O71" i="1" s="1"/>
  <c r="O72" i="1" s="1"/>
  <c r="O32" i="1"/>
  <c r="O33" i="1" s="1"/>
  <c r="O34" i="1" s="1"/>
  <c r="O56" i="1"/>
  <c r="O44" i="1"/>
  <c r="M93" i="1"/>
  <c r="M95" i="1" s="1"/>
  <c r="L50" i="1"/>
  <c r="L51" i="1" s="1"/>
  <c r="L59" i="1" s="1"/>
  <c r="O57" i="1" l="1"/>
  <c r="O58" i="1" s="1"/>
  <c r="O99" i="1"/>
  <c r="O45" i="1"/>
  <c r="O46" i="1" s="1"/>
  <c r="O100" i="1"/>
  <c r="N101" i="1"/>
  <c r="N67" i="1" s="1"/>
  <c r="N68" i="1" s="1"/>
  <c r="N79" i="1" s="1"/>
  <c r="N81" i="1" s="1"/>
  <c r="O80" i="1" s="1"/>
  <c r="O94" i="1"/>
  <c r="O64" i="1"/>
  <c r="N93" i="1"/>
  <c r="N95" i="1" s="1"/>
  <c r="M50" i="1"/>
  <c r="M51" i="1" s="1"/>
  <c r="M59" i="1" s="1"/>
  <c r="O101" i="1" l="1"/>
  <c r="O67" i="1" s="1"/>
  <c r="O68" i="1" s="1"/>
  <c r="O79" i="1" s="1"/>
  <c r="O81" i="1" s="1"/>
  <c r="O93" i="1"/>
  <c r="O95" i="1" s="1"/>
  <c r="O50" i="1" s="1"/>
  <c r="O51" i="1" s="1"/>
  <c r="O59" i="1" s="1"/>
  <c r="N50" i="1"/>
  <c r="N51" i="1" s="1"/>
  <c r="N59" i="1" s="1"/>
</calcChain>
</file>

<file path=xl/sharedStrings.xml><?xml version="1.0" encoding="utf-8"?>
<sst xmlns="http://schemas.openxmlformats.org/spreadsheetml/2006/main" count="80" uniqueCount="79">
  <si>
    <t xml:space="preserve">3 Statement Model </t>
  </si>
  <si>
    <t xml:space="preserve">Number of Days </t>
  </si>
  <si>
    <t>Sales Revenue</t>
  </si>
  <si>
    <t>Cost of Sales</t>
  </si>
  <si>
    <t>Gross Profit</t>
  </si>
  <si>
    <t>SG&amp;A Expense</t>
  </si>
  <si>
    <t>Depreciation Expense</t>
  </si>
  <si>
    <t>Interest Expense</t>
  </si>
  <si>
    <t>Income Taxes</t>
  </si>
  <si>
    <t>Profit after tax</t>
  </si>
  <si>
    <t>Assets</t>
  </si>
  <si>
    <t>Non-current Assets</t>
  </si>
  <si>
    <t>Property, Plant &amp; Equipment</t>
  </si>
  <si>
    <t>Current Assets</t>
  </si>
  <si>
    <t>Cash &amp; Cash Equivalents</t>
  </si>
  <si>
    <t>Accounts Receivable</t>
  </si>
  <si>
    <t>Inventories</t>
  </si>
  <si>
    <t>Total Current Assets</t>
  </si>
  <si>
    <t>Total Assets</t>
  </si>
  <si>
    <t>Shareholders' Equity</t>
  </si>
  <si>
    <t>Share Capital</t>
  </si>
  <si>
    <t>Retained Earnings</t>
  </si>
  <si>
    <t>Total Shareholders' Equity</t>
  </si>
  <si>
    <t>Non-current Liabilities</t>
  </si>
  <si>
    <t>Long-Term Debt</t>
  </si>
  <si>
    <t>Total</t>
  </si>
  <si>
    <t>Current Liabilities</t>
  </si>
  <si>
    <t>Accounts Payable</t>
  </si>
  <si>
    <t>Total Current Liabilities</t>
  </si>
  <si>
    <t>Total Liabilities</t>
  </si>
  <si>
    <t>Total Liabilities and Shareholders' Equity</t>
  </si>
  <si>
    <t xml:space="preserve">Statement of Cash Flow </t>
  </si>
  <si>
    <t>Operating Activities</t>
  </si>
  <si>
    <t>Adjustments For:</t>
  </si>
  <si>
    <t>Changes in Non-Cash Working Capital</t>
  </si>
  <si>
    <t>Cash Generated From Operating Activities</t>
  </si>
  <si>
    <t>Investing Activities</t>
  </si>
  <si>
    <t>Additions to PPE</t>
  </si>
  <si>
    <t>Cash (Used For) Investing Activities</t>
  </si>
  <si>
    <t>Financing Activities</t>
  </si>
  <si>
    <t>Repayment of Debt</t>
  </si>
  <si>
    <t>Issuance of Equity</t>
  </si>
  <si>
    <t>Cash (Used For) Generated From Financing Activities</t>
  </si>
  <si>
    <t>Cash (Used) Generated in the Period</t>
  </si>
  <si>
    <t>Cash &amp; Cash Equivalents at Start</t>
  </si>
  <si>
    <t>Cash &amp; Cash Equivalents at End</t>
  </si>
  <si>
    <t>Assumption and key drivers</t>
  </si>
  <si>
    <t>Statement of profit and Loss</t>
  </si>
  <si>
    <t xml:space="preserve">Sales growth rate </t>
  </si>
  <si>
    <t xml:space="preserve">gross profit margin </t>
  </si>
  <si>
    <t xml:space="preserve">SG&amp;A as a %age of sales </t>
  </si>
  <si>
    <t xml:space="preserve">depreciation expenses as a %age of sales </t>
  </si>
  <si>
    <t xml:space="preserve">interest expenses as a %age of LTL </t>
  </si>
  <si>
    <t xml:space="preserve">Tax as a %age of PBT </t>
  </si>
  <si>
    <t xml:space="preserve">Statement of Financial Position </t>
  </si>
  <si>
    <t xml:space="preserve">Capital turnover ratio </t>
  </si>
  <si>
    <t xml:space="preserve">receivable days (Revenue Base) </t>
  </si>
  <si>
    <t xml:space="preserve">inventory days (COS base) </t>
  </si>
  <si>
    <t xml:space="preserve">payable days (COS base) </t>
  </si>
  <si>
    <t xml:space="preserve">long term liabilities (LTL) </t>
  </si>
  <si>
    <t xml:space="preserve">Income Before Income Taxes (Operating Profit) </t>
  </si>
  <si>
    <t xml:space="preserve">Profit after tax (Net Profit) </t>
  </si>
  <si>
    <t>Statement of Financial Position (Balance Sheet)</t>
  </si>
  <si>
    <t>Statement of Profit &amp; Loss (Income statement)</t>
  </si>
  <si>
    <t>Supporting Calculations</t>
  </si>
  <si>
    <t xml:space="preserve">1. PPE Schedule </t>
  </si>
  <si>
    <t>Balance b/d</t>
  </si>
  <si>
    <t xml:space="preserve">Addition / Disposal </t>
  </si>
  <si>
    <t xml:space="preserve">Depreciation </t>
  </si>
  <si>
    <t xml:space="preserve">Balance at the end </t>
  </si>
  <si>
    <t>2. Retained Earning</t>
  </si>
  <si>
    <t xml:space="preserve">Opening Balance </t>
  </si>
  <si>
    <t xml:space="preserve">profit for the year </t>
  </si>
  <si>
    <t xml:space="preserve">closing balance </t>
  </si>
  <si>
    <t xml:space="preserve">3. change in working captial </t>
  </si>
  <si>
    <t xml:space="preserve">account receivalbe </t>
  </si>
  <si>
    <t xml:space="preserve">account payable </t>
  </si>
  <si>
    <t xml:space="preserve">inventory </t>
  </si>
  <si>
    <t xml:space="preserve">balance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</si>
</sst>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\A"/>
    <numFmt numFmtId="165" formatCode="0\F"/>
    <numFmt numFmtId="166" formatCode="0_);\(0\)"/>
    <numFmt numFmtId="167" formatCode="&quot;$&quot;#,##0.00"/>
    <numFmt numFmtId="168" formatCode="_(* #,##0_);_(* \(#,##0\);_(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8"/>
      <color theme="0"/>
      <name val="Aptos Narrow (Body)"/>
    </font>
    <font>
      <sz val="18"/>
      <color theme="0"/>
      <name val="Aptos Narrow"/>
      <family val="2"/>
      <scheme val="minor"/>
    </font>
    <font>
      <sz val="12"/>
      <color rgb="FF0000FF"/>
      <name val="Quattrocento Sans"/>
    </font>
    <font>
      <sz val="12"/>
      <color theme="1"/>
      <name val="Quattrocento Sans"/>
    </font>
    <font>
      <b/>
      <sz val="12"/>
      <color theme="1"/>
      <name val="Quattrocento Sans"/>
    </font>
    <font>
      <b/>
      <sz val="11"/>
      <color theme="1"/>
      <name val="Quattrocento Sans"/>
    </font>
    <font>
      <sz val="11"/>
      <color theme="1"/>
      <name val="Quattrocento Sans"/>
    </font>
    <font>
      <b/>
      <u/>
      <sz val="12"/>
      <color theme="1"/>
      <name val="Quattrocento Sans"/>
    </font>
    <font>
      <b/>
      <u/>
      <sz val="11"/>
      <color theme="1"/>
      <name val="Quattrocento Sans"/>
    </font>
    <font>
      <sz val="11"/>
      <color rgb="FF0000FF"/>
      <name val="Quattrocento Sans"/>
    </font>
    <font>
      <sz val="12"/>
      <color rgb="FF1999CF"/>
      <name val="Aptos Narrow"/>
      <family val="2"/>
      <scheme val="minor"/>
    </font>
    <font>
      <sz val="12"/>
      <color theme="7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rgb="FF0000FF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2"/>
    <xf numFmtId="0" fontId="6" fillId="0" borderId="1" xfId="2" applyFont="1" applyBorder="1"/>
    <xf numFmtId="0" fontId="7" fillId="0" borderId="0" xfId="2" applyFont="1"/>
    <xf numFmtId="0" fontId="7" fillId="0" borderId="2" xfId="2" applyFont="1" applyBorder="1"/>
    <xf numFmtId="166" fontId="0" fillId="0" borderId="0" xfId="1" applyNumberFormat="1" applyFont="1"/>
    <xf numFmtId="0" fontId="8" fillId="0" borderId="0" xfId="2" applyFont="1"/>
    <xf numFmtId="0" fontId="9" fillId="0" borderId="0" xfId="2" applyFont="1"/>
    <xf numFmtId="167" fontId="9" fillId="0" borderId="0" xfId="2" applyNumberFormat="1" applyFont="1"/>
    <xf numFmtId="0" fontId="10" fillId="0" borderId="0" xfId="2" applyFont="1"/>
    <xf numFmtId="0" fontId="9" fillId="0" borderId="1" xfId="2" applyFont="1" applyBorder="1"/>
    <xf numFmtId="0" fontId="8" fillId="0" borderId="2" xfId="2" applyFont="1" applyBorder="1"/>
    <xf numFmtId="0" fontId="11" fillId="0" borderId="0" xfId="2" applyFont="1"/>
    <xf numFmtId="0" fontId="8" fillId="0" borderId="3" xfId="2" applyFont="1" applyBorder="1"/>
    <xf numFmtId="166" fontId="0" fillId="0" borderId="0" xfId="0" applyNumberFormat="1"/>
    <xf numFmtId="168" fontId="7" fillId="0" borderId="0" xfId="1" applyNumberFormat="1" applyFont="1"/>
    <xf numFmtId="168" fontId="5" fillId="0" borderId="0" xfId="1" applyNumberFormat="1" applyFont="1"/>
    <xf numFmtId="168" fontId="5" fillId="0" borderId="1" xfId="1" applyNumberFormat="1" applyFont="1" applyBorder="1"/>
    <xf numFmtId="168" fontId="1" fillId="0" borderId="0" xfId="1" applyNumberFormat="1"/>
    <xf numFmtId="168" fontId="6" fillId="0" borderId="0" xfId="1" applyNumberFormat="1" applyFont="1"/>
    <xf numFmtId="168" fontId="7" fillId="0" borderId="2" xfId="1" applyNumberFormat="1" applyFont="1" applyBorder="1"/>
    <xf numFmtId="0" fontId="9" fillId="0" borderId="0" xfId="2" applyFont="1" applyAlignment="1">
      <alignment horizontal="left"/>
    </xf>
    <xf numFmtId="0" fontId="9" fillId="0" borderId="1" xfId="2" applyFont="1" applyBorder="1" applyAlignment="1">
      <alignment horizontal="left"/>
    </xf>
    <xf numFmtId="168" fontId="12" fillId="0" borderId="0" xfId="1" applyNumberFormat="1" applyFont="1"/>
    <xf numFmtId="168" fontId="9" fillId="0" borderId="0" xfId="1" applyNumberFormat="1" applyFont="1"/>
    <xf numFmtId="168" fontId="12" fillId="0" borderId="1" xfId="1" applyNumberFormat="1" applyFont="1" applyBorder="1"/>
    <xf numFmtId="168" fontId="8" fillId="0" borderId="0" xfId="1" applyNumberFormat="1" applyFont="1"/>
    <xf numFmtId="168" fontId="8" fillId="0" borderId="2" xfId="1" applyNumberFormat="1" applyFont="1" applyBorder="1"/>
    <xf numFmtId="0" fontId="0" fillId="0" borderId="4" xfId="0" applyBorder="1"/>
    <xf numFmtId="9" fontId="0" fillId="0" borderId="0" xfId="3" applyFont="1"/>
    <xf numFmtId="2" fontId="0" fillId="0" borderId="0" xfId="3" applyNumberFormat="1" applyFont="1"/>
    <xf numFmtId="1" fontId="0" fillId="0" borderId="0" xfId="3" applyNumberFormat="1" applyFont="1"/>
    <xf numFmtId="9" fontId="13" fillId="0" borderId="0" xfId="3" applyFo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9" fontId="13" fillId="0" borderId="0" xfId="3" applyNumberFormat="1" applyFont="1"/>
    <xf numFmtId="43" fontId="0" fillId="0" borderId="0" xfId="1" applyFont="1"/>
    <xf numFmtId="168" fontId="0" fillId="0" borderId="0" xfId="1" applyNumberFormat="1" applyFont="1"/>
    <xf numFmtId="168" fontId="14" fillId="0" borderId="0" xfId="1" applyNumberFormat="1" applyFont="1"/>
    <xf numFmtId="2" fontId="0" fillId="0" borderId="0" xfId="1" applyNumberFormat="1" applyFont="1"/>
    <xf numFmtId="168" fontId="7" fillId="0" borderId="5" xfId="1" applyNumberFormat="1" applyFont="1" applyBorder="1"/>
    <xf numFmtId="2" fontId="7" fillId="0" borderId="5" xfId="1" applyNumberFormat="1" applyFont="1" applyBorder="1"/>
    <xf numFmtId="168" fontId="6" fillId="0" borderId="5" xfId="1" applyNumberFormat="1" applyFont="1" applyBorder="1"/>
    <xf numFmtId="168" fontId="5" fillId="0" borderId="0" xfId="1" applyNumberFormat="1" applyFont="1" applyBorder="1"/>
    <xf numFmtId="168" fontId="7" fillId="0" borderId="6" xfId="1" applyNumberFormat="1" applyFont="1" applyBorder="1"/>
    <xf numFmtId="0" fontId="15" fillId="0" borderId="0" xfId="0" applyFont="1"/>
    <xf numFmtId="168" fontId="0" fillId="0" borderId="0" xfId="0" applyNumberFormat="1"/>
    <xf numFmtId="168" fontId="15" fillId="0" borderId="0" xfId="0" applyNumberFormat="1" applyFont="1"/>
    <xf numFmtId="0" fontId="16" fillId="0" borderId="0" xfId="0" applyFont="1"/>
    <xf numFmtId="168" fontId="17" fillId="0" borderId="5" xfId="1" applyNumberFormat="1" applyFont="1" applyBorder="1"/>
    <xf numFmtId="168" fontId="6" fillId="0" borderId="1" xfId="1" applyNumberFormat="1" applyFont="1" applyBorder="1"/>
    <xf numFmtId="168" fontId="8" fillId="0" borderId="5" xfId="1" applyNumberFormat="1" applyFont="1" applyBorder="1"/>
    <xf numFmtId="166" fontId="15" fillId="0" borderId="5" xfId="0" applyNumberFormat="1" applyFont="1" applyBorder="1"/>
    <xf numFmtId="168" fontId="15" fillId="0" borderId="5" xfId="0" applyNumberFormat="1" applyFont="1" applyBorder="1"/>
    <xf numFmtId="2" fontId="15" fillId="0" borderId="5" xfId="1" applyNumberFormat="1" applyFont="1" applyBorder="1"/>
  </cellXfs>
  <cellStyles count="4">
    <cellStyle name="Comma" xfId="1" builtinId="3"/>
    <cellStyle name="Normal" xfId="0" builtinId="0"/>
    <cellStyle name="Normal 2" xfId="2" xr:uid="{5C0991B0-462D-D146-9BA0-0F301F296BD0}"/>
    <cellStyle name="Per cent" xfId="3" builtinId="5"/>
  </cellStyles>
  <dxfs count="0"/>
  <tableStyles count="0" defaultTableStyle="TableStyleMedium2" defaultPivotStyle="PivotStyleLight16"/>
  <colors>
    <mruColors>
      <color rgb="FF1999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5A35-90A3-414A-BB8C-43745A4D83BD}">
  <dimension ref="A1:O101"/>
  <sheetViews>
    <sheetView showGridLines="0" tabSelected="1" zoomScale="110" zoomScaleNormal="11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7" sqref="C17"/>
    </sheetView>
  </sheetViews>
  <sheetFormatPr baseColWidth="10" defaultRowHeight="16" outlineLevelRow="1" x14ac:dyDescent="0.2"/>
  <cols>
    <col min="1" max="1" width="45.6640625" customWidth="1"/>
    <col min="2" max="2" width="2.83203125" customWidth="1"/>
    <col min="3" max="3" width="15.1640625" bestFit="1" customWidth="1"/>
    <col min="4" max="4" width="14.33203125" bestFit="1" customWidth="1"/>
    <col min="5" max="5" width="14.83203125" bestFit="1" customWidth="1"/>
    <col min="6" max="6" width="14.33203125" bestFit="1" customWidth="1"/>
    <col min="7" max="7" width="10.33203125" bestFit="1" customWidth="1"/>
    <col min="8" max="9" width="12.5" bestFit="1" customWidth="1"/>
    <col min="10" max="10" width="13.5" bestFit="1" customWidth="1"/>
    <col min="11" max="11" width="15.1640625" bestFit="1" customWidth="1"/>
    <col min="12" max="12" width="16.1640625" bestFit="1" customWidth="1"/>
    <col min="13" max="13" width="17.83203125" bestFit="1" customWidth="1"/>
    <col min="14" max="14" width="19" bestFit="1" customWidth="1"/>
    <col min="15" max="15" width="20.5" bestFit="1" customWidth="1"/>
  </cols>
  <sheetData>
    <row r="1" spans="1:15" ht="24" x14ac:dyDescent="0.3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x14ac:dyDescent="0.2">
      <c r="C2" s="1">
        <v>2018</v>
      </c>
      <c r="D2" s="1">
        <v>2019</v>
      </c>
      <c r="E2" s="1">
        <v>2020</v>
      </c>
      <c r="F2" s="1">
        <v>2021</v>
      </c>
      <c r="G2" s="1">
        <v>2022</v>
      </c>
      <c r="H2" s="2">
        <v>2023</v>
      </c>
      <c r="I2" s="2">
        <v>2024</v>
      </c>
      <c r="J2" s="2">
        <v>2025</v>
      </c>
      <c r="K2" s="2">
        <v>2026</v>
      </c>
      <c r="L2" s="2">
        <v>2027</v>
      </c>
      <c r="M2" s="2">
        <v>2028</v>
      </c>
      <c r="N2" s="2">
        <v>2029</v>
      </c>
      <c r="O2" s="2">
        <v>2030</v>
      </c>
    </row>
    <row r="3" spans="1:15" x14ac:dyDescent="0.2">
      <c r="A3" t="s">
        <v>1</v>
      </c>
      <c r="C3">
        <v>365</v>
      </c>
      <c r="D3">
        <v>365</v>
      </c>
      <c r="E3">
        <v>365</v>
      </c>
      <c r="F3">
        <v>365</v>
      </c>
      <c r="G3">
        <v>365</v>
      </c>
      <c r="H3">
        <v>365</v>
      </c>
      <c r="I3">
        <v>365</v>
      </c>
      <c r="J3">
        <v>365</v>
      </c>
      <c r="K3">
        <v>365</v>
      </c>
      <c r="L3">
        <v>365</v>
      </c>
      <c r="M3">
        <v>365</v>
      </c>
      <c r="N3">
        <v>365</v>
      </c>
      <c r="O3">
        <v>365</v>
      </c>
    </row>
    <row r="6" spans="1:15" x14ac:dyDescent="0.2">
      <c r="A6" s="37" t="s">
        <v>46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</row>
    <row r="8" spans="1:15" outlineLevel="1" x14ac:dyDescent="0.2">
      <c r="A8" s="30" t="s">
        <v>47</v>
      </c>
    </row>
    <row r="9" spans="1:15" outlineLevel="1" x14ac:dyDescent="0.2">
      <c r="A9" t="s">
        <v>48</v>
      </c>
      <c r="D9" s="31">
        <f>D25/C25-1</f>
        <v>0.15762643740135474</v>
      </c>
      <c r="E9" s="31">
        <f t="shared" ref="E9:G9" si="0">E25/D25-1</f>
        <v>0.1122825737174602</v>
      </c>
      <c r="F9" s="31">
        <f t="shared" si="0"/>
        <v>8.3718451406600947E-2</v>
      </c>
      <c r="G9" s="31">
        <f t="shared" si="0"/>
        <v>5.9231001608812672E-2</v>
      </c>
      <c r="H9" s="38">
        <v>0.1</v>
      </c>
      <c r="I9" s="34">
        <v>0.1</v>
      </c>
      <c r="J9" s="34">
        <v>0.1</v>
      </c>
      <c r="K9" s="34">
        <v>0.1</v>
      </c>
      <c r="L9" s="34">
        <v>0.1</v>
      </c>
      <c r="M9" s="34">
        <v>0.1</v>
      </c>
      <c r="N9" s="34">
        <v>0.1</v>
      </c>
      <c r="O9" s="34">
        <v>0.1</v>
      </c>
    </row>
    <row r="10" spans="1:15" outlineLevel="1" x14ac:dyDescent="0.2">
      <c r="A10" t="s">
        <v>49</v>
      </c>
      <c r="C10" s="31">
        <f>C27/C25</f>
        <v>0.61744782220827987</v>
      </c>
      <c r="D10" s="31">
        <f>D27/D25</f>
        <v>0.59348271598665381</v>
      </c>
      <c r="E10" s="31">
        <f>E27/E25</f>
        <v>0.62600022840610603</v>
      </c>
      <c r="F10" s="31">
        <f>F27/F25</f>
        <v>0.62587026928291922</v>
      </c>
      <c r="G10" s="31">
        <f>G27/G25</f>
        <v>0.61988963468017932</v>
      </c>
      <c r="H10" s="34">
        <v>0.62</v>
      </c>
      <c r="I10" s="34">
        <v>0.62</v>
      </c>
      <c r="J10" s="34">
        <v>0.62</v>
      </c>
      <c r="K10" s="34">
        <v>0.62</v>
      </c>
      <c r="L10" s="34">
        <v>0.62</v>
      </c>
      <c r="M10" s="34">
        <v>0.62</v>
      </c>
      <c r="N10" s="34">
        <v>0.62</v>
      </c>
      <c r="O10" s="34">
        <v>0.62</v>
      </c>
    </row>
    <row r="11" spans="1:15" outlineLevel="1" x14ac:dyDescent="0.2">
      <c r="A11" t="s">
        <v>50</v>
      </c>
      <c r="C11" s="31">
        <f>-C29/C25</f>
        <v>0.36654347250678876</v>
      </c>
      <c r="D11" s="31">
        <f t="shared" ref="D11:G11" si="1">-D29/D25</f>
        <v>0.27761970089595717</v>
      </c>
      <c r="E11" s="31">
        <f t="shared" si="1"/>
        <v>0.2585480985191671</v>
      </c>
      <c r="F11" s="31">
        <f t="shared" si="1"/>
        <v>0.23901757048215203</v>
      </c>
      <c r="G11" s="31">
        <f t="shared" si="1"/>
        <v>0.24312869763616587</v>
      </c>
      <c r="H11" s="34">
        <v>0.2</v>
      </c>
      <c r="I11" s="34">
        <v>0.2</v>
      </c>
      <c r="J11" s="34">
        <v>0.2</v>
      </c>
      <c r="K11" s="34">
        <v>0.2</v>
      </c>
      <c r="L11" s="34">
        <v>0.2</v>
      </c>
      <c r="M11" s="34">
        <v>0.2</v>
      </c>
      <c r="N11" s="34">
        <v>0.2</v>
      </c>
      <c r="O11" s="34">
        <v>0.2</v>
      </c>
    </row>
    <row r="12" spans="1:15" outlineLevel="1" x14ac:dyDescent="0.2">
      <c r="A12" t="s">
        <v>51</v>
      </c>
      <c r="C12" s="31">
        <f>-C30/C25</f>
        <v>0.1911633515346986</v>
      </c>
      <c r="D12" s="31">
        <f t="shared" ref="D12:G12" si="2">-D30/D25</f>
        <v>0.15370153955591687</v>
      </c>
      <c r="E12" s="31">
        <f t="shared" si="2"/>
        <v>0.13099090182344209</v>
      </c>
      <c r="F12" s="31">
        <f t="shared" si="2"/>
        <v>0.1162244188252155</v>
      </c>
      <c r="G12" s="31">
        <f t="shared" si="2"/>
        <v>0.10665408696574961</v>
      </c>
      <c r="H12" s="34">
        <v>0.1</v>
      </c>
      <c r="I12" s="34">
        <v>0.1</v>
      </c>
      <c r="J12" s="34">
        <v>0.1</v>
      </c>
      <c r="K12" s="34">
        <v>0.1</v>
      </c>
      <c r="L12" s="34">
        <v>0.1</v>
      </c>
      <c r="M12" s="34">
        <v>0.1</v>
      </c>
      <c r="N12" s="34">
        <v>0.1</v>
      </c>
      <c r="O12" s="34">
        <v>0.1</v>
      </c>
    </row>
    <row r="13" spans="1:15" outlineLevel="1" x14ac:dyDescent="0.2">
      <c r="A13" t="s">
        <v>52</v>
      </c>
      <c r="C13" s="31">
        <f>-C31/C53</f>
        <v>0.05</v>
      </c>
      <c r="D13" s="31">
        <f t="shared" ref="D13:G13" si="3">-D31/D53</f>
        <v>0.05</v>
      </c>
      <c r="E13" s="31">
        <f t="shared" si="3"/>
        <v>0.05</v>
      </c>
      <c r="F13" s="31">
        <f t="shared" si="3"/>
        <v>0.03</v>
      </c>
      <c r="G13" s="31">
        <f t="shared" si="3"/>
        <v>0.03</v>
      </c>
      <c r="H13" s="34">
        <v>0.03</v>
      </c>
      <c r="I13" s="34">
        <v>0.03</v>
      </c>
      <c r="J13" s="34">
        <v>0.03</v>
      </c>
      <c r="K13" s="34">
        <v>0.03</v>
      </c>
      <c r="L13" s="34">
        <v>0.03</v>
      </c>
      <c r="M13" s="34">
        <v>0.03</v>
      </c>
      <c r="N13" s="34">
        <v>0.03</v>
      </c>
      <c r="O13" s="34">
        <v>0.03</v>
      </c>
    </row>
    <row r="14" spans="1:15" outlineLevel="1" x14ac:dyDescent="0.2">
      <c r="A14" t="s">
        <v>53</v>
      </c>
      <c r="C14" s="31">
        <f>-C33/C32</f>
        <v>0.31167801892042296</v>
      </c>
      <c r="D14" s="31">
        <f t="shared" ref="D14:G14" si="4">-D33/D32</f>
        <v>0.29180230056592166</v>
      </c>
      <c r="E14" s="31">
        <f t="shared" si="4"/>
        <v>0.28698850107817442</v>
      </c>
      <c r="F14" s="31">
        <f t="shared" si="4"/>
        <v>0.28994115004464732</v>
      </c>
      <c r="G14" s="31">
        <f t="shared" si="4"/>
        <v>0.29121899033183546</v>
      </c>
      <c r="H14" s="34">
        <v>0.3</v>
      </c>
      <c r="I14" s="34">
        <v>0.3</v>
      </c>
      <c r="J14" s="34">
        <v>0.3</v>
      </c>
      <c r="K14" s="34">
        <v>0.3</v>
      </c>
      <c r="L14" s="34">
        <v>0.3</v>
      </c>
      <c r="M14" s="34">
        <v>0.3</v>
      </c>
      <c r="N14" s="34">
        <v>0.3</v>
      </c>
      <c r="O14" s="34">
        <v>0.3</v>
      </c>
    </row>
    <row r="15" spans="1:15" outlineLevel="1" x14ac:dyDescent="0.2">
      <c r="C15" s="31"/>
      <c r="D15" s="31"/>
      <c r="E15" s="31"/>
      <c r="F15" s="31"/>
      <c r="G15" s="31"/>
      <c r="H15" s="33"/>
      <c r="I15" s="32"/>
      <c r="J15" s="33"/>
      <c r="K15" s="33"/>
      <c r="L15" s="33"/>
      <c r="M15" s="33"/>
      <c r="N15" s="33"/>
      <c r="O15" s="33"/>
    </row>
    <row r="16" spans="1:15" outlineLevel="1" x14ac:dyDescent="0.2">
      <c r="A16" s="30" t="s">
        <v>54</v>
      </c>
      <c r="C16" s="31"/>
      <c r="D16" s="31"/>
      <c r="E16" s="31"/>
      <c r="F16" s="31"/>
      <c r="G16" s="31"/>
      <c r="H16" s="33"/>
      <c r="I16" s="32"/>
      <c r="J16" s="33"/>
      <c r="K16" s="33"/>
      <c r="L16" s="33"/>
      <c r="M16" s="33"/>
      <c r="N16" s="33"/>
      <c r="O16" s="33"/>
    </row>
    <row r="17" spans="1:15" outlineLevel="1" x14ac:dyDescent="0.2">
      <c r="A17" t="s">
        <v>55</v>
      </c>
      <c r="C17" s="40">
        <v>2</v>
      </c>
      <c r="D17" s="40">
        <v>3</v>
      </c>
      <c r="E17" s="40">
        <v>3</v>
      </c>
      <c r="F17" s="40">
        <v>4</v>
      </c>
      <c r="G17" s="40">
        <v>4</v>
      </c>
      <c r="H17" s="41">
        <v>4</v>
      </c>
      <c r="I17" s="41">
        <v>4</v>
      </c>
      <c r="J17" s="41">
        <v>4</v>
      </c>
      <c r="K17" s="41">
        <v>4</v>
      </c>
      <c r="L17" s="41">
        <v>4</v>
      </c>
      <c r="M17" s="41">
        <v>4</v>
      </c>
      <c r="N17" s="41">
        <v>4</v>
      </c>
      <c r="O17" s="41">
        <v>4</v>
      </c>
    </row>
    <row r="18" spans="1:15" outlineLevel="1" x14ac:dyDescent="0.2">
      <c r="A18" t="s">
        <v>56</v>
      </c>
      <c r="C18" s="40">
        <v>18</v>
      </c>
      <c r="D18" s="40">
        <v>18</v>
      </c>
      <c r="E18" s="40">
        <v>18</v>
      </c>
      <c r="F18" s="40">
        <v>18</v>
      </c>
      <c r="G18" s="40">
        <v>18</v>
      </c>
      <c r="H18" s="41">
        <v>18</v>
      </c>
      <c r="I18" s="41">
        <v>18</v>
      </c>
      <c r="J18" s="41">
        <v>18</v>
      </c>
      <c r="K18" s="41">
        <v>18</v>
      </c>
      <c r="L18" s="41">
        <v>18</v>
      </c>
      <c r="M18" s="41">
        <v>18</v>
      </c>
      <c r="N18" s="41">
        <v>18</v>
      </c>
      <c r="O18" s="41">
        <v>18</v>
      </c>
    </row>
    <row r="19" spans="1:15" outlineLevel="1" x14ac:dyDescent="0.2">
      <c r="A19" t="s">
        <v>57</v>
      </c>
      <c r="C19" s="40">
        <v>73</v>
      </c>
      <c r="D19" s="40">
        <v>73</v>
      </c>
      <c r="E19" s="40">
        <v>73</v>
      </c>
      <c r="F19" s="40">
        <v>72</v>
      </c>
      <c r="G19" s="40">
        <v>72</v>
      </c>
      <c r="H19" s="41">
        <v>72</v>
      </c>
      <c r="I19" s="41">
        <v>72</v>
      </c>
      <c r="J19" s="41">
        <v>72</v>
      </c>
      <c r="K19" s="41">
        <v>72</v>
      </c>
      <c r="L19" s="41">
        <v>72</v>
      </c>
      <c r="M19" s="41">
        <v>72</v>
      </c>
      <c r="N19" s="41">
        <v>72</v>
      </c>
      <c r="O19" s="41">
        <v>72</v>
      </c>
    </row>
    <row r="20" spans="1:15" outlineLevel="1" x14ac:dyDescent="0.2">
      <c r="A20" t="s">
        <v>58</v>
      </c>
      <c r="C20" s="40">
        <v>37</v>
      </c>
      <c r="D20" s="40">
        <v>37</v>
      </c>
      <c r="E20" s="40">
        <v>37</v>
      </c>
      <c r="F20" s="40">
        <v>36</v>
      </c>
      <c r="G20" s="40">
        <v>36</v>
      </c>
      <c r="H20" s="41">
        <v>36</v>
      </c>
      <c r="I20" s="41">
        <v>36</v>
      </c>
      <c r="J20" s="41">
        <v>36</v>
      </c>
      <c r="K20" s="41">
        <v>36</v>
      </c>
      <c r="L20" s="41">
        <v>36</v>
      </c>
      <c r="M20" s="41">
        <v>36</v>
      </c>
      <c r="N20" s="41">
        <v>36</v>
      </c>
      <c r="O20" s="41">
        <v>36</v>
      </c>
    </row>
    <row r="21" spans="1:15" outlineLevel="1" x14ac:dyDescent="0.2">
      <c r="A21" t="s">
        <v>59</v>
      </c>
      <c r="C21" s="40">
        <v>50000</v>
      </c>
      <c r="D21" s="40">
        <v>50000</v>
      </c>
      <c r="E21" s="40">
        <v>30000</v>
      </c>
      <c r="F21" s="40">
        <v>30000</v>
      </c>
      <c r="G21" s="40">
        <v>30000</v>
      </c>
      <c r="H21" s="41">
        <v>30000</v>
      </c>
      <c r="I21" s="41">
        <v>30000</v>
      </c>
      <c r="J21" s="41">
        <v>30000</v>
      </c>
      <c r="K21" s="41">
        <v>30000</v>
      </c>
      <c r="L21" s="41">
        <v>30000</v>
      </c>
      <c r="M21" s="41">
        <v>30000</v>
      </c>
      <c r="N21" s="41">
        <v>30000</v>
      </c>
      <c r="O21" s="41">
        <v>30000</v>
      </c>
    </row>
    <row r="22" spans="1:15" x14ac:dyDescent="0.2">
      <c r="C22" s="31"/>
      <c r="D22" s="31"/>
      <c r="E22" s="31"/>
      <c r="F22" s="31"/>
      <c r="G22" s="31"/>
      <c r="H22" s="33"/>
      <c r="I22" s="32"/>
      <c r="J22" s="33"/>
      <c r="K22" s="33"/>
      <c r="L22" s="33"/>
      <c r="M22" s="33"/>
      <c r="N22" s="33"/>
      <c r="O22" s="33"/>
    </row>
    <row r="23" spans="1:15" x14ac:dyDescent="0.2">
      <c r="A23" s="37" t="s">
        <v>63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</row>
    <row r="25" spans="1:15" outlineLevel="1" x14ac:dyDescent="0.2">
      <c r="A25" s="3" t="s">
        <v>2</v>
      </c>
      <c r="C25" s="18">
        <v>102007</v>
      </c>
      <c r="D25" s="18">
        <v>118086</v>
      </c>
      <c r="E25" s="18">
        <v>131345</v>
      </c>
      <c r="F25" s="18">
        <v>142341</v>
      </c>
      <c r="G25" s="18">
        <v>150772</v>
      </c>
      <c r="H25" s="39">
        <f>G25*(1+H9)</f>
        <v>165849.20000000001</v>
      </c>
      <c r="I25" s="39">
        <f>H25*(1+I9)</f>
        <v>182434.12000000002</v>
      </c>
      <c r="J25" s="39">
        <f>I25*(1+J9)</f>
        <v>200677.53200000004</v>
      </c>
      <c r="K25" s="39">
        <f>J25*(1+K9)</f>
        <v>220745.28520000007</v>
      </c>
      <c r="L25" s="39">
        <f>K25*(1+L9)</f>
        <v>242819.81372000009</v>
      </c>
      <c r="M25" s="39">
        <f>L25*(1+M9)</f>
        <v>267101.7950920001</v>
      </c>
      <c r="N25" s="39">
        <f>M25*(1+N9)</f>
        <v>293811.97460120014</v>
      </c>
      <c r="O25" s="39">
        <f>N25*(1+O9)</f>
        <v>323193.17206132016</v>
      </c>
    </row>
    <row r="26" spans="1:15" outlineLevel="1" x14ac:dyDescent="0.2">
      <c r="A26" s="4" t="s">
        <v>3</v>
      </c>
      <c r="C26" s="19">
        <v>-39023</v>
      </c>
      <c r="D26" s="19">
        <v>-48004</v>
      </c>
      <c r="E26" s="19">
        <v>-49123</v>
      </c>
      <c r="F26" s="19">
        <v>-53254</v>
      </c>
      <c r="G26" s="19">
        <v>-57310</v>
      </c>
      <c r="H26" s="7">
        <f>-H25*(1-H10)</f>
        <v>-63022.696000000004</v>
      </c>
      <c r="I26" s="7">
        <f>-I25*(1-I10)</f>
        <v>-69324.96560000001</v>
      </c>
      <c r="J26" s="7">
        <f>-J25*(1-J10)</f>
        <v>-76257.46216000001</v>
      </c>
      <c r="K26" s="7">
        <f>-K25*(1-K10)</f>
        <v>-83883.208376000024</v>
      </c>
      <c r="L26" s="7">
        <f>-L25*(1-L10)</f>
        <v>-92271.529213600035</v>
      </c>
      <c r="M26" s="7">
        <f>-M25*(1-M10)</f>
        <v>-101498.68213496004</v>
      </c>
      <c r="N26" s="7">
        <f>-N25*(1-N10)</f>
        <v>-111648.55034845606</v>
      </c>
      <c r="O26" s="7">
        <f>-O25*(1-O10)</f>
        <v>-122813.40538330167</v>
      </c>
    </row>
    <row r="27" spans="1:15" outlineLevel="1" x14ac:dyDescent="0.2">
      <c r="A27" s="5" t="s">
        <v>4</v>
      </c>
      <c r="C27" s="17">
        <f t="shared" ref="C27:O27" si="5">SUM(C25:C26)</f>
        <v>62984</v>
      </c>
      <c r="D27" s="17">
        <f t="shared" si="5"/>
        <v>70082</v>
      </c>
      <c r="E27" s="17">
        <f t="shared" si="5"/>
        <v>82222</v>
      </c>
      <c r="F27" s="17">
        <f t="shared" si="5"/>
        <v>89087</v>
      </c>
      <c r="G27" s="17">
        <f t="shared" si="5"/>
        <v>93462</v>
      </c>
      <c r="H27" s="43">
        <f t="shared" si="5"/>
        <v>102826.50400000002</v>
      </c>
      <c r="I27" s="43">
        <f t="shared" si="5"/>
        <v>113109.15440000001</v>
      </c>
      <c r="J27" s="44">
        <f t="shared" si="5"/>
        <v>124420.06984000003</v>
      </c>
      <c r="K27" s="44">
        <f t="shared" si="5"/>
        <v>136862.07682400005</v>
      </c>
      <c r="L27" s="44">
        <f t="shared" si="5"/>
        <v>150548.28450640006</v>
      </c>
      <c r="M27" s="44">
        <f t="shared" si="5"/>
        <v>165603.11295704008</v>
      </c>
      <c r="N27" s="44">
        <f t="shared" si="5"/>
        <v>182163.42425274407</v>
      </c>
      <c r="O27" s="44">
        <f t="shared" si="5"/>
        <v>200379.7666780185</v>
      </c>
    </row>
    <row r="28" spans="1:15" outlineLevel="1" x14ac:dyDescent="0.2">
      <c r="A28" s="3"/>
      <c r="C28" s="20"/>
      <c r="D28" s="20"/>
      <c r="E28" s="20"/>
      <c r="F28" s="20"/>
      <c r="G28" s="20"/>
      <c r="H28" s="7"/>
      <c r="I28" s="7"/>
      <c r="J28" s="7"/>
      <c r="K28" s="7"/>
      <c r="L28" s="7"/>
      <c r="M28" s="7"/>
      <c r="N28" s="7"/>
      <c r="O28" s="7"/>
    </row>
    <row r="29" spans="1:15" outlineLevel="1" x14ac:dyDescent="0.2">
      <c r="A29" s="3" t="s">
        <v>5</v>
      </c>
      <c r="C29" s="18">
        <v>-37390</v>
      </c>
      <c r="D29" s="18">
        <v>-32783</v>
      </c>
      <c r="E29" s="18">
        <v>-33959</v>
      </c>
      <c r="F29" s="18">
        <v>-34022</v>
      </c>
      <c r="G29" s="18">
        <v>-36657</v>
      </c>
      <c r="H29" s="7">
        <f>-H25*H11</f>
        <v>-33169.840000000004</v>
      </c>
      <c r="I29" s="7">
        <f>-I25*I11</f>
        <v>-36486.824000000008</v>
      </c>
      <c r="J29" s="7">
        <f>-J25*J11</f>
        <v>-40135.506400000013</v>
      </c>
      <c r="K29" s="7">
        <f>-K25*K11</f>
        <v>-44149.057040000014</v>
      </c>
      <c r="L29" s="7">
        <f>-L25*L11</f>
        <v>-48563.962744000019</v>
      </c>
      <c r="M29" s="7">
        <f>-M25*M11</f>
        <v>-53420.35901840002</v>
      </c>
      <c r="N29" s="7">
        <f>-N25*N11</f>
        <v>-58762.394920240033</v>
      </c>
      <c r="O29" s="7">
        <f>-O25*O11</f>
        <v>-64638.634412264037</v>
      </c>
    </row>
    <row r="30" spans="1:15" outlineLevel="1" x14ac:dyDescent="0.2">
      <c r="A30" s="3" t="s">
        <v>6</v>
      </c>
      <c r="C30" s="18">
        <v>-19500</v>
      </c>
      <c r="D30" s="18">
        <v>-18150</v>
      </c>
      <c r="E30" s="18">
        <v>-17205</v>
      </c>
      <c r="F30" s="18">
        <v>-16543.5</v>
      </c>
      <c r="G30" s="18">
        <v>-16080.45</v>
      </c>
      <c r="H30" s="7">
        <f>-H25*H12</f>
        <v>-16584.920000000002</v>
      </c>
      <c r="I30" s="7">
        <f>-I25*I12</f>
        <v>-18243.412000000004</v>
      </c>
      <c r="J30" s="7">
        <f>-J25*J12</f>
        <v>-20067.753200000006</v>
      </c>
      <c r="K30" s="7">
        <f>-K25*K12</f>
        <v>-22074.528520000007</v>
      </c>
      <c r="L30" s="7">
        <f>-L25*L12</f>
        <v>-24281.981372000009</v>
      </c>
      <c r="M30" s="7">
        <f>-M25*M12</f>
        <v>-26710.17950920001</v>
      </c>
      <c r="N30" s="7">
        <f>-N25*N12</f>
        <v>-29381.197460120016</v>
      </c>
      <c r="O30" s="7">
        <f>-O25*O12</f>
        <v>-32319.317206132018</v>
      </c>
    </row>
    <row r="31" spans="1:15" outlineLevel="1" x14ac:dyDescent="0.2">
      <c r="A31" s="4" t="s">
        <v>7</v>
      </c>
      <c r="C31" s="19">
        <v>-2500</v>
      </c>
      <c r="D31" s="19">
        <v>-2500</v>
      </c>
      <c r="E31" s="19">
        <v>-1500</v>
      </c>
      <c r="F31" s="19">
        <v>-900</v>
      </c>
      <c r="G31" s="19">
        <v>-900</v>
      </c>
      <c r="H31" s="7">
        <f>-H21*H13</f>
        <v>-900</v>
      </c>
      <c r="I31" s="7">
        <f>-I21*I13</f>
        <v>-900</v>
      </c>
      <c r="J31" s="7">
        <f>-J21*J13</f>
        <v>-900</v>
      </c>
      <c r="K31" s="7">
        <f>-K21*K13</f>
        <v>-900</v>
      </c>
      <c r="L31" s="7">
        <f>-L21*L13</f>
        <v>-900</v>
      </c>
      <c r="M31" s="7">
        <f>-M21*M13</f>
        <v>-900</v>
      </c>
      <c r="N31" s="7">
        <f>-N21*N13</f>
        <v>-900</v>
      </c>
      <c r="O31" s="7">
        <f>-O21*O13</f>
        <v>-900</v>
      </c>
    </row>
    <row r="32" spans="1:15" outlineLevel="1" x14ac:dyDescent="0.2">
      <c r="A32" s="3" t="s">
        <v>60</v>
      </c>
      <c r="C32" s="21">
        <f t="shared" ref="C32:O32" si="6">SUM(C27:C31)</f>
        <v>3594</v>
      </c>
      <c r="D32" s="21">
        <f t="shared" si="6"/>
        <v>16649</v>
      </c>
      <c r="E32" s="21">
        <f t="shared" si="6"/>
        <v>29558</v>
      </c>
      <c r="F32" s="21">
        <f t="shared" si="6"/>
        <v>37621.5</v>
      </c>
      <c r="G32" s="21">
        <f t="shared" si="6"/>
        <v>39824.550000000003</v>
      </c>
      <c r="H32" s="45">
        <f t="shared" si="6"/>
        <v>52171.744000000021</v>
      </c>
      <c r="I32" s="45">
        <f t="shared" si="6"/>
        <v>57478.918400000002</v>
      </c>
      <c r="J32" s="45">
        <f t="shared" si="6"/>
        <v>63316.810240000006</v>
      </c>
      <c r="K32" s="45">
        <f t="shared" si="6"/>
        <v>69738.491264000026</v>
      </c>
      <c r="L32" s="45">
        <f t="shared" si="6"/>
        <v>76802.34039040003</v>
      </c>
      <c r="M32" s="45">
        <f t="shared" si="6"/>
        <v>84572.57442944005</v>
      </c>
      <c r="N32" s="45">
        <f t="shared" si="6"/>
        <v>93119.831872384006</v>
      </c>
      <c r="O32" s="45">
        <f t="shared" si="6"/>
        <v>102521.81505962243</v>
      </c>
    </row>
    <row r="33" spans="1:15" outlineLevel="1" x14ac:dyDescent="0.2">
      <c r="A33" s="4" t="s">
        <v>8</v>
      </c>
      <c r="C33" s="19">
        <v>-1120.1708000000001</v>
      </c>
      <c r="D33" s="19">
        <v>-4858.2165021220299</v>
      </c>
      <c r="E33" s="19">
        <v>-8482.8061148686793</v>
      </c>
      <c r="F33" s="19">
        <v>-10908.020976404699</v>
      </c>
      <c r="G33" s="46">
        <v>-11597.6652414197</v>
      </c>
      <c r="H33" s="7">
        <f>-H32*H14</f>
        <v>-15651.523200000005</v>
      </c>
      <c r="I33" s="7">
        <f>-I32*I14</f>
        <v>-17243.675520000001</v>
      </c>
      <c r="J33" s="7">
        <f>-J32*J14</f>
        <v>-18995.043072</v>
      </c>
      <c r="K33" s="7">
        <f>-K32*K14</f>
        <v>-20921.547379200008</v>
      </c>
      <c r="L33" s="7">
        <f>-L32*L14</f>
        <v>-23040.702117120007</v>
      </c>
      <c r="M33" s="7">
        <f>-M32*M14</f>
        <v>-25371.772328832016</v>
      </c>
      <c r="N33" s="7">
        <f>-N32*N14</f>
        <v>-27935.949561715202</v>
      </c>
      <c r="O33" s="7">
        <f>-O32*O14</f>
        <v>-30756.544517886727</v>
      </c>
    </row>
    <row r="34" spans="1:15" outlineLevel="1" x14ac:dyDescent="0.2">
      <c r="A34" s="6" t="s">
        <v>61</v>
      </c>
      <c r="C34" s="22">
        <f t="shared" ref="C34:O34" si="7">SUM(C32:C33)</f>
        <v>2473.8292000000001</v>
      </c>
      <c r="D34" s="22">
        <f t="shared" si="7"/>
        <v>11790.78349787797</v>
      </c>
      <c r="E34" s="22">
        <f t="shared" si="7"/>
        <v>21075.193885131321</v>
      </c>
      <c r="F34" s="22">
        <f t="shared" si="7"/>
        <v>26713.479023595301</v>
      </c>
      <c r="G34" s="47">
        <f t="shared" si="7"/>
        <v>28226.884758580301</v>
      </c>
      <c r="H34" s="47">
        <f t="shared" si="7"/>
        <v>36520.220800000017</v>
      </c>
      <c r="I34" s="47">
        <f t="shared" si="7"/>
        <v>40235.242880000005</v>
      </c>
      <c r="J34" s="47">
        <f t="shared" si="7"/>
        <v>44321.767168000006</v>
      </c>
      <c r="K34" s="47">
        <f t="shared" si="7"/>
        <v>48816.943884800014</v>
      </c>
      <c r="L34" s="47">
        <f t="shared" si="7"/>
        <v>53761.638273280027</v>
      </c>
      <c r="M34" s="47">
        <f t="shared" si="7"/>
        <v>59200.802100608038</v>
      </c>
      <c r="N34" s="47">
        <f t="shared" si="7"/>
        <v>65183.882310668807</v>
      </c>
      <c r="O34" s="47">
        <f t="shared" si="7"/>
        <v>71765.270541735707</v>
      </c>
    </row>
    <row r="36" spans="1:15" x14ac:dyDescent="0.2">
      <c r="A36" s="37" t="s">
        <v>62</v>
      </c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</row>
    <row r="38" spans="1:15" outlineLevel="1" x14ac:dyDescent="0.2">
      <c r="A38" s="8" t="s">
        <v>10</v>
      </c>
      <c r="B38" s="9"/>
      <c r="C38" s="9"/>
      <c r="D38" s="9"/>
      <c r="E38" s="9"/>
      <c r="F38" s="10"/>
    </row>
    <row r="39" spans="1:15" outlineLevel="1" x14ac:dyDescent="0.2">
      <c r="A39" s="11" t="s">
        <v>11</v>
      </c>
      <c r="B39" s="9"/>
      <c r="C39" s="9"/>
      <c r="D39" s="9"/>
      <c r="E39" s="9"/>
      <c r="F39" s="10"/>
    </row>
    <row r="40" spans="1:15" outlineLevel="1" x14ac:dyDescent="0.2">
      <c r="A40" s="9" t="s">
        <v>12</v>
      </c>
      <c r="C40" s="17">
        <v>45500</v>
      </c>
      <c r="D40" s="17">
        <v>42350</v>
      </c>
      <c r="E40" s="17">
        <v>40145</v>
      </c>
      <c r="F40" s="17">
        <v>38601.5</v>
      </c>
      <c r="G40" s="17">
        <v>37521.050000000003</v>
      </c>
      <c r="H40" s="16">
        <f>H90</f>
        <v>41462.300000000003</v>
      </c>
      <c r="I40" s="16">
        <f t="shared" ref="I40:O40" si="8">I90</f>
        <v>45608.530000000006</v>
      </c>
      <c r="J40" s="16">
        <f t="shared" si="8"/>
        <v>50169.383000000009</v>
      </c>
      <c r="K40" s="16">
        <f t="shared" si="8"/>
        <v>55186.321300000018</v>
      </c>
      <c r="L40" s="16">
        <f t="shared" si="8"/>
        <v>60704.953430000023</v>
      </c>
      <c r="M40" s="16">
        <f t="shared" si="8"/>
        <v>66775.448773000026</v>
      </c>
      <c r="N40" s="16">
        <f t="shared" si="8"/>
        <v>73452.993650300035</v>
      </c>
      <c r="O40" s="16">
        <f t="shared" si="8"/>
        <v>80798.29301533004</v>
      </c>
    </row>
    <row r="41" spans="1:15" outlineLevel="1" x14ac:dyDescent="0.2">
      <c r="A41" s="11" t="s">
        <v>13</v>
      </c>
      <c r="C41" s="18"/>
      <c r="D41" s="18"/>
      <c r="E41" s="18"/>
      <c r="F41" s="18"/>
      <c r="G41" s="18"/>
      <c r="H41" s="16"/>
      <c r="I41" s="16"/>
      <c r="J41" s="16"/>
      <c r="K41" s="16"/>
      <c r="L41" s="16"/>
      <c r="M41" s="16"/>
      <c r="N41" s="16"/>
      <c r="O41" s="16"/>
    </row>
    <row r="42" spans="1:15" outlineLevel="1" x14ac:dyDescent="0.2">
      <c r="A42" s="9" t="s">
        <v>14</v>
      </c>
      <c r="C42" s="19">
        <v>167971.17920000001</v>
      </c>
      <c r="D42" s="19">
        <v>181209.91269787797</v>
      </c>
      <c r="E42" s="19">
        <v>183715.25658300929</v>
      </c>
      <c r="F42" s="19">
        <v>211069.33560660461</v>
      </c>
      <c r="G42" s="19">
        <v>239549.5203651849</v>
      </c>
      <c r="H42" s="16"/>
      <c r="I42" s="16"/>
      <c r="J42" s="16"/>
      <c r="K42" s="16"/>
      <c r="L42" s="16"/>
      <c r="M42" s="16"/>
      <c r="N42" s="16"/>
      <c r="O42" s="16"/>
    </row>
    <row r="43" spans="1:15" outlineLevel="1" x14ac:dyDescent="0.2">
      <c r="A43" s="9" t="s">
        <v>15</v>
      </c>
      <c r="C43" s="17">
        <v>5100.3500000000004</v>
      </c>
      <c r="D43" s="17">
        <v>5904.3</v>
      </c>
      <c r="E43" s="17">
        <v>6567.25</v>
      </c>
      <c r="F43" s="17">
        <v>7117.05</v>
      </c>
      <c r="G43" s="17">
        <v>7538.6</v>
      </c>
      <c r="H43" s="16">
        <f>H18*H25/H3</f>
        <v>8178.8646575342473</v>
      </c>
      <c r="I43" s="16">
        <f>I18*I25/I3</f>
        <v>8996.7511232876732</v>
      </c>
      <c r="J43" s="16">
        <f>J18*J25/J3</f>
        <v>9896.42623561644</v>
      </c>
      <c r="K43" s="16">
        <f>K18*K25/K3</f>
        <v>10886.068859178085</v>
      </c>
      <c r="L43" s="16">
        <f>L18*L25/L3</f>
        <v>11974.675745095894</v>
      </c>
      <c r="M43" s="16">
        <f>M18*M25/M3</f>
        <v>13172.143319605484</v>
      </c>
      <c r="N43" s="16">
        <f>N18*N25/N3</f>
        <v>14489.357651566035</v>
      </c>
      <c r="O43" s="16">
        <f>O18*O25/O3</f>
        <v>15938.293416722639</v>
      </c>
    </row>
    <row r="44" spans="1:15" outlineLevel="1" x14ac:dyDescent="0.2">
      <c r="A44" s="12" t="s">
        <v>16</v>
      </c>
      <c r="C44" s="20">
        <v>7804.6</v>
      </c>
      <c r="D44" s="20">
        <v>9600.8000000000011</v>
      </c>
      <c r="E44" s="20">
        <v>9824.6</v>
      </c>
      <c r="F44" s="20">
        <v>10530.800000000001</v>
      </c>
      <c r="G44" s="20">
        <v>11342</v>
      </c>
      <c r="H44" s="16">
        <f>-H26*H19/H3</f>
        <v>12431.874279452057</v>
      </c>
      <c r="I44" s="16">
        <f>-I26*I19/I3</f>
        <v>13675.061707397263</v>
      </c>
      <c r="J44" s="16">
        <f>-J26*J19/J3</f>
        <v>15042.567878136988</v>
      </c>
      <c r="K44" s="16">
        <f>-K26*K19/K3</f>
        <v>16546.824665950691</v>
      </c>
      <c r="L44" s="16">
        <f>-L26*L19/L3</f>
        <v>18201.507132545761</v>
      </c>
      <c r="M44" s="16">
        <f>-M26*M19/M3</f>
        <v>20021.657845800335</v>
      </c>
      <c r="N44" s="16">
        <f>-N26*N19/N3</f>
        <v>22023.823630380371</v>
      </c>
      <c r="O44" s="16">
        <f>-O26*O19/O3</f>
        <v>24226.205993418411</v>
      </c>
    </row>
    <row r="45" spans="1:15" outlineLevel="1" x14ac:dyDescent="0.2">
      <c r="A45" s="9" t="s">
        <v>17</v>
      </c>
      <c r="C45" s="18">
        <f t="shared" ref="C45:O45" si="9">SUM(C42:C44)</f>
        <v>180876.12920000002</v>
      </c>
      <c r="D45" s="18">
        <f t="shared" si="9"/>
        <v>196715.01269787794</v>
      </c>
      <c r="E45" s="18">
        <f t="shared" si="9"/>
        <v>200107.1065830093</v>
      </c>
      <c r="F45" s="18">
        <f t="shared" si="9"/>
        <v>228717.18560660459</v>
      </c>
      <c r="G45" s="18">
        <f t="shared" si="9"/>
        <v>258430.12036518491</v>
      </c>
      <c r="H45" s="21">
        <f t="shared" si="9"/>
        <v>20610.738936986305</v>
      </c>
      <c r="I45" s="21">
        <f t="shared" si="9"/>
        <v>22671.812830684936</v>
      </c>
      <c r="J45" s="21">
        <f t="shared" si="9"/>
        <v>24938.994113753426</v>
      </c>
      <c r="K45" s="21">
        <f t="shared" si="9"/>
        <v>27432.893525128777</v>
      </c>
      <c r="L45" s="21">
        <f t="shared" si="9"/>
        <v>30176.182877641655</v>
      </c>
      <c r="M45" s="21">
        <f t="shared" si="9"/>
        <v>33193.801165405821</v>
      </c>
      <c r="N45" s="21">
        <f t="shared" si="9"/>
        <v>36513.18128194641</v>
      </c>
      <c r="O45" s="21">
        <f t="shared" si="9"/>
        <v>40164.499410141048</v>
      </c>
    </row>
    <row r="46" spans="1:15" outlineLevel="1" x14ac:dyDescent="0.2">
      <c r="A46" s="13" t="s">
        <v>18</v>
      </c>
      <c r="C46" s="52">
        <f t="shared" ref="C46:O46" si="10">+C45+C40</f>
        <v>226376.12920000002</v>
      </c>
      <c r="D46" s="52">
        <f t="shared" si="10"/>
        <v>239065.01269787794</v>
      </c>
      <c r="E46" s="52">
        <f t="shared" si="10"/>
        <v>240252.1065830093</v>
      </c>
      <c r="F46" s="52">
        <f t="shared" si="10"/>
        <v>267318.68560660456</v>
      </c>
      <c r="G46" s="52">
        <f t="shared" si="10"/>
        <v>295951.17036518489</v>
      </c>
      <c r="H46" s="43">
        <f t="shared" si="10"/>
        <v>62073.038936986311</v>
      </c>
      <c r="I46" s="43">
        <f t="shared" si="10"/>
        <v>68280.342830684938</v>
      </c>
      <c r="J46" s="43">
        <f t="shared" si="10"/>
        <v>75108.377113753435</v>
      </c>
      <c r="K46" s="43">
        <f t="shared" si="10"/>
        <v>82619.214825128787</v>
      </c>
      <c r="L46" s="43">
        <f t="shared" si="10"/>
        <v>90881.136307641675</v>
      </c>
      <c r="M46" s="43">
        <f t="shared" si="10"/>
        <v>99969.249938405846</v>
      </c>
      <c r="N46" s="43">
        <f t="shared" si="10"/>
        <v>109966.17493224645</v>
      </c>
      <c r="O46" s="43">
        <f t="shared" si="10"/>
        <v>120962.7924254711</v>
      </c>
    </row>
    <row r="47" spans="1:15" outlineLevel="1" x14ac:dyDescent="0.2">
      <c r="A47" s="3"/>
      <c r="C47" s="19"/>
      <c r="D47" s="19"/>
      <c r="E47" s="19"/>
      <c r="F47" s="19"/>
      <c r="G47" s="19"/>
      <c r="H47" s="16"/>
      <c r="I47" s="16"/>
      <c r="J47" s="16"/>
      <c r="K47" s="16"/>
      <c r="L47" s="16"/>
      <c r="M47" s="16"/>
      <c r="N47" s="16"/>
      <c r="O47" s="16"/>
    </row>
    <row r="48" spans="1:15" outlineLevel="1" x14ac:dyDescent="0.2">
      <c r="A48" s="14" t="s">
        <v>19</v>
      </c>
      <c r="C48" s="21"/>
      <c r="D48" s="21"/>
      <c r="E48" s="21"/>
      <c r="F48" s="21"/>
      <c r="G48" s="21"/>
      <c r="H48" s="16"/>
      <c r="I48" s="16"/>
      <c r="J48" s="16"/>
      <c r="K48" s="16"/>
      <c r="L48" s="16"/>
      <c r="M48" s="16"/>
      <c r="N48" s="16"/>
      <c r="O48" s="16"/>
    </row>
    <row r="49" spans="1:15" outlineLevel="1" x14ac:dyDescent="0.2">
      <c r="A49" s="9" t="s">
        <v>20</v>
      </c>
      <c r="C49" s="19">
        <v>170000</v>
      </c>
      <c r="D49" s="19">
        <v>170000</v>
      </c>
      <c r="E49" s="19">
        <v>170000</v>
      </c>
      <c r="F49" s="19">
        <v>170000</v>
      </c>
      <c r="G49" s="19">
        <v>170000</v>
      </c>
      <c r="H49" s="16">
        <v>170000</v>
      </c>
      <c r="I49" s="16">
        <v>170000</v>
      </c>
      <c r="J49" s="16">
        <v>170000</v>
      </c>
      <c r="K49" s="16">
        <v>170000</v>
      </c>
      <c r="L49" s="16">
        <v>170000</v>
      </c>
      <c r="M49" s="16">
        <v>170000</v>
      </c>
      <c r="N49" s="16">
        <v>170000</v>
      </c>
      <c r="O49" s="16">
        <v>170000</v>
      </c>
    </row>
    <row r="50" spans="1:15" outlineLevel="1" x14ac:dyDescent="0.2">
      <c r="A50" s="12" t="s">
        <v>21</v>
      </c>
      <c r="C50" s="22">
        <v>2473.8292000000001</v>
      </c>
      <c r="D50" s="22">
        <v>14264.612697877968</v>
      </c>
      <c r="E50" s="22">
        <v>35339.806583009296</v>
      </c>
      <c r="F50" s="22">
        <v>62053.285606604608</v>
      </c>
      <c r="G50" s="22">
        <v>90280.170365184895</v>
      </c>
      <c r="H50" s="16">
        <f>H95</f>
        <v>126800.3911651849</v>
      </c>
      <c r="I50" s="16">
        <f t="shared" ref="I50:O50" si="11">I95</f>
        <v>167035.63404518491</v>
      </c>
      <c r="J50" s="16">
        <f t="shared" si="11"/>
        <v>211357.40121318493</v>
      </c>
      <c r="K50" s="16">
        <f t="shared" si="11"/>
        <v>260174.34509798494</v>
      </c>
      <c r="L50" s="16">
        <f t="shared" si="11"/>
        <v>313935.983371265</v>
      </c>
      <c r="M50" s="16">
        <f t="shared" si="11"/>
        <v>373136.78547187301</v>
      </c>
      <c r="N50" s="16">
        <f t="shared" si="11"/>
        <v>438320.66778254183</v>
      </c>
      <c r="O50" s="16">
        <f t="shared" si="11"/>
        <v>510085.93832427752</v>
      </c>
    </row>
    <row r="51" spans="1:15" outlineLevel="1" x14ac:dyDescent="0.2">
      <c r="A51" s="15" t="s">
        <v>22</v>
      </c>
      <c r="C51" s="17">
        <f t="shared" ref="C51:O51" si="12">SUM(C49:C50)</f>
        <v>172473.82920000001</v>
      </c>
      <c r="D51" s="17">
        <f t="shared" si="12"/>
        <v>184264.61269787798</v>
      </c>
      <c r="E51" s="17">
        <f t="shared" si="12"/>
        <v>205339.80658300931</v>
      </c>
      <c r="F51" s="17">
        <f t="shared" si="12"/>
        <v>232053.28560660459</v>
      </c>
      <c r="G51" s="17">
        <f t="shared" si="12"/>
        <v>260280.17036518489</v>
      </c>
      <c r="H51" s="43">
        <f t="shared" si="12"/>
        <v>296800.3911651849</v>
      </c>
      <c r="I51" s="43">
        <f t="shared" si="12"/>
        <v>337035.63404518494</v>
      </c>
      <c r="J51" s="43">
        <f t="shared" si="12"/>
        <v>381357.40121318493</v>
      </c>
      <c r="K51" s="43">
        <f t="shared" si="12"/>
        <v>430174.34509798494</v>
      </c>
      <c r="L51" s="43">
        <f t="shared" si="12"/>
        <v>483935.983371265</v>
      </c>
      <c r="M51" s="43">
        <f t="shared" si="12"/>
        <v>543136.78547187301</v>
      </c>
      <c r="N51" s="43">
        <f t="shared" si="12"/>
        <v>608320.66778254183</v>
      </c>
      <c r="O51" s="43">
        <f t="shared" si="12"/>
        <v>680085.93832427752</v>
      </c>
    </row>
    <row r="52" spans="1:15" outlineLevel="1" x14ac:dyDescent="0.2">
      <c r="A52" s="14" t="s">
        <v>23</v>
      </c>
      <c r="C52" s="18"/>
      <c r="D52" s="18"/>
      <c r="E52" s="18"/>
      <c r="F52" s="18"/>
      <c r="G52" s="18"/>
      <c r="H52" s="16"/>
      <c r="I52" s="16"/>
      <c r="J52" s="16"/>
      <c r="K52" s="16"/>
      <c r="L52" s="16"/>
      <c r="M52" s="16"/>
      <c r="N52" s="16"/>
      <c r="O52" s="16"/>
    </row>
    <row r="53" spans="1:15" outlineLevel="1" x14ac:dyDescent="0.2">
      <c r="A53" s="12" t="s">
        <v>24</v>
      </c>
      <c r="C53" s="19">
        <v>50000</v>
      </c>
      <c r="D53" s="19">
        <v>50000</v>
      </c>
      <c r="E53" s="19">
        <v>30000</v>
      </c>
      <c r="F53" s="19">
        <v>30000</v>
      </c>
      <c r="G53" s="19">
        <v>30000</v>
      </c>
      <c r="H53" s="16">
        <v>30000</v>
      </c>
      <c r="I53" s="16">
        <v>30000</v>
      </c>
      <c r="J53" s="16">
        <v>30000</v>
      </c>
      <c r="K53" s="16">
        <v>30000</v>
      </c>
      <c r="L53" s="16">
        <v>30000</v>
      </c>
      <c r="M53" s="16">
        <v>30000</v>
      </c>
      <c r="N53" s="16">
        <v>30000</v>
      </c>
      <c r="O53" s="16">
        <v>30000</v>
      </c>
    </row>
    <row r="54" spans="1:15" outlineLevel="1" x14ac:dyDescent="0.2">
      <c r="A54" s="3" t="s">
        <v>25</v>
      </c>
      <c r="C54" s="17">
        <f t="shared" ref="C54:O54" si="13">SUM(C53)</f>
        <v>50000</v>
      </c>
      <c r="D54" s="17">
        <f t="shared" si="13"/>
        <v>50000</v>
      </c>
      <c r="E54" s="17">
        <f t="shared" si="13"/>
        <v>30000</v>
      </c>
      <c r="F54" s="17">
        <f t="shared" si="13"/>
        <v>30000</v>
      </c>
      <c r="G54" s="17">
        <f t="shared" si="13"/>
        <v>30000</v>
      </c>
      <c r="H54" s="43">
        <f t="shared" si="13"/>
        <v>30000</v>
      </c>
      <c r="I54" s="43">
        <f t="shared" si="13"/>
        <v>30000</v>
      </c>
      <c r="J54" s="43">
        <f t="shared" si="13"/>
        <v>30000</v>
      </c>
      <c r="K54" s="43">
        <f t="shared" si="13"/>
        <v>30000</v>
      </c>
      <c r="L54" s="43">
        <f t="shared" si="13"/>
        <v>30000</v>
      </c>
      <c r="M54" s="43">
        <f t="shared" si="13"/>
        <v>30000</v>
      </c>
      <c r="N54" s="43">
        <f t="shared" si="13"/>
        <v>30000</v>
      </c>
      <c r="O54" s="43">
        <f t="shared" si="13"/>
        <v>30000</v>
      </c>
    </row>
    <row r="55" spans="1:15" outlineLevel="1" x14ac:dyDescent="0.2">
      <c r="A55" s="14" t="s">
        <v>26</v>
      </c>
      <c r="C55" s="20"/>
      <c r="D55" s="20"/>
      <c r="E55" s="20"/>
      <c r="F55" s="20"/>
      <c r="G55" s="20"/>
      <c r="H55" s="16"/>
      <c r="I55" s="16"/>
      <c r="J55" s="16"/>
      <c r="K55" s="16"/>
      <c r="L55" s="16"/>
      <c r="M55" s="16"/>
      <c r="N55" s="16"/>
      <c r="O55" s="16"/>
    </row>
    <row r="56" spans="1:15" outlineLevel="1" x14ac:dyDescent="0.2">
      <c r="A56" s="12" t="s">
        <v>27</v>
      </c>
      <c r="C56" s="18">
        <v>3902.3</v>
      </c>
      <c r="D56" s="18">
        <v>4800.4000000000005</v>
      </c>
      <c r="E56" s="18">
        <v>4912.3</v>
      </c>
      <c r="F56" s="18">
        <v>5265.4000000000005</v>
      </c>
      <c r="G56" s="18">
        <v>5671</v>
      </c>
      <c r="H56" s="16">
        <f>-H20*H26/H3</f>
        <v>6215.9371397260284</v>
      </c>
      <c r="I56" s="16">
        <f>-I20*I26/I3</f>
        <v>6837.5308536986313</v>
      </c>
      <c r="J56" s="16">
        <f>-J20*J26/J3</f>
        <v>7521.283939068494</v>
      </c>
      <c r="K56" s="16">
        <f>-K20*K26/K3</f>
        <v>8273.4123329753456</v>
      </c>
      <c r="L56" s="16">
        <f>-L20*L26/L3</f>
        <v>9100.7535662728806</v>
      </c>
      <c r="M56" s="16">
        <f>-M20*M26/M3</f>
        <v>10010.828922900168</v>
      </c>
      <c r="N56" s="16">
        <f>-N20*N26/N3</f>
        <v>11011.911815190186</v>
      </c>
      <c r="O56" s="16">
        <f>-O20*O26/O3</f>
        <v>12113.102996709205</v>
      </c>
    </row>
    <row r="57" spans="1:15" outlineLevel="1" x14ac:dyDescent="0.2">
      <c r="A57" s="9" t="s">
        <v>28</v>
      </c>
      <c r="C57" s="18">
        <f t="shared" ref="C57:G57" si="14">+C56</f>
        <v>3902.3</v>
      </c>
      <c r="D57" s="18">
        <f t="shared" si="14"/>
        <v>4800.4000000000005</v>
      </c>
      <c r="E57" s="18">
        <f t="shared" si="14"/>
        <v>4912.3</v>
      </c>
      <c r="F57" s="18">
        <f t="shared" si="14"/>
        <v>5265.4000000000005</v>
      </c>
      <c r="G57" s="18">
        <f t="shared" si="14"/>
        <v>5671</v>
      </c>
      <c r="H57" s="21">
        <f>+H56</f>
        <v>6215.9371397260284</v>
      </c>
      <c r="I57" s="21">
        <f>+I56</f>
        <v>6837.5308536986313</v>
      </c>
      <c r="J57" s="21">
        <f>+J56</f>
        <v>7521.283939068494</v>
      </c>
      <c r="K57" s="21">
        <f>+K56</f>
        <v>8273.4123329753456</v>
      </c>
      <c r="L57" s="21">
        <f>+L56</f>
        <v>9100.7535662728806</v>
      </c>
      <c r="M57" s="21">
        <f>+M56</f>
        <v>10010.828922900168</v>
      </c>
      <c r="N57" s="21">
        <f>+N56</f>
        <v>11011.911815190186</v>
      </c>
      <c r="O57" s="21">
        <f>+O56</f>
        <v>12113.102996709205</v>
      </c>
    </row>
    <row r="58" spans="1:15" outlineLevel="1" x14ac:dyDescent="0.2">
      <c r="A58" s="8" t="s">
        <v>29</v>
      </c>
      <c r="C58" s="19">
        <f t="shared" ref="C58:O58" si="15">C54+C57</f>
        <v>53902.3</v>
      </c>
      <c r="D58" s="19">
        <f t="shared" si="15"/>
        <v>54800.4</v>
      </c>
      <c r="E58" s="19">
        <f t="shared" si="15"/>
        <v>34912.300000000003</v>
      </c>
      <c r="F58" s="19">
        <f t="shared" si="15"/>
        <v>35265.4</v>
      </c>
      <c r="G58" s="19">
        <f t="shared" si="15"/>
        <v>35671</v>
      </c>
      <c r="H58" s="53">
        <f t="shared" si="15"/>
        <v>36215.937139726026</v>
      </c>
      <c r="I58" s="53">
        <f t="shared" si="15"/>
        <v>36837.530853698634</v>
      </c>
      <c r="J58" s="53">
        <f t="shared" si="15"/>
        <v>37521.283939068497</v>
      </c>
      <c r="K58" s="53">
        <f t="shared" si="15"/>
        <v>38273.412332975349</v>
      </c>
      <c r="L58" s="53">
        <f t="shared" si="15"/>
        <v>39100.753566272877</v>
      </c>
      <c r="M58" s="53">
        <f t="shared" si="15"/>
        <v>40010.828922900168</v>
      </c>
      <c r="N58" s="53">
        <f t="shared" si="15"/>
        <v>41011.911815190186</v>
      </c>
      <c r="O58" s="53">
        <f t="shared" si="15"/>
        <v>42113.102996709204</v>
      </c>
    </row>
    <row r="59" spans="1:15" outlineLevel="1" x14ac:dyDescent="0.2">
      <c r="A59" s="13" t="s">
        <v>30</v>
      </c>
      <c r="C59" s="17">
        <f t="shared" ref="C59:O59" si="16">+C51+C58</f>
        <v>226376.12920000002</v>
      </c>
      <c r="D59" s="17">
        <f t="shared" si="16"/>
        <v>239065.01269787797</v>
      </c>
      <c r="E59" s="17">
        <f t="shared" si="16"/>
        <v>240252.1065830093</v>
      </c>
      <c r="F59" s="17">
        <f t="shared" si="16"/>
        <v>267318.68560660462</v>
      </c>
      <c r="G59" s="17">
        <f t="shared" si="16"/>
        <v>295951.17036518489</v>
      </c>
      <c r="H59" s="17">
        <f t="shared" si="16"/>
        <v>333016.32830491092</v>
      </c>
      <c r="I59" s="17">
        <f t="shared" si="16"/>
        <v>373873.16489888355</v>
      </c>
      <c r="J59" s="17">
        <f t="shared" si="16"/>
        <v>418878.68515225343</v>
      </c>
      <c r="K59" s="17">
        <f t="shared" si="16"/>
        <v>468447.75743096031</v>
      </c>
      <c r="L59" s="17">
        <f t="shared" si="16"/>
        <v>523036.73693753791</v>
      </c>
      <c r="M59" s="17">
        <f t="shared" si="16"/>
        <v>583147.61439477315</v>
      </c>
      <c r="N59" s="17">
        <f t="shared" si="16"/>
        <v>649332.57959773205</v>
      </c>
      <c r="O59" s="17">
        <f t="shared" si="16"/>
        <v>722199.0413209867</v>
      </c>
    </row>
    <row r="61" spans="1:15" x14ac:dyDescent="0.2">
      <c r="A61" s="37" t="s">
        <v>31</v>
      </c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</row>
    <row r="63" spans="1:15" outlineLevel="1" x14ac:dyDescent="0.2">
      <c r="A63" s="8" t="s">
        <v>32</v>
      </c>
      <c r="B63" s="9"/>
      <c r="C63" s="9"/>
      <c r="D63" s="9"/>
      <c r="E63" s="9"/>
      <c r="F63" s="9"/>
    </row>
    <row r="64" spans="1:15" outlineLevel="1" x14ac:dyDescent="0.2">
      <c r="A64" s="9" t="s">
        <v>9</v>
      </c>
      <c r="C64" s="25">
        <v>2473.8292000000001</v>
      </c>
      <c r="D64" s="25">
        <v>11790.78349787797</v>
      </c>
      <c r="E64" s="25">
        <v>21075.193885131321</v>
      </c>
      <c r="F64" s="25">
        <v>26713.479023595301</v>
      </c>
      <c r="G64" s="25">
        <v>28226.884758580301</v>
      </c>
      <c r="H64" s="16">
        <f>H34</f>
        <v>36520.220800000017</v>
      </c>
      <c r="I64" s="16">
        <f t="shared" ref="I64:O64" si="17">I34</f>
        <v>40235.242880000005</v>
      </c>
      <c r="J64" s="16">
        <f t="shared" si="17"/>
        <v>44321.767168000006</v>
      </c>
      <c r="K64" s="16">
        <f t="shared" si="17"/>
        <v>48816.943884800014</v>
      </c>
      <c r="L64" s="16">
        <f t="shared" si="17"/>
        <v>53761.638273280027</v>
      </c>
      <c r="M64" s="16">
        <f t="shared" si="17"/>
        <v>59200.802100608038</v>
      </c>
      <c r="N64" s="16">
        <f>N34</f>
        <v>65183.882310668807</v>
      </c>
      <c r="O64" s="16">
        <f t="shared" si="17"/>
        <v>71765.270541735707</v>
      </c>
    </row>
    <row r="65" spans="1:15" outlineLevel="1" x14ac:dyDescent="0.2">
      <c r="A65" s="9" t="s">
        <v>33</v>
      </c>
      <c r="C65" s="26"/>
      <c r="D65" s="26"/>
      <c r="E65" s="26"/>
      <c r="F65" s="26"/>
      <c r="G65" s="26"/>
      <c r="H65" s="16"/>
      <c r="I65" s="16"/>
      <c r="J65" s="16"/>
      <c r="K65" s="16"/>
      <c r="L65" s="16"/>
      <c r="M65" s="16"/>
      <c r="N65" s="16"/>
      <c r="O65" s="16"/>
    </row>
    <row r="66" spans="1:15" outlineLevel="1" x14ac:dyDescent="0.2">
      <c r="A66" s="23" t="s">
        <v>6</v>
      </c>
      <c r="C66" s="25">
        <v>19500</v>
      </c>
      <c r="D66" s="25">
        <v>18150</v>
      </c>
      <c r="E66" s="25">
        <v>17205</v>
      </c>
      <c r="F66" s="25">
        <v>16543.5</v>
      </c>
      <c r="G66" s="25">
        <v>16080.45</v>
      </c>
      <c r="H66" s="16">
        <f>H89</f>
        <v>16584.920000000002</v>
      </c>
      <c r="I66" s="16">
        <f t="shared" ref="I66:O66" si="18">I89</f>
        <v>18243.412000000004</v>
      </c>
      <c r="J66" s="16">
        <f t="shared" si="18"/>
        <v>20067.753200000006</v>
      </c>
      <c r="K66" s="16">
        <f t="shared" si="18"/>
        <v>22074.528520000007</v>
      </c>
      <c r="L66" s="16">
        <f t="shared" si="18"/>
        <v>24281.981372000009</v>
      </c>
      <c r="M66" s="16">
        <f t="shared" si="18"/>
        <v>26710.17950920001</v>
      </c>
      <c r="N66" s="16">
        <f t="shared" si="18"/>
        <v>29381.197460120016</v>
      </c>
      <c r="O66" s="16">
        <f t="shared" si="18"/>
        <v>32319.317206132018</v>
      </c>
    </row>
    <row r="67" spans="1:15" outlineLevel="1" x14ac:dyDescent="0.2">
      <c r="A67" s="24" t="s">
        <v>34</v>
      </c>
      <c r="C67" s="27">
        <v>-9002.65</v>
      </c>
      <c r="D67" s="27">
        <v>-1702.05</v>
      </c>
      <c r="E67" s="27">
        <v>-774.849999999999</v>
      </c>
      <c r="F67" s="27">
        <v>-902.900000000001</v>
      </c>
      <c r="G67" s="27">
        <v>-827.14999999999804</v>
      </c>
      <c r="H67" s="16">
        <f>H101</f>
        <v>-1185.2017972602753</v>
      </c>
      <c r="I67" s="16">
        <f t="shared" ref="I67:O67" si="19">I101</f>
        <v>-1439.4801797260288</v>
      </c>
      <c r="J67" s="16">
        <f t="shared" si="19"/>
        <v>-1583.4281976986294</v>
      </c>
      <c r="K67" s="16">
        <f t="shared" si="19"/>
        <v>-1741.7710174684971</v>
      </c>
      <c r="L67" s="16">
        <f t="shared" si="19"/>
        <v>-1915.9481192153435</v>
      </c>
      <c r="M67" s="16">
        <f t="shared" si="19"/>
        <v>-2107.5429311368771</v>
      </c>
      <c r="N67" s="16">
        <f t="shared" si="19"/>
        <v>-2318.2972242505693</v>
      </c>
      <c r="O67" s="16">
        <f t="shared" si="19"/>
        <v>-2550.1269466756239</v>
      </c>
    </row>
    <row r="68" spans="1:15" outlineLevel="1" x14ac:dyDescent="0.2">
      <c r="A68" s="8" t="s">
        <v>35</v>
      </c>
      <c r="C68" s="28">
        <f t="shared" ref="C68:O68" si="20">SUM(C64:C67)</f>
        <v>12971.1792</v>
      </c>
      <c r="D68" s="28">
        <f t="shared" si="20"/>
        <v>28238.733497877973</v>
      </c>
      <c r="E68" s="28">
        <f t="shared" si="20"/>
        <v>37505.343885131319</v>
      </c>
      <c r="F68" s="28">
        <f t="shared" si="20"/>
        <v>42354.079023595295</v>
      </c>
      <c r="G68" s="28">
        <f t="shared" si="20"/>
        <v>43480.184758580297</v>
      </c>
      <c r="H68" s="54">
        <f t="shared" si="20"/>
        <v>51919.939002739746</v>
      </c>
      <c r="I68" s="54">
        <f t="shared" si="20"/>
        <v>57039.174700273979</v>
      </c>
      <c r="J68" s="54">
        <f t="shared" si="20"/>
        <v>62806.092170301381</v>
      </c>
      <c r="K68" s="54">
        <f t="shared" si="20"/>
        <v>69149.70138733153</v>
      </c>
      <c r="L68" s="54">
        <f t="shared" si="20"/>
        <v>76127.671526064689</v>
      </c>
      <c r="M68" s="54">
        <f t="shared" si="20"/>
        <v>83803.438678671169</v>
      </c>
      <c r="N68" s="54">
        <f t="shared" si="20"/>
        <v>92246.782546538263</v>
      </c>
      <c r="O68" s="54">
        <f t="shared" si="20"/>
        <v>101534.46080119211</v>
      </c>
    </row>
    <row r="69" spans="1:15" outlineLevel="1" x14ac:dyDescent="0.2">
      <c r="A69" s="9"/>
      <c r="C69" s="26"/>
      <c r="D69" s="26"/>
      <c r="E69" s="26"/>
      <c r="F69" s="26"/>
      <c r="G69" s="26"/>
      <c r="H69" s="16"/>
      <c r="I69" s="16"/>
      <c r="J69" s="16"/>
      <c r="K69" s="16"/>
      <c r="L69" s="16"/>
      <c r="M69" s="16"/>
      <c r="N69" s="16"/>
      <c r="O69" s="16"/>
    </row>
    <row r="70" spans="1:15" outlineLevel="1" x14ac:dyDescent="0.2">
      <c r="A70" s="8" t="s">
        <v>36</v>
      </c>
      <c r="C70" s="26"/>
      <c r="D70" s="26"/>
      <c r="E70" s="26"/>
      <c r="F70" s="26"/>
      <c r="G70" s="26"/>
      <c r="H70" s="16"/>
      <c r="I70" s="16"/>
      <c r="J70" s="16"/>
      <c r="K70" s="16"/>
      <c r="L70" s="16"/>
      <c r="M70" s="16"/>
      <c r="N70" s="16"/>
      <c r="O70" s="16"/>
    </row>
    <row r="71" spans="1:15" outlineLevel="1" x14ac:dyDescent="0.2">
      <c r="A71" s="12" t="s">
        <v>37</v>
      </c>
      <c r="C71" s="27">
        <v>-15000</v>
      </c>
      <c r="D71" s="27">
        <v>-15000</v>
      </c>
      <c r="E71" s="27">
        <v>-15000</v>
      </c>
      <c r="F71" s="27">
        <v>-15000</v>
      </c>
      <c r="G71" s="27">
        <v>-15000</v>
      </c>
      <c r="H71" s="16">
        <f>H88</f>
        <v>20526.169999999998</v>
      </c>
      <c r="I71" s="16">
        <f t="shared" ref="I71:O71" si="21">I88</f>
        <v>22389.642000000007</v>
      </c>
      <c r="J71" s="16">
        <f t="shared" si="21"/>
        <v>24628.606200000002</v>
      </c>
      <c r="K71" s="16">
        <f t="shared" si="21"/>
        <v>27091.466820000023</v>
      </c>
      <c r="L71" s="16">
        <f t="shared" si="21"/>
        <v>29800.613502000015</v>
      </c>
      <c r="M71" s="16">
        <f t="shared" si="21"/>
        <v>32780.674852200013</v>
      </c>
      <c r="N71" s="16">
        <f t="shared" si="21"/>
        <v>36058.74233742003</v>
      </c>
      <c r="O71" s="16">
        <f t="shared" si="21"/>
        <v>39664.616571162027</v>
      </c>
    </row>
    <row r="72" spans="1:15" outlineLevel="1" x14ac:dyDescent="0.2">
      <c r="A72" s="8" t="s">
        <v>38</v>
      </c>
      <c r="C72" s="28">
        <f t="shared" ref="C72:O72" si="22">+C71</f>
        <v>-15000</v>
      </c>
      <c r="D72" s="28">
        <f t="shared" si="22"/>
        <v>-15000</v>
      </c>
      <c r="E72" s="28">
        <f t="shared" si="22"/>
        <v>-15000</v>
      </c>
      <c r="F72" s="28">
        <f t="shared" si="22"/>
        <v>-15000</v>
      </c>
      <c r="G72" s="28">
        <f t="shared" si="22"/>
        <v>-15000</v>
      </c>
      <c r="H72" s="54">
        <f t="shared" si="22"/>
        <v>20526.169999999998</v>
      </c>
      <c r="I72" s="54">
        <f t="shared" si="22"/>
        <v>22389.642000000007</v>
      </c>
      <c r="J72" s="54">
        <f t="shared" si="22"/>
        <v>24628.606200000002</v>
      </c>
      <c r="K72" s="54">
        <f t="shared" si="22"/>
        <v>27091.466820000023</v>
      </c>
      <c r="L72" s="54">
        <f t="shared" si="22"/>
        <v>29800.613502000015</v>
      </c>
      <c r="M72" s="54">
        <f t="shared" si="22"/>
        <v>32780.674852200013</v>
      </c>
      <c r="N72" s="54">
        <f t="shared" si="22"/>
        <v>36058.74233742003</v>
      </c>
      <c r="O72" s="54">
        <f t="shared" si="22"/>
        <v>39664.616571162027</v>
      </c>
    </row>
    <row r="73" spans="1:15" outlineLevel="1" x14ac:dyDescent="0.2">
      <c r="A73" s="9"/>
      <c r="C73" s="26"/>
      <c r="D73" s="26"/>
      <c r="E73" s="26"/>
      <c r="F73" s="26"/>
      <c r="G73" s="26"/>
      <c r="H73" s="16"/>
      <c r="I73" s="16"/>
      <c r="J73" s="16"/>
      <c r="K73" s="16"/>
      <c r="L73" s="16"/>
      <c r="M73" s="16"/>
      <c r="N73" s="16"/>
      <c r="O73" s="16"/>
    </row>
    <row r="74" spans="1:15" outlineLevel="1" x14ac:dyDescent="0.2">
      <c r="A74" s="8" t="s">
        <v>39</v>
      </c>
      <c r="C74" s="26"/>
      <c r="D74" s="26"/>
      <c r="E74" s="26"/>
      <c r="F74" s="26"/>
      <c r="G74" s="26"/>
      <c r="H74" s="16"/>
      <c r="I74" s="16"/>
      <c r="J74" s="16"/>
      <c r="K74" s="16"/>
      <c r="L74" s="16"/>
      <c r="M74" s="16"/>
      <c r="N74" s="16"/>
      <c r="O74" s="16"/>
    </row>
    <row r="75" spans="1:15" outlineLevel="1" x14ac:dyDescent="0.2">
      <c r="A75" s="9" t="s">
        <v>40</v>
      </c>
      <c r="C75" s="25">
        <v>0</v>
      </c>
      <c r="D75" s="25">
        <v>0</v>
      </c>
      <c r="E75" s="25">
        <v>-20000</v>
      </c>
      <c r="F75" s="25">
        <v>0</v>
      </c>
      <c r="G75" s="25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</row>
    <row r="76" spans="1:15" outlineLevel="1" x14ac:dyDescent="0.2">
      <c r="A76" s="12" t="s">
        <v>41</v>
      </c>
      <c r="C76" s="27">
        <v>170000</v>
      </c>
      <c r="D76" s="27">
        <v>0</v>
      </c>
      <c r="E76" s="27">
        <v>0</v>
      </c>
      <c r="F76" s="27">
        <v>0</v>
      </c>
      <c r="G76" s="27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</row>
    <row r="77" spans="1:15" outlineLevel="1" x14ac:dyDescent="0.2">
      <c r="A77" s="8" t="s">
        <v>42</v>
      </c>
      <c r="C77" s="28">
        <f t="shared" ref="C77:G77" si="23">SUM(C75:C76)</f>
        <v>170000</v>
      </c>
      <c r="D77" s="28">
        <f t="shared" si="23"/>
        <v>0</v>
      </c>
      <c r="E77" s="28">
        <f t="shared" si="23"/>
        <v>-20000</v>
      </c>
      <c r="F77" s="28">
        <f t="shared" si="23"/>
        <v>0</v>
      </c>
      <c r="G77" s="28">
        <f t="shared" si="23"/>
        <v>0</v>
      </c>
      <c r="H77" s="55">
        <v>0</v>
      </c>
      <c r="I77" s="55">
        <v>0</v>
      </c>
      <c r="J77" s="55">
        <v>0</v>
      </c>
      <c r="K77" s="55">
        <v>0</v>
      </c>
      <c r="L77" s="55">
        <v>0</v>
      </c>
      <c r="M77" s="55">
        <v>0</v>
      </c>
      <c r="N77" s="55">
        <v>0</v>
      </c>
      <c r="O77" s="55">
        <v>0</v>
      </c>
    </row>
    <row r="78" spans="1:15" outlineLevel="1" x14ac:dyDescent="0.2">
      <c r="A78" s="9"/>
      <c r="C78" s="26"/>
      <c r="D78" s="26"/>
      <c r="E78" s="26"/>
      <c r="F78" s="26"/>
      <c r="G78" s="26"/>
      <c r="H78" s="16"/>
      <c r="I78" s="16"/>
      <c r="J78" s="16"/>
      <c r="K78" s="16"/>
      <c r="L78" s="16"/>
      <c r="M78" s="16"/>
      <c r="N78" s="16"/>
      <c r="O78" s="16"/>
    </row>
    <row r="79" spans="1:15" outlineLevel="1" x14ac:dyDescent="0.2">
      <c r="A79" s="8" t="s">
        <v>43</v>
      </c>
      <c r="C79" s="28">
        <f t="shared" ref="C79:O79" si="24">+C68+C72+C77</f>
        <v>167971.17920000001</v>
      </c>
      <c r="D79" s="28">
        <f t="shared" si="24"/>
        <v>13238.733497877973</v>
      </c>
      <c r="E79" s="28">
        <f t="shared" si="24"/>
        <v>2505.3438851313185</v>
      </c>
      <c r="F79" s="28">
        <f t="shared" si="24"/>
        <v>27354.079023595295</v>
      </c>
      <c r="G79" s="28">
        <f t="shared" si="24"/>
        <v>28480.184758580297</v>
      </c>
      <c r="H79" s="28">
        <f t="shared" si="24"/>
        <v>72446.109002739744</v>
      </c>
      <c r="I79" s="28">
        <f t="shared" si="24"/>
        <v>79428.816700273979</v>
      </c>
      <c r="J79" s="28">
        <f t="shared" si="24"/>
        <v>87434.698370301383</v>
      </c>
      <c r="K79" s="28">
        <f t="shared" si="24"/>
        <v>96241.168207331561</v>
      </c>
      <c r="L79" s="28">
        <f t="shared" si="24"/>
        <v>105928.28502806471</v>
      </c>
      <c r="M79" s="28">
        <f t="shared" si="24"/>
        <v>116584.11353087118</v>
      </c>
      <c r="N79" s="28">
        <f t="shared" si="24"/>
        <v>128305.52488395829</v>
      </c>
      <c r="O79" s="28">
        <f t="shared" si="24"/>
        <v>141199.07737235414</v>
      </c>
    </row>
    <row r="80" spans="1:15" outlineLevel="1" x14ac:dyDescent="0.2">
      <c r="A80" s="12" t="s">
        <v>44</v>
      </c>
      <c r="C80" s="27">
        <v>0</v>
      </c>
      <c r="D80" s="27">
        <v>167971.17920000001</v>
      </c>
      <c r="E80" s="27">
        <v>181209.91269787797</v>
      </c>
      <c r="F80" s="27">
        <v>183715.25658300929</v>
      </c>
      <c r="G80" s="27">
        <v>211069.33560660461</v>
      </c>
      <c r="H80" s="42">
        <f>G81</f>
        <v>239549.5203651849</v>
      </c>
      <c r="I80" s="42">
        <f t="shared" ref="I80:O80" si="25">H81</f>
        <v>311995.62936792464</v>
      </c>
      <c r="J80" s="42">
        <f t="shared" si="25"/>
        <v>391424.44606819865</v>
      </c>
      <c r="K80" s="42">
        <f t="shared" si="25"/>
        <v>478859.14443850005</v>
      </c>
      <c r="L80" s="42">
        <f t="shared" si="25"/>
        <v>575100.31264583161</v>
      </c>
      <c r="M80" s="42">
        <f t="shared" si="25"/>
        <v>681028.59767389635</v>
      </c>
      <c r="N80" s="42">
        <f t="shared" si="25"/>
        <v>797612.71120476758</v>
      </c>
      <c r="O80" s="42">
        <f t="shared" si="25"/>
        <v>925918.23608872585</v>
      </c>
    </row>
    <row r="81" spans="1:15" outlineLevel="1" x14ac:dyDescent="0.2">
      <c r="A81" s="13" t="s">
        <v>45</v>
      </c>
      <c r="C81" s="29">
        <f t="shared" ref="C81:G81" si="26">+C79+C80</f>
        <v>167971.17920000001</v>
      </c>
      <c r="D81" s="29">
        <f t="shared" si="26"/>
        <v>181209.912697878</v>
      </c>
      <c r="E81" s="29">
        <f t="shared" si="26"/>
        <v>183715.25658300929</v>
      </c>
      <c r="F81" s="29">
        <f t="shared" si="26"/>
        <v>211069.33560660458</v>
      </c>
      <c r="G81" s="29">
        <f t="shared" si="26"/>
        <v>239549.5203651849</v>
      </c>
      <c r="H81" s="57">
        <f>SUM(H79:H80)</f>
        <v>311995.62936792464</v>
      </c>
      <c r="I81" s="57">
        <f t="shared" ref="I81:O81" si="27">SUM(I79:I80)</f>
        <v>391424.44606819865</v>
      </c>
      <c r="J81" s="57">
        <f t="shared" si="27"/>
        <v>478859.14443850005</v>
      </c>
      <c r="K81" s="57">
        <f t="shared" si="27"/>
        <v>575100.31264583161</v>
      </c>
      <c r="L81" s="57">
        <f t="shared" si="27"/>
        <v>681028.59767389635</v>
      </c>
      <c r="M81" s="57">
        <f t="shared" si="27"/>
        <v>797612.71120476758</v>
      </c>
      <c r="N81" s="57">
        <f t="shared" si="27"/>
        <v>925918.23608872585</v>
      </c>
      <c r="O81" s="57">
        <f t="shared" si="27"/>
        <v>1067117.31346108</v>
      </c>
    </row>
    <row r="84" spans="1:15" x14ac:dyDescent="0.2">
      <c r="A84" s="37" t="s">
        <v>64</v>
      </c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</row>
    <row r="86" spans="1:15" outlineLevel="1" x14ac:dyDescent="0.2">
      <c r="A86" s="48" t="s">
        <v>65</v>
      </c>
    </row>
    <row r="87" spans="1:15" outlineLevel="1" x14ac:dyDescent="0.2">
      <c r="A87" t="s">
        <v>66</v>
      </c>
      <c r="C87" s="49">
        <f>C90+C89-C88</f>
        <v>50000</v>
      </c>
      <c r="D87" s="49">
        <f t="shared" ref="D87:G87" si="28">D90+D89-D88</f>
        <v>45500</v>
      </c>
      <c r="E87" s="49">
        <f t="shared" si="28"/>
        <v>42350</v>
      </c>
      <c r="F87" s="49">
        <f t="shared" si="28"/>
        <v>40145</v>
      </c>
      <c r="G87" s="49">
        <f t="shared" si="28"/>
        <v>38601.5</v>
      </c>
      <c r="H87" s="49">
        <f>G90</f>
        <v>37521.050000000003</v>
      </c>
      <c r="I87" s="49">
        <f t="shared" ref="I87:O87" si="29">H90</f>
        <v>41462.300000000003</v>
      </c>
      <c r="J87" s="49">
        <f t="shared" si="29"/>
        <v>45608.530000000006</v>
      </c>
      <c r="K87" s="49">
        <f t="shared" si="29"/>
        <v>50169.383000000009</v>
      </c>
      <c r="L87" s="49">
        <f t="shared" si="29"/>
        <v>55186.321300000018</v>
      </c>
      <c r="M87" s="49">
        <f t="shared" si="29"/>
        <v>60704.953430000023</v>
      </c>
      <c r="N87" s="49">
        <f t="shared" si="29"/>
        <v>66775.448773000026</v>
      </c>
      <c r="O87" s="49">
        <f t="shared" si="29"/>
        <v>73452.993650300035</v>
      </c>
    </row>
    <row r="88" spans="1:15" outlineLevel="1" x14ac:dyDescent="0.2">
      <c r="A88" t="s">
        <v>67</v>
      </c>
      <c r="C88" s="49">
        <f>-C71</f>
        <v>15000</v>
      </c>
      <c r="D88" s="49">
        <f t="shared" ref="D88:G88" si="30">-D71</f>
        <v>15000</v>
      </c>
      <c r="E88" s="49">
        <f t="shared" si="30"/>
        <v>15000</v>
      </c>
      <c r="F88" s="49">
        <f t="shared" si="30"/>
        <v>15000</v>
      </c>
      <c r="G88" s="49">
        <f t="shared" si="30"/>
        <v>15000</v>
      </c>
      <c r="H88" s="49">
        <f>H90+H89-H87</f>
        <v>20526.169999999998</v>
      </c>
      <c r="I88" s="49">
        <f t="shared" ref="I88:O88" si="31">I90+I89-I87</f>
        <v>22389.642000000007</v>
      </c>
      <c r="J88" s="49">
        <f t="shared" si="31"/>
        <v>24628.606200000002</v>
      </c>
      <c r="K88" s="49">
        <f t="shared" si="31"/>
        <v>27091.466820000023</v>
      </c>
      <c r="L88" s="49">
        <f t="shared" si="31"/>
        <v>29800.613502000015</v>
      </c>
      <c r="M88" s="49">
        <f t="shared" si="31"/>
        <v>32780.674852200013</v>
      </c>
      <c r="N88" s="49">
        <f t="shared" si="31"/>
        <v>36058.74233742003</v>
      </c>
      <c r="O88" s="49">
        <f t="shared" si="31"/>
        <v>39664.616571162027</v>
      </c>
    </row>
    <row r="89" spans="1:15" outlineLevel="1" x14ac:dyDescent="0.2">
      <c r="A89" t="s">
        <v>68</v>
      </c>
      <c r="C89" s="49">
        <f>-C30</f>
        <v>19500</v>
      </c>
      <c r="D89" s="49">
        <f t="shared" ref="D89:H89" si="32">-D30</f>
        <v>18150</v>
      </c>
      <c r="E89" s="49">
        <f t="shared" si="32"/>
        <v>17205</v>
      </c>
      <c r="F89" s="49">
        <f t="shared" si="32"/>
        <v>16543.5</v>
      </c>
      <c r="G89" s="49">
        <f t="shared" si="32"/>
        <v>16080.45</v>
      </c>
      <c r="H89" s="49">
        <f t="shared" si="32"/>
        <v>16584.920000000002</v>
      </c>
      <c r="I89" s="49">
        <f t="shared" ref="I89:O89" si="33">-I30</f>
        <v>18243.412000000004</v>
      </c>
      <c r="J89" s="49">
        <f t="shared" si="33"/>
        <v>20067.753200000006</v>
      </c>
      <c r="K89" s="49">
        <f t="shared" si="33"/>
        <v>22074.528520000007</v>
      </c>
      <c r="L89" s="49">
        <f t="shared" si="33"/>
        <v>24281.981372000009</v>
      </c>
      <c r="M89" s="49">
        <f t="shared" si="33"/>
        <v>26710.17950920001</v>
      </c>
      <c r="N89" s="49">
        <f t="shared" si="33"/>
        <v>29381.197460120016</v>
      </c>
      <c r="O89" s="49">
        <f t="shared" si="33"/>
        <v>32319.317206132018</v>
      </c>
    </row>
    <row r="90" spans="1:15" outlineLevel="1" x14ac:dyDescent="0.2">
      <c r="A90" s="48" t="s">
        <v>69</v>
      </c>
      <c r="C90" s="56">
        <f>C40</f>
        <v>45500</v>
      </c>
      <c r="D90" s="56">
        <f t="shared" ref="D90:G90" si="34">D40</f>
        <v>42350</v>
      </c>
      <c r="E90" s="56">
        <f t="shared" si="34"/>
        <v>40145</v>
      </c>
      <c r="F90" s="56">
        <f t="shared" si="34"/>
        <v>38601.5</v>
      </c>
      <c r="G90" s="56">
        <f t="shared" si="34"/>
        <v>37521.050000000003</v>
      </c>
      <c r="H90" s="56">
        <f>H25/H17</f>
        <v>41462.300000000003</v>
      </c>
      <c r="I90" s="56">
        <f>I25/I17</f>
        <v>45608.530000000006</v>
      </c>
      <c r="J90" s="56">
        <f>J25/J17</f>
        <v>50169.383000000009</v>
      </c>
      <c r="K90" s="56">
        <f>K25/K17</f>
        <v>55186.321300000018</v>
      </c>
      <c r="L90" s="56">
        <f>L25/L17</f>
        <v>60704.953430000023</v>
      </c>
      <c r="M90" s="56">
        <f>M25/M17</f>
        <v>66775.448773000026</v>
      </c>
      <c r="N90" s="56">
        <f>N25/N17</f>
        <v>73452.993650300035</v>
      </c>
      <c r="O90" s="56">
        <f>O25/O17</f>
        <v>80798.29301533004</v>
      </c>
    </row>
    <row r="91" spans="1:15" outlineLevel="1" x14ac:dyDescent="0.2"/>
    <row r="92" spans="1:15" outlineLevel="1" x14ac:dyDescent="0.2">
      <c r="A92" s="48" t="s">
        <v>70</v>
      </c>
    </row>
    <row r="93" spans="1:15" outlineLevel="1" x14ac:dyDescent="0.2">
      <c r="A93" t="s">
        <v>71</v>
      </c>
      <c r="C93" s="49">
        <f>C95-C94</f>
        <v>0</v>
      </c>
      <c r="D93" s="49">
        <f t="shared" ref="D93:G93" si="35">D95-D94</f>
        <v>2473.8291999999983</v>
      </c>
      <c r="E93" s="49">
        <f t="shared" si="35"/>
        <v>14264.612697877976</v>
      </c>
      <c r="F93" s="49">
        <f t="shared" si="35"/>
        <v>35339.806583009311</v>
      </c>
      <c r="G93" s="49">
        <f t="shared" si="35"/>
        <v>62053.285606604593</v>
      </c>
      <c r="H93" s="49">
        <f>G95</f>
        <v>90280.170365184895</v>
      </c>
      <c r="I93" s="49">
        <f t="shared" ref="I93:O93" si="36">H95</f>
        <v>126800.3911651849</v>
      </c>
      <c r="J93" s="49">
        <f t="shared" si="36"/>
        <v>167035.63404518491</v>
      </c>
      <c r="K93" s="49">
        <f t="shared" si="36"/>
        <v>211357.40121318493</v>
      </c>
      <c r="L93" s="49">
        <f t="shared" si="36"/>
        <v>260174.34509798494</v>
      </c>
      <c r="M93" s="49">
        <f t="shared" si="36"/>
        <v>313935.983371265</v>
      </c>
      <c r="N93" s="49">
        <f t="shared" si="36"/>
        <v>373136.78547187301</v>
      </c>
      <c r="O93" s="49">
        <f t="shared" si="36"/>
        <v>438320.66778254183</v>
      </c>
    </row>
    <row r="94" spans="1:15" outlineLevel="1" x14ac:dyDescent="0.2">
      <c r="A94" s="51" t="s">
        <v>72</v>
      </c>
      <c r="C94" s="49">
        <f>C34</f>
        <v>2473.8292000000001</v>
      </c>
      <c r="D94" s="49">
        <f t="shared" ref="D94:G94" si="37">D34</f>
        <v>11790.78349787797</v>
      </c>
      <c r="E94" s="49">
        <f t="shared" si="37"/>
        <v>21075.193885131321</v>
      </c>
      <c r="F94" s="49">
        <f t="shared" si="37"/>
        <v>26713.479023595301</v>
      </c>
      <c r="G94" s="49">
        <f t="shared" si="37"/>
        <v>28226.884758580301</v>
      </c>
      <c r="H94" s="49">
        <f>H34</f>
        <v>36520.220800000017</v>
      </c>
      <c r="I94" s="49">
        <f t="shared" ref="I94:O94" si="38">I34</f>
        <v>40235.242880000005</v>
      </c>
      <c r="J94" s="49">
        <f t="shared" si="38"/>
        <v>44321.767168000006</v>
      </c>
      <c r="K94" s="49">
        <f t="shared" si="38"/>
        <v>48816.943884800014</v>
      </c>
      <c r="L94" s="49">
        <f t="shared" si="38"/>
        <v>53761.638273280027</v>
      </c>
      <c r="M94" s="49">
        <f t="shared" si="38"/>
        <v>59200.802100608038</v>
      </c>
      <c r="N94" s="49">
        <f t="shared" si="38"/>
        <v>65183.882310668807</v>
      </c>
      <c r="O94" s="49">
        <f t="shared" si="38"/>
        <v>71765.270541735707</v>
      </c>
    </row>
    <row r="95" spans="1:15" outlineLevel="1" x14ac:dyDescent="0.2">
      <c r="A95" s="48" t="s">
        <v>73</v>
      </c>
      <c r="C95" s="50">
        <f>C50</f>
        <v>2473.8292000000001</v>
      </c>
      <c r="D95" s="50">
        <f t="shared" ref="D95:G95" si="39">D50</f>
        <v>14264.612697877968</v>
      </c>
      <c r="E95" s="50">
        <f t="shared" si="39"/>
        <v>35339.806583009296</v>
      </c>
      <c r="F95" s="50">
        <f t="shared" si="39"/>
        <v>62053.285606604608</v>
      </c>
      <c r="G95" s="50">
        <f t="shared" si="39"/>
        <v>90280.170365184895</v>
      </c>
      <c r="H95" s="50">
        <f>SUM(H93:H94)</f>
        <v>126800.3911651849</v>
      </c>
      <c r="I95" s="50">
        <f t="shared" ref="I95:O95" si="40">SUM(I93:I94)</f>
        <v>167035.63404518491</v>
      </c>
      <c r="J95" s="50">
        <f t="shared" si="40"/>
        <v>211357.40121318493</v>
      </c>
      <c r="K95" s="50">
        <f t="shared" si="40"/>
        <v>260174.34509798494</v>
      </c>
      <c r="L95" s="50">
        <f t="shared" si="40"/>
        <v>313935.983371265</v>
      </c>
      <c r="M95" s="50">
        <f t="shared" si="40"/>
        <v>373136.78547187301</v>
      </c>
      <c r="N95" s="50">
        <f t="shared" si="40"/>
        <v>438320.66778254183</v>
      </c>
      <c r="O95" s="50">
        <f t="shared" si="40"/>
        <v>510085.93832427752</v>
      </c>
    </row>
    <row r="96" spans="1:15" outlineLevel="1" x14ac:dyDescent="0.2"/>
    <row r="97" spans="1:15" outlineLevel="1" x14ac:dyDescent="0.2">
      <c r="A97" s="48" t="s">
        <v>74</v>
      </c>
    </row>
    <row r="98" spans="1:15" outlineLevel="1" x14ac:dyDescent="0.2">
      <c r="A98" t="s">
        <v>75</v>
      </c>
      <c r="C98" s="49">
        <f>-C43-0</f>
        <v>-5100.3500000000004</v>
      </c>
      <c r="D98" s="49">
        <f>-(D43-C43)</f>
        <v>-803.94999999999982</v>
      </c>
      <c r="E98" s="49">
        <f t="shared" ref="E98:G98" si="41">-(E43-D43)</f>
        <v>-662.94999999999982</v>
      </c>
      <c r="F98" s="49">
        <f t="shared" si="41"/>
        <v>-549.80000000000018</v>
      </c>
      <c r="G98" s="49">
        <f t="shared" si="41"/>
        <v>-421.55000000000018</v>
      </c>
      <c r="H98" s="49">
        <f t="shared" ref="H98:O98" si="42">-(H43-G43)</f>
        <v>-640.26465753424691</v>
      </c>
      <c r="I98" s="49">
        <f t="shared" si="42"/>
        <v>-817.88646575342591</v>
      </c>
      <c r="J98" s="49">
        <f t="shared" si="42"/>
        <v>-899.67511232876677</v>
      </c>
      <c r="K98" s="49">
        <f t="shared" si="42"/>
        <v>-989.64262356164545</v>
      </c>
      <c r="L98" s="49">
        <f t="shared" si="42"/>
        <v>-1088.6068859178085</v>
      </c>
      <c r="M98" s="49">
        <f t="shared" si="42"/>
        <v>-1197.4675745095901</v>
      </c>
      <c r="N98" s="49">
        <f t="shared" si="42"/>
        <v>-1317.2143319605511</v>
      </c>
      <c r="O98" s="49">
        <f t="shared" si="42"/>
        <v>-1448.9357651566042</v>
      </c>
    </row>
    <row r="99" spans="1:15" outlineLevel="1" x14ac:dyDescent="0.2">
      <c r="A99" t="s">
        <v>76</v>
      </c>
      <c r="C99" s="49">
        <f>C56-0</f>
        <v>3902.3</v>
      </c>
      <c r="D99" s="49">
        <f>D56-C56</f>
        <v>898.10000000000036</v>
      </c>
      <c r="E99" s="49">
        <f t="shared" ref="E99:G99" si="43">E56-D56</f>
        <v>111.89999999999964</v>
      </c>
      <c r="F99" s="49">
        <f t="shared" si="43"/>
        <v>353.10000000000036</v>
      </c>
      <c r="G99" s="49">
        <f t="shared" si="43"/>
        <v>405.59999999999945</v>
      </c>
      <c r="H99" s="49">
        <f t="shared" ref="H99:O99" si="44">H56-G56</f>
        <v>544.93713972602836</v>
      </c>
      <c r="I99" s="49">
        <f t="shared" si="44"/>
        <v>621.59371397260293</v>
      </c>
      <c r="J99" s="49">
        <f t="shared" si="44"/>
        <v>683.75308536986267</v>
      </c>
      <c r="K99" s="49">
        <f t="shared" si="44"/>
        <v>752.12839390685167</v>
      </c>
      <c r="L99" s="49">
        <f t="shared" si="44"/>
        <v>827.34123329753493</v>
      </c>
      <c r="M99" s="49">
        <f t="shared" si="44"/>
        <v>910.07535662728696</v>
      </c>
      <c r="N99" s="49">
        <f t="shared" si="44"/>
        <v>1001.0828922900182</v>
      </c>
      <c r="O99" s="49">
        <f t="shared" si="44"/>
        <v>1101.1911815190197</v>
      </c>
    </row>
    <row r="100" spans="1:15" outlineLevel="1" x14ac:dyDescent="0.2">
      <c r="A100" t="s">
        <v>77</v>
      </c>
      <c r="C100" s="49">
        <f>-C44-0</f>
        <v>-7804.6</v>
      </c>
      <c r="D100" s="49">
        <f>-(D44-C44)</f>
        <v>-1796.2000000000007</v>
      </c>
      <c r="E100" s="49">
        <f t="shared" ref="E100:G100" si="45">-(E44-D44)</f>
        <v>-223.79999999999927</v>
      </c>
      <c r="F100" s="49">
        <f t="shared" si="45"/>
        <v>-706.20000000000073</v>
      </c>
      <c r="G100" s="49">
        <f t="shared" si="45"/>
        <v>-811.19999999999891</v>
      </c>
      <c r="H100" s="49">
        <f t="shared" ref="H100:O100" si="46">-(H44-G44)</f>
        <v>-1089.8742794520567</v>
      </c>
      <c r="I100" s="49">
        <f t="shared" si="46"/>
        <v>-1243.1874279452059</v>
      </c>
      <c r="J100" s="49">
        <f t="shared" si="46"/>
        <v>-1367.5061707397253</v>
      </c>
      <c r="K100" s="49">
        <f t="shared" si="46"/>
        <v>-1504.2567878137033</v>
      </c>
      <c r="L100" s="49">
        <f t="shared" si="46"/>
        <v>-1654.6824665950699</v>
      </c>
      <c r="M100" s="49">
        <f t="shared" si="46"/>
        <v>-1820.1507132545739</v>
      </c>
      <c r="N100" s="49">
        <f t="shared" si="46"/>
        <v>-2002.1657845800364</v>
      </c>
      <c r="O100" s="49">
        <f t="shared" si="46"/>
        <v>-2202.3823630380393</v>
      </c>
    </row>
    <row r="101" spans="1:15" outlineLevel="1" x14ac:dyDescent="0.2">
      <c r="A101" s="48" t="s">
        <v>78</v>
      </c>
      <c r="C101" s="56">
        <f>SUM(C98:C100)</f>
        <v>-9002.6500000000015</v>
      </c>
      <c r="D101" s="56">
        <f>SUM(D98:D100)</f>
        <v>-1702.0500000000002</v>
      </c>
      <c r="E101" s="56">
        <f t="shared" ref="E101:G101" si="47">SUM(E98:E100)</f>
        <v>-774.84999999999945</v>
      </c>
      <c r="F101" s="56">
        <f t="shared" si="47"/>
        <v>-902.90000000000055</v>
      </c>
      <c r="G101" s="56">
        <f t="shared" si="47"/>
        <v>-827.14999999999964</v>
      </c>
      <c r="H101" s="56">
        <f t="shared" ref="H101" si="48">SUM(H98:H100)</f>
        <v>-1185.2017972602753</v>
      </c>
      <c r="I101" s="56">
        <f t="shared" ref="I101" si="49">SUM(I98:I100)</f>
        <v>-1439.4801797260288</v>
      </c>
      <c r="J101" s="56">
        <f t="shared" ref="J101" si="50">SUM(J98:J100)</f>
        <v>-1583.4281976986294</v>
      </c>
      <c r="K101" s="56">
        <f t="shared" ref="K101" si="51">SUM(K98:K100)</f>
        <v>-1741.7710174684971</v>
      </c>
      <c r="L101" s="56">
        <f t="shared" ref="L101" si="52">SUM(L98:L100)</f>
        <v>-1915.9481192153435</v>
      </c>
      <c r="M101" s="56">
        <f t="shared" ref="M101" si="53">SUM(M98:M100)</f>
        <v>-2107.5429311368771</v>
      </c>
      <c r="N101" s="56">
        <f t="shared" ref="N101" si="54">SUM(N98:N100)</f>
        <v>-2318.2972242505693</v>
      </c>
      <c r="O101" s="56">
        <f t="shared" ref="O101" si="55">SUM(O98:O100)</f>
        <v>-2550.1269466756239</v>
      </c>
    </row>
  </sheetData>
  <mergeCells count="6">
    <mergeCell ref="A84:O84"/>
    <mergeCell ref="A1:O1"/>
    <mergeCell ref="A23:O23"/>
    <mergeCell ref="A36:O36"/>
    <mergeCell ref="A61:O61"/>
    <mergeCell ref="A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Gohane (MSc Adv Eng Man (Generalist)FT)</dc:creator>
  <cp:lastModifiedBy>Kapil Gohane (MSc Adv Eng Man (Generalist)FT)</cp:lastModifiedBy>
  <dcterms:created xsi:type="dcterms:W3CDTF">2024-09-17T23:11:23Z</dcterms:created>
  <dcterms:modified xsi:type="dcterms:W3CDTF">2024-09-26T21:49:10Z</dcterms:modified>
</cp:coreProperties>
</file>