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B109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B86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C70"/>
  <c r="D63"/>
  <c r="E63"/>
  <c r="F63"/>
  <c r="G63"/>
  <c r="C63"/>
  <c r="C57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C55"/>
  <c r="D54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B54"/>
  <c r="F23" l="1"/>
  <c r="F7"/>
  <c r="F30" s="1"/>
  <c r="F26" l="1"/>
  <c r="B99"/>
  <c r="B102" s="1"/>
  <c r="B89"/>
  <c r="B96" s="1"/>
  <c r="C73"/>
  <c r="AA94"/>
  <c r="B110"/>
  <c r="B111" s="1"/>
  <c r="C91"/>
  <c r="D91" s="1"/>
  <c r="F24"/>
  <c r="F8"/>
  <c r="F34"/>
  <c r="H61" s="1"/>
  <c r="D56"/>
  <c r="C56"/>
  <c r="C58" s="1"/>
  <c r="C65" s="1"/>
  <c r="B104" l="1"/>
  <c r="E91"/>
  <c r="F91" s="1"/>
  <c r="G91" s="1"/>
  <c r="C74"/>
  <c r="C92" s="1"/>
  <c r="C72"/>
  <c r="I61"/>
  <c r="H63"/>
  <c r="D58"/>
  <c r="D65" s="1"/>
  <c r="E56"/>
  <c r="D73" l="1"/>
  <c r="D74" s="1"/>
  <c r="D92" s="1"/>
  <c r="H91"/>
  <c r="I91" s="1"/>
  <c r="J91" s="1"/>
  <c r="C79"/>
  <c r="C75"/>
  <c r="C78" s="1"/>
  <c r="C81" s="1"/>
  <c r="C90" s="1"/>
  <c r="C96" s="1"/>
  <c r="C104" s="1"/>
  <c r="C110" s="1"/>
  <c r="C111" s="1"/>
  <c r="D72"/>
  <c r="F56"/>
  <c r="E58"/>
  <c r="E65" s="1"/>
  <c r="I63"/>
  <c r="J61"/>
  <c r="E73" l="1"/>
  <c r="D75"/>
  <c r="D78" s="1"/>
  <c r="D81" s="1"/>
  <c r="D90" s="1"/>
  <c r="D96" s="1"/>
  <c r="D104" s="1"/>
  <c r="D110" s="1"/>
  <c r="D111" s="1"/>
  <c r="D79"/>
  <c r="E72"/>
  <c r="K91"/>
  <c r="G56"/>
  <c r="F58"/>
  <c r="F65" s="1"/>
  <c r="J63"/>
  <c r="K61"/>
  <c r="E74" l="1"/>
  <c r="E92" s="1"/>
  <c r="E79"/>
  <c r="F72"/>
  <c r="L91"/>
  <c r="H56"/>
  <c r="G58"/>
  <c r="G65" s="1"/>
  <c r="L61"/>
  <c r="K63"/>
  <c r="F73" l="1"/>
  <c r="E75"/>
  <c r="E78" s="1"/>
  <c r="E81" s="1"/>
  <c r="E90" s="1"/>
  <c r="E96" s="1"/>
  <c r="E104" s="1"/>
  <c r="E110" s="1"/>
  <c r="E111" s="1"/>
  <c r="F79"/>
  <c r="G72"/>
  <c r="M91"/>
  <c r="I56"/>
  <c r="H58"/>
  <c r="H65" s="1"/>
  <c r="M61"/>
  <c r="L63"/>
  <c r="F74" l="1"/>
  <c r="G79"/>
  <c r="H72"/>
  <c r="N91"/>
  <c r="J56"/>
  <c r="I58"/>
  <c r="I65" s="1"/>
  <c r="N61"/>
  <c r="M63"/>
  <c r="F92" l="1"/>
  <c r="F75"/>
  <c r="F78" s="1"/>
  <c r="F81" s="1"/>
  <c r="F90" s="1"/>
  <c r="G73"/>
  <c r="I72"/>
  <c r="H79"/>
  <c r="O91"/>
  <c r="P91" s="1"/>
  <c r="Q91" s="1"/>
  <c r="R91" s="1"/>
  <c r="S91" s="1"/>
  <c r="T91" s="1"/>
  <c r="U91" s="1"/>
  <c r="V91" s="1"/>
  <c r="W91" s="1"/>
  <c r="X91" s="1"/>
  <c r="Y91" s="1"/>
  <c r="Z91" s="1"/>
  <c r="AA91" s="1"/>
  <c r="K56"/>
  <c r="J58"/>
  <c r="J65" s="1"/>
  <c r="O61"/>
  <c r="N63"/>
  <c r="G74" l="1"/>
  <c r="F96"/>
  <c r="F104" s="1"/>
  <c r="F110" s="1"/>
  <c r="F111" s="1"/>
  <c r="J72"/>
  <c r="I79"/>
  <c r="L56"/>
  <c r="K58"/>
  <c r="K65" s="1"/>
  <c r="P61"/>
  <c r="O63"/>
  <c r="G92" l="1"/>
  <c r="G75"/>
  <c r="G78" s="1"/>
  <c r="G81" s="1"/>
  <c r="G90" s="1"/>
  <c r="H73"/>
  <c r="K72"/>
  <c r="J79"/>
  <c r="M56"/>
  <c r="L58"/>
  <c r="L65" s="1"/>
  <c r="Q61"/>
  <c r="P63"/>
  <c r="H74" l="1"/>
  <c r="G96"/>
  <c r="G104" s="1"/>
  <c r="G110" s="1"/>
  <c r="G111" s="1"/>
  <c r="K79"/>
  <c r="L72"/>
  <c r="N56"/>
  <c r="M58"/>
  <c r="M65" s="1"/>
  <c r="R61"/>
  <c r="Q63"/>
  <c r="H92" l="1"/>
  <c r="H75"/>
  <c r="H78" s="1"/>
  <c r="H81" s="1"/>
  <c r="H90" s="1"/>
  <c r="I73"/>
  <c r="L79"/>
  <c r="M72"/>
  <c r="O56"/>
  <c r="N58"/>
  <c r="N65" s="1"/>
  <c r="S61"/>
  <c r="R63"/>
  <c r="H96" l="1"/>
  <c r="H104" s="1"/>
  <c r="H110" s="1"/>
  <c r="H111" s="1"/>
  <c r="I74"/>
  <c r="N72"/>
  <c r="M79"/>
  <c r="P56"/>
  <c r="O58"/>
  <c r="O65" s="1"/>
  <c r="T61"/>
  <c r="S63"/>
  <c r="I92" l="1"/>
  <c r="I75"/>
  <c r="I78" s="1"/>
  <c r="I81" s="1"/>
  <c r="I90" s="1"/>
  <c r="J73"/>
  <c r="N79"/>
  <c r="O72"/>
  <c r="Q56"/>
  <c r="P58"/>
  <c r="P65" s="1"/>
  <c r="U61"/>
  <c r="T63"/>
  <c r="J74" l="1"/>
  <c r="K73" s="1"/>
  <c r="I96"/>
  <c r="I104" s="1"/>
  <c r="I110" s="1"/>
  <c r="I111" s="1"/>
  <c r="O79"/>
  <c r="P72"/>
  <c r="R56"/>
  <c r="Q58"/>
  <c r="Q65" s="1"/>
  <c r="V61"/>
  <c r="U63"/>
  <c r="K74" l="1"/>
  <c r="J92"/>
  <c r="J75"/>
  <c r="J78" s="1"/>
  <c r="J81" s="1"/>
  <c r="J90" s="1"/>
  <c r="P79"/>
  <c r="Q72"/>
  <c r="S56"/>
  <c r="R58"/>
  <c r="R65" s="1"/>
  <c r="W61"/>
  <c r="V63"/>
  <c r="K92" l="1"/>
  <c r="K75"/>
  <c r="K78" s="1"/>
  <c r="K81" s="1"/>
  <c r="K90" s="1"/>
  <c r="L73"/>
  <c r="J96"/>
  <c r="J104" s="1"/>
  <c r="J110" s="1"/>
  <c r="J111" s="1"/>
  <c r="R72"/>
  <c r="Q79"/>
  <c r="T56"/>
  <c r="S58"/>
  <c r="S65" s="1"/>
  <c r="X61"/>
  <c r="W63"/>
  <c r="L74" l="1"/>
  <c r="K96"/>
  <c r="K104" s="1"/>
  <c r="K110" s="1"/>
  <c r="K111" s="1"/>
  <c r="R79"/>
  <c r="S72"/>
  <c r="U56"/>
  <c r="T58"/>
  <c r="T65" s="1"/>
  <c r="Y61"/>
  <c r="X63"/>
  <c r="L92" l="1"/>
  <c r="L75"/>
  <c r="L78" s="1"/>
  <c r="L81" s="1"/>
  <c r="L90" s="1"/>
  <c r="M73"/>
  <c r="T72"/>
  <c r="S79"/>
  <c r="V56"/>
  <c r="U58"/>
  <c r="U65" s="1"/>
  <c r="Z61"/>
  <c r="Y63"/>
  <c r="M74" l="1"/>
  <c r="L96"/>
  <c r="L104" s="1"/>
  <c r="L110" s="1"/>
  <c r="L111" s="1"/>
  <c r="T79"/>
  <c r="U72"/>
  <c r="W56"/>
  <c r="V58"/>
  <c r="V65" s="1"/>
  <c r="AA61"/>
  <c r="AA63" s="1"/>
  <c r="Z63"/>
  <c r="M92" l="1"/>
  <c r="M75"/>
  <c r="M78" s="1"/>
  <c r="M81" s="1"/>
  <c r="M90" s="1"/>
  <c r="N73"/>
  <c r="U79"/>
  <c r="V72"/>
  <c r="X56"/>
  <c r="W58"/>
  <c r="W65" s="1"/>
  <c r="N74" l="1"/>
  <c r="M96"/>
  <c r="M104" s="1"/>
  <c r="M110" s="1"/>
  <c r="M111" s="1"/>
  <c r="V79"/>
  <c r="W72"/>
  <c r="Y56"/>
  <c r="X58"/>
  <c r="X65" s="1"/>
  <c r="N92" l="1"/>
  <c r="N75"/>
  <c r="N78" s="1"/>
  <c r="N81" s="1"/>
  <c r="N90" s="1"/>
  <c r="O73"/>
  <c r="X72"/>
  <c r="W79"/>
  <c r="Z56"/>
  <c r="Y58"/>
  <c r="Y65" s="1"/>
  <c r="O74" l="1"/>
  <c r="N96"/>
  <c r="N104" s="1"/>
  <c r="N110" s="1"/>
  <c r="N111" s="1"/>
  <c r="X79"/>
  <c r="Y72"/>
  <c r="AA56"/>
  <c r="AA58" s="1"/>
  <c r="AA65" s="1"/>
  <c r="Z58"/>
  <c r="Z65" s="1"/>
  <c r="O92" l="1"/>
  <c r="O75"/>
  <c r="O78" s="1"/>
  <c r="O81" s="1"/>
  <c r="O90" s="1"/>
  <c r="P73"/>
  <c r="AA72"/>
  <c r="Z72"/>
  <c r="Y79"/>
  <c r="O96" l="1"/>
  <c r="O104" s="1"/>
  <c r="O110" s="1"/>
  <c r="O111" s="1"/>
  <c r="P74"/>
  <c r="Q73" s="1"/>
  <c r="AA79"/>
  <c r="Z79"/>
  <c r="Q74" l="1"/>
  <c r="P92"/>
  <c r="P75"/>
  <c r="P78" s="1"/>
  <c r="P81" s="1"/>
  <c r="P90" s="1"/>
  <c r="P96" l="1"/>
  <c r="P104" s="1"/>
  <c r="P110" s="1"/>
  <c r="P111" s="1"/>
  <c r="Q92"/>
  <c r="Q75"/>
  <c r="Q78" s="1"/>
  <c r="Q81" s="1"/>
  <c r="Q90" s="1"/>
  <c r="R73"/>
  <c r="Q96" l="1"/>
  <c r="Q104" s="1"/>
  <c r="Q110" s="1"/>
  <c r="Q111" s="1"/>
  <c r="R74"/>
  <c r="R92" l="1"/>
  <c r="R75"/>
  <c r="R78" s="1"/>
  <c r="R81" s="1"/>
  <c r="R90" s="1"/>
  <c r="S73"/>
  <c r="R96" l="1"/>
  <c r="R104" s="1"/>
  <c r="R110" s="1"/>
  <c r="R111" s="1"/>
  <c r="S74"/>
  <c r="S92" l="1"/>
  <c r="S75"/>
  <c r="S78" s="1"/>
  <c r="S81" s="1"/>
  <c r="S90" s="1"/>
  <c r="T73"/>
  <c r="S96" l="1"/>
  <c r="S104" s="1"/>
  <c r="S110" s="1"/>
  <c r="S111" s="1"/>
  <c r="T74"/>
  <c r="T92" l="1"/>
  <c r="T75"/>
  <c r="T78" s="1"/>
  <c r="T81" s="1"/>
  <c r="T90" s="1"/>
  <c r="U73"/>
  <c r="T96" l="1"/>
  <c r="T104" s="1"/>
  <c r="T110" s="1"/>
  <c r="T111" s="1"/>
  <c r="U74"/>
  <c r="U92" l="1"/>
  <c r="U75"/>
  <c r="U78" s="1"/>
  <c r="U81" s="1"/>
  <c r="U90" s="1"/>
  <c r="V73"/>
  <c r="U96" l="1"/>
  <c r="U104" s="1"/>
  <c r="U110" s="1"/>
  <c r="U111" s="1"/>
  <c r="V74"/>
  <c r="V92" l="1"/>
  <c r="V75"/>
  <c r="V78" s="1"/>
  <c r="V81" s="1"/>
  <c r="V90" s="1"/>
  <c r="W73"/>
  <c r="V96" l="1"/>
  <c r="V104" s="1"/>
  <c r="V110" s="1"/>
  <c r="V111" s="1"/>
  <c r="W74"/>
  <c r="W92" l="1"/>
  <c r="W75"/>
  <c r="W78" s="1"/>
  <c r="W81" s="1"/>
  <c r="W90" s="1"/>
  <c r="X73"/>
  <c r="W96" l="1"/>
  <c r="W104" s="1"/>
  <c r="W110" s="1"/>
  <c r="W111" s="1"/>
  <c r="X74"/>
  <c r="X92" l="1"/>
  <c r="X75"/>
  <c r="X78" s="1"/>
  <c r="X81" s="1"/>
  <c r="X90" s="1"/>
  <c r="Y73"/>
  <c r="X96" l="1"/>
  <c r="X104" s="1"/>
  <c r="X110" s="1"/>
  <c r="X111" s="1"/>
  <c r="Y74"/>
  <c r="Y92" l="1"/>
  <c r="Y75"/>
  <c r="Y78" s="1"/>
  <c r="Y81" s="1"/>
  <c r="Y90" s="1"/>
  <c r="Z73"/>
  <c r="Y96" l="1"/>
  <c r="Y104" s="1"/>
  <c r="Y110" s="1"/>
  <c r="Y111" s="1"/>
  <c r="Z74"/>
  <c r="Z92" l="1"/>
  <c r="Z75"/>
  <c r="Z78" s="1"/>
  <c r="Z81" s="1"/>
  <c r="Z90" s="1"/>
  <c r="AA73"/>
  <c r="AA74" s="1"/>
  <c r="Z96" l="1"/>
  <c r="Z104" s="1"/>
  <c r="Z110" s="1"/>
  <c r="Z111" s="1"/>
  <c r="AA92"/>
  <c r="AA75"/>
  <c r="AA78" s="1"/>
  <c r="AA81" s="1"/>
  <c r="AA90" s="1"/>
  <c r="AA96" l="1"/>
  <c r="AA104" s="1"/>
  <c r="AA110" s="1"/>
  <c r="AA111" s="1"/>
</calcChain>
</file>

<file path=xl/sharedStrings.xml><?xml version="1.0" encoding="utf-8"?>
<sst xmlns="http://schemas.openxmlformats.org/spreadsheetml/2006/main" count="91" uniqueCount="84">
  <si>
    <t>Financial modelling of 10 KW of solar system</t>
  </si>
  <si>
    <t>Operational</t>
  </si>
  <si>
    <t>Date of commisioning</t>
  </si>
  <si>
    <t>Plant capacity</t>
  </si>
  <si>
    <t>Annual Generation</t>
  </si>
  <si>
    <t>Plant Load Factor</t>
  </si>
  <si>
    <t>PPA term</t>
  </si>
  <si>
    <t>kw</t>
  </si>
  <si>
    <t>kwh</t>
  </si>
  <si>
    <t>Deration in PLF during initial 10 yrs</t>
  </si>
  <si>
    <t>Deration in PLF during initial 11-15 yrs</t>
  </si>
  <si>
    <t>Financial levels</t>
  </si>
  <si>
    <t>Debt</t>
  </si>
  <si>
    <t>Equity</t>
  </si>
  <si>
    <t>Rate of interest of domestic 
Bank loan</t>
  </si>
  <si>
    <t>Repayment period of 
domestic bank loan</t>
  </si>
  <si>
    <t>% of domestic bank loan</t>
  </si>
  <si>
    <t>Yrs</t>
  </si>
  <si>
    <t>Project fund</t>
  </si>
  <si>
    <t>Price per watt peak</t>
  </si>
  <si>
    <t>Project cost</t>
  </si>
  <si>
    <t>net cost after subsidy</t>
  </si>
  <si>
    <t>debt</t>
  </si>
  <si>
    <t>equity</t>
  </si>
  <si>
    <t>Wp</t>
  </si>
  <si>
    <t>INR</t>
  </si>
  <si>
    <t>Electricity pricing</t>
  </si>
  <si>
    <t>Grid Tariff</t>
  </si>
  <si>
    <t>Generation Accountable
towards savings</t>
  </si>
  <si>
    <t>Annual escalation</t>
  </si>
  <si>
    <t>Kwh</t>
  </si>
  <si>
    <t>Depreciation</t>
  </si>
  <si>
    <t>Normal Depreciation Rate</t>
  </si>
  <si>
    <t>Operation and mantainance</t>
  </si>
  <si>
    <t>O&amp;M Exoanse for project</t>
  </si>
  <si>
    <t>% increase in O&amp;M cost</t>
  </si>
  <si>
    <t>Book Depreciation Rate</t>
  </si>
  <si>
    <t>Annual Depreciation from 1 
april 2017</t>
  </si>
  <si>
    <t>Taxation</t>
  </si>
  <si>
    <t>Corporate tax</t>
  </si>
  <si>
    <t>Minimum Alternate Tax</t>
  </si>
  <si>
    <t>PROFIT AND LOSS ACCOUNT</t>
  </si>
  <si>
    <t>Revenue</t>
  </si>
  <si>
    <t>Years</t>
  </si>
  <si>
    <t>Year fraction</t>
  </si>
  <si>
    <t>Total Revenue</t>
  </si>
  <si>
    <t>Tariff rate</t>
  </si>
  <si>
    <t>Expanses</t>
  </si>
  <si>
    <t>O&amp;M Expanses</t>
  </si>
  <si>
    <t>Interest on term loan</t>
  </si>
  <si>
    <t>Total Expanses</t>
  </si>
  <si>
    <t>Profit Before tax</t>
  </si>
  <si>
    <t>Tax Calculation</t>
  </si>
  <si>
    <t>Taxable Income</t>
  </si>
  <si>
    <t>Year</t>
  </si>
  <si>
    <t>Profit before tax</t>
  </si>
  <si>
    <t>written down value</t>
  </si>
  <si>
    <t>WDV annual depreciation</t>
  </si>
  <si>
    <t>taxable income</t>
  </si>
  <si>
    <t>Net Payable tax</t>
  </si>
  <si>
    <t>corporate tax</t>
  </si>
  <si>
    <t>MAT</t>
  </si>
  <si>
    <t>NET Tax payable</t>
  </si>
  <si>
    <t>CASH FLOW</t>
  </si>
  <si>
    <t>Cash inflows</t>
  </si>
  <si>
    <t>year</t>
  </si>
  <si>
    <t>Term loan</t>
  </si>
  <si>
    <t>Profit after tax</t>
  </si>
  <si>
    <t>Book depreciation</t>
  </si>
  <si>
    <t>Subsidy</t>
  </si>
  <si>
    <t>Salvage value</t>
  </si>
  <si>
    <t>Total cash inflows</t>
  </si>
  <si>
    <t>Benefit of accelerated
 Depreciation</t>
  </si>
  <si>
    <t>Cash outflows</t>
  </si>
  <si>
    <t>Capital expanses</t>
  </si>
  <si>
    <t>Term loan repayment</t>
  </si>
  <si>
    <t>Foreign loan Repayment</t>
  </si>
  <si>
    <t>Total cash outflows</t>
  </si>
  <si>
    <t>Net cash inflow</t>
  </si>
  <si>
    <t>Equity IRR Calculation</t>
  </si>
  <si>
    <t xml:space="preserve">No. of years </t>
  </si>
  <si>
    <t>net equity cashflows</t>
  </si>
  <si>
    <t>Equity turn around</t>
  </si>
  <si>
    <t xml:space="preserve"> % 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</si>
</sst>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/>
    <xf numFmtId="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2" fontId="0" fillId="0" borderId="1" xfId="0" applyNumberFormat="1" applyBorder="1" applyAlignment="1"/>
    <xf numFmtId="0" fontId="2" fillId="0" borderId="1" xfId="0" applyFont="1" applyBorder="1"/>
    <xf numFmtId="9" fontId="2" fillId="0" borderId="0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/>
    <xf numFmtId="9" fontId="2" fillId="0" borderId="0" xfId="0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 vertical="top"/>
    </xf>
    <xf numFmtId="10" fontId="4" fillId="0" borderId="1" xfId="1" applyNumberFormat="1" applyFont="1" applyBorder="1" applyAlignment="1">
      <alignment horizontal="center" vertical="top"/>
    </xf>
    <xf numFmtId="164" fontId="4" fillId="0" borderId="1" xfId="1" applyNumberFormat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8"/>
  <sheetViews>
    <sheetView showGridLines="0" tabSelected="1" zoomScale="85" zoomScaleNormal="85" workbookViewId="0">
      <selection activeCell="F26" sqref="F26"/>
    </sheetView>
  </sheetViews>
  <sheetFormatPr defaultRowHeight="14.4"/>
  <cols>
    <col min="1" max="1" width="30.6640625" customWidth="1"/>
    <col min="2" max="2" width="10.33203125" bestFit="1" customWidth="1"/>
    <col min="3" max="3" width="10.5546875" bestFit="1" customWidth="1"/>
    <col min="4" max="4" width="11.5546875" bestFit="1" customWidth="1"/>
    <col min="5" max="5" width="35.88671875" customWidth="1"/>
    <col min="6" max="6" width="17.33203125" style="11" customWidth="1"/>
    <col min="7" max="27" width="11.5546875" bestFit="1" customWidth="1"/>
  </cols>
  <sheetData>
    <row r="1" spans="1:14" ht="34.799999999999997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4" spans="1:14" ht="15.6">
      <c r="E4" s="36" t="s">
        <v>1</v>
      </c>
      <c r="F4" s="36"/>
      <c r="G4" s="36"/>
    </row>
    <row r="5" spans="1:14" ht="15.6">
      <c r="E5" s="2" t="s">
        <v>2</v>
      </c>
      <c r="F5" s="39">
        <v>43831</v>
      </c>
      <c r="G5" s="1"/>
    </row>
    <row r="6" spans="1:14" ht="15.6">
      <c r="E6" s="2" t="s">
        <v>3</v>
      </c>
      <c r="F6" s="2">
        <v>15</v>
      </c>
      <c r="G6" s="2" t="s">
        <v>7</v>
      </c>
    </row>
    <row r="7" spans="1:14" ht="15.6">
      <c r="E7" s="2" t="s">
        <v>4</v>
      </c>
      <c r="F7" s="2">
        <f>(F6*365*4)</f>
        <v>21900</v>
      </c>
      <c r="G7" s="2" t="s">
        <v>8</v>
      </c>
    </row>
    <row r="8" spans="1:14" ht="15.6">
      <c r="E8" s="2" t="s">
        <v>5</v>
      </c>
      <c r="F8" s="40">
        <f>(F7/(F6*365*24))</f>
        <v>0.16666666666666666</v>
      </c>
      <c r="G8" s="1"/>
    </row>
    <row r="9" spans="1:14" ht="17.399999999999999" customHeight="1">
      <c r="E9" s="2" t="s">
        <v>9</v>
      </c>
      <c r="F9" s="41">
        <v>6.7999999999999996E-3</v>
      </c>
      <c r="G9" s="1"/>
    </row>
    <row r="10" spans="1:14" ht="15.6">
      <c r="E10" s="2" t="s">
        <v>10</v>
      </c>
      <c r="F10" s="42">
        <v>6.7999999999999996E-3</v>
      </c>
      <c r="G10" s="1"/>
    </row>
    <row r="11" spans="1:14" ht="15.6">
      <c r="E11" s="2" t="s">
        <v>6</v>
      </c>
      <c r="F11" s="8">
        <v>25</v>
      </c>
      <c r="G11" s="1"/>
    </row>
    <row r="13" spans="1:14" ht="15.6">
      <c r="E13" s="36" t="s">
        <v>11</v>
      </c>
      <c r="F13" s="36"/>
      <c r="G13" s="36"/>
    </row>
    <row r="14" spans="1:14" ht="15.6">
      <c r="E14" s="2" t="s">
        <v>12</v>
      </c>
      <c r="F14" s="9">
        <v>0</v>
      </c>
      <c r="G14" s="3"/>
    </row>
    <row r="15" spans="1:14" ht="15.6">
      <c r="E15" s="2" t="s">
        <v>13</v>
      </c>
      <c r="F15" s="9">
        <v>1</v>
      </c>
      <c r="G15" s="3"/>
    </row>
    <row r="16" spans="1:14" ht="31.2">
      <c r="E16" s="4" t="s">
        <v>14</v>
      </c>
      <c r="F16" s="9">
        <v>0</v>
      </c>
      <c r="G16" s="3"/>
    </row>
    <row r="17" spans="5:7" ht="31.2">
      <c r="E17" s="4" t="s">
        <v>15</v>
      </c>
      <c r="F17" s="10">
        <v>0</v>
      </c>
      <c r="G17" s="5" t="s">
        <v>17</v>
      </c>
    </row>
    <row r="18" spans="5:7" ht="15.6">
      <c r="E18" s="2" t="s">
        <v>16</v>
      </c>
      <c r="F18" s="9">
        <v>0</v>
      </c>
      <c r="G18" s="3"/>
    </row>
    <row r="21" spans="5:7">
      <c r="E21" s="27" t="s">
        <v>18</v>
      </c>
      <c r="F21" s="27"/>
      <c r="G21" s="27"/>
    </row>
    <row r="22" spans="5:7">
      <c r="E22" s="5" t="s">
        <v>19</v>
      </c>
      <c r="F22" s="18">
        <v>52</v>
      </c>
      <c r="G22" s="3" t="s">
        <v>24</v>
      </c>
    </row>
    <row r="23" spans="5:7">
      <c r="E23" s="5" t="s">
        <v>20</v>
      </c>
      <c r="F23" s="18">
        <f>(F22*F6*1000)</f>
        <v>780000</v>
      </c>
      <c r="G23" s="3" t="s">
        <v>25</v>
      </c>
    </row>
    <row r="24" spans="5:7">
      <c r="E24" s="5" t="s">
        <v>21</v>
      </c>
      <c r="F24" s="18">
        <f>F23</f>
        <v>780000</v>
      </c>
      <c r="G24" s="3" t="s">
        <v>25</v>
      </c>
    </row>
    <row r="25" spans="5:7">
      <c r="E25" s="5" t="s">
        <v>22</v>
      </c>
      <c r="F25" s="18">
        <v>0</v>
      </c>
      <c r="G25" s="3" t="s">
        <v>25</v>
      </c>
    </row>
    <row r="26" spans="5:7">
      <c r="E26" s="5" t="s">
        <v>23</v>
      </c>
      <c r="F26" s="18">
        <f>F23</f>
        <v>780000</v>
      </c>
      <c r="G26" s="3"/>
    </row>
    <row r="28" spans="5:7">
      <c r="E28" s="27" t="s">
        <v>26</v>
      </c>
      <c r="F28" s="27"/>
      <c r="G28" s="27"/>
    </row>
    <row r="29" spans="5:7">
      <c r="E29" s="5" t="s">
        <v>27</v>
      </c>
      <c r="F29" s="7">
        <v>9.7500000000000003E-2</v>
      </c>
      <c r="G29" s="3" t="s">
        <v>25</v>
      </c>
    </row>
    <row r="30" spans="5:7" ht="28.8">
      <c r="E30" s="6" t="s">
        <v>28</v>
      </c>
      <c r="F30" s="18">
        <f>F7</f>
        <v>21900</v>
      </c>
      <c r="G30" s="3" t="s">
        <v>30</v>
      </c>
    </row>
    <row r="31" spans="5:7">
      <c r="E31" s="5" t="s">
        <v>29</v>
      </c>
      <c r="F31" s="9">
        <v>0.03</v>
      </c>
      <c r="G31" s="3"/>
    </row>
    <row r="33" spans="5:6">
      <c r="E33" s="27" t="s">
        <v>33</v>
      </c>
      <c r="F33" s="27"/>
    </row>
    <row r="34" spans="5:6">
      <c r="E34" s="5" t="s">
        <v>34</v>
      </c>
      <c r="F34" s="12">
        <f>0.05*F23</f>
        <v>39000</v>
      </c>
    </row>
    <row r="35" spans="5:6">
      <c r="E35" s="5" t="s">
        <v>35</v>
      </c>
      <c r="F35" s="10">
        <v>0.03</v>
      </c>
    </row>
    <row r="37" spans="5:6">
      <c r="E37" s="38"/>
      <c r="F37" s="38"/>
    </row>
    <row r="38" spans="5:6">
      <c r="E38" s="28" t="s">
        <v>31</v>
      </c>
      <c r="F38" s="28"/>
    </row>
    <row r="39" spans="5:6">
      <c r="E39" s="3" t="s">
        <v>36</v>
      </c>
      <c r="F39" s="7">
        <v>5.28E-2</v>
      </c>
    </row>
    <row r="40" spans="5:6">
      <c r="E40" s="3" t="s">
        <v>32</v>
      </c>
      <c r="F40" s="10">
        <v>0.15</v>
      </c>
    </row>
    <row r="41" spans="5:6" ht="28.8">
      <c r="E41" s="13" t="s">
        <v>37</v>
      </c>
      <c r="F41" s="10">
        <v>0.4</v>
      </c>
    </row>
    <row r="43" spans="5:6">
      <c r="E43" s="27" t="s">
        <v>38</v>
      </c>
      <c r="F43" s="27"/>
    </row>
    <row r="44" spans="5:6">
      <c r="E44" s="5" t="s">
        <v>39</v>
      </c>
      <c r="F44" s="10">
        <v>0.25</v>
      </c>
    </row>
    <row r="45" spans="5:6">
      <c r="E45" s="5" t="s">
        <v>40</v>
      </c>
      <c r="F45" s="10">
        <v>0.18</v>
      </c>
    </row>
    <row r="50" spans="1:27">
      <c r="A50" s="37" t="s">
        <v>41</v>
      </c>
      <c r="B50" s="37"/>
      <c r="C50" s="37"/>
      <c r="D50" s="37"/>
      <c r="E50" s="37"/>
      <c r="F50" s="37"/>
      <c r="G50" s="3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7" t="s">
        <v>42</v>
      </c>
      <c r="B51" s="27"/>
      <c r="C51" s="3"/>
      <c r="D51" s="3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3"/>
    </row>
    <row r="52" spans="1:27">
      <c r="A52" s="3"/>
      <c r="B52" s="14"/>
      <c r="C52" s="3"/>
      <c r="D52" s="3"/>
      <c r="E52" s="1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21">
        <v>0</v>
      </c>
      <c r="C53" s="21">
        <v>1</v>
      </c>
      <c r="D53" s="21">
        <v>2</v>
      </c>
      <c r="E53" s="21">
        <v>3</v>
      </c>
      <c r="F53" s="21">
        <v>4</v>
      </c>
      <c r="G53" s="21">
        <v>5</v>
      </c>
      <c r="H53" s="21">
        <v>6</v>
      </c>
      <c r="I53" s="21">
        <v>7</v>
      </c>
      <c r="J53" s="21">
        <v>8</v>
      </c>
      <c r="K53" s="21">
        <v>9</v>
      </c>
      <c r="L53" s="21">
        <v>10</v>
      </c>
      <c r="M53" s="21">
        <v>11</v>
      </c>
      <c r="N53" s="21">
        <v>12</v>
      </c>
      <c r="O53" s="21">
        <v>13</v>
      </c>
      <c r="P53" s="21">
        <v>14</v>
      </c>
      <c r="Q53" s="21">
        <v>15</v>
      </c>
      <c r="R53" s="21">
        <v>16</v>
      </c>
      <c r="S53" s="21">
        <v>17</v>
      </c>
      <c r="T53" s="21">
        <v>18</v>
      </c>
      <c r="U53" s="21">
        <v>19</v>
      </c>
      <c r="V53" s="21">
        <v>20</v>
      </c>
      <c r="W53" s="21">
        <v>21</v>
      </c>
      <c r="X53" s="21">
        <v>22</v>
      </c>
      <c r="Y53" s="21">
        <v>23</v>
      </c>
      <c r="Z53" s="21">
        <v>24</v>
      </c>
      <c r="AA53" s="21">
        <v>25</v>
      </c>
    </row>
    <row r="54" spans="1:27">
      <c r="A54" s="21" t="s">
        <v>43</v>
      </c>
      <c r="B54" s="43">
        <f>F5</f>
        <v>43831</v>
      </c>
      <c r="C54" s="43">
        <v>43921</v>
      </c>
      <c r="D54" s="43">
        <f>DATE(YEAR(C54)+1,3,31)</f>
        <v>44286</v>
      </c>
      <c r="E54" s="43">
        <f t="shared" ref="E54:AA54" si="0">DATE(YEAR(D54)+1,3,31)</f>
        <v>44651</v>
      </c>
      <c r="F54" s="43">
        <f t="shared" si="0"/>
        <v>45016</v>
      </c>
      <c r="G54" s="43">
        <f t="shared" si="0"/>
        <v>45382</v>
      </c>
      <c r="H54" s="43">
        <f t="shared" si="0"/>
        <v>45747</v>
      </c>
      <c r="I54" s="43">
        <f t="shared" si="0"/>
        <v>46112</v>
      </c>
      <c r="J54" s="43">
        <f t="shared" si="0"/>
        <v>46477</v>
      </c>
      <c r="K54" s="43">
        <f t="shared" si="0"/>
        <v>46843</v>
      </c>
      <c r="L54" s="43">
        <f t="shared" si="0"/>
        <v>47208</v>
      </c>
      <c r="M54" s="43">
        <f t="shared" si="0"/>
        <v>47573</v>
      </c>
      <c r="N54" s="43">
        <f t="shared" si="0"/>
        <v>47938</v>
      </c>
      <c r="O54" s="43">
        <f t="shared" si="0"/>
        <v>48304</v>
      </c>
      <c r="P54" s="43">
        <f t="shared" si="0"/>
        <v>48669</v>
      </c>
      <c r="Q54" s="43">
        <f t="shared" si="0"/>
        <v>49034</v>
      </c>
      <c r="R54" s="43">
        <f t="shared" si="0"/>
        <v>49399</v>
      </c>
      <c r="S54" s="43">
        <f t="shared" si="0"/>
        <v>49765</v>
      </c>
      <c r="T54" s="43">
        <f t="shared" si="0"/>
        <v>50130</v>
      </c>
      <c r="U54" s="43">
        <f t="shared" si="0"/>
        <v>50495</v>
      </c>
      <c r="V54" s="43">
        <f t="shared" si="0"/>
        <v>50860</v>
      </c>
      <c r="W54" s="43">
        <f t="shared" si="0"/>
        <v>51226</v>
      </c>
      <c r="X54" s="43">
        <f t="shared" si="0"/>
        <v>51591</v>
      </c>
      <c r="Y54" s="43">
        <f t="shared" si="0"/>
        <v>51956</v>
      </c>
      <c r="Z54" s="43">
        <f t="shared" si="0"/>
        <v>52321</v>
      </c>
      <c r="AA54" s="43">
        <f t="shared" si="0"/>
        <v>52687</v>
      </c>
    </row>
    <row r="55" spans="1:27">
      <c r="A55" s="3" t="s">
        <v>44</v>
      </c>
      <c r="B55" s="20"/>
      <c r="C55" s="44">
        <f>90/365</f>
        <v>0.24657534246575341</v>
      </c>
      <c r="D55" s="17">
        <v>1</v>
      </c>
      <c r="E55" s="17">
        <v>1</v>
      </c>
      <c r="F55" s="17">
        <v>1</v>
      </c>
      <c r="G55" s="17">
        <v>1</v>
      </c>
      <c r="H55" s="17">
        <v>1</v>
      </c>
      <c r="I55" s="17">
        <v>1</v>
      </c>
      <c r="J55" s="17">
        <v>1</v>
      </c>
      <c r="K55" s="17">
        <v>1</v>
      </c>
      <c r="L55" s="17">
        <v>1</v>
      </c>
      <c r="M55" s="17">
        <v>1</v>
      </c>
      <c r="N55" s="17">
        <v>1</v>
      </c>
      <c r="O55" s="17">
        <v>1</v>
      </c>
      <c r="P55" s="17">
        <v>1</v>
      </c>
      <c r="Q55" s="17">
        <v>1</v>
      </c>
      <c r="R55" s="17">
        <v>1</v>
      </c>
      <c r="S55" s="17">
        <v>1</v>
      </c>
      <c r="T55" s="17">
        <v>1</v>
      </c>
      <c r="U55" s="17">
        <v>1</v>
      </c>
      <c r="V55" s="17">
        <v>1</v>
      </c>
      <c r="W55" s="17">
        <v>1</v>
      </c>
      <c r="X55" s="17">
        <v>1</v>
      </c>
      <c r="Y55" s="17">
        <v>1</v>
      </c>
      <c r="Z55" s="17">
        <v>1</v>
      </c>
      <c r="AA55" s="17">
        <v>1</v>
      </c>
    </row>
    <row r="56" spans="1:27" ht="15.6">
      <c r="A56" s="17" t="s">
        <v>4</v>
      </c>
      <c r="B56" s="28"/>
      <c r="C56" s="17">
        <f>F7*C55</f>
        <v>5400</v>
      </c>
      <c r="D56" s="45">
        <f>F7</f>
        <v>21900</v>
      </c>
      <c r="E56" s="46">
        <f t="shared" ref="E56:AA56" si="1">D56*(1-IF(COUNT($B$54)&lt;10,$F$9,$F$10))</f>
        <v>21751.079999999998</v>
      </c>
      <c r="F56" s="46">
        <f t="shared" si="1"/>
        <v>21603.172655999999</v>
      </c>
      <c r="G56" s="46">
        <f t="shared" si="1"/>
        <v>21456.271081939198</v>
      </c>
      <c r="H56" s="46">
        <f t="shared" si="1"/>
        <v>21310.368438582009</v>
      </c>
      <c r="I56" s="46">
        <f t="shared" si="1"/>
        <v>21165.45793319965</v>
      </c>
      <c r="J56" s="46">
        <f t="shared" si="1"/>
        <v>21021.532819253891</v>
      </c>
      <c r="K56" s="46">
        <f t="shared" si="1"/>
        <v>20878.586396082963</v>
      </c>
      <c r="L56" s="46">
        <f t="shared" si="1"/>
        <v>20736.612008589596</v>
      </c>
      <c r="M56" s="46">
        <f t="shared" si="1"/>
        <v>20595.603046931188</v>
      </c>
      <c r="N56" s="46">
        <f t="shared" si="1"/>
        <v>20455.552946212054</v>
      </c>
      <c r="O56" s="46">
        <f t="shared" si="1"/>
        <v>20316.455186177813</v>
      </c>
      <c r="P56" s="46">
        <f t="shared" si="1"/>
        <v>20178.303290911805</v>
      </c>
      <c r="Q56" s="46">
        <f t="shared" si="1"/>
        <v>20041.090828533605</v>
      </c>
      <c r="R56" s="46">
        <f t="shared" si="1"/>
        <v>19904.811410899576</v>
      </c>
      <c r="S56" s="46">
        <f t="shared" si="1"/>
        <v>19769.45869330546</v>
      </c>
      <c r="T56" s="46">
        <f t="shared" si="1"/>
        <v>19635.02637419098</v>
      </c>
      <c r="U56" s="46">
        <f t="shared" si="1"/>
        <v>19501.508194846479</v>
      </c>
      <c r="V56" s="46">
        <f t="shared" si="1"/>
        <v>19368.897939121522</v>
      </c>
      <c r="W56" s="46">
        <f t="shared" si="1"/>
        <v>19237.189433135496</v>
      </c>
      <c r="X56" s="46">
        <f t="shared" si="1"/>
        <v>19106.376544990173</v>
      </c>
      <c r="Y56" s="46">
        <f t="shared" si="1"/>
        <v>18976.453184484239</v>
      </c>
      <c r="Z56" s="46">
        <f t="shared" si="1"/>
        <v>18847.413302829744</v>
      </c>
      <c r="AA56" s="46">
        <f t="shared" si="1"/>
        <v>18719.250892370503</v>
      </c>
    </row>
    <row r="57" spans="1:27">
      <c r="A57" s="17" t="s">
        <v>46</v>
      </c>
      <c r="B57" s="28"/>
      <c r="C57" s="7">
        <f>F29</f>
        <v>9.7500000000000003E-2</v>
      </c>
      <c r="D57" s="7">
        <f>C57*(1+$F$31)</f>
        <v>0.100425</v>
      </c>
      <c r="E57" s="7">
        <f t="shared" ref="E57:AA57" si="2">D57*(1+$F$31)</f>
        <v>0.10343775000000001</v>
      </c>
      <c r="F57" s="7">
        <f t="shared" si="2"/>
        <v>0.10654088250000002</v>
      </c>
      <c r="G57" s="7">
        <f t="shared" si="2"/>
        <v>0.10973710897500003</v>
      </c>
      <c r="H57" s="7">
        <f t="shared" si="2"/>
        <v>0.11302922224425004</v>
      </c>
      <c r="I57" s="7">
        <f t="shared" si="2"/>
        <v>0.11642009891157754</v>
      </c>
      <c r="J57" s="7">
        <f t="shared" si="2"/>
        <v>0.11991270187892486</v>
      </c>
      <c r="K57" s="7">
        <f t="shared" si="2"/>
        <v>0.12351008293529261</v>
      </c>
      <c r="L57" s="7">
        <f t="shared" si="2"/>
        <v>0.1272153854233514</v>
      </c>
      <c r="M57" s="7">
        <f t="shared" si="2"/>
        <v>0.13103184698605194</v>
      </c>
      <c r="N57" s="7">
        <f t="shared" si="2"/>
        <v>0.13496280239563349</v>
      </c>
      <c r="O57" s="7">
        <f t="shared" si="2"/>
        <v>0.1390116864675025</v>
      </c>
      <c r="P57" s="7">
        <f t="shared" si="2"/>
        <v>0.14318203706152757</v>
      </c>
      <c r="Q57" s="7">
        <f t="shared" si="2"/>
        <v>0.14747749817337341</v>
      </c>
      <c r="R57" s="7">
        <f t="shared" si="2"/>
        <v>0.15190182311857461</v>
      </c>
      <c r="S57" s="7">
        <f t="shared" si="2"/>
        <v>0.15645887781213186</v>
      </c>
      <c r="T57" s="7">
        <f t="shared" si="2"/>
        <v>0.16115264414649583</v>
      </c>
      <c r="U57" s="7">
        <f t="shared" si="2"/>
        <v>0.1659872234708907</v>
      </c>
      <c r="V57" s="7">
        <f t="shared" si="2"/>
        <v>0.17096684017501743</v>
      </c>
      <c r="W57" s="7">
        <f t="shared" si="2"/>
        <v>0.17609584538026796</v>
      </c>
      <c r="X57" s="7">
        <f t="shared" si="2"/>
        <v>0.18137872074167599</v>
      </c>
      <c r="Y57" s="7">
        <f t="shared" si="2"/>
        <v>0.18682008236392628</v>
      </c>
      <c r="Z57" s="7">
        <f t="shared" si="2"/>
        <v>0.19242468483484407</v>
      </c>
      <c r="AA57" s="7">
        <f t="shared" si="2"/>
        <v>0.19819742537988941</v>
      </c>
    </row>
    <row r="58" spans="1:27">
      <c r="A58" s="47" t="s">
        <v>45</v>
      </c>
      <c r="B58" s="28"/>
      <c r="C58" s="48">
        <f>C56*C57*100</f>
        <v>52650</v>
      </c>
      <c r="D58" s="48">
        <f>D56*D57*100</f>
        <v>219930.75</v>
      </c>
      <c r="E58" s="48">
        <f t="shared" ref="E58:AA58" si="3">E56*E57*100</f>
        <v>224988.277527</v>
      </c>
      <c r="F58" s="48">
        <f t="shared" si="3"/>
        <v>230162.10795701091</v>
      </c>
      <c r="G58" s="48">
        <f t="shared" si="3"/>
        <v>235454.91579159035</v>
      </c>
      <c r="H58" s="48">
        <f t="shared" si="3"/>
        <v>240869.43703513374</v>
      </c>
      <c r="I58" s="48">
        <f t="shared" si="3"/>
        <v>246408.47060919367</v>
      </c>
      <c r="J58" s="48">
        <f t="shared" si="3"/>
        <v>252074.87979932266</v>
      </c>
      <c r="K58" s="48">
        <f t="shared" si="3"/>
        <v>257871.5937351879</v>
      </c>
      <c r="L58" s="48">
        <f t="shared" si="3"/>
        <v>263801.60890472226</v>
      </c>
      <c r="M58" s="48">
        <f t="shared" si="3"/>
        <v>269867.99070309527</v>
      </c>
      <c r="N58" s="48">
        <f t="shared" si="3"/>
        <v>276073.87501730357</v>
      </c>
      <c r="O58" s="48">
        <f t="shared" si="3"/>
        <v>282422.46984720154</v>
      </c>
      <c r="P58" s="48">
        <f t="shared" si="3"/>
        <v>288917.05696380779</v>
      </c>
      <c r="Q58" s="48">
        <f t="shared" si="3"/>
        <v>295560.99360574753</v>
      </c>
      <c r="R58" s="48">
        <f t="shared" si="3"/>
        <v>302357.71421470534</v>
      </c>
      <c r="S58" s="48">
        <f t="shared" si="3"/>
        <v>309310.73221078666</v>
      </c>
      <c r="T58" s="48">
        <f t="shared" si="3"/>
        <v>316423.64180870593</v>
      </c>
      <c r="U58" s="48">
        <f t="shared" si="3"/>
        <v>323700.11987573886</v>
      </c>
      <c r="V58" s="48">
        <f t="shared" si="3"/>
        <v>331143.92783240136</v>
      </c>
      <c r="W58" s="48">
        <f t="shared" si="3"/>
        <v>338758.91359683528</v>
      </c>
      <c r="X58" s="48">
        <f t="shared" si="3"/>
        <v>346549.01357390807</v>
      </c>
      <c r="Y58" s="48">
        <f t="shared" si="3"/>
        <v>354518.25469005364</v>
      </c>
      <c r="Z58" s="48">
        <f t="shared" si="3"/>
        <v>362670.75647490611</v>
      </c>
      <c r="AA58" s="48">
        <f t="shared" si="3"/>
        <v>371010.73319080309</v>
      </c>
    </row>
    <row r="59" spans="1:27">
      <c r="A59" s="15"/>
      <c r="B59" s="15"/>
      <c r="C59" s="15"/>
      <c r="D59" s="15"/>
      <c r="E59" s="15"/>
      <c r="F59" s="49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27" t="s">
        <v>47</v>
      </c>
      <c r="B60" s="27"/>
      <c r="C60" s="17"/>
      <c r="D60" s="17"/>
      <c r="E60" s="17"/>
      <c r="F60" s="10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 t="s">
        <v>48</v>
      </c>
      <c r="B61" s="28"/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f>F34</f>
        <v>39000</v>
      </c>
      <c r="I61" s="48">
        <f>H61*(1+$F$35)</f>
        <v>40170</v>
      </c>
      <c r="J61" s="48">
        <f t="shared" ref="J61:AA61" si="4">I61*(1+$F$35)</f>
        <v>41375.1</v>
      </c>
      <c r="K61" s="48">
        <f t="shared" si="4"/>
        <v>42616.353000000003</v>
      </c>
      <c r="L61" s="48">
        <f t="shared" si="4"/>
        <v>43894.843590000004</v>
      </c>
      <c r="M61" s="48">
        <f t="shared" si="4"/>
        <v>45211.688897700005</v>
      </c>
      <c r="N61" s="48">
        <f t="shared" si="4"/>
        <v>46568.039564631006</v>
      </c>
      <c r="O61" s="48">
        <f t="shared" si="4"/>
        <v>47965.080751569934</v>
      </c>
      <c r="P61" s="48">
        <f t="shared" si="4"/>
        <v>49404.03317411703</v>
      </c>
      <c r="Q61" s="48">
        <f t="shared" si="4"/>
        <v>50886.154169340545</v>
      </c>
      <c r="R61" s="48">
        <f t="shared" si="4"/>
        <v>52412.738794420766</v>
      </c>
      <c r="S61" s="48">
        <f t="shared" si="4"/>
        <v>53985.120958253392</v>
      </c>
      <c r="T61" s="48">
        <f t="shared" si="4"/>
        <v>55604.674587000998</v>
      </c>
      <c r="U61" s="48">
        <f t="shared" si="4"/>
        <v>57272.814824611029</v>
      </c>
      <c r="V61" s="48">
        <f t="shared" si="4"/>
        <v>58990.999269349362</v>
      </c>
      <c r="W61" s="48">
        <f t="shared" si="4"/>
        <v>60760.729247429845</v>
      </c>
      <c r="X61" s="48">
        <f t="shared" si="4"/>
        <v>62583.55112485274</v>
      </c>
      <c r="Y61" s="48">
        <f t="shared" si="4"/>
        <v>64461.057658598322</v>
      </c>
      <c r="Z61" s="48">
        <f t="shared" si="4"/>
        <v>66394.889388356271</v>
      </c>
      <c r="AA61" s="48">
        <f t="shared" si="4"/>
        <v>68386.736070006955</v>
      </c>
    </row>
    <row r="62" spans="1:27">
      <c r="A62" s="17" t="s">
        <v>49</v>
      </c>
      <c r="B62" s="28"/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</row>
    <row r="63" spans="1:27">
      <c r="A63" s="16" t="s">
        <v>50</v>
      </c>
      <c r="B63" s="28"/>
      <c r="C63" s="48">
        <f>C61+C62</f>
        <v>0</v>
      </c>
      <c r="D63" s="48">
        <f t="shared" ref="D63:AA63" si="5">D61+D62</f>
        <v>0</v>
      </c>
      <c r="E63" s="48">
        <f t="shared" si="5"/>
        <v>0</v>
      </c>
      <c r="F63" s="48">
        <f t="shared" si="5"/>
        <v>0</v>
      </c>
      <c r="G63" s="48">
        <f t="shared" si="5"/>
        <v>0</v>
      </c>
      <c r="H63" s="48">
        <f t="shared" si="5"/>
        <v>39000</v>
      </c>
      <c r="I63" s="48">
        <f t="shared" si="5"/>
        <v>40170</v>
      </c>
      <c r="J63" s="48">
        <f t="shared" si="5"/>
        <v>41375.1</v>
      </c>
      <c r="K63" s="48">
        <f t="shared" si="5"/>
        <v>42616.353000000003</v>
      </c>
      <c r="L63" s="48">
        <f t="shared" si="5"/>
        <v>43894.843590000004</v>
      </c>
      <c r="M63" s="48">
        <f t="shared" si="5"/>
        <v>45211.688897700005</v>
      </c>
      <c r="N63" s="48">
        <f t="shared" si="5"/>
        <v>46568.039564631006</v>
      </c>
      <c r="O63" s="48">
        <f t="shared" si="5"/>
        <v>47965.080751569934</v>
      </c>
      <c r="P63" s="48">
        <f t="shared" si="5"/>
        <v>49404.03317411703</v>
      </c>
      <c r="Q63" s="48">
        <f t="shared" si="5"/>
        <v>50886.154169340545</v>
      </c>
      <c r="R63" s="48">
        <f t="shared" si="5"/>
        <v>52412.738794420766</v>
      </c>
      <c r="S63" s="48">
        <f t="shared" si="5"/>
        <v>53985.120958253392</v>
      </c>
      <c r="T63" s="48">
        <f t="shared" si="5"/>
        <v>55604.674587000998</v>
      </c>
      <c r="U63" s="48">
        <f t="shared" si="5"/>
        <v>57272.814824611029</v>
      </c>
      <c r="V63" s="48">
        <f t="shared" si="5"/>
        <v>58990.999269349362</v>
      </c>
      <c r="W63" s="48">
        <f t="shared" si="5"/>
        <v>60760.729247429845</v>
      </c>
      <c r="X63" s="48">
        <f t="shared" si="5"/>
        <v>62583.55112485274</v>
      </c>
      <c r="Y63" s="48">
        <f t="shared" si="5"/>
        <v>64461.057658598322</v>
      </c>
      <c r="Z63" s="48">
        <f t="shared" si="5"/>
        <v>66394.889388356271</v>
      </c>
      <c r="AA63" s="48">
        <f t="shared" si="5"/>
        <v>68386.736070006955</v>
      </c>
    </row>
    <row r="64" spans="1:27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3"/>
    </row>
    <row r="65" spans="1:27">
      <c r="A65" s="16" t="s">
        <v>51</v>
      </c>
      <c r="B65" s="17"/>
      <c r="C65" s="48">
        <f t="shared" ref="C65:AA65" si="6">C58-C63</f>
        <v>52650</v>
      </c>
      <c r="D65" s="48">
        <f t="shared" si="6"/>
        <v>219930.75</v>
      </c>
      <c r="E65" s="48">
        <f t="shared" si="6"/>
        <v>224988.277527</v>
      </c>
      <c r="F65" s="48">
        <f t="shared" si="6"/>
        <v>230162.10795701091</v>
      </c>
      <c r="G65" s="48">
        <f t="shared" si="6"/>
        <v>235454.91579159035</v>
      </c>
      <c r="H65" s="48">
        <f t="shared" si="6"/>
        <v>201869.43703513374</v>
      </c>
      <c r="I65" s="48">
        <f t="shared" si="6"/>
        <v>206238.47060919367</v>
      </c>
      <c r="J65" s="48">
        <f t="shared" si="6"/>
        <v>210699.77979932266</v>
      </c>
      <c r="K65" s="48">
        <f t="shared" si="6"/>
        <v>215255.24073518789</v>
      </c>
      <c r="L65" s="48">
        <f t="shared" si="6"/>
        <v>219906.76531472226</v>
      </c>
      <c r="M65" s="48">
        <f t="shared" si="6"/>
        <v>224656.30180539528</v>
      </c>
      <c r="N65" s="48">
        <f t="shared" si="6"/>
        <v>229505.83545267256</v>
      </c>
      <c r="O65" s="48">
        <f t="shared" si="6"/>
        <v>234457.3890956316</v>
      </c>
      <c r="P65" s="48">
        <f t="shared" si="6"/>
        <v>239513.02378969075</v>
      </c>
      <c r="Q65" s="48">
        <f t="shared" si="6"/>
        <v>244674.83943640697</v>
      </c>
      <c r="R65" s="48">
        <f t="shared" si="6"/>
        <v>249944.97542028458</v>
      </c>
      <c r="S65" s="48">
        <f t="shared" si="6"/>
        <v>255325.61125253327</v>
      </c>
      <c r="T65" s="48">
        <f t="shared" si="6"/>
        <v>260818.96722170492</v>
      </c>
      <c r="U65" s="48">
        <f t="shared" si="6"/>
        <v>266427.30505112786</v>
      </c>
      <c r="V65" s="48">
        <f t="shared" si="6"/>
        <v>272152.92856305197</v>
      </c>
      <c r="W65" s="48">
        <f t="shared" si="6"/>
        <v>277998.18434940546</v>
      </c>
      <c r="X65" s="48">
        <f t="shared" si="6"/>
        <v>283965.46244905534</v>
      </c>
      <c r="Y65" s="48">
        <f t="shared" si="6"/>
        <v>290057.19703145535</v>
      </c>
      <c r="Z65" s="48">
        <f t="shared" si="6"/>
        <v>296275.86708654987</v>
      </c>
      <c r="AA65" s="48">
        <f t="shared" si="6"/>
        <v>302623.99712079612</v>
      </c>
    </row>
    <row r="66" spans="1:27">
      <c r="A66" s="15"/>
      <c r="B66" s="15"/>
      <c r="C66" s="15"/>
      <c r="D66" s="15"/>
      <c r="E66" s="15"/>
      <c r="F66" s="49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>
      <c r="A67" s="15"/>
      <c r="B67" s="15"/>
      <c r="C67" s="15"/>
      <c r="D67" s="15"/>
      <c r="E67" s="15"/>
      <c r="F67" s="49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34" t="s">
        <v>52</v>
      </c>
      <c r="B68" s="34"/>
      <c r="C68" s="34"/>
      <c r="D68" s="34"/>
      <c r="E68" s="17"/>
      <c r="F68" s="10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27" t="s">
        <v>53</v>
      </c>
      <c r="B69" s="27"/>
      <c r="C69" s="17"/>
      <c r="D69" s="17"/>
      <c r="E69" s="17"/>
      <c r="F69" s="10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 t="s">
        <v>54</v>
      </c>
      <c r="B70" s="28"/>
      <c r="C70" s="43">
        <f>C54</f>
        <v>43921</v>
      </c>
      <c r="D70" s="43">
        <f t="shared" ref="D70:AA70" si="7">D54</f>
        <v>44286</v>
      </c>
      <c r="E70" s="43">
        <f t="shared" si="7"/>
        <v>44651</v>
      </c>
      <c r="F70" s="43">
        <f t="shared" si="7"/>
        <v>45016</v>
      </c>
      <c r="G70" s="43">
        <f t="shared" si="7"/>
        <v>45382</v>
      </c>
      <c r="H70" s="43">
        <f t="shared" si="7"/>
        <v>45747</v>
      </c>
      <c r="I70" s="43">
        <f t="shared" si="7"/>
        <v>46112</v>
      </c>
      <c r="J70" s="43">
        <f t="shared" si="7"/>
        <v>46477</v>
      </c>
      <c r="K70" s="43">
        <f t="shared" si="7"/>
        <v>46843</v>
      </c>
      <c r="L70" s="43">
        <f t="shared" si="7"/>
        <v>47208</v>
      </c>
      <c r="M70" s="43">
        <f t="shared" si="7"/>
        <v>47573</v>
      </c>
      <c r="N70" s="43">
        <f t="shared" si="7"/>
        <v>47938</v>
      </c>
      <c r="O70" s="43">
        <f t="shared" si="7"/>
        <v>48304</v>
      </c>
      <c r="P70" s="43">
        <f t="shared" si="7"/>
        <v>48669</v>
      </c>
      <c r="Q70" s="43">
        <f t="shared" si="7"/>
        <v>49034</v>
      </c>
      <c r="R70" s="43">
        <f t="shared" si="7"/>
        <v>49399</v>
      </c>
      <c r="S70" s="43">
        <f t="shared" si="7"/>
        <v>49765</v>
      </c>
      <c r="T70" s="43">
        <f t="shared" si="7"/>
        <v>50130</v>
      </c>
      <c r="U70" s="43">
        <f t="shared" si="7"/>
        <v>50495</v>
      </c>
      <c r="V70" s="43">
        <f t="shared" si="7"/>
        <v>50860</v>
      </c>
      <c r="W70" s="43">
        <f t="shared" si="7"/>
        <v>51226</v>
      </c>
      <c r="X70" s="43">
        <f t="shared" si="7"/>
        <v>51591</v>
      </c>
      <c r="Y70" s="43">
        <f t="shared" si="7"/>
        <v>51956</v>
      </c>
      <c r="Z70" s="43">
        <f t="shared" si="7"/>
        <v>52321</v>
      </c>
      <c r="AA70" s="43">
        <f t="shared" si="7"/>
        <v>52687</v>
      </c>
    </row>
    <row r="71" spans="1:27">
      <c r="A71" s="17"/>
      <c r="B71" s="28"/>
      <c r="C71" s="17"/>
      <c r="D71" s="17"/>
      <c r="E71" s="17"/>
      <c r="F71" s="10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 t="s">
        <v>55</v>
      </c>
      <c r="B72" s="28"/>
      <c r="C72" s="48">
        <f>C65</f>
        <v>52650</v>
      </c>
      <c r="D72" s="48">
        <f t="shared" ref="D72:AA72" si="8">D65</f>
        <v>219930.75</v>
      </c>
      <c r="E72" s="48">
        <f t="shared" si="8"/>
        <v>224988.277527</v>
      </c>
      <c r="F72" s="48">
        <f t="shared" si="8"/>
        <v>230162.10795701091</v>
      </c>
      <c r="G72" s="48">
        <f t="shared" si="8"/>
        <v>235454.91579159035</v>
      </c>
      <c r="H72" s="48">
        <f t="shared" si="8"/>
        <v>201869.43703513374</v>
      </c>
      <c r="I72" s="48">
        <f t="shared" si="8"/>
        <v>206238.47060919367</v>
      </c>
      <c r="J72" s="48">
        <f t="shared" si="8"/>
        <v>210699.77979932266</v>
      </c>
      <c r="K72" s="48">
        <f t="shared" si="8"/>
        <v>215255.24073518789</v>
      </c>
      <c r="L72" s="48">
        <f t="shared" si="8"/>
        <v>219906.76531472226</v>
      </c>
      <c r="M72" s="48">
        <f t="shared" si="8"/>
        <v>224656.30180539528</v>
      </c>
      <c r="N72" s="48">
        <f t="shared" si="8"/>
        <v>229505.83545267256</v>
      </c>
      <c r="O72" s="48">
        <f t="shared" si="8"/>
        <v>234457.3890956316</v>
      </c>
      <c r="P72" s="48">
        <f t="shared" si="8"/>
        <v>239513.02378969075</v>
      </c>
      <c r="Q72" s="48">
        <f t="shared" si="8"/>
        <v>244674.83943640697</v>
      </c>
      <c r="R72" s="48">
        <f t="shared" si="8"/>
        <v>249944.97542028458</v>
      </c>
      <c r="S72" s="48">
        <f t="shared" si="8"/>
        <v>255325.61125253327</v>
      </c>
      <c r="T72" s="48">
        <f t="shared" si="8"/>
        <v>260818.96722170492</v>
      </c>
      <c r="U72" s="48">
        <f t="shared" si="8"/>
        <v>266427.30505112786</v>
      </c>
      <c r="V72" s="48">
        <f t="shared" si="8"/>
        <v>272152.92856305197</v>
      </c>
      <c r="W72" s="48">
        <f t="shared" si="8"/>
        <v>277998.18434940546</v>
      </c>
      <c r="X72" s="48">
        <f t="shared" si="8"/>
        <v>283965.46244905534</v>
      </c>
      <c r="Y72" s="48">
        <f t="shared" si="8"/>
        <v>290057.19703145535</v>
      </c>
      <c r="Z72" s="48">
        <f t="shared" si="8"/>
        <v>296275.86708654987</v>
      </c>
      <c r="AA72" s="48">
        <f t="shared" si="8"/>
        <v>302623.99712079612</v>
      </c>
    </row>
    <row r="73" spans="1:27">
      <c r="A73" s="17" t="s">
        <v>56</v>
      </c>
      <c r="B73" s="28"/>
      <c r="C73" s="17">
        <f>F23</f>
        <v>780000</v>
      </c>
      <c r="D73" s="17">
        <f>C73-C74</f>
        <v>468000</v>
      </c>
      <c r="E73" s="17">
        <f t="shared" ref="E73:AA73" si="9">D73-D74</f>
        <v>280800</v>
      </c>
      <c r="F73" s="17">
        <f t="shared" si="9"/>
        <v>168480</v>
      </c>
      <c r="G73" s="17">
        <f t="shared" si="9"/>
        <v>101088</v>
      </c>
      <c r="H73" s="17">
        <f t="shared" si="9"/>
        <v>60652.799999999996</v>
      </c>
      <c r="I73" s="17">
        <f t="shared" si="9"/>
        <v>36391.679999999993</v>
      </c>
      <c r="J73" s="17">
        <f t="shared" si="9"/>
        <v>21835.007999999994</v>
      </c>
      <c r="K73" s="17">
        <f t="shared" si="9"/>
        <v>13101.004799999997</v>
      </c>
      <c r="L73" s="17">
        <f t="shared" si="9"/>
        <v>7860.6028799999976</v>
      </c>
      <c r="M73" s="17">
        <f t="shared" si="9"/>
        <v>4716.361727999998</v>
      </c>
      <c r="N73" s="17">
        <f t="shared" si="9"/>
        <v>2829.8170367999987</v>
      </c>
      <c r="O73" s="17">
        <f t="shared" si="9"/>
        <v>1697.8902220799991</v>
      </c>
      <c r="P73" s="17">
        <f t="shared" si="9"/>
        <v>1018.7341332479995</v>
      </c>
      <c r="Q73" s="17">
        <f t="shared" si="9"/>
        <v>611.2404799487997</v>
      </c>
      <c r="R73" s="17">
        <f t="shared" si="9"/>
        <v>366.74428796927981</v>
      </c>
      <c r="S73" s="17">
        <f t="shared" si="9"/>
        <v>220.04657278156787</v>
      </c>
      <c r="T73" s="17">
        <f t="shared" si="9"/>
        <v>132.02794366894074</v>
      </c>
      <c r="U73" s="17">
        <f t="shared" si="9"/>
        <v>79.216766201364436</v>
      </c>
      <c r="V73" s="17">
        <f t="shared" si="9"/>
        <v>47.530059720818656</v>
      </c>
      <c r="W73" s="17">
        <f t="shared" si="9"/>
        <v>28.518035832491194</v>
      </c>
      <c r="X73" s="17">
        <f t="shared" si="9"/>
        <v>17.110821499494715</v>
      </c>
      <c r="Y73" s="17">
        <f t="shared" si="9"/>
        <v>10.266492899696829</v>
      </c>
      <c r="Z73" s="17">
        <f t="shared" si="9"/>
        <v>6.1598957398180971</v>
      </c>
      <c r="AA73" s="17">
        <f t="shared" si="9"/>
        <v>3.6959374438908581</v>
      </c>
    </row>
    <row r="74" spans="1:27">
      <c r="A74" s="17" t="s">
        <v>57</v>
      </c>
      <c r="B74" s="28"/>
      <c r="C74" s="48">
        <f>C73*$F$41</f>
        <v>312000</v>
      </c>
      <c r="D74" s="48">
        <f t="shared" ref="D74:AA74" si="10">D73*$F$41</f>
        <v>187200</v>
      </c>
      <c r="E74" s="48">
        <f t="shared" si="10"/>
        <v>112320</v>
      </c>
      <c r="F74" s="48">
        <f t="shared" si="10"/>
        <v>67392</v>
      </c>
      <c r="G74" s="48">
        <f t="shared" si="10"/>
        <v>40435.200000000004</v>
      </c>
      <c r="H74" s="48">
        <f t="shared" si="10"/>
        <v>24261.119999999999</v>
      </c>
      <c r="I74" s="48">
        <f t="shared" si="10"/>
        <v>14556.671999999999</v>
      </c>
      <c r="J74" s="48">
        <f t="shared" si="10"/>
        <v>8734.0031999999974</v>
      </c>
      <c r="K74" s="48">
        <f t="shared" si="10"/>
        <v>5240.4019199999993</v>
      </c>
      <c r="L74" s="48">
        <f t="shared" si="10"/>
        <v>3144.2411519999991</v>
      </c>
      <c r="M74" s="48">
        <f t="shared" si="10"/>
        <v>1886.5446911999993</v>
      </c>
      <c r="N74" s="48">
        <f t="shared" si="10"/>
        <v>1131.9268147199996</v>
      </c>
      <c r="O74" s="48">
        <f t="shared" si="10"/>
        <v>679.15608883199968</v>
      </c>
      <c r="P74" s="48">
        <f t="shared" si="10"/>
        <v>407.49365329919982</v>
      </c>
      <c r="Q74" s="48">
        <f t="shared" si="10"/>
        <v>244.49619197951989</v>
      </c>
      <c r="R74" s="48">
        <f t="shared" si="10"/>
        <v>146.69771518771194</v>
      </c>
      <c r="S74" s="48">
        <f t="shared" si="10"/>
        <v>88.018629112627153</v>
      </c>
      <c r="T74" s="48">
        <f t="shared" si="10"/>
        <v>52.8111774675763</v>
      </c>
      <c r="U74" s="48">
        <f t="shared" si="10"/>
        <v>31.686706480545777</v>
      </c>
      <c r="V74" s="48">
        <f t="shared" si="10"/>
        <v>19.012023888327462</v>
      </c>
      <c r="W74" s="48">
        <f t="shared" si="10"/>
        <v>11.407214332996478</v>
      </c>
      <c r="X74" s="48">
        <f t="shared" si="10"/>
        <v>6.8443285997978869</v>
      </c>
      <c r="Y74" s="48">
        <f t="shared" si="10"/>
        <v>4.1065971598787314</v>
      </c>
      <c r="Z74" s="48">
        <f t="shared" si="10"/>
        <v>2.463958295927239</v>
      </c>
      <c r="AA74" s="48">
        <f t="shared" si="10"/>
        <v>1.4783749775563433</v>
      </c>
    </row>
    <row r="75" spans="1:27">
      <c r="A75" s="17" t="s">
        <v>58</v>
      </c>
      <c r="B75" s="28"/>
      <c r="C75" s="48">
        <f>C72-C74</f>
        <v>-259350</v>
      </c>
      <c r="D75" s="48">
        <f t="shared" ref="D75:AA75" si="11">D72-D74</f>
        <v>32730.75</v>
      </c>
      <c r="E75" s="48">
        <f t="shared" si="11"/>
        <v>112668.277527</v>
      </c>
      <c r="F75" s="48">
        <f t="shared" si="11"/>
        <v>162770.10795701091</v>
      </c>
      <c r="G75" s="48">
        <f t="shared" si="11"/>
        <v>195019.71579159034</v>
      </c>
      <c r="H75" s="48">
        <f t="shared" si="11"/>
        <v>177608.31703513375</v>
      </c>
      <c r="I75" s="48">
        <f t="shared" si="11"/>
        <v>191681.79860919368</v>
      </c>
      <c r="J75" s="48">
        <f t="shared" si="11"/>
        <v>201965.77659932265</v>
      </c>
      <c r="K75" s="48">
        <f t="shared" si="11"/>
        <v>210014.83881518789</v>
      </c>
      <c r="L75" s="48">
        <f t="shared" si="11"/>
        <v>216762.52416272226</v>
      </c>
      <c r="M75" s="48">
        <f t="shared" si="11"/>
        <v>222769.75711419529</v>
      </c>
      <c r="N75" s="48">
        <f t="shared" si="11"/>
        <v>228373.90863795255</v>
      </c>
      <c r="O75" s="48">
        <f t="shared" si="11"/>
        <v>233778.23300679959</v>
      </c>
      <c r="P75" s="48">
        <f t="shared" si="11"/>
        <v>239105.53013639155</v>
      </c>
      <c r="Q75" s="48">
        <f t="shared" si="11"/>
        <v>244430.34324442744</v>
      </c>
      <c r="R75" s="48">
        <f t="shared" si="11"/>
        <v>249798.27770509687</v>
      </c>
      <c r="S75" s="48">
        <f t="shared" si="11"/>
        <v>255237.59262342064</v>
      </c>
      <c r="T75" s="48">
        <f t="shared" si="11"/>
        <v>260766.15604423734</v>
      </c>
      <c r="U75" s="48">
        <f t="shared" si="11"/>
        <v>266395.61834464729</v>
      </c>
      <c r="V75" s="48">
        <f t="shared" si="11"/>
        <v>272133.91653916362</v>
      </c>
      <c r="W75" s="48">
        <f t="shared" si="11"/>
        <v>277986.77713507245</v>
      </c>
      <c r="X75" s="48">
        <f t="shared" si="11"/>
        <v>283958.61812045553</v>
      </c>
      <c r="Y75" s="48">
        <f t="shared" si="11"/>
        <v>290053.09043429547</v>
      </c>
      <c r="Z75" s="48">
        <f t="shared" si="11"/>
        <v>296273.40312825394</v>
      </c>
      <c r="AA75" s="48">
        <f t="shared" si="11"/>
        <v>302622.51874581858</v>
      </c>
    </row>
    <row r="76" spans="1:27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7" t="s">
        <v>59</v>
      </c>
      <c r="B77" s="27"/>
      <c r="C77" s="17"/>
      <c r="D77" s="17"/>
      <c r="E77" s="17"/>
      <c r="F77" s="10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 t="s">
        <v>60</v>
      </c>
      <c r="B78" s="28"/>
      <c r="C78" s="17">
        <f>C75*$F$44</f>
        <v>-64837.5</v>
      </c>
      <c r="D78" s="17">
        <f t="shared" ref="D78:AA78" si="12">D75*$F$44</f>
        <v>8182.6875</v>
      </c>
      <c r="E78" s="17">
        <f t="shared" si="12"/>
        <v>28167.06938175</v>
      </c>
      <c r="F78" s="17">
        <f t="shared" si="12"/>
        <v>40692.526989252729</v>
      </c>
      <c r="G78" s="17">
        <f t="shared" si="12"/>
        <v>48754.928947897584</v>
      </c>
      <c r="H78" s="17">
        <f t="shared" si="12"/>
        <v>44402.079258783437</v>
      </c>
      <c r="I78" s="17">
        <f t="shared" si="12"/>
        <v>47920.449652298419</v>
      </c>
      <c r="J78" s="17">
        <f t="shared" si="12"/>
        <v>50491.444149830662</v>
      </c>
      <c r="K78" s="17">
        <f t="shared" si="12"/>
        <v>52503.709703796972</v>
      </c>
      <c r="L78" s="17">
        <f t="shared" si="12"/>
        <v>54190.631040680564</v>
      </c>
      <c r="M78" s="17">
        <f t="shared" si="12"/>
        <v>55692.439278548823</v>
      </c>
      <c r="N78" s="17">
        <f t="shared" si="12"/>
        <v>57093.477159488139</v>
      </c>
      <c r="O78" s="17">
        <f t="shared" si="12"/>
        <v>58444.558251699898</v>
      </c>
      <c r="P78" s="17">
        <f t="shared" si="12"/>
        <v>59776.382534097887</v>
      </c>
      <c r="Q78" s="17">
        <f t="shared" si="12"/>
        <v>61107.585811106859</v>
      </c>
      <c r="R78" s="17">
        <f t="shared" si="12"/>
        <v>62449.569426274218</v>
      </c>
      <c r="S78" s="17">
        <f t="shared" si="12"/>
        <v>63809.39815585516</v>
      </c>
      <c r="T78" s="17">
        <f t="shared" si="12"/>
        <v>65191.539011059336</v>
      </c>
      <c r="U78" s="17">
        <f t="shared" si="12"/>
        <v>66598.904586161821</v>
      </c>
      <c r="V78" s="17">
        <f t="shared" si="12"/>
        <v>68033.479134790905</v>
      </c>
      <c r="W78" s="17">
        <f t="shared" si="12"/>
        <v>69496.694283768113</v>
      </c>
      <c r="X78" s="17">
        <f t="shared" si="12"/>
        <v>70989.654530113883</v>
      </c>
      <c r="Y78" s="17">
        <f t="shared" si="12"/>
        <v>72513.272608573869</v>
      </c>
      <c r="Z78" s="17">
        <f t="shared" si="12"/>
        <v>74068.350782063484</v>
      </c>
      <c r="AA78" s="17">
        <f t="shared" si="12"/>
        <v>75655.629686454646</v>
      </c>
    </row>
    <row r="79" spans="1:27">
      <c r="A79" s="17" t="s">
        <v>61</v>
      </c>
      <c r="B79" s="28"/>
      <c r="C79" s="17">
        <f>C72*$F$45</f>
        <v>9477</v>
      </c>
      <c r="D79" s="17">
        <f t="shared" ref="D79:AA79" si="13">D72*$F$45</f>
        <v>39587.534999999996</v>
      </c>
      <c r="E79" s="17">
        <f t="shared" si="13"/>
        <v>40497.889954859995</v>
      </c>
      <c r="F79" s="17">
        <f t="shared" si="13"/>
        <v>41429.179432261961</v>
      </c>
      <c r="G79" s="17">
        <f t="shared" si="13"/>
        <v>42381.884842486259</v>
      </c>
      <c r="H79" s="17">
        <f t="shared" si="13"/>
        <v>36336.498666324071</v>
      </c>
      <c r="I79" s="17">
        <f t="shared" si="13"/>
        <v>37122.924709654857</v>
      </c>
      <c r="J79" s="17">
        <f t="shared" si="13"/>
        <v>37925.960363878075</v>
      </c>
      <c r="K79" s="17">
        <f t="shared" si="13"/>
        <v>38745.943332333816</v>
      </c>
      <c r="L79" s="17">
        <f t="shared" si="13"/>
        <v>39583.217756650003</v>
      </c>
      <c r="M79" s="17">
        <f t="shared" si="13"/>
        <v>40438.13432497115</v>
      </c>
      <c r="N79" s="17">
        <f t="shared" si="13"/>
        <v>41311.050381481058</v>
      </c>
      <c r="O79" s="17">
        <f t="shared" si="13"/>
        <v>42202.330037213687</v>
      </c>
      <c r="P79" s="17">
        <f t="shared" si="13"/>
        <v>43112.344282144331</v>
      </c>
      <c r="Q79" s="17">
        <f t="shared" si="13"/>
        <v>44041.471098553251</v>
      </c>
      <c r="R79" s="17">
        <f t="shared" si="13"/>
        <v>44990.095575651219</v>
      </c>
      <c r="S79" s="17">
        <f t="shared" si="13"/>
        <v>45958.610025455986</v>
      </c>
      <c r="T79" s="17">
        <f t="shared" si="13"/>
        <v>46947.414099906884</v>
      </c>
      <c r="U79" s="17">
        <f t="shared" si="13"/>
        <v>47956.914909203013</v>
      </c>
      <c r="V79" s="17">
        <f t="shared" si="13"/>
        <v>48987.527141349354</v>
      </c>
      <c r="W79" s="17">
        <f t="shared" si="13"/>
        <v>50039.673182892984</v>
      </c>
      <c r="X79" s="17">
        <f t="shared" si="13"/>
        <v>51113.783240829958</v>
      </c>
      <c r="Y79" s="17">
        <f t="shared" si="13"/>
        <v>52210.295465661962</v>
      </c>
      <c r="Z79" s="17">
        <f t="shared" si="13"/>
        <v>53329.656075578976</v>
      </c>
      <c r="AA79" s="17">
        <f t="shared" si="13"/>
        <v>54472.319481743303</v>
      </c>
    </row>
    <row r="80" spans="1:27">
      <c r="A80" s="17"/>
      <c r="B80" s="28"/>
      <c r="C80" s="17"/>
      <c r="D80" s="17"/>
      <c r="E80" s="17"/>
      <c r="F80" s="10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6" t="s">
        <v>62</v>
      </c>
      <c r="B81" s="28"/>
      <c r="C81" s="17">
        <f>MAX(C78:C80)</f>
        <v>9477</v>
      </c>
      <c r="D81" s="17">
        <f t="shared" ref="D81:AA81" si="14">MAX(D78:D80)</f>
        <v>39587.534999999996</v>
      </c>
      <c r="E81" s="17">
        <f t="shared" si="14"/>
        <v>40497.889954859995</v>
      </c>
      <c r="F81" s="17">
        <f t="shared" si="14"/>
        <v>41429.179432261961</v>
      </c>
      <c r="G81" s="17">
        <f t="shared" si="14"/>
        <v>48754.928947897584</v>
      </c>
      <c r="H81" s="17">
        <f t="shared" si="14"/>
        <v>44402.079258783437</v>
      </c>
      <c r="I81" s="17">
        <f t="shared" si="14"/>
        <v>47920.449652298419</v>
      </c>
      <c r="J81" s="17">
        <f t="shared" si="14"/>
        <v>50491.444149830662</v>
      </c>
      <c r="K81" s="17">
        <f t="shared" si="14"/>
        <v>52503.709703796972</v>
      </c>
      <c r="L81" s="17">
        <f t="shared" si="14"/>
        <v>54190.631040680564</v>
      </c>
      <c r="M81" s="17">
        <f t="shared" si="14"/>
        <v>55692.439278548823</v>
      </c>
      <c r="N81" s="17">
        <f t="shared" si="14"/>
        <v>57093.477159488139</v>
      </c>
      <c r="O81" s="17">
        <f t="shared" si="14"/>
        <v>58444.558251699898</v>
      </c>
      <c r="P81" s="17">
        <f t="shared" si="14"/>
        <v>59776.382534097887</v>
      </c>
      <c r="Q81" s="17">
        <f t="shared" si="14"/>
        <v>61107.585811106859</v>
      </c>
      <c r="R81" s="17">
        <f t="shared" si="14"/>
        <v>62449.569426274218</v>
      </c>
      <c r="S81" s="17">
        <f t="shared" si="14"/>
        <v>63809.39815585516</v>
      </c>
      <c r="T81" s="17">
        <f t="shared" si="14"/>
        <v>65191.539011059336</v>
      </c>
      <c r="U81" s="17">
        <f t="shared" si="14"/>
        <v>66598.904586161821</v>
      </c>
      <c r="V81" s="17">
        <f t="shared" si="14"/>
        <v>68033.479134790905</v>
      </c>
      <c r="W81" s="17">
        <f t="shared" si="14"/>
        <v>69496.694283768113</v>
      </c>
      <c r="X81" s="17">
        <f t="shared" si="14"/>
        <v>70989.654530113883</v>
      </c>
      <c r="Y81" s="17">
        <f t="shared" si="14"/>
        <v>72513.272608573869</v>
      </c>
      <c r="Z81" s="17">
        <f t="shared" si="14"/>
        <v>74068.350782063484</v>
      </c>
      <c r="AA81" s="17">
        <f t="shared" si="14"/>
        <v>75655.629686454646</v>
      </c>
    </row>
    <row r="82" spans="1:27">
      <c r="A82" s="15"/>
      <c r="B82" s="15"/>
      <c r="C82" s="15"/>
      <c r="D82" s="15"/>
      <c r="E82" s="15"/>
      <c r="F82" s="49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>
      <c r="A83" s="15"/>
      <c r="B83" s="15"/>
      <c r="C83" s="15"/>
      <c r="D83" s="15"/>
      <c r="E83" s="15"/>
      <c r="F83" s="49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>
      <c r="A84" s="29" t="s">
        <v>63</v>
      </c>
      <c r="B84" s="29"/>
      <c r="C84" s="29"/>
      <c r="D84" s="29"/>
      <c r="E84" s="17"/>
      <c r="F84" s="10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6" t="s">
        <v>64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17" t="s">
        <v>65</v>
      </c>
      <c r="B86" s="43">
        <f>B54</f>
        <v>43831</v>
      </c>
      <c r="C86" s="43">
        <f t="shared" ref="C86:AA86" si="15">C54</f>
        <v>43921</v>
      </c>
      <c r="D86" s="43">
        <f t="shared" si="15"/>
        <v>44286</v>
      </c>
      <c r="E86" s="43">
        <f t="shared" si="15"/>
        <v>44651</v>
      </c>
      <c r="F86" s="43">
        <f t="shared" si="15"/>
        <v>45016</v>
      </c>
      <c r="G86" s="43">
        <f t="shared" si="15"/>
        <v>45382</v>
      </c>
      <c r="H86" s="43">
        <f t="shared" si="15"/>
        <v>45747</v>
      </c>
      <c r="I86" s="43">
        <f t="shared" si="15"/>
        <v>46112</v>
      </c>
      <c r="J86" s="43">
        <f t="shared" si="15"/>
        <v>46477</v>
      </c>
      <c r="K86" s="43">
        <f t="shared" si="15"/>
        <v>46843</v>
      </c>
      <c r="L86" s="43">
        <f t="shared" si="15"/>
        <v>47208</v>
      </c>
      <c r="M86" s="43">
        <f t="shared" si="15"/>
        <v>47573</v>
      </c>
      <c r="N86" s="43">
        <f t="shared" si="15"/>
        <v>47938</v>
      </c>
      <c r="O86" s="43">
        <f t="shared" si="15"/>
        <v>48304</v>
      </c>
      <c r="P86" s="43">
        <f t="shared" si="15"/>
        <v>48669</v>
      </c>
      <c r="Q86" s="43">
        <f t="shared" si="15"/>
        <v>49034</v>
      </c>
      <c r="R86" s="43">
        <f t="shared" si="15"/>
        <v>49399</v>
      </c>
      <c r="S86" s="43">
        <f t="shared" si="15"/>
        <v>49765</v>
      </c>
      <c r="T86" s="43">
        <f t="shared" si="15"/>
        <v>50130</v>
      </c>
      <c r="U86" s="43">
        <f t="shared" si="15"/>
        <v>50495</v>
      </c>
      <c r="V86" s="43">
        <f t="shared" si="15"/>
        <v>50860</v>
      </c>
      <c r="W86" s="43">
        <f t="shared" si="15"/>
        <v>51226</v>
      </c>
      <c r="X86" s="43">
        <f t="shared" si="15"/>
        <v>51591</v>
      </c>
      <c r="Y86" s="43">
        <f t="shared" si="15"/>
        <v>51956</v>
      </c>
      <c r="Z86" s="43">
        <f t="shared" si="15"/>
        <v>52321</v>
      </c>
      <c r="AA86" s="43">
        <f t="shared" si="15"/>
        <v>52687</v>
      </c>
    </row>
    <row r="87" spans="1:2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17" t="s">
        <v>66</v>
      </c>
      <c r="B88" s="17">
        <v>0</v>
      </c>
      <c r="C88" s="17"/>
      <c r="D88" s="17"/>
      <c r="E88" s="17"/>
      <c r="F88" s="10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 t="s">
        <v>13</v>
      </c>
      <c r="B89" s="17">
        <f>F23</f>
        <v>780000</v>
      </c>
      <c r="C89" s="17"/>
      <c r="D89" s="17"/>
      <c r="E89" s="17"/>
      <c r="F89" s="10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 t="s">
        <v>67</v>
      </c>
      <c r="B90" s="17"/>
      <c r="C90" s="48">
        <f>C65-C81</f>
        <v>43173</v>
      </c>
      <c r="D90" s="48">
        <f t="shared" ref="D90:AA90" si="16">D65-D81</f>
        <v>180343.215</v>
      </c>
      <c r="E90" s="48">
        <f t="shared" si="16"/>
        <v>184490.38757214</v>
      </c>
      <c r="F90" s="48">
        <f t="shared" si="16"/>
        <v>188732.92852474895</v>
      </c>
      <c r="G90" s="48">
        <f t="shared" si="16"/>
        <v>186699.98684369278</v>
      </c>
      <c r="H90" s="48">
        <f t="shared" si="16"/>
        <v>157467.35777635031</v>
      </c>
      <c r="I90" s="48">
        <f t="shared" si="16"/>
        <v>158318.02095689526</v>
      </c>
      <c r="J90" s="48">
        <f t="shared" si="16"/>
        <v>160208.33564949199</v>
      </c>
      <c r="K90" s="48">
        <f t="shared" si="16"/>
        <v>162751.53103139091</v>
      </c>
      <c r="L90" s="48">
        <f t="shared" si="16"/>
        <v>165716.13427404169</v>
      </c>
      <c r="M90" s="48">
        <f t="shared" si="16"/>
        <v>168963.86252684647</v>
      </c>
      <c r="N90" s="48">
        <f t="shared" si="16"/>
        <v>172412.35829318443</v>
      </c>
      <c r="O90" s="48">
        <f t="shared" si="16"/>
        <v>176012.8308439317</v>
      </c>
      <c r="P90" s="48">
        <f t="shared" si="16"/>
        <v>179736.64125559287</v>
      </c>
      <c r="Q90" s="48">
        <f t="shared" si="16"/>
        <v>183567.2536253001</v>
      </c>
      <c r="R90" s="48">
        <f t="shared" si="16"/>
        <v>187495.40599401036</v>
      </c>
      <c r="S90" s="48">
        <f t="shared" si="16"/>
        <v>191516.21309667811</v>
      </c>
      <c r="T90" s="48">
        <f t="shared" si="16"/>
        <v>195627.42821064559</v>
      </c>
      <c r="U90" s="48">
        <f t="shared" si="16"/>
        <v>199828.40046496602</v>
      </c>
      <c r="V90" s="48">
        <f t="shared" si="16"/>
        <v>204119.44942826108</v>
      </c>
      <c r="W90" s="48">
        <f t="shared" si="16"/>
        <v>208501.49006563734</v>
      </c>
      <c r="X90" s="48">
        <f t="shared" si="16"/>
        <v>212975.80791894146</v>
      </c>
      <c r="Y90" s="48">
        <f t="shared" si="16"/>
        <v>217543.92442288148</v>
      </c>
      <c r="Z90" s="48">
        <f t="shared" si="16"/>
        <v>222207.51630448637</v>
      </c>
      <c r="AA90" s="48">
        <f t="shared" si="16"/>
        <v>226968.36743434146</v>
      </c>
    </row>
    <row r="91" spans="1:27">
      <c r="A91" s="17" t="s">
        <v>68</v>
      </c>
      <c r="B91" s="17"/>
      <c r="C91" s="17">
        <f>MIN($F$39*$F$23,0.9*$F$23-SUM($B$91:B91))</f>
        <v>41184</v>
      </c>
      <c r="D91" s="17">
        <f>MIN($F$39*$F$23,0.9*$F$23-SUM($B$91:C91))</f>
        <v>41184</v>
      </c>
      <c r="E91" s="17">
        <f>MIN($F$39*$F$23,0.9*$F$23-SUM($B$91:D91))</f>
        <v>41184</v>
      </c>
      <c r="F91" s="17">
        <f>MIN($F$39*$F$23,0.9*$F$23-SUM($B$91:E91))</f>
        <v>41184</v>
      </c>
      <c r="G91" s="17">
        <f>MIN($F$39*$F$23,0.9*$F$23-SUM($B$91:F91))</f>
        <v>41184</v>
      </c>
      <c r="H91" s="17">
        <f>MIN($F$39*$F$23,0.9*$F$23-SUM($B$91:G91))</f>
        <v>41184</v>
      </c>
      <c r="I91" s="17">
        <f>MIN($F$39*$F$23,0.9*$F$23-SUM($B$91:H91))</f>
        <v>41184</v>
      </c>
      <c r="J91" s="17">
        <f>MIN($F$39*$F$23,0.9*$F$23-SUM($B$91:I91))</f>
        <v>41184</v>
      </c>
      <c r="K91" s="17">
        <f>MIN($F$39*$F$23,0.9*$F$23-SUM($B$91:J91))</f>
        <v>41184</v>
      </c>
      <c r="L91" s="17">
        <f>MIN($F$39*$F$23,0.9*$F$23-SUM($B$91:K91))</f>
        <v>41184</v>
      </c>
      <c r="M91" s="17">
        <f>MIN($F$39*$F$23,0.9*$F$23-SUM($B$91:L91))</f>
        <v>41184</v>
      </c>
      <c r="N91" s="17">
        <f>MIN($F$39*$F$23,0.9*$F$23-SUM($B$91:M91))</f>
        <v>41184</v>
      </c>
      <c r="O91" s="17">
        <f>MIN($F$39*$F$23,0.9*$F$23-SUM($B$91:N91))</f>
        <v>41184</v>
      </c>
      <c r="P91" s="17">
        <f>MIN($F$39*$F$23,0.9*$F$23-SUM($B$91:O91))</f>
        <v>41184</v>
      </c>
      <c r="Q91" s="17">
        <f>MIN($F$39*$F$23,0.9*$F$23-SUM($B$91:P91))</f>
        <v>41184</v>
      </c>
      <c r="R91" s="17">
        <f>MIN($F$39*$F$23,0.9*$F$23-SUM($B$91:Q91))</f>
        <v>41184</v>
      </c>
      <c r="S91" s="17">
        <f>MIN($F$39*$F$23,0.9*$F$23-SUM($B$91:R91))</f>
        <v>41184</v>
      </c>
      <c r="T91" s="17">
        <f>MIN($F$39*$F$23,0.9*$F$23-SUM($B$91:S91))</f>
        <v>1872</v>
      </c>
      <c r="U91" s="17">
        <f>MIN($F$39*$F$23,0.9*$F$23-SUM($B$91:T91))</f>
        <v>0</v>
      </c>
      <c r="V91" s="17">
        <f>MIN($F$39*$F$23,0.9*$F$23-SUM($B$91:U91))</f>
        <v>0</v>
      </c>
      <c r="W91" s="17">
        <f>MIN($F$39*$F$23,0.9*$F$23-SUM($B$91:V91))</f>
        <v>0</v>
      </c>
      <c r="X91" s="17">
        <f>MIN($F$39*$F$23,0.9*$F$23-SUM($B$91:W91))</f>
        <v>0</v>
      </c>
      <c r="Y91" s="17">
        <f>MIN($F$39*$F$23,0.9*$F$23-SUM($B$91:X91))</f>
        <v>0</v>
      </c>
      <c r="Z91" s="17">
        <f>MIN($F$39*$F$23,0.9*$F$23-SUM($B$91:Y91))</f>
        <v>0</v>
      </c>
      <c r="AA91" s="17">
        <f>MIN($F$39*$F$23,0.9*$F$23-SUM($B$91:Z91))</f>
        <v>0</v>
      </c>
    </row>
    <row r="92" spans="1:27" ht="28.8">
      <c r="A92" s="6" t="s">
        <v>72</v>
      </c>
      <c r="B92" s="17"/>
      <c r="C92" s="17">
        <f>MAX((C74-$F$40*$F$23)*$F$44,0)</f>
        <v>48750</v>
      </c>
      <c r="D92" s="17">
        <f t="shared" ref="D92:AA92" si="17">MAX((D74-$F$40*$F$23)*$F$44,0)</f>
        <v>17550</v>
      </c>
      <c r="E92" s="17">
        <f t="shared" si="17"/>
        <v>0</v>
      </c>
      <c r="F92" s="17">
        <f t="shared" si="17"/>
        <v>0</v>
      </c>
      <c r="G92" s="17">
        <f t="shared" si="17"/>
        <v>0</v>
      </c>
      <c r="H92" s="17">
        <f t="shared" si="17"/>
        <v>0</v>
      </c>
      <c r="I92" s="17">
        <f t="shared" si="17"/>
        <v>0</v>
      </c>
      <c r="J92" s="17">
        <f t="shared" si="17"/>
        <v>0</v>
      </c>
      <c r="K92" s="17">
        <f t="shared" si="17"/>
        <v>0</v>
      </c>
      <c r="L92" s="17">
        <f t="shared" si="17"/>
        <v>0</v>
      </c>
      <c r="M92" s="17">
        <f t="shared" si="17"/>
        <v>0</v>
      </c>
      <c r="N92" s="17">
        <f t="shared" si="17"/>
        <v>0</v>
      </c>
      <c r="O92" s="17">
        <f t="shared" si="17"/>
        <v>0</v>
      </c>
      <c r="P92" s="17">
        <f t="shared" si="17"/>
        <v>0</v>
      </c>
      <c r="Q92" s="17">
        <f t="shared" si="17"/>
        <v>0</v>
      </c>
      <c r="R92" s="17">
        <f t="shared" si="17"/>
        <v>0</v>
      </c>
      <c r="S92" s="17">
        <f t="shared" si="17"/>
        <v>0</v>
      </c>
      <c r="T92" s="17">
        <f t="shared" si="17"/>
        <v>0</v>
      </c>
      <c r="U92" s="17">
        <f t="shared" si="17"/>
        <v>0</v>
      </c>
      <c r="V92" s="17">
        <f t="shared" si="17"/>
        <v>0</v>
      </c>
      <c r="W92" s="17">
        <f t="shared" si="17"/>
        <v>0</v>
      </c>
      <c r="X92" s="17">
        <f t="shared" si="17"/>
        <v>0</v>
      </c>
      <c r="Y92" s="17">
        <f t="shared" si="17"/>
        <v>0</v>
      </c>
      <c r="Z92" s="17">
        <f t="shared" si="17"/>
        <v>0</v>
      </c>
      <c r="AA92" s="17">
        <f t="shared" si="17"/>
        <v>0</v>
      </c>
    </row>
    <row r="93" spans="1:27">
      <c r="A93" s="17" t="s">
        <v>69</v>
      </c>
      <c r="B93" s="17"/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</row>
    <row r="94" spans="1:27">
      <c r="A94" s="17" t="s">
        <v>70</v>
      </c>
      <c r="B94" s="17"/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f>F23/10</f>
        <v>78000</v>
      </c>
    </row>
    <row r="95" spans="1:27">
      <c r="A95" s="17"/>
      <c r="B95" s="17"/>
      <c r="C95" s="17"/>
      <c r="D95" s="17"/>
      <c r="E95" s="17"/>
      <c r="F95" s="10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6" t="s">
        <v>71</v>
      </c>
      <c r="B96" s="17">
        <f>SUM(B88:B94)</f>
        <v>780000</v>
      </c>
      <c r="C96" s="17">
        <f t="shared" ref="C96:AA96" si="18">SUM(C88:C94)</f>
        <v>133107</v>
      </c>
      <c r="D96" s="17">
        <f t="shared" si="18"/>
        <v>239077.215</v>
      </c>
      <c r="E96" s="17">
        <f t="shared" si="18"/>
        <v>225674.38757214</v>
      </c>
      <c r="F96" s="17">
        <f t="shared" si="18"/>
        <v>229916.92852474895</v>
      </c>
      <c r="G96" s="17">
        <f t="shared" si="18"/>
        <v>227883.98684369278</v>
      </c>
      <c r="H96" s="17">
        <f t="shared" si="18"/>
        <v>198651.35777635031</v>
      </c>
      <c r="I96" s="17">
        <f t="shared" si="18"/>
        <v>199502.02095689526</v>
      </c>
      <c r="J96" s="17">
        <f t="shared" si="18"/>
        <v>201392.33564949199</v>
      </c>
      <c r="K96" s="17">
        <f t="shared" si="18"/>
        <v>203935.53103139091</v>
      </c>
      <c r="L96" s="17">
        <f t="shared" si="18"/>
        <v>206900.13427404169</v>
      </c>
      <c r="M96" s="17">
        <f t="shared" si="18"/>
        <v>210147.86252684647</v>
      </c>
      <c r="N96" s="17">
        <f t="shared" si="18"/>
        <v>213596.35829318443</v>
      </c>
      <c r="O96" s="17">
        <f t="shared" si="18"/>
        <v>217196.8308439317</v>
      </c>
      <c r="P96" s="17">
        <f t="shared" si="18"/>
        <v>220920.64125559287</v>
      </c>
      <c r="Q96" s="17">
        <f t="shared" si="18"/>
        <v>224751.2536253001</v>
      </c>
      <c r="R96" s="17">
        <f t="shared" si="18"/>
        <v>228679.40599401036</v>
      </c>
      <c r="S96" s="17">
        <f t="shared" si="18"/>
        <v>232700.21309667811</v>
      </c>
      <c r="T96" s="17">
        <f t="shared" si="18"/>
        <v>197499.42821064559</v>
      </c>
      <c r="U96" s="17">
        <f t="shared" si="18"/>
        <v>199828.40046496602</v>
      </c>
      <c r="V96" s="17">
        <f t="shared" si="18"/>
        <v>204119.44942826108</v>
      </c>
      <c r="W96" s="17">
        <f t="shared" si="18"/>
        <v>208501.49006563734</v>
      </c>
      <c r="X96" s="17">
        <f t="shared" si="18"/>
        <v>212975.80791894146</v>
      </c>
      <c r="Y96" s="17">
        <f t="shared" si="18"/>
        <v>217543.92442288148</v>
      </c>
      <c r="Z96" s="17">
        <f t="shared" si="18"/>
        <v>222207.51630448637</v>
      </c>
      <c r="AA96" s="17">
        <f t="shared" si="18"/>
        <v>304968.36743434146</v>
      </c>
    </row>
    <row r="97" spans="1:27">
      <c r="A97" s="17"/>
      <c r="B97" s="17"/>
      <c r="C97" s="17"/>
      <c r="D97" s="17"/>
      <c r="E97" s="17"/>
      <c r="F97" s="10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6" t="s">
        <v>73</v>
      </c>
      <c r="B98" s="17"/>
      <c r="C98" s="17"/>
      <c r="D98" s="17"/>
      <c r="E98" s="17"/>
      <c r="F98" s="10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 t="s">
        <v>74</v>
      </c>
      <c r="B99" s="17">
        <f>F23</f>
        <v>780000</v>
      </c>
      <c r="C99" s="17"/>
      <c r="D99" s="17"/>
      <c r="E99" s="17"/>
      <c r="F99" s="10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 t="s">
        <v>75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</row>
    <row r="101" spans="1:27">
      <c r="A101" s="17" t="s">
        <v>76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</row>
    <row r="102" spans="1:27">
      <c r="A102" s="16" t="s">
        <v>77</v>
      </c>
      <c r="B102" s="17">
        <f>SUM(B99:B101)</f>
        <v>780000</v>
      </c>
      <c r="C102" s="17">
        <f t="shared" ref="C102:AA102" si="19">SUM(C99:C101)</f>
        <v>0</v>
      </c>
      <c r="D102" s="17">
        <f t="shared" si="19"/>
        <v>0</v>
      </c>
      <c r="E102" s="17">
        <f t="shared" si="19"/>
        <v>0</v>
      </c>
      <c r="F102" s="17">
        <f t="shared" si="19"/>
        <v>0</v>
      </c>
      <c r="G102" s="17">
        <f t="shared" si="19"/>
        <v>0</v>
      </c>
      <c r="H102" s="17">
        <f t="shared" si="19"/>
        <v>0</v>
      </c>
      <c r="I102" s="17">
        <f t="shared" si="19"/>
        <v>0</v>
      </c>
      <c r="J102" s="17">
        <f t="shared" si="19"/>
        <v>0</v>
      </c>
      <c r="K102" s="17">
        <f t="shared" si="19"/>
        <v>0</v>
      </c>
      <c r="L102" s="17">
        <f t="shared" si="19"/>
        <v>0</v>
      </c>
      <c r="M102" s="17">
        <f t="shared" si="19"/>
        <v>0</v>
      </c>
      <c r="N102" s="17">
        <f t="shared" si="19"/>
        <v>0</v>
      </c>
      <c r="O102" s="17">
        <f t="shared" si="19"/>
        <v>0</v>
      </c>
      <c r="P102" s="17">
        <f t="shared" si="19"/>
        <v>0</v>
      </c>
      <c r="Q102" s="17">
        <f t="shared" si="19"/>
        <v>0</v>
      </c>
      <c r="R102" s="17">
        <f t="shared" si="19"/>
        <v>0</v>
      </c>
      <c r="S102" s="17">
        <f t="shared" si="19"/>
        <v>0</v>
      </c>
      <c r="T102" s="17">
        <f t="shared" si="19"/>
        <v>0</v>
      </c>
      <c r="U102" s="17">
        <f t="shared" si="19"/>
        <v>0</v>
      </c>
      <c r="V102" s="17">
        <f t="shared" si="19"/>
        <v>0</v>
      </c>
      <c r="W102" s="17">
        <f t="shared" si="19"/>
        <v>0</v>
      </c>
      <c r="X102" s="17">
        <f t="shared" si="19"/>
        <v>0</v>
      </c>
      <c r="Y102" s="17">
        <f t="shared" si="19"/>
        <v>0</v>
      </c>
      <c r="Z102" s="17">
        <f t="shared" si="19"/>
        <v>0</v>
      </c>
      <c r="AA102" s="17">
        <f t="shared" si="19"/>
        <v>0</v>
      </c>
    </row>
    <row r="103" spans="1:27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>
      <c r="A104" s="16" t="s">
        <v>78</v>
      </c>
      <c r="B104" s="17">
        <f>(B96-B102)</f>
        <v>0</v>
      </c>
      <c r="C104" s="17">
        <f t="shared" ref="C104:AA104" si="20">(C96-C102)</f>
        <v>133107</v>
      </c>
      <c r="D104" s="17">
        <f t="shared" si="20"/>
        <v>239077.215</v>
      </c>
      <c r="E104" s="17">
        <f t="shared" si="20"/>
        <v>225674.38757214</v>
      </c>
      <c r="F104" s="17">
        <f t="shared" si="20"/>
        <v>229916.92852474895</v>
      </c>
      <c r="G104" s="17">
        <f t="shared" si="20"/>
        <v>227883.98684369278</v>
      </c>
      <c r="H104" s="17">
        <f t="shared" si="20"/>
        <v>198651.35777635031</v>
      </c>
      <c r="I104" s="17">
        <f t="shared" si="20"/>
        <v>199502.02095689526</v>
      </c>
      <c r="J104" s="17">
        <f t="shared" si="20"/>
        <v>201392.33564949199</v>
      </c>
      <c r="K104" s="17">
        <f t="shared" si="20"/>
        <v>203935.53103139091</v>
      </c>
      <c r="L104" s="17">
        <f t="shared" si="20"/>
        <v>206900.13427404169</v>
      </c>
      <c r="M104" s="17">
        <f t="shared" si="20"/>
        <v>210147.86252684647</v>
      </c>
      <c r="N104" s="17">
        <f t="shared" si="20"/>
        <v>213596.35829318443</v>
      </c>
      <c r="O104" s="17">
        <f t="shared" si="20"/>
        <v>217196.8308439317</v>
      </c>
      <c r="P104" s="17">
        <f t="shared" si="20"/>
        <v>220920.64125559287</v>
      </c>
      <c r="Q104" s="17">
        <f t="shared" si="20"/>
        <v>224751.2536253001</v>
      </c>
      <c r="R104" s="17">
        <f t="shared" si="20"/>
        <v>228679.40599401036</v>
      </c>
      <c r="S104" s="17">
        <f t="shared" si="20"/>
        <v>232700.21309667811</v>
      </c>
      <c r="T104" s="17">
        <f t="shared" si="20"/>
        <v>197499.42821064559</v>
      </c>
      <c r="U104" s="17">
        <f t="shared" si="20"/>
        <v>199828.40046496602</v>
      </c>
      <c r="V104" s="17">
        <f t="shared" si="20"/>
        <v>204119.44942826108</v>
      </c>
      <c r="W104" s="17">
        <f t="shared" si="20"/>
        <v>208501.49006563734</v>
      </c>
      <c r="X104" s="17">
        <f t="shared" si="20"/>
        <v>212975.80791894146</v>
      </c>
      <c r="Y104" s="17">
        <f t="shared" si="20"/>
        <v>217543.92442288148</v>
      </c>
      <c r="Z104" s="17">
        <f t="shared" si="20"/>
        <v>222207.51630448637</v>
      </c>
      <c r="AA104" s="17">
        <f t="shared" si="20"/>
        <v>304968.36743434146</v>
      </c>
    </row>
    <row r="105" spans="1:27">
      <c r="A105" s="15"/>
      <c r="B105" s="15"/>
      <c r="C105" s="15"/>
      <c r="D105" s="15"/>
      <c r="E105" s="15"/>
      <c r="F105" s="49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>
      <c r="A106" s="30" t="s">
        <v>79</v>
      </c>
      <c r="B106" s="30"/>
      <c r="C106" s="30"/>
      <c r="D106" s="30"/>
      <c r="E106" s="17"/>
      <c r="F106" s="10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27" t="s">
        <v>79</v>
      </c>
      <c r="B107" s="27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17" t="s">
        <v>80</v>
      </c>
      <c r="B108" s="17">
        <v>0</v>
      </c>
      <c r="C108" s="17">
        <v>1</v>
      </c>
      <c r="D108" s="17">
        <v>2</v>
      </c>
      <c r="E108" s="17">
        <v>3</v>
      </c>
      <c r="F108" s="17">
        <v>4</v>
      </c>
      <c r="G108" s="17">
        <v>5</v>
      </c>
      <c r="H108" s="17">
        <v>6</v>
      </c>
      <c r="I108" s="17">
        <v>7</v>
      </c>
      <c r="J108" s="17">
        <v>8</v>
      </c>
      <c r="K108" s="17">
        <v>9</v>
      </c>
      <c r="L108" s="17">
        <v>10</v>
      </c>
      <c r="M108" s="17">
        <v>11</v>
      </c>
      <c r="N108" s="17">
        <v>12</v>
      </c>
      <c r="O108" s="17">
        <v>13</v>
      </c>
      <c r="P108" s="17">
        <v>14</v>
      </c>
      <c r="Q108" s="17">
        <v>15</v>
      </c>
      <c r="R108" s="17">
        <v>16</v>
      </c>
      <c r="S108" s="17">
        <v>17</v>
      </c>
      <c r="T108" s="17">
        <v>18</v>
      </c>
      <c r="U108" s="17">
        <v>19</v>
      </c>
      <c r="V108" s="17">
        <v>20</v>
      </c>
      <c r="W108" s="17">
        <v>21</v>
      </c>
      <c r="X108" s="17">
        <v>22</v>
      </c>
      <c r="Y108" s="17">
        <v>23</v>
      </c>
      <c r="Z108" s="17">
        <v>24</v>
      </c>
      <c r="AA108" s="17">
        <v>25</v>
      </c>
    </row>
    <row r="109" spans="1:27">
      <c r="A109" s="17" t="s">
        <v>65</v>
      </c>
      <c r="B109" s="43">
        <f>B54</f>
        <v>43831</v>
      </c>
      <c r="C109" s="43">
        <f t="shared" ref="C109:AA109" si="21">C54</f>
        <v>43921</v>
      </c>
      <c r="D109" s="43">
        <f t="shared" si="21"/>
        <v>44286</v>
      </c>
      <c r="E109" s="43">
        <f t="shared" si="21"/>
        <v>44651</v>
      </c>
      <c r="F109" s="43">
        <f t="shared" si="21"/>
        <v>45016</v>
      </c>
      <c r="G109" s="43">
        <f t="shared" si="21"/>
        <v>45382</v>
      </c>
      <c r="H109" s="43">
        <f t="shared" si="21"/>
        <v>45747</v>
      </c>
      <c r="I109" s="43">
        <f t="shared" si="21"/>
        <v>46112</v>
      </c>
      <c r="J109" s="43">
        <f t="shared" si="21"/>
        <v>46477</v>
      </c>
      <c r="K109" s="43">
        <f t="shared" si="21"/>
        <v>46843</v>
      </c>
      <c r="L109" s="43">
        <f t="shared" si="21"/>
        <v>47208</v>
      </c>
      <c r="M109" s="43">
        <f t="shared" si="21"/>
        <v>47573</v>
      </c>
      <c r="N109" s="43">
        <f t="shared" si="21"/>
        <v>47938</v>
      </c>
      <c r="O109" s="43">
        <f t="shared" si="21"/>
        <v>48304</v>
      </c>
      <c r="P109" s="43">
        <f t="shared" si="21"/>
        <v>48669</v>
      </c>
      <c r="Q109" s="43">
        <f t="shared" si="21"/>
        <v>49034</v>
      </c>
      <c r="R109" s="43">
        <f t="shared" si="21"/>
        <v>49399</v>
      </c>
      <c r="S109" s="43">
        <f t="shared" si="21"/>
        <v>49765</v>
      </c>
      <c r="T109" s="43">
        <f t="shared" si="21"/>
        <v>50130</v>
      </c>
      <c r="U109" s="43">
        <f t="shared" si="21"/>
        <v>50495</v>
      </c>
      <c r="V109" s="43">
        <f t="shared" si="21"/>
        <v>50860</v>
      </c>
      <c r="W109" s="43">
        <f t="shared" si="21"/>
        <v>51226</v>
      </c>
      <c r="X109" s="43">
        <f t="shared" si="21"/>
        <v>51591</v>
      </c>
      <c r="Y109" s="43">
        <f t="shared" si="21"/>
        <v>51956</v>
      </c>
      <c r="Z109" s="43">
        <f t="shared" si="21"/>
        <v>52321</v>
      </c>
      <c r="AA109" s="43">
        <f t="shared" si="21"/>
        <v>52687</v>
      </c>
    </row>
    <row r="110" spans="1:27">
      <c r="A110" s="17" t="s">
        <v>81</v>
      </c>
      <c r="B110" s="17">
        <f>-F23</f>
        <v>-780000</v>
      </c>
      <c r="C110" s="17">
        <f>C104</f>
        <v>133107</v>
      </c>
      <c r="D110" s="17">
        <f t="shared" ref="D110:AA110" si="22">D104</f>
        <v>239077.215</v>
      </c>
      <c r="E110" s="17">
        <f t="shared" si="22"/>
        <v>225674.38757214</v>
      </c>
      <c r="F110" s="17">
        <f t="shared" si="22"/>
        <v>229916.92852474895</v>
      </c>
      <c r="G110" s="17">
        <f t="shared" si="22"/>
        <v>227883.98684369278</v>
      </c>
      <c r="H110" s="17">
        <f t="shared" si="22"/>
        <v>198651.35777635031</v>
      </c>
      <c r="I110" s="17">
        <f t="shared" si="22"/>
        <v>199502.02095689526</v>
      </c>
      <c r="J110" s="17">
        <f t="shared" si="22"/>
        <v>201392.33564949199</v>
      </c>
      <c r="K110" s="17">
        <f t="shared" si="22"/>
        <v>203935.53103139091</v>
      </c>
      <c r="L110" s="17">
        <f t="shared" si="22"/>
        <v>206900.13427404169</v>
      </c>
      <c r="M110" s="17">
        <f t="shared" si="22"/>
        <v>210147.86252684647</v>
      </c>
      <c r="N110" s="17">
        <f t="shared" si="22"/>
        <v>213596.35829318443</v>
      </c>
      <c r="O110" s="17">
        <f t="shared" si="22"/>
        <v>217196.8308439317</v>
      </c>
      <c r="P110" s="17">
        <f t="shared" si="22"/>
        <v>220920.64125559287</v>
      </c>
      <c r="Q110" s="17">
        <f t="shared" si="22"/>
        <v>224751.2536253001</v>
      </c>
      <c r="R110" s="17">
        <f t="shared" si="22"/>
        <v>228679.40599401036</v>
      </c>
      <c r="S110" s="17">
        <f t="shared" si="22"/>
        <v>232700.21309667811</v>
      </c>
      <c r="T110" s="17">
        <f t="shared" si="22"/>
        <v>197499.42821064559</v>
      </c>
      <c r="U110" s="17">
        <f t="shared" si="22"/>
        <v>199828.40046496602</v>
      </c>
      <c r="V110" s="17">
        <f t="shared" si="22"/>
        <v>204119.44942826108</v>
      </c>
      <c r="W110" s="17">
        <f t="shared" si="22"/>
        <v>208501.49006563734</v>
      </c>
      <c r="X110" s="17">
        <f t="shared" si="22"/>
        <v>212975.80791894146</v>
      </c>
      <c r="Y110" s="17">
        <f t="shared" si="22"/>
        <v>217543.92442288148</v>
      </c>
      <c r="Z110" s="17">
        <f t="shared" si="22"/>
        <v>222207.51630448637</v>
      </c>
      <c r="AA110" s="17">
        <f t="shared" si="22"/>
        <v>304968.36743434146</v>
      </c>
    </row>
    <row r="111" spans="1:27">
      <c r="A111" s="17" t="s">
        <v>82</v>
      </c>
      <c r="B111" s="17">
        <f>B110</f>
        <v>-780000</v>
      </c>
      <c r="C111" s="17">
        <f>B111+C110</f>
        <v>-646893</v>
      </c>
      <c r="D111" s="17">
        <f t="shared" ref="D111:AA111" si="23">C111+D110</f>
        <v>-407815.78500000003</v>
      </c>
      <c r="E111" s="17">
        <f t="shared" si="23"/>
        <v>-182141.39742786004</v>
      </c>
      <c r="F111" s="17">
        <f t="shared" si="23"/>
        <v>47775.53109688891</v>
      </c>
      <c r="G111" s="17">
        <f t="shared" si="23"/>
        <v>275659.51794058166</v>
      </c>
      <c r="H111" s="17">
        <f t="shared" si="23"/>
        <v>474310.875716932</v>
      </c>
      <c r="I111" s="17">
        <f t="shared" si="23"/>
        <v>673812.8966738272</v>
      </c>
      <c r="J111" s="17">
        <f t="shared" si="23"/>
        <v>875205.23232331919</v>
      </c>
      <c r="K111" s="17">
        <f t="shared" si="23"/>
        <v>1079140.7633547101</v>
      </c>
      <c r="L111" s="17">
        <f t="shared" si="23"/>
        <v>1286040.8976287518</v>
      </c>
      <c r="M111" s="17">
        <f t="shared" si="23"/>
        <v>1496188.7601555982</v>
      </c>
      <c r="N111" s="17">
        <f t="shared" si="23"/>
        <v>1709785.1184487827</v>
      </c>
      <c r="O111" s="17">
        <f t="shared" si="23"/>
        <v>1926981.9492927145</v>
      </c>
      <c r="P111" s="17">
        <f t="shared" si="23"/>
        <v>2147902.5905483072</v>
      </c>
      <c r="Q111" s="17">
        <f t="shared" si="23"/>
        <v>2372653.8441736074</v>
      </c>
      <c r="R111" s="17">
        <f t="shared" si="23"/>
        <v>2601333.2501676176</v>
      </c>
      <c r="S111" s="17">
        <f t="shared" si="23"/>
        <v>2834033.4632642958</v>
      </c>
      <c r="T111" s="17">
        <f t="shared" si="23"/>
        <v>3031532.8914749413</v>
      </c>
      <c r="U111" s="17">
        <f t="shared" si="23"/>
        <v>3231361.2919399072</v>
      </c>
      <c r="V111" s="17">
        <f t="shared" si="23"/>
        <v>3435480.7413681685</v>
      </c>
      <c r="W111" s="17">
        <f t="shared" si="23"/>
        <v>3643982.231433806</v>
      </c>
      <c r="X111" s="17">
        <f t="shared" si="23"/>
        <v>3856958.0393527476</v>
      </c>
      <c r="Y111" s="17">
        <f t="shared" si="23"/>
        <v>4074501.9637756292</v>
      </c>
      <c r="Z111" s="17">
        <f t="shared" si="23"/>
        <v>4296709.4800801156</v>
      </c>
      <c r="AA111" s="17">
        <f t="shared" si="23"/>
        <v>4601677.8475144571</v>
      </c>
    </row>
    <row r="114" spans="6:8" ht="27" customHeight="1"/>
    <row r="115" spans="6:8" ht="25.8" customHeight="1">
      <c r="F115" s="22"/>
      <c r="G115" s="23"/>
      <c r="H115" s="24" t="s">
        <v>83</v>
      </c>
    </row>
    <row r="116" spans="6:8">
      <c r="F116" s="25"/>
      <c r="G116" s="23"/>
      <c r="H116" s="23"/>
    </row>
    <row r="117" spans="6:8" ht="34.799999999999997" customHeight="1">
      <c r="F117" s="26"/>
      <c r="G117" s="23"/>
      <c r="H117" s="23"/>
    </row>
    <row r="118" spans="6:8">
      <c r="F118" s="25"/>
      <c r="G118" s="23"/>
      <c r="H118" s="23"/>
    </row>
  </sheetData>
  <mergeCells count="29">
    <mergeCell ref="A50:G50"/>
    <mergeCell ref="A51:B51"/>
    <mergeCell ref="B56:B58"/>
    <mergeCell ref="E33:F33"/>
    <mergeCell ref="E37:F37"/>
    <mergeCell ref="E38:F38"/>
    <mergeCell ref="E43:F43"/>
    <mergeCell ref="A1:N1"/>
    <mergeCell ref="E4:G4"/>
    <mergeCell ref="E13:G13"/>
    <mergeCell ref="E21:G21"/>
    <mergeCell ref="E28:G28"/>
    <mergeCell ref="A60:B60"/>
    <mergeCell ref="B61:B63"/>
    <mergeCell ref="D51:AA51"/>
    <mergeCell ref="A64:AA64"/>
    <mergeCell ref="A68:D68"/>
    <mergeCell ref="A69:B69"/>
    <mergeCell ref="B70:B75"/>
    <mergeCell ref="A77:B77"/>
    <mergeCell ref="B78:B81"/>
    <mergeCell ref="A76:AA76"/>
    <mergeCell ref="A107:B107"/>
    <mergeCell ref="C107:AA107"/>
    <mergeCell ref="A84:D84"/>
    <mergeCell ref="B85:AA85"/>
    <mergeCell ref="A87:AA87"/>
    <mergeCell ref="A103:AA103"/>
    <mergeCell ref="A106:D10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2023-08-01T13:02:02Z</dcterms:created>
  <dcterms:modified xsi:type="dcterms:W3CDTF">2023-08-01T19:09:54Z</dcterms:modified>
</cp:coreProperties>
</file>