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QF\"/>
    </mc:Choice>
  </mc:AlternateContent>
  <xr:revisionPtr revIDLastSave="0" documentId="10_ncr:8100000_{B7929396-6713-49FF-BF0F-7A8B82401A2C}" xr6:coauthVersionLast="34" xr6:coauthVersionMax="34" xr10:uidLastSave="{00000000-0000-0000-0000-000000000000}"/>
  <bookViews>
    <workbookView xWindow="0" yWindow="0" windowWidth="18720" windowHeight="7380" xr2:uid="{DACD39B6-EB8D-4A76-804F-747365FEBE53}"/>
  </bookViews>
  <sheets>
    <sheet name="bootstrapping" sheetId="5" r:id="rId1"/>
  </sheets>
  <definedNames>
    <definedName name="LGD">bootstrapping!$B$7</definedName>
    <definedName name="RR">bootstrapping!$B$6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5" l="1"/>
  <c r="P22" i="5"/>
  <c r="P21" i="5"/>
  <c r="O21" i="5"/>
  <c r="O22" i="5"/>
  <c r="O20" i="5"/>
  <c r="N20" i="5"/>
  <c r="N21" i="5"/>
  <c r="N22" i="5"/>
  <c r="N19" i="5"/>
  <c r="M19" i="5"/>
  <c r="M20" i="5"/>
  <c r="M21" i="5"/>
  <c r="M22" i="5"/>
  <c r="M18" i="5"/>
  <c r="L18" i="5"/>
  <c r="L19" i="5"/>
  <c r="L20" i="5"/>
  <c r="L21" i="5"/>
  <c r="L22" i="5"/>
  <c r="L17" i="5"/>
  <c r="R17" i="5" s="1"/>
  <c r="K17" i="5"/>
  <c r="K18" i="5"/>
  <c r="K19" i="5"/>
  <c r="K20" i="5"/>
  <c r="K21" i="5"/>
  <c r="K22" i="5"/>
  <c r="K16" i="5"/>
  <c r="J16" i="5"/>
  <c r="J17" i="5"/>
  <c r="J18" i="5"/>
  <c r="J19" i="5"/>
  <c r="J20" i="5"/>
  <c r="J21" i="5"/>
  <c r="J22" i="5"/>
  <c r="J15" i="5"/>
  <c r="H14" i="5"/>
  <c r="I16" i="5"/>
  <c r="I17" i="5"/>
  <c r="I18" i="5"/>
  <c r="I19" i="5"/>
  <c r="I20" i="5"/>
  <c r="I21" i="5"/>
  <c r="I22" i="5"/>
  <c r="I15" i="5"/>
  <c r="I14" i="5"/>
  <c r="R14" i="5" s="1"/>
  <c r="S15" i="5"/>
  <c r="S16" i="5"/>
  <c r="S17" i="5"/>
  <c r="S18" i="5"/>
  <c r="S19" i="5"/>
  <c r="S20" i="5"/>
  <c r="S21" i="5"/>
  <c r="S22" i="5"/>
  <c r="S14" i="5"/>
  <c r="C21" i="5"/>
  <c r="C19" i="5"/>
  <c r="C17" i="5"/>
  <c r="C15" i="5"/>
  <c r="R21" i="5" l="1"/>
  <c r="T21" i="5" s="1"/>
  <c r="R19" i="5"/>
  <c r="T19" i="5" s="1"/>
  <c r="R15" i="5"/>
  <c r="T15" i="5" s="1"/>
  <c r="H15" i="5" s="1"/>
  <c r="U16" i="5" s="1"/>
  <c r="T17" i="5"/>
  <c r="T14" i="5"/>
  <c r="A28" i="5" l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G12" i="5"/>
  <c r="F12" i="5" s="1"/>
  <c r="B7" i="5"/>
  <c r="H13" i="5" l="1"/>
  <c r="U14" i="5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E14" i="5"/>
  <c r="G14" i="5"/>
  <c r="F14" i="5" l="1"/>
  <c r="U15" i="5"/>
  <c r="B37" i="5"/>
  <c r="B35" i="5"/>
  <c r="B33" i="5"/>
  <c r="B31" i="5"/>
  <c r="B29" i="5"/>
  <c r="B34" i="5"/>
  <c r="B28" i="5"/>
  <c r="B27" i="5"/>
  <c r="B36" i="5"/>
  <c r="B32" i="5"/>
  <c r="B30" i="5"/>
  <c r="R18" i="5" l="1"/>
  <c r="T18" i="5" l="1"/>
  <c r="R16" i="5" l="1"/>
  <c r="T16" i="5" s="1"/>
  <c r="H16" i="5" s="1"/>
  <c r="F16" i="5" l="1"/>
  <c r="E16" i="5"/>
  <c r="U17" i="5"/>
  <c r="H17" i="5" s="1"/>
  <c r="U18" i="5" s="1"/>
  <c r="H18" i="5" s="1"/>
  <c r="R20" i="5" s="1"/>
  <c r="T20" i="5" s="1"/>
  <c r="G16" i="5"/>
  <c r="U19" i="5" l="1"/>
  <c r="H19" i="5" s="1"/>
  <c r="U20" i="5" s="1"/>
  <c r="H20" i="5" s="1"/>
  <c r="G18" i="5"/>
  <c r="E18" i="5"/>
  <c r="B55" i="5" s="1"/>
  <c r="F18" i="5"/>
  <c r="B41" i="5"/>
  <c r="B42" i="5"/>
  <c r="B46" i="5"/>
  <c r="B44" i="5"/>
  <c r="B47" i="5"/>
  <c r="B38" i="5"/>
  <c r="B43" i="5"/>
  <c r="B45" i="5"/>
  <c r="B39" i="5"/>
  <c r="B40" i="5"/>
  <c r="B48" i="5" l="1"/>
  <c r="B54" i="5"/>
  <c r="B53" i="5"/>
  <c r="B50" i="5"/>
  <c r="B52" i="5"/>
  <c r="B51" i="5"/>
  <c r="B57" i="5"/>
  <c r="B49" i="5"/>
  <c r="B56" i="5"/>
  <c r="G20" i="5"/>
  <c r="R22" i="5"/>
  <c r="T22" i="5" s="1"/>
  <c r="U21" i="5"/>
  <c r="H21" i="5" s="1"/>
  <c r="U22" i="5" s="1"/>
  <c r="F20" i="5"/>
  <c r="E20" i="5"/>
  <c r="B58" i="5" s="1"/>
  <c r="B60" i="5" l="1"/>
  <c r="B61" i="5"/>
  <c r="B64" i="5"/>
  <c r="B62" i="5"/>
  <c r="H22" i="5"/>
  <c r="E22" i="5" s="1"/>
  <c r="B73" i="5" s="1"/>
  <c r="B65" i="5"/>
  <c r="B63" i="5"/>
  <c r="B67" i="5"/>
  <c r="B66" i="5"/>
  <c r="B59" i="5"/>
  <c r="B74" i="5" l="1"/>
  <c r="B70" i="5"/>
  <c r="B69" i="5"/>
  <c r="F22" i="5"/>
  <c r="B72" i="5"/>
  <c r="B76" i="5"/>
  <c r="B75" i="5"/>
  <c r="G22" i="5"/>
  <c r="B77" i="5"/>
  <c r="B71" i="5"/>
  <c r="B68" i="5"/>
</calcChain>
</file>

<file path=xl/sharedStrings.xml><?xml version="1.0" encoding="utf-8"?>
<sst xmlns="http://schemas.openxmlformats.org/spreadsheetml/2006/main" count="40" uniqueCount="40">
  <si>
    <t>dt</t>
  </si>
  <si>
    <t>RR</t>
  </si>
  <si>
    <t>DF</t>
  </si>
  <si>
    <t>PD</t>
  </si>
  <si>
    <t>rf</t>
    <phoneticPr fontId="2" type="noConversion"/>
  </si>
  <si>
    <t>CUM SURVIVAL PROB</t>
  </si>
  <si>
    <t>L</t>
  </si>
  <si>
    <t>PERIOD</t>
  </si>
  <si>
    <t>PERIOD DEFAULT PROB</t>
  </si>
  <si>
    <t>CUM DEFAULT PROB</t>
  </si>
  <si>
    <t>MARKET</t>
  </si>
  <si>
    <t>HAZARD RATES</t>
  </si>
  <si>
    <t>P(t-1)-P(t)</t>
  </si>
  <si>
    <t>1-P(t)</t>
  </si>
  <si>
    <t>P(t)</t>
  </si>
  <si>
    <t>TIME (Years)</t>
  </si>
  <si>
    <t>CDS</t>
  </si>
  <si>
    <t>Lambda</t>
  </si>
  <si>
    <t>PD_cum</t>
  </si>
  <si>
    <t>P_cum</t>
  </si>
  <si>
    <t>1st term</t>
  </si>
  <si>
    <t>2nd term</t>
  </si>
  <si>
    <t>3rd term</t>
  </si>
  <si>
    <t>4th term</t>
  </si>
  <si>
    <t>sum</t>
  </si>
  <si>
    <t>first term</t>
  </si>
  <si>
    <t>last term</t>
  </si>
  <si>
    <t>PDF</t>
  </si>
  <si>
    <t>t</t>
  </si>
  <si>
    <t>f(t)</t>
  </si>
  <si>
    <t>PARAMETERS</t>
    <phoneticPr fontId="2" type="noConversion"/>
  </si>
  <si>
    <t>VALUE</t>
    <phoneticPr fontId="2" type="noConversion"/>
  </si>
  <si>
    <t>It is crystal clear that there are jumps for each tenor, and the jump becomes smaller with the increase of time.</t>
    <phoneticPr fontId="2" type="noConversion"/>
  </si>
  <si>
    <t>quotient</t>
    <phoneticPr fontId="2" type="noConversion"/>
  </si>
  <si>
    <t>s</t>
    <phoneticPr fontId="2" type="noConversion"/>
  </si>
  <si>
    <t>5th term</t>
  </si>
  <si>
    <t>6th term</t>
  </si>
  <si>
    <t>7th term</t>
  </si>
  <si>
    <t>8th term</t>
  </si>
  <si>
    <t>9th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</si>
</sst>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000"/>
    <numFmt numFmtId="177" formatCode="0.00000%"/>
    <numFmt numFmtId="178" formatCode="0.0"/>
    <numFmt numFmtId="179" formatCode="_-* #,##0.000000_-;\-* #,##0.000000_-;_-* &quot;-&quot;??_-;_-@_-"/>
    <numFmt numFmtId="180" formatCode="_-* #,##0.00_-;\-* #,##0.00_-;_-* &quot;-&quot;??_-;_-@_-"/>
    <numFmt numFmtId="181" formatCode="_ * #,##0.000000000_ ;_ * \-#,##0.000000000_ ;_ * &quot;-&quot;??_ ;_ @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sz val="11"/>
      <color rgb="FF3F3F76"/>
      <name val="等线"/>
      <family val="2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8"/>
      <color theme="3"/>
      <name val="等线 Light"/>
      <family val="2"/>
      <scheme val="major"/>
    </font>
    <font>
      <b/>
      <sz val="11"/>
      <name val="Arial"/>
      <family val="2"/>
    </font>
    <font>
      <sz val="18"/>
      <color theme="3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7" fillId="0" borderId="0"/>
    <xf numFmtId="180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6" borderId="2" applyNumberFormat="0" applyFont="0" applyAlignment="0" applyProtection="0"/>
    <xf numFmtId="0" fontId="18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8" fillId="0" borderId="0" xfId="5" applyFont="1"/>
    <xf numFmtId="0" fontId="8" fillId="0" borderId="0" xfId="5" applyFont="1" applyFill="1" applyBorder="1" applyAlignment="1">
      <alignment horizontal="center"/>
    </xf>
    <xf numFmtId="0" fontId="8" fillId="0" borderId="0" xfId="5" applyFont="1" applyFill="1"/>
    <xf numFmtId="0" fontId="8" fillId="8" borderId="0" xfId="5" applyFont="1" applyFill="1"/>
    <xf numFmtId="0" fontId="8" fillId="0" borderId="0" xfId="5" applyFont="1" applyBorder="1"/>
    <xf numFmtId="0" fontId="8" fillId="0" borderId="0" xfId="5" applyFont="1" applyFill="1" applyBorder="1"/>
    <xf numFmtId="0" fontId="8" fillId="9" borderId="0" xfId="5" applyFont="1" applyFill="1" applyBorder="1"/>
    <xf numFmtId="0" fontId="9" fillId="9" borderId="0" xfId="5" applyFont="1" applyFill="1" applyBorder="1" applyAlignment="1">
      <alignment horizontal="center"/>
    </xf>
    <xf numFmtId="0" fontId="12" fillId="0" borderId="0" xfId="2" applyFont="1" applyAlignment="1"/>
    <xf numFmtId="0" fontId="6" fillId="0" borderId="2" xfId="0" applyFont="1" applyFill="1" applyBorder="1" applyAlignment="1">
      <alignment horizontal="center"/>
    </xf>
    <xf numFmtId="178" fontId="6" fillId="0" borderId="2" xfId="0" applyNumberFormat="1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0" fontId="6" fillId="0" borderId="0" xfId="3" applyNumberFormat="1" applyFont="1" applyFill="1" applyBorder="1" applyAlignment="1">
      <alignment horizontal="center"/>
    </xf>
    <xf numFmtId="0" fontId="13" fillId="9" borderId="0" xfId="5" applyFont="1" applyFill="1" applyAlignment="1">
      <alignment horizontal="center"/>
    </xf>
    <xf numFmtId="178" fontId="6" fillId="0" borderId="3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3" fillId="9" borderId="0" xfId="4" applyFont="1" applyFill="1" applyBorder="1" applyAlignment="1">
      <alignment horizontal="center"/>
    </xf>
    <xf numFmtId="0" fontId="8" fillId="10" borderId="0" xfId="5" applyFont="1" applyFill="1" applyBorder="1" applyAlignment="1">
      <alignment horizontal="center"/>
    </xf>
    <xf numFmtId="178" fontId="8" fillId="10" borderId="4" xfId="5" applyNumberFormat="1" applyFont="1" applyFill="1" applyBorder="1" applyAlignment="1">
      <alignment horizontal="center"/>
    </xf>
    <xf numFmtId="0" fontId="8" fillId="10" borderId="4" xfId="5" applyNumberFormat="1" applyFont="1" applyFill="1" applyBorder="1" applyAlignment="1">
      <alignment horizontal="center"/>
    </xf>
    <xf numFmtId="180" fontId="6" fillId="10" borderId="4" xfId="3" applyNumberFormat="1" applyFont="1" applyFill="1" applyBorder="1" applyAlignment="1">
      <alignment horizontal="center"/>
    </xf>
    <xf numFmtId="176" fontId="6" fillId="10" borderId="4" xfId="0" applyNumberFormat="1" applyFont="1" applyFill="1" applyBorder="1" applyAlignment="1">
      <alignment horizontal="center"/>
    </xf>
    <xf numFmtId="177" fontId="8" fillId="10" borderId="4" xfId="5" applyNumberFormat="1" applyFont="1" applyFill="1" applyBorder="1" applyAlignment="1">
      <alignment horizontal="center"/>
    </xf>
    <xf numFmtId="179" fontId="8" fillId="10" borderId="4" xfId="6" applyNumberFormat="1" applyFont="1" applyFill="1" applyBorder="1" applyAlignment="1">
      <alignment horizontal="center"/>
    </xf>
    <xf numFmtId="178" fontId="8" fillId="0" borderId="4" xfId="5" applyNumberFormat="1" applyFont="1" applyFill="1" applyBorder="1" applyAlignment="1">
      <alignment horizontal="center"/>
    </xf>
    <xf numFmtId="0" fontId="8" fillId="0" borderId="4" xfId="5" applyNumberFormat="1" applyFont="1" applyFill="1" applyBorder="1" applyAlignment="1">
      <alignment horizontal="center"/>
    </xf>
    <xf numFmtId="180" fontId="6" fillId="0" borderId="4" xfId="3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>
      <alignment horizontal="center"/>
    </xf>
    <xf numFmtId="177" fontId="8" fillId="0" borderId="4" xfId="5" applyNumberFormat="1" applyFont="1" applyFill="1" applyBorder="1" applyAlignment="1">
      <alignment horizontal="center"/>
    </xf>
    <xf numFmtId="177" fontId="8" fillId="7" borderId="4" xfId="5" applyNumberFormat="1" applyFont="1" applyFill="1" applyBorder="1" applyAlignment="1">
      <alignment horizontal="center"/>
    </xf>
    <xf numFmtId="179" fontId="8" fillId="0" borderId="4" xfId="6" applyNumberFormat="1" applyFont="1" applyFill="1" applyBorder="1" applyAlignment="1">
      <alignment horizontal="center"/>
    </xf>
    <xf numFmtId="181" fontId="8" fillId="10" borderId="4" xfId="1" applyNumberFormat="1" applyFont="1" applyFill="1" applyBorder="1" applyAlignment="1">
      <alignment horizontal="center"/>
    </xf>
    <xf numFmtId="0" fontId="11" fillId="7" borderId="0" xfId="5" applyFont="1" applyFill="1" applyBorder="1" applyAlignment="1">
      <alignment horizontal="center"/>
    </xf>
  </cellXfs>
  <cellStyles count="17">
    <cellStyle name="Comma 2" xfId="6" xr:uid="{6F06ABA9-D571-40B6-98C3-657556C5A5E4}"/>
    <cellStyle name="Normal 2" xfId="5" xr:uid="{D18C492A-8B52-4FF9-9892-DC8D10C6C7E3}"/>
    <cellStyle name="Normal 2 2" xfId="7" xr:uid="{062706CB-D075-4B9C-8D38-7A33D89D1662}"/>
    <cellStyle name="百分比 2" xfId="9" xr:uid="{229BCF79-6197-49B5-BB2E-836502B4F912}"/>
    <cellStyle name="标题" xfId="2" builtinId="15"/>
    <cellStyle name="标题 5" xfId="16" xr:uid="{AD440E55-CF67-4FFF-B34D-B3D973906B87}"/>
    <cellStyle name="差 2" xfId="13" xr:uid="{FF072A6A-FB4C-435E-8B07-4F44DEDE5305}"/>
    <cellStyle name="常规" xfId="0" builtinId="0"/>
    <cellStyle name="常规 2" xfId="8" xr:uid="{DDF500AB-CFB5-4F85-A73B-D1179786D84A}"/>
    <cellStyle name="好 2" xfId="15" xr:uid="{0CE6B402-09CF-48BB-8859-2D500127121B}"/>
    <cellStyle name="解释性文本 2" xfId="14" xr:uid="{E1B8C7AE-2E9D-438A-B06D-47B6BBEF7E82}"/>
    <cellStyle name="警告文本 2" xfId="11" xr:uid="{A573EF86-43DC-4D2F-B08C-A75EFCBA2A5C}"/>
    <cellStyle name="千位分隔" xfId="1" builtinId="3"/>
    <cellStyle name="适中 2" xfId="12" xr:uid="{2AE14E69-2EF9-4E4C-8DB9-3DD1F4E2E020}"/>
    <cellStyle name="输入" xfId="3" builtinId="20"/>
    <cellStyle name="注释" xfId="4" builtinId="10"/>
    <cellStyle name="注释 2" xfId="10" xr:uid="{52D4C205-E9BD-4265-9DD0-3B1FA13F78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EXPONENTIAL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bootstrapping!$B$26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bootstrapping!$A$27:$A$77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bootstrapping!$B$27:$B$77</c:f>
              <c:numCache>
                <c:formatCode>General</c:formatCode>
                <c:ptCount val="51"/>
                <c:pt idx="0">
                  <c:v>5.1843336395593805E-3</c:v>
                </c:pt>
                <c:pt idx="1">
                  <c:v>5.1816466046152197E-3</c:v>
                </c:pt>
                <c:pt idx="2">
                  <c:v>5.178960962358585E-3</c:v>
                </c:pt>
                <c:pt idx="3">
                  <c:v>5.1762767120676484E-3</c:v>
                </c:pt>
                <c:pt idx="4">
                  <c:v>5.1735938530209549E-3</c:v>
                </c:pt>
                <c:pt idx="5">
                  <c:v>5.1709123844974241E-3</c:v>
                </c:pt>
                <c:pt idx="6">
                  <c:v>5.1682323057763487E-3</c:v>
                </c:pt>
                <c:pt idx="7">
                  <c:v>5.165553616137397E-3</c:v>
                </c:pt>
                <c:pt idx="8">
                  <c:v>5.1628763148606066E-3</c:v>
                </c:pt>
                <c:pt idx="9">
                  <c:v>5.1602004012263926E-3</c:v>
                </c:pt>
                <c:pt idx="10">
                  <c:v>5.1575258745155421E-3</c:v>
                </c:pt>
                <c:pt idx="11">
                  <c:v>2.4231367003631779E-2</c:v>
                </c:pt>
                <c:pt idx="12">
                  <c:v>2.4171095426089893E-2</c:v>
                </c:pt>
                <c:pt idx="13">
                  <c:v>2.4110973764277434E-2</c:v>
                </c:pt>
                <c:pt idx="14">
                  <c:v>2.4051001645303455E-2</c:v>
                </c:pt>
                <c:pt idx="15">
                  <c:v>2.3991178697204501E-2</c:v>
                </c:pt>
                <c:pt idx="16">
                  <c:v>2.3931504548942332E-2</c:v>
                </c:pt>
                <c:pt idx="17">
                  <c:v>2.3871978830401593E-2</c:v>
                </c:pt>
                <c:pt idx="18">
                  <c:v>2.3812601172387534E-2</c:v>
                </c:pt>
                <c:pt idx="19">
                  <c:v>2.375337120662372E-2</c:v>
                </c:pt>
                <c:pt idx="20">
                  <c:v>2.369428856574974E-2</c:v>
                </c:pt>
                <c:pt idx="21">
                  <c:v>5.3510791958779051E-2</c:v>
                </c:pt>
                <c:pt idx="22">
                  <c:v>5.3186443192905129E-2</c:v>
                </c:pt>
                <c:pt idx="23">
                  <c:v>5.2864060425254614E-2</c:v>
                </c:pt>
                <c:pt idx="24">
                  <c:v>5.2543631739182764E-2</c:v>
                </c:pt>
                <c:pt idx="25">
                  <c:v>5.2225145290276054E-2</c:v>
                </c:pt>
                <c:pt idx="26">
                  <c:v>5.1908589305914327E-2</c:v>
                </c:pt>
                <c:pt idx="27">
                  <c:v>5.1593952084835651E-2</c:v>
                </c:pt>
                <c:pt idx="28">
                  <c:v>5.1281221996703791E-2</c:v>
                </c:pt>
                <c:pt idx="29">
                  <c:v>5.0970387481678293E-2</c:v>
                </c:pt>
                <c:pt idx="30">
                  <c:v>5.0661437049987185E-2</c:v>
                </c:pt>
                <c:pt idx="31">
                  <c:v>7.876806858045983E-2</c:v>
                </c:pt>
                <c:pt idx="32">
                  <c:v>7.7897155392919026E-2</c:v>
                </c:pt>
                <c:pt idx="33">
                  <c:v>7.7035871612241999E-2</c:v>
                </c:pt>
                <c:pt idx="34">
                  <c:v>7.6184110769175653E-2</c:v>
                </c:pt>
                <c:pt idx="35">
                  <c:v>7.5341767571663221E-2</c:v>
                </c:pt>
                <c:pt idx="36">
                  <c:v>7.4508737891828325E-2</c:v>
                </c:pt>
                <c:pt idx="37">
                  <c:v>7.3684918753102985E-2</c:v>
                </c:pt>
                <c:pt idx="38">
                  <c:v>7.2870208317498006E-2</c:v>
                </c:pt>
                <c:pt idx="39">
                  <c:v>7.2064505873014106E-2</c:v>
                </c:pt>
                <c:pt idx="40">
                  <c:v>7.1267711821192098E-2</c:v>
                </c:pt>
                <c:pt idx="41">
                  <c:v>8.6473491358362714E-2</c:v>
                </c:pt>
                <c:pt idx="42">
                  <c:v>8.4901341232752905E-2</c:v>
                </c:pt>
                <c:pt idx="43">
                  <c:v>8.3357773924589582E-2</c:v>
                </c:pt>
                <c:pt idx="44">
                  <c:v>8.1842269777740714E-2</c:v>
                </c:pt>
                <c:pt idx="45">
                  <c:v>8.0354318583795756E-2</c:v>
                </c:pt>
                <c:pt idx="46">
                  <c:v>7.8893419410299065E-2</c:v>
                </c:pt>
                <c:pt idx="47">
                  <c:v>7.7459080432106614E-2</c:v>
                </c:pt>
                <c:pt idx="48">
                  <c:v>7.6050818765808353E-2</c:v>
                </c:pt>
                <c:pt idx="49">
                  <c:v>7.4668160307161183E-2</c:v>
                </c:pt>
                <c:pt idx="50">
                  <c:v>7.3310639571477321E-2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3-4C4A-91B6-AACBB743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658063"/>
        <c:axId val="1540259135"/>
      </c:lineChart>
      <c:catAx>
        <c:axId val="182265806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259135"/>
        <c:crosses val="autoZero"/>
        <c:auto val="1"/>
        <c:lblAlgn val="ctr"/>
        <c:lblOffset val="100"/>
        <c:noMultiLvlLbl val="0"/>
      </c:catAx>
      <c:valAx>
        <c:axId val="15402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6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TERM</a:t>
            </a:r>
            <a:r>
              <a:rPr lang="en-US" altLang="zh-CN" baseline="0"/>
              <a:t> STRUCTURE OF HAZARD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bootstrapping!$A$14:$A$22</c:f>
              <c:numCache>
                <c:formatCode>0.0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bootstrapping!$E$14:$E$22</c:f>
              <c:numCache>
                <c:formatCode>0.00000%</c:formatCode>
                <c:ptCount val="9"/>
                <c:pt idx="0">
                  <c:v>5.1843336395593805E-3</c:v>
                </c:pt>
                <c:pt idx="2">
                  <c:v>2.4904356376954245E-2</c:v>
                </c:pt>
                <c:pt idx="4">
                  <c:v>6.0798157425320576E-2</c:v>
                </c:pt>
                <c:pt idx="6">
                  <c:v>0.1111825760657765</c:v>
                </c:pt>
                <c:pt idx="8">
                  <c:v>0.18348017698057167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E0C-8B50-A82D53CBB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3604847"/>
        <c:axId val="1823579007"/>
      </c:barChart>
      <c:catAx>
        <c:axId val="153360484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579007"/>
        <c:crosses val="autoZero"/>
        <c:auto val="1"/>
        <c:lblAlgn val="ctr"/>
        <c:lblOffset val="100"/>
        <c:noMultiLvlLbl val="0"/>
      </c:catAx>
      <c:valAx>
        <c:axId val="18235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41</xdr:row>
      <xdr:rowOff>166687</xdr:rowOff>
    </xdr:from>
    <xdr:to>
      <xdr:col>5</xdr:col>
      <xdr:colOff>2166937</xdr:colOff>
      <xdr:row>57</xdr:row>
      <xdr:rowOff>14287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4F2994-6A53-4D67-A089-50D10126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990600</xdr:colOff>
      <xdr:row>24</xdr:row>
      <xdr:rowOff>71437</xdr:rowOff>
    </xdr:from>
    <xdr:to>
      <xdr:col>5</xdr:col>
      <xdr:colOff>2133600</xdr:colOff>
      <xdr:row>39</xdr:row>
      <xdr:rowOff>80962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2F21EB-EA4B-4466-B99C-A009C132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1A94-8E21-40A5-BA0B-853B48738D13}">
  <sheetPr codeName="Sheet4"/>
  <dimension ref="A1:W77"/>
  <sheetViews>
    <sheetView tabSelected="1" workbookViewId="0">
      <selection activeCell="O5" sqref="O5"/>
    </sheetView>
  </sheetViews>
  <sheetFormatPr defaultColWidth="11.33203125" defaultRowHeight="13.8" x14ac:dyDescent="0.25"/>
  <cols>
    <col min="1" max="1" width="16.109375" style="1" customWidth="1"/>
    <col min="2" max="2" width="15.44140625" style="1" customWidth="1"/>
    <col min="3" max="3" width="13.33203125" style="1" customWidth="1"/>
    <col min="4" max="4" width="13.88671875" style="1" bestFit="1" customWidth="1"/>
    <col min="5" max="5" width="17.77734375" style="1" bestFit="1" customWidth="1"/>
    <col min="6" max="6" width="29.77734375" style="1" bestFit="1" customWidth="1"/>
    <col min="7" max="7" width="25.88671875" style="1" bestFit="1" customWidth="1"/>
    <col min="8" max="8" width="27.21875" style="1" bestFit="1" customWidth="1"/>
    <col min="9" max="9" width="18.77734375" style="1" customWidth="1"/>
    <col min="10" max="10" width="16.33203125" style="1" customWidth="1"/>
    <col min="11" max="11" width="15" style="1" customWidth="1"/>
    <col min="12" max="16" width="16" style="1" customWidth="1"/>
    <col min="17" max="18" width="15.21875" style="1" customWidth="1"/>
    <col min="19" max="19" width="11.33203125" style="1"/>
    <col min="20" max="20" width="13" style="1" bestFit="1" customWidth="1"/>
    <col min="21" max="21" width="15.44140625" style="1" bestFit="1" customWidth="1"/>
    <col min="22" max="22" width="11.33203125" style="1"/>
    <col min="23" max="23" width="20.21875" style="3" customWidth="1"/>
    <col min="24" max="16384" width="11.33203125" style="1"/>
  </cols>
  <sheetData>
    <row r="1" spans="1:21" ht="15.75" customHeight="1" x14ac:dyDescent="0.4">
      <c r="A1" s="9"/>
    </row>
    <row r="4" spans="1:21" x14ac:dyDescent="0.25">
      <c r="A4" s="14" t="s">
        <v>30</v>
      </c>
      <c r="B4" s="14" t="s">
        <v>31</v>
      </c>
    </row>
    <row r="5" spans="1:21" x14ac:dyDescent="0.25">
      <c r="A5" s="12" t="s">
        <v>4</v>
      </c>
      <c r="B5" s="13">
        <v>8.0000000000000002E-3</v>
      </c>
    </row>
    <row r="6" spans="1:21" x14ac:dyDescent="0.25">
      <c r="A6" s="12" t="s">
        <v>1</v>
      </c>
      <c r="B6" s="13">
        <v>0.4</v>
      </c>
    </row>
    <row r="7" spans="1:21" x14ac:dyDescent="0.25">
      <c r="A7" s="12" t="s">
        <v>6</v>
      </c>
      <c r="B7" s="13">
        <f>1-B6</f>
        <v>0.6</v>
      </c>
    </row>
    <row r="9" spans="1:21" s="7" customFormat="1" x14ac:dyDescent="0.25">
      <c r="C9" s="8"/>
      <c r="D9" s="8"/>
      <c r="E9" s="8" t="s">
        <v>7</v>
      </c>
      <c r="F9" s="8" t="s">
        <v>8</v>
      </c>
      <c r="G9" s="8" t="s">
        <v>9</v>
      </c>
      <c r="H9" s="8" t="s">
        <v>5</v>
      </c>
    </row>
    <row r="10" spans="1:21" s="7" customFormat="1" x14ac:dyDescent="0.25">
      <c r="C10" s="8" t="s">
        <v>10</v>
      </c>
      <c r="D10" s="8"/>
      <c r="E10" s="8" t="s">
        <v>11</v>
      </c>
      <c r="F10" s="8" t="s">
        <v>12</v>
      </c>
      <c r="G10" s="8" t="s">
        <v>13</v>
      </c>
      <c r="H10" s="8" t="s">
        <v>14</v>
      </c>
      <c r="I10" s="8"/>
      <c r="J10" s="8"/>
      <c r="K10" s="8"/>
      <c r="L10" s="8"/>
      <c r="M10" s="8"/>
      <c r="N10" s="8"/>
      <c r="O10" s="8"/>
      <c r="P10" s="8"/>
    </row>
    <row r="11" spans="1:21" s="7" customFormat="1" x14ac:dyDescent="0.25">
      <c r="A11" s="8" t="s">
        <v>15</v>
      </c>
      <c r="B11" s="8" t="s">
        <v>0</v>
      </c>
      <c r="C11" s="8" t="s">
        <v>16</v>
      </c>
      <c r="D11" s="8" t="s">
        <v>2</v>
      </c>
      <c r="E11" s="8" t="s">
        <v>17</v>
      </c>
      <c r="F11" s="8" t="s">
        <v>3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35</v>
      </c>
      <c r="N11" s="8" t="s">
        <v>36</v>
      </c>
      <c r="O11" s="8" t="s">
        <v>37</v>
      </c>
      <c r="P11" s="8" t="s">
        <v>38</v>
      </c>
      <c r="Q11" s="8" t="s">
        <v>39</v>
      </c>
      <c r="R11" s="8" t="s">
        <v>24</v>
      </c>
      <c r="S11" s="8" t="s">
        <v>33</v>
      </c>
      <c r="T11" s="8" t="s">
        <v>25</v>
      </c>
      <c r="U11" s="8" t="s">
        <v>26</v>
      </c>
    </row>
    <row r="12" spans="1:21" s="2" customFormat="1" x14ac:dyDescent="0.25">
      <c r="A12" s="25">
        <v>0</v>
      </c>
      <c r="B12" s="26">
        <v>0.5</v>
      </c>
      <c r="C12" s="27"/>
      <c r="D12" s="28">
        <v>1</v>
      </c>
      <c r="E12" s="29"/>
      <c r="F12" s="29">
        <f>G12</f>
        <v>0</v>
      </c>
      <c r="G12" s="29">
        <f>1-H12</f>
        <v>0</v>
      </c>
      <c r="H12" s="30">
        <v>1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s="2" customFormat="1" x14ac:dyDescent="0.25">
      <c r="A13" s="25">
        <v>0.5</v>
      </c>
      <c r="B13" s="26">
        <v>0.5</v>
      </c>
      <c r="C13" s="27">
        <v>5.05</v>
      </c>
      <c r="D13" s="28">
        <v>0.99634950167813996</v>
      </c>
      <c r="E13" s="29"/>
      <c r="F13" s="29"/>
      <c r="G13" s="29"/>
      <c r="H13" s="30">
        <f>$B$7/($B$7+B13*C13/10000)</f>
        <v>0.99957934369286261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s="18" customFormat="1" x14ac:dyDescent="0.25">
      <c r="A14" s="19">
        <v>1</v>
      </c>
      <c r="B14" s="20">
        <v>0.5</v>
      </c>
      <c r="C14" s="21">
        <v>15.52</v>
      </c>
      <c r="D14" s="22">
        <v>0.98950161417215798</v>
      </c>
      <c r="E14" s="23">
        <f>-LN(H14/H12)/B14</f>
        <v>5.1843336395593805E-3</v>
      </c>
      <c r="F14" s="23">
        <f>H12-H14</f>
        <v>2.5888100564255279E-3</v>
      </c>
      <c r="G14" s="23">
        <f t="shared" ref="G14:G22" si="0">1-H14</f>
        <v>2.5888100564255279E-3</v>
      </c>
      <c r="H14" s="30">
        <f>T14+U14</f>
        <v>0.99741118994357447</v>
      </c>
      <c r="I14" s="24">
        <f t="shared" ref="I14:I22" si="1">($D$13*((1-RR)*$H$12-(1-RR+$B$13*C14/10000)*$H$13))</f>
        <v>-5.2136955444099077E-4</v>
      </c>
      <c r="J14" s="24"/>
      <c r="K14" s="24"/>
      <c r="L14" s="24"/>
      <c r="M14" s="24"/>
      <c r="N14" s="24"/>
      <c r="O14" s="24"/>
      <c r="P14" s="24"/>
      <c r="Q14" s="24"/>
      <c r="R14" s="24">
        <f>SUM(I14:Q14)</f>
        <v>-5.2136955444099077E-4</v>
      </c>
      <c r="S14" s="24">
        <f t="shared" ref="S14:S22" si="2">(D14*((1-RR)+B14*C14/10000))</f>
        <v>0.59446882175589233</v>
      </c>
      <c r="T14" s="24">
        <f>R14/S14</f>
        <v>-8.7703431258348075E-4</v>
      </c>
      <c r="U14" s="32">
        <f t="shared" ref="U14:U22" si="3">H13*(1-RR)/(1-RR+B14*C14/10000)</f>
        <v>0.99828822425615793</v>
      </c>
    </row>
    <row r="15" spans="1:21" s="2" customFormat="1" x14ac:dyDescent="0.25">
      <c r="A15" s="25">
        <v>1.5</v>
      </c>
      <c r="B15" s="26">
        <v>0.5</v>
      </c>
      <c r="C15" s="27">
        <f>(C14+C16)/2</f>
        <v>21.299999999999997</v>
      </c>
      <c r="D15" s="28">
        <v>0.98318359374160802</v>
      </c>
      <c r="E15" s="29"/>
      <c r="F15" s="29"/>
      <c r="G15" s="29"/>
      <c r="H15" s="30">
        <f t="shared" ref="H15:H22" si="4">T15+U15</f>
        <v>0.99290533661412084</v>
      </c>
      <c r="I15" s="24">
        <f t="shared" si="1"/>
        <v>-8.0919343454307052E-4</v>
      </c>
      <c r="J15" s="24">
        <f t="shared" ref="J15:J22" si="5">($D$13*((1-RR)*$H$12-(1-RR+$B$13*C15/10000)*$H$13))</f>
        <v>-8.0919343454307052E-4</v>
      </c>
      <c r="K15" s="31"/>
      <c r="L15" s="31"/>
      <c r="M15" s="31"/>
      <c r="N15" s="31"/>
      <c r="O15" s="31"/>
      <c r="P15" s="31"/>
      <c r="Q15" s="31"/>
      <c r="R15" s="24">
        <f t="shared" ref="R15:R22" si="6">SUM(I15:Q15)</f>
        <v>-1.618386869086141E-3</v>
      </c>
      <c r="S15" s="24">
        <f t="shared" si="2"/>
        <v>0.59095724677229955</v>
      </c>
      <c r="T15" s="24">
        <f t="shared" ref="T15:T22" si="7">R15/S15</f>
        <v>-2.7385853679356234E-3</v>
      </c>
      <c r="U15" s="32">
        <f t="shared" si="3"/>
        <v>0.99564392198205642</v>
      </c>
    </row>
    <row r="16" spans="1:21" s="2" customFormat="1" x14ac:dyDescent="0.25">
      <c r="A16" s="25">
        <v>2</v>
      </c>
      <c r="B16" s="26">
        <v>0.5</v>
      </c>
      <c r="C16" s="27">
        <v>27.08</v>
      </c>
      <c r="D16" s="28">
        <v>0.97701798399546302</v>
      </c>
      <c r="E16" s="29">
        <f>-LN(H16/H14)/B16</f>
        <v>2.4904356376954245E-2</v>
      </c>
      <c r="F16" s="29">
        <f>H14-H16</f>
        <v>1.2342934169020325E-2</v>
      </c>
      <c r="G16" s="29">
        <f t="shared" si="0"/>
        <v>1.4931744225445853E-2</v>
      </c>
      <c r="H16" s="30">
        <f t="shared" si="4"/>
        <v>0.98506825577455415</v>
      </c>
      <c r="I16" s="24">
        <f t="shared" si="1"/>
        <v>-1.0970173146451503E-3</v>
      </c>
      <c r="J16" s="24">
        <f t="shared" si="5"/>
        <v>-1.0970173146451503E-3</v>
      </c>
      <c r="K16" s="24">
        <f t="shared" ref="K16:K22" si="8">($D$13*((1-RR)*$H$12-(1-RR+$B$13*C16/10000)*$H$13))</f>
        <v>-1.0970173146451503E-3</v>
      </c>
      <c r="L16" s="31"/>
      <c r="M16" s="31"/>
      <c r="N16" s="31"/>
      <c r="O16" s="31"/>
      <c r="P16" s="31"/>
      <c r="Q16" s="31"/>
      <c r="R16" s="24">
        <f t="shared" si="6"/>
        <v>-3.2910519439354508E-3</v>
      </c>
      <c r="S16" s="24">
        <f t="shared" si="2"/>
        <v>0.58753367274760759</v>
      </c>
      <c r="T16" s="24">
        <f t="shared" si="7"/>
        <v>-5.6014694928799751E-3</v>
      </c>
      <c r="U16" s="32">
        <f t="shared" si="3"/>
        <v>0.99066972526743413</v>
      </c>
    </row>
    <row r="17" spans="1:23" s="2" customFormat="1" x14ac:dyDescent="0.25">
      <c r="A17" s="25">
        <v>2.5</v>
      </c>
      <c r="B17" s="26">
        <v>0.5</v>
      </c>
      <c r="C17" s="27">
        <f>(C16+C18)/2</f>
        <v>32.700000000000003</v>
      </c>
      <c r="D17" s="28">
        <v>0.97043422820805803</v>
      </c>
      <c r="E17" s="29"/>
      <c r="F17" s="29"/>
      <c r="G17" s="29"/>
      <c r="H17" s="30">
        <f t="shared" si="4"/>
        <v>0.97295812934616033</v>
      </c>
      <c r="I17" s="24">
        <f t="shared" si="1"/>
        <v>-1.3768737516995887E-3</v>
      </c>
      <c r="J17" s="24">
        <f t="shared" si="5"/>
        <v>-1.3768737516995887E-3</v>
      </c>
      <c r="K17" s="24">
        <f t="shared" si="8"/>
        <v>-1.3768737516995887E-3</v>
      </c>
      <c r="L17" s="24">
        <f t="shared" ref="L17:L22" si="9">($D$13*((1-RR)*$H$12-(1-RR+$B$13*C17/10000)*$H$13))</f>
        <v>-1.3768737516995887E-3</v>
      </c>
      <c r="M17" s="31"/>
      <c r="N17" s="31"/>
      <c r="O17" s="31"/>
      <c r="P17" s="31"/>
      <c r="Q17" s="31"/>
      <c r="R17" s="24">
        <f t="shared" si="6"/>
        <v>-5.5074950067983547E-3</v>
      </c>
      <c r="S17" s="24">
        <f t="shared" si="2"/>
        <v>0.58384719688795506</v>
      </c>
      <c r="T17" s="24">
        <f t="shared" si="7"/>
        <v>-9.4331103003570411E-3</v>
      </c>
      <c r="U17" s="32">
        <f t="shared" si="3"/>
        <v>0.98239123964651742</v>
      </c>
    </row>
    <row r="18" spans="1:23" s="2" customFormat="1" x14ac:dyDescent="0.25">
      <c r="A18" s="25">
        <v>3</v>
      </c>
      <c r="B18" s="26">
        <v>0.5</v>
      </c>
      <c r="C18" s="27">
        <v>38.32</v>
      </c>
      <c r="D18" s="28">
        <v>0.96323760888319898</v>
      </c>
      <c r="E18" s="29">
        <f>-LN(H18/H16)/B18</f>
        <v>6.0798157425320576E-2</v>
      </c>
      <c r="F18" s="29">
        <f>H16-H18</f>
        <v>2.9494591929616898E-2</v>
      </c>
      <c r="G18" s="29">
        <f t="shared" si="0"/>
        <v>4.4426336155062751E-2</v>
      </c>
      <c r="H18" s="30">
        <f t="shared" si="4"/>
        <v>0.95557366384493725</v>
      </c>
      <c r="I18" s="24">
        <f t="shared" si="1"/>
        <v>-1.6567301887538059E-3</v>
      </c>
      <c r="J18" s="24">
        <f t="shared" si="5"/>
        <v>-1.6567301887538059E-3</v>
      </c>
      <c r="K18" s="24">
        <f t="shared" si="8"/>
        <v>-1.6567301887538059E-3</v>
      </c>
      <c r="L18" s="24">
        <f t="shared" si="9"/>
        <v>-1.6567301887538059E-3</v>
      </c>
      <c r="M18" s="24">
        <f>($D$13*((1-RR)*$H$12-(1-RR+$B$13*C18/10000)*$H$13))</f>
        <v>-1.6567301887538059E-3</v>
      </c>
      <c r="N18" s="31"/>
      <c r="O18" s="31"/>
      <c r="P18" s="31"/>
      <c r="Q18" s="31"/>
      <c r="R18" s="24">
        <f t="shared" si="6"/>
        <v>-8.28365094376903E-3</v>
      </c>
      <c r="S18" s="24">
        <f t="shared" si="2"/>
        <v>0.57978812858853956</v>
      </c>
      <c r="T18" s="24">
        <f t="shared" si="7"/>
        <v>-1.4287375914258707E-2</v>
      </c>
      <c r="U18" s="32">
        <f t="shared" si="3"/>
        <v>0.96986103975919591</v>
      </c>
    </row>
    <row r="19" spans="1:23" s="2" customFormat="1" x14ac:dyDescent="0.25">
      <c r="A19" s="25">
        <v>3.5</v>
      </c>
      <c r="B19" s="26">
        <v>0.5</v>
      </c>
      <c r="C19" s="27">
        <f>(C18+C20)/2</f>
        <v>42.489999999999995</v>
      </c>
      <c r="D19" s="28">
        <v>0.95718919979698502</v>
      </c>
      <c r="E19" s="29"/>
      <c r="F19" s="29"/>
      <c r="G19" s="29" t="s">
        <v>34</v>
      </c>
      <c r="H19" s="30">
        <f t="shared" si="4"/>
        <v>0.93279312741431752</v>
      </c>
      <c r="I19" s="24">
        <f t="shared" si="1"/>
        <v>-1.8643816731873026E-3</v>
      </c>
      <c r="J19" s="24">
        <f t="shared" si="5"/>
        <v>-1.8643816731873026E-3</v>
      </c>
      <c r="K19" s="24">
        <f t="shared" si="8"/>
        <v>-1.8643816731873026E-3</v>
      </c>
      <c r="L19" s="24">
        <f t="shared" si="9"/>
        <v>-1.8643816731873026E-3</v>
      </c>
      <c r="M19" s="24">
        <f>($D$13*((1-RR)*$H$12-(1-RR+$B$13*C19/10000)*$H$13))</f>
        <v>-1.8643816731873026E-3</v>
      </c>
      <c r="N19" s="24">
        <f>($D$13*((1-RR)*$H$12-(1-RR+$B$13*C19/10000)*$H$13))</f>
        <v>-1.8643816731873026E-3</v>
      </c>
      <c r="O19" s="31"/>
      <c r="P19" s="31"/>
      <c r="Q19" s="31"/>
      <c r="R19" s="24">
        <f t="shared" si="6"/>
        <v>-1.1186290039123815E-2</v>
      </c>
      <c r="S19" s="24">
        <f t="shared" si="2"/>
        <v>0.57634706833315963</v>
      </c>
      <c r="T19" s="24">
        <f t="shared" si="7"/>
        <v>-1.9408947583398718E-2</v>
      </c>
      <c r="U19" s="32">
        <f t="shared" si="3"/>
        <v>0.95220207499771625</v>
      </c>
    </row>
    <row r="20" spans="1:23" s="2" customFormat="1" x14ac:dyDescent="0.25">
      <c r="A20" s="25">
        <v>4</v>
      </c>
      <c r="B20" s="26">
        <v>0.5</v>
      </c>
      <c r="C20" s="27">
        <v>46.66</v>
      </c>
      <c r="D20" s="28">
        <v>0.95259134464058703</v>
      </c>
      <c r="E20" s="29">
        <f>-LN(H20/H18)/B20</f>
        <v>0.1111825760657765</v>
      </c>
      <c r="F20" s="29">
        <f>H18-H20</f>
        <v>5.1672007515396357E-2</v>
      </c>
      <c r="G20" s="29">
        <f t="shared" si="0"/>
        <v>9.6098343670459108E-2</v>
      </c>
      <c r="H20" s="30">
        <f t="shared" si="4"/>
        <v>0.90390165632954089</v>
      </c>
      <c r="I20" s="24">
        <f t="shared" si="1"/>
        <v>-2.0720331576209098E-3</v>
      </c>
      <c r="J20" s="24">
        <f t="shared" si="5"/>
        <v>-2.0720331576209098E-3</v>
      </c>
      <c r="K20" s="24">
        <f t="shared" si="8"/>
        <v>-2.0720331576209098E-3</v>
      </c>
      <c r="L20" s="24">
        <f t="shared" si="9"/>
        <v>-2.0720331576209098E-3</v>
      </c>
      <c r="M20" s="24">
        <f>($D$13*((1-RR)*$H$12-(1-RR+$B$13*C20/10000)*$H$13))</f>
        <v>-2.0720331576209098E-3</v>
      </c>
      <c r="N20" s="24">
        <f>($D$13*((1-RR)*$H$12-(1-RR+$B$13*C20/10000)*$H$13))</f>
        <v>-2.0720331576209098E-3</v>
      </c>
      <c r="O20" s="24">
        <f>($D$13*((1-RR)*$H$12-(1-RR+$B$13*C20/10000)*$H$13))</f>
        <v>-2.0720331576209098E-3</v>
      </c>
      <c r="P20" s="31"/>
      <c r="Q20" s="31"/>
      <c r="R20" s="24">
        <f t="shared" si="6"/>
        <v>-1.450423210334637E-2</v>
      </c>
      <c r="S20" s="24">
        <f t="shared" si="2"/>
        <v>0.57377720239139873</v>
      </c>
      <c r="T20" s="24">
        <f t="shared" si="7"/>
        <v>-2.5278508875736742E-2</v>
      </c>
      <c r="U20" s="32">
        <f t="shared" si="3"/>
        <v>0.92918016520527769</v>
      </c>
    </row>
    <row r="21" spans="1:23" s="2" customFormat="1" x14ac:dyDescent="0.25">
      <c r="A21" s="25">
        <v>4.5</v>
      </c>
      <c r="B21" s="26">
        <v>0.5</v>
      </c>
      <c r="C21" s="27">
        <f>(C20+C22)/2</f>
        <v>50.86</v>
      </c>
      <c r="D21" s="28">
        <v>0.94828688250777204</v>
      </c>
      <c r="E21" s="29"/>
      <c r="F21" s="29"/>
      <c r="G21" s="29"/>
      <c r="H21" s="30">
        <f t="shared" si="4"/>
        <v>0.8681477766521587</v>
      </c>
      <c r="I21" s="24">
        <f t="shared" si="1"/>
        <v>-2.2811785376258323E-3</v>
      </c>
      <c r="J21" s="24">
        <f t="shared" si="5"/>
        <v>-2.2811785376258323E-3</v>
      </c>
      <c r="K21" s="24">
        <f t="shared" si="8"/>
        <v>-2.2811785376258323E-3</v>
      </c>
      <c r="L21" s="24">
        <f t="shared" si="9"/>
        <v>-2.2811785376258323E-3</v>
      </c>
      <c r="M21" s="24">
        <f>($D$13*((1-RR)*$H$12-(1-RR+$B$13*C21/10000)*$H$13))</f>
        <v>-2.2811785376258323E-3</v>
      </c>
      <c r="N21" s="24">
        <f>($D$13*((1-RR)*$H$12-(1-RR+$B$13*C21/10000)*$H$13))</f>
        <v>-2.2811785376258323E-3</v>
      </c>
      <c r="O21" s="24">
        <f>($D$13*((1-RR)*$H$12-(1-RR+$B$13*C21/10000)*$H$13))</f>
        <v>-2.2811785376258323E-3</v>
      </c>
      <c r="P21" s="24">
        <f>($D$13*((1-RR)*$H$12-(1-RR+$B$13*C21/10000)*$H$13))</f>
        <v>-2.2811785376258323E-3</v>
      </c>
      <c r="Q21" s="31"/>
      <c r="R21" s="24">
        <f t="shared" si="6"/>
        <v>-1.8249428301006659E-2</v>
      </c>
      <c r="S21" s="24">
        <f t="shared" si="2"/>
        <v>0.5713836230468804</v>
      </c>
      <c r="T21" s="24">
        <f t="shared" si="7"/>
        <v>-3.1939011838827844E-2</v>
      </c>
      <c r="U21" s="32">
        <f t="shared" si="3"/>
        <v>0.90008678849098656</v>
      </c>
    </row>
    <row r="22" spans="1:23" s="2" customFormat="1" x14ac:dyDescent="0.25">
      <c r="A22" s="25">
        <v>5</v>
      </c>
      <c r="B22" s="26">
        <v>0.5</v>
      </c>
      <c r="C22" s="27">
        <v>55.06</v>
      </c>
      <c r="D22" s="28">
        <v>0.94101712228132195</v>
      </c>
      <c r="E22" s="29">
        <f>-LN(H22/H20)/B22</f>
        <v>0.18348017698057167</v>
      </c>
      <c r="F22" s="29">
        <f t="shared" ref="F22" si="10">H20-H22</f>
        <v>7.9233988142762946E-2</v>
      </c>
      <c r="G22" s="29">
        <f t="shared" si="0"/>
        <v>0.17533233181322205</v>
      </c>
      <c r="H22" s="30">
        <f t="shared" si="4"/>
        <v>0.82466766818677795</v>
      </c>
      <c r="I22" s="24">
        <f t="shared" si="1"/>
        <v>-2.490323917630865E-3</v>
      </c>
      <c r="J22" s="24">
        <f t="shared" si="5"/>
        <v>-2.490323917630865E-3</v>
      </c>
      <c r="K22" s="24">
        <f t="shared" si="8"/>
        <v>-2.490323917630865E-3</v>
      </c>
      <c r="L22" s="24">
        <f t="shared" si="9"/>
        <v>-2.490323917630865E-3</v>
      </c>
      <c r="M22" s="24">
        <f>($D$13*((1-RR)*$H$12-(1-RR+$B$13*C22/10000)*$H$13))</f>
        <v>-2.490323917630865E-3</v>
      </c>
      <c r="N22" s="24">
        <f>($D$13*((1-RR)*$H$12-(1-RR+$B$13*C22/10000)*$H$13))</f>
        <v>-2.490323917630865E-3</v>
      </c>
      <c r="O22" s="24">
        <f>($D$13*((1-RR)*$H$12-(1-RR+$B$13*C22/10000)*$H$13))</f>
        <v>-2.490323917630865E-3</v>
      </c>
      <c r="P22" s="24">
        <f>($D$13*((1-RR)*$H$12-(1-RR+$B$13*C22/10000)*$H$13))</f>
        <v>-2.490323917630865E-3</v>
      </c>
      <c r="Q22" s="24">
        <f>($D$13*((1-RR)*$H$12-(1-RR+$B$13*C22/10000)*$H$13))</f>
        <v>-2.490323917630865E-3</v>
      </c>
      <c r="R22" s="24">
        <f t="shared" si="6"/>
        <v>-2.2412915258677786E-2</v>
      </c>
      <c r="S22" s="24">
        <f t="shared" si="2"/>
        <v>0.56720089350643366</v>
      </c>
      <c r="T22" s="24">
        <f t="shared" si="7"/>
        <v>-3.9514950549744791E-2</v>
      </c>
      <c r="U22" s="32">
        <f t="shared" si="3"/>
        <v>0.86418261873652269</v>
      </c>
    </row>
    <row r="23" spans="1:23" s="5" customFormat="1" x14ac:dyDescent="0.25">
      <c r="W23" s="6"/>
    </row>
    <row r="24" spans="1:23" x14ac:dyDescent="0.25">
      <c r="A24" s="3"/>
    </row>
    <row r="25" spans="1:23" x14ac:dyDescent="0.25">
      <c r="A25" s="33" t="s">
        <v>27</v>
      </c>
      <c r="B25" s="33"/>
    </row>
    <row r="26" spans="1:23" x14ac:dyDescent="0.25">
      <c r="A26" s="17" t="s">
        <v>28</v>
      </c>
      <c r="B26" s="17" t="s">
        <v>29</v>
      </c>
    </row>
    <row r="27" spans="1:23" x14ac:dyDescent="0.25">
      <c r="A27" s="15">
        <v>0</v>
      </c>
      <c r="B27" s="16">
        <f t="shared" ref="B27:B37" si="11">$E$14*EXP(-$E$14*A27)</f>
        <v>5.1843336395593805E-3</v>
      </c>
    </row>
    <row r="28" spans="1:23" x14ac:dyDescent="0.25">
      <c r="A28" s="11">
        <f t="shared" ref="A28:A77" si="12">A27+0.1</f>
        <v>0.1</v>
      </c>
      <c r="B28" s="10">
        <f t="shared" si="11"/>
        <v>5.1816466046152197E-3</v>
      </c>
    </row>
    <row r="29" spans="1:23" x14ac:dyDescent="0.25">
      <c r="A29" s="11">
        <f t="shared" si="12"/>
        <v>0.2</v>
      </c>
      <c r="B29" s="10">
        <f t="shared" si="11"/>
        <v>5.178960962358585E-3</v>
      </c>
    </row>
    <row r="30" spans="1:23" x14ac:dyDescent="0.25">
      <c r="A30" s="11">
        <f t="shared" si="12"/>
        <v>0.30000000000000004</v>
      </c>
      <c r="B30" s="10">
        <f t="shared" si="11"/>
        <v>5.1762767120676484E-3</v>
      </c>
    </row>
    <row r="31" spans="1:23" x14ac:dyDescent="0.25">
      <c r="A31" s="11">
        <f t="shared" si="12"/>
        <v>0.4</v>
      </c>
      <c r="B31" s="10">
        <f t="shared" si="11"/>
        <v>5.1735938530209549E-3</v>
      </c>
    </row>
    <row r="32" spans="1:23" x14ac:dyDescent="0.25">
      <c r="A32" s="11">
        <f t="shared" si="12"/>
        <v>0.5</v>
      </c>
      <c r="B32" s="10">
        <f t="shared" si="11"/>
        <v>5.1709123844974241E-3</v>
      </c>
    </row>
    <row r="33" spans="1:2" x14ac:dyDescent="0.25">
      <c r="A33" s="11">
        <f t="shared" si="12"/>
        <v>0.6</v>
      </c>
      <c r="B33" s="10">
        <f t="shared" si="11"/>
        <v>5.1682323057763487E-3</v>
      </c>
    </row>
    <row r="34" spans="1:2" x14ac:dyDescent="0.25">
      <c r="A34" s="11">
        <f t="shared" si="12"/>
        <v>0.7</v>
      </c>
      <c r="B34" s="10">
        <f t="shared" si="11"/>
        <v>5.165553616137397E-3</v>
      </c>
    </row>
    <row r="35" spans="1:2" x14ac:dyDescent="0.25">
      <c r="A35" s="11">
        <f t="shared" si="12"/>
        <v>0.79999999999999993</v>
      </c>
      <c r="B35" s="10">
        <f t="shared" si="11"/>
        <v>5.1628763148606066E-3</v>
      </c>
    </row>
    <row r="36" spans="1:2" x14ac:dyDescent="0.25">
      <c r="A36" s="11">
        <f t="shared" si="12"/>
        <v>0.89999999999999991</v>
      </c>
      <c r="B36" s="10">
        <f t="shared" si="11"/>
        <v>5.1602004012263926E-3</v>
      </c>
    </row>
    <row r="37" spans="1:2" x14ac:dyDescent="0.25">
      <c r="A37" s="11">
        <f t="shared" si="12"/>
        <v>0.99999999999999989</v>
      </c>
      <c r="B37" s="10">
        <f t="shared" si="11"/>
        <v>5.1575258745155421E-3</v>
      </c>
    </row>
    <row r="38" spans="1:2" x14ac:dyDescent="0.25">
      <c r="A38" s="11">
        <f t="shared" si="12"/>
        <v>1.0999999999999999</v>
      </c>
      <c r="B38" s="10">
        <f>$E$16*EXP(-$E$16*A38)</f>
        <v>2.4231367003631779E-2</v>
      </c>
    </row>
    <row r="39" spans="1:2" x14ac:dyDescent="0.25">
      <c r="A39" s="11">
        <f t="shared" si="12"/>
        <v>1.2</v>
      </c>
      <c r="B39" s="10">
        <f t="shared" ref="B39:B47" si="13">$E$16*EXP(-$E$16*A39)</f>
        <v>2.4171095426089893E-2</v>
      </c>
    </row>
    <row r="40" spans="1:2" x14ac:dyDescent="0.25">
      <c r="A40" s="11">
        <f t="shared" si="12"/>
        <v>1.3</v>
      </c>
      <c r="B40" s="10">
        <f t="shared" si="13"/>
        <v>2.4110973764277434E-2</v>
      </c>
    </row>
    <row r="41" spans="1:2" x14ac:dyDescent="0.25">
      <c r="A41" s="11">
        <f t="shared" si="12"/>
        <v>1.4000000000000001</v>
      </c>
      <c r="B41" s="10">
        <f t="shared" si="13"/>
        <v>2.4051001645303455E-2</v>
      </c>
    </row>
    <row r="42" spans="1:2" x14ac:dyDescent="0.25">
      <c r="A42" s="11">
        <f t="shared" si="12"/>
        <v>1.5000000000000002</v>
      </c>
      <c r="B42" s="10">
        <f t="shared" si="13"/>
        <v>2.3991178697204501E-2</v>
      </c>
    </row>
    <row r="43" spans="1:2" x14ac:dyDescent="0.25">
      <c r="A43" s="11">
        <f t="shared" si="12"/>
        <v>1.6000000000000003</v>
      </c>
      <c r="B43" s="10">
        <f t="shared" si="13"/>
        <v>2.3931504548942332E-2</v>
      </c>
    </row>
    <row r="44" spans="1:2" x14ac:dyDescent="0.25">
      <c r="A44" s="11">
        <f t="shared" si="12"/>
        <v>1.7000000000000004</v>
      </c>
      <c r="B44" s="10">
        <f t="shared" si="13"/>
        <v>2.3871978830401593E-2</v>
      </c>
    </row>
    <row r="45" spans="1:2" x14ac:dyDescent="0.25">
      <c r="A45" s="11">
        <f t="shared" si="12"/>
        <v>1.8000000000000005</v>
      </c>
      <c r="B45" s="10">
        <f t="shared" si="13"/>
        <v>2.3812601172387534E-2</v>
      </c>
    </row>
    <row r="46" spans="1:2" x14ac:dyDescent="0.25">
      <c r="A46" s="11">
        <f t="shared" si="12"/>
        <v>1.9000000000000006</v>
      </c>
      <c r="B46" s="10">
        <f t="shared" si="13"/>
        <v>2.375337120662372E-2</v>
      </c>
    </row>
    <row r="47" spans="1:2" x14ac:dyDescent="0.25">
      <c r="A47" s="11">
        <f t="shared" si="12"/>
        <v>2.0000000000000004</v>
      </c>
      <c r="B47" s="10">
        <f t="shared" si="13"/>
        <v>2.369428856574974E-2</v>
      </c>
    </row>
    <row r="48" spans="1:2" x14ac:dyDescent="0.25">
      <c r="A48" s="11">
        <f t="shared" si="12"/>
        <v>2.1000000000000005</v>
      </c>
      <c r="B48" s="10">
        <f t="shared" ref="B48:B57" si="14">$E$18*EXP(-$E$18*A48)</f>
        <v>5.3510791958779051E-2</v>
      </c>
    </row>
    <row r="49" spans="1:4" x14ac:dyDescent="0.25">
      <c r="A49" s="11">
        <f t="shared" si="12"/>
        <v>2.2000000000000006</v>
      </c>
      <c r="B49" s="10">
        <f t="shared" si="14"/>
        <v>5.3186443192905129E-2</v>
      </c>
    </row>
    <row r="50" spans="1:4" x14ac:dyDescent="0.25">
      <c r="A50" s="11">
        <f t="shared" si="12"/>
        <v>2.3000000000000007</v>
      </c>
      <c r="B50" s="10">
        <f t="shared" si="14"/>
        <v>5.2864060425254614E-2</v>
      </c>
    </row>
    <row r="51" spans="1:4" x14ac:dyDescent="0.25">
      <c r="A51" s="11">
        <f t="shared" si="12"/>
        <v>2.4000000000000008</v>
      </c>
      <c r="B51" s="10">
        <f t="shared" si="14"/>
        <v>5.2543631739182764E-2</v>
      </c>
    </row>
    <row r="52" spans="1:4" x14ac:dyDescent="0.25">
      <c r="A52" s="11">
        <f t="shared" si="12"/>
        <v>2.5000000000000009</v>
      </c>
      <c r="B52" s="10">
        <f t="shared" si="14"/>
        <v>5.2225145290276054E-2</v>
      </c>
    </row>
    <row r="53" spans="1:4" x14ac:dyDescent="0.25">
      <c r="A53" s="11">
        <f t="shared" si="12"/>
        <v>2.600000000000001</v>
      </c>
      <c r="B53" s="10">
        <f t="shared" si="14"/>
        <v>5.1908589305914327E-2</v>
      </c>
    </row>
    <row r="54" spans="1:4" x14ac:dyDescent="0.25">
      <c r="A54" s="11">
        <f t="shared" si="12"/>
        <v>2.7000000000000011</v>
      </c>
      <c r="B54" s="10">
        <f t="shared" si="14"/>
        <v>5.1593952084835651E-2</v>
      </c>
    </row>
    <row r="55" spans="1:4" x14ac:dyDescent="0.25">
      <c r="A55" s="11">
        <f t="shared" si="12"/>
        <v>2.8000000000000012</v>
      </c>
      <c r="B55" s="10">
        <f t="shared" si="14"/>
        <v>5.1281221996703791E-2</v>
      </c>
    </row>
    <row r="56" spans="1:4" x14ac:dyDescent="0.25">
      <c r="A56" s="11">
        <f t="shared" si="12"/>
        <v>2.9000000000000012</v>
      </c>
      <c r="B56" s="10">
        <f t="shared" si="14"/>
        <v>5.0970387481678293E-2</v>
      </c>
    </row>
    <row r="57" spans="1:4" x14ac:dyDescent="0.25">
      <c r="A57" s="11">
        <f t="shared" si="12"/>
        <v>3.0000000000000013</v>
      </c>
      <c r="B57" s="10">
        <f t="shared" si="14"/>
        <v>5.0661437049987185E-2</v>
      </c>
    </row>
    <row r="58" spans="1:4" x14ac:dyDescent="0.25">
      <c r="A58" s="11">
        <f t="shared" si="12"/>
        <v>3.1000000000000014</v>
      </c>
      <c r="B58" s="10">
        <f t="shared" ref="B58:B67" si="15">$E$20*EXP(-$E$20*A58)</f>
        <v>7.876806858045983E-2</v>
      </c>
    </row>
    <row r="59" spans="1:4" x14ac:dyDescent="0.25">
      <c r="A59" s="11">
        <f t="shared" si="12"/>
        <v>3.2000000000000015</v>
      </c>
      <c r="B59" s="10">
        <f t="shared" si="15"/>
        <v>7.7897155392919026E-2</v>
      </c>
    </row>
    <row r="60" spans="1:4" x14ac:dyDescent="0.25">
      <c r="A60" s="11">
        <f t="shared" si="12"/>
        <v>3.3000000000000016</v>
      </c>
      <c r="B60" s="10">
        <f t="shared" si="15"/>
        <v>7.7035871612241999E-2</v>
      </c>
      <c r="D60" s="1" t="s">
        <v>32</v>
      </c>
    </row>
    <row r="61" spans="1:4" x14ac:dyDescent="0.25">
      <c r="A61" s="11">
        <f t="shared" si="12"/>
        <v>3.4000000000000017</v>
      </c>
      <c r="B61" s="10">
        <f t="shared" si="15"/>
        <v>7.6184110769175653E-2</v>
      </c>
    </row>
    <row r="62" spans="1:4" x14ac:dyDescent="0.25">
      <c r="A62" s="11">
        <f t="shared" si="12"/>
        <v>3.5000000000000018</v>
      </c>
      <c r="B62" s="10">
        <f t="shared" si="15"/>
        <v>7.5341767571663221E-2</v>
      </c>
    </row>
    <row r="63" spans="1:4" x14ac:dyDescent="0.25">
      <c r="A63" s="11">
        <f t="shared" si="12"/>
        <v>3.6000000000000019</v>
      </c>
      <c r="B63" s="10">
        <f t="shared" si="15"/>
        <v>7.4508737891828325E-2</v>
      </c>
    </row>
    <row r="64" spans="1:4" x14ac:dyDescent="0.25">
      <c r="A64" s="11">
        <f t="shared" si="12"/>
        <v>3.700000000000002</v>
      </c>
      <c r="B64" s="10">
        <f t="shared" si="15"/>
        <v>7.3684918753102985E-2</v>
      </c>
    </row>
    <row r="65" spans="1:18" x14ac:dyDescent="0.25">
      <c r="A65" s="11">
        <f t="shared" si="12"/>
        <v>3.800000000000002</v>
      </c>
      <c r="B65" s="10">
        <f t="shared" si="15"/>
        <v>7.2870208317498006E-2</v>
      </c>
    </row>
    <row r="66" spans="1:18" x14ac:dyDescent="0.25">
      <c r="A66" s="11">
        <f t="shared" si="12"/>
        <v>3.9000000000000021</v>
      </c>
      <c r="B66" s="10">
        <f t="shared" si="15"/>
        <v>7.2064505873014106E-2</v>
      </c>
    </row>
    <row r="67" spans="1:18" x14ac:dyDescent="0.25">
      <c r="A67" s="11">
        <f t="shared" si="12"/>
        <v>4.0000000000000018</v>
      </c>
      <c r="B67" s="10">
        <f t="shared" si="15"/>
        <v>7.1267711821192098E-2</v>
      </c>
    </row>
    <row r="68" spans="1:18" x14ac:dyDescent="0.25">
      <c r="A68" s="11">
        <f t="shared" si="12"/>
        <v>4.1000000000000014</v>
      </c>
      <c r="B68" s="10">
        <f t="shared" ref="B68:B77" si="16">$E$22*EXP(-$E$22*A68)</f>
        <v>8.6473491358362714E-2</v>
      </c>
    </row>
    <row r="69" spans="1:18" x14ac:dyDescent="0.25">
      <c r="A69" s="11">
        <f t="shared" si="12"/>
        <v>4.2000000000000011</v>
      </c>
      <c r="B69" s="10">
        <f t="shared" si="16"/>
        <v>8.4901341232752905E-2</v>
      </c>
    </row>
    <row r="70" spans="1:18" x14ac:dyDescent="0.25">
      <c r="A70" s="11">
        <f t="shared" si="12"/>
        <v>4.3000000000000007</v>
      </c>
      <c r="B70" s="10">
        <f t="shared" si="16"/>
        <v>8.3357773924589582E-2</v>
      </c>
      <c r="R70" s="4"/>
    </row>
    <row r="71" spans="1:18" x14ac:dyDescent="0.25">
      <c r="A71" s="11">
        <f t="shared" si="12"/>
        <v>4.4000000000000004</v>
      </c>
      <c r="B71" s="10">
        <f t="shared" si="16"/>
        <v>8.1842269777740714E-2</v>
      </c>
    </row>
    <row r="72" spans="1:18" x14ac:dyDescent="0.25">
      <c r="A72" s="11">
        <f t="shared" si="12"/>
        <v>4.5</v>
      </c>
      <c r="B72" s="10">
        <f t="shared" si="16"/>
        <v>8.0354318583795756E-2</v>
      </c>
    </row>
    <row r="73" spans="1:18" x14ac:dyDescent="0.25">
      <c r="A73" s="11">
        <f t="shared" si="12"/>
        <v>4.5999999999999996</v>
      </c>
      <c r="B73" s="10">
        <f t="shared" si="16"/>
        <v>7.8893419410299065E-2</v>
      </c>
    </row>
    <row r="74" spans="1:18" x14ac:dyDescent="0.25">
      <c r="A74" s="11">
        <f t="shared" si="12"/>
        <v>4.6999999999999993</v>
      </c>
      <c r="B74" s="10">
        <f t="shared" si="16"/>
        <v>7.7459080432106614E-2</v>
      </c>
    </row>
    <row r="75" spans="1:18" x14ac:dyDescent="0.25">
      <c r="A75" s="11">
        <f t="shared" si="12"/>
        <v>4.7999999999999989</v>
      </c>
      <c r="B75" s="10">
        <f t="shared" si="16"/>
        <v>7.6050818765808353E-2</v>
      </c>
    </row>
    <row r="76" spans="1:18" x14ac:dyDescent="0.25">
      <c r="A76" s="11">
        <f t="shared" si="12"/>
        <v>4.8999999999999986</v>
      </c>
      <c r="B76" s="10">
        <f t="shared" si="16"/>
        <v>7.4668160307161183E-2</v>
      </c>
    </row>
    <row r="77" spans="1:18" x14ac:dyDescent="0.25">
      <c r="A77" s="11">
        <f t="shared" si="12"/>
        <v>4.9999999999999982</v>
      </c>
      <c r="B77" s="10">
        <f t="shared" si="16"/>
        <v>7.3310639571477321E-2</v>
      </c>
    </row>
  </sheetData>
  <mergeCells count="1">
    <mergeCell ref="A25:B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bootstrapping</vt:lpstr>
      <vt:lpstr>LGD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2017-12-16T10:56:53Z</dcterms:created>
  <dcterms:modified xsi:type="dcterms:W3CDTF">2018-07-12T13:15:54Z</dcterms:modified>
</cp:coreProperties>
</file>