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E4554C1D-CC2B-4035-9F7B-30B16C834C01}" xr6:coauthVersionLast="33" xr6:coauthVersionMax="33" xr10:uidLastSave="{00000000-0000-0000-0000-000000000000}"/>
  <bookViews>
    <workbookView xWindow="0" yWindow="0" windowWidth="22260" windowHeight="12648" activeTab="1" xr2:uid="{00000000-000D-0000-FFFF-FFFF00000000}"/>
  </bookViews>
  <sheets>
    <sheet name="Tabelle1" sheetId="1" r:id="rId1"/>
    <sheet name="PD" sheetId="2" r:id="rId2"/>
  </sheets>
  <definedNames>
    <definedName name="RR">Tabelle1!$B$3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S19" i="1" s="1"/>
  <c r="C18" i="1"/>
  <c r="B18" i="1"/>
  <c r="B17" i="1"/>
  <c r="S17" i="1" s="1"/>
  <c r="C16" i="1"/>
  <c r="B16" i="1"/>
  <c r="B15" i="1"/>
  <c r="S15" i="1" s="1"/>
  <c r="C14" i="1"/>
  <c r="B14" i="1"/>
  <c r="B13" i="1"/>
  <c r="S13" i="1" s="1"/>
  <c r="C12" i="1"/>
  <c r="B12" i="1"/>
  <c r="S12" i="1" s="1"/>
  <c r="B11" i="1"/>
  <c r="S11" i="1" s="1"/>
  <c r="H10" i="1"/>
  <c r="I19" i="1" s="1"/>
  <c r="A10" i="1"/>
  <c r="G9" i="1"/>
  <c r="A11" i="1" l="1"/>
  <c r="A12" i="1" s="1"/>
  <c r="A13" i="1" s="1"/>
  <c r="A14" i="1" s="1"/>
  <c r="A15" i="1" s="1"/>
  <c r="A16" i="1" s="1"/>
  <c r="A17" i="1" s="1"/>
  <c r="A18" i="1" s="1"/>
  <c r="A19" i="1" s="1"/>
  <c r="S18" i="1"/>
  <c r="S16" i="1"/>
  <c r="S14" i="1"/>
  <c r="I14" i="1"/>
  <c r="I12" i="1"/>
  <c r="I18" i="1"/>
  <c r="I16" i="1"/>
  <c r="E10" i="1"/>
  <c r="F10" i="1"/>
  <c r="G10" i="1"/>
  <c r="I11" i="1"/>
  <c r="R11" i="1" s="1"/>
  <c r="T11" i="1" s="1"/>
  <c r="U11" i="1"/>
  <c r="I13" i="1"/>
  <c r="I15" i="1"/>
  <c r="I17" i="1"/>
  <c r="H11" i="1" l="1"/>
  <c r="J15" i="1" s="1"/>
  <c r="J16" i="1"/>
  <c r="E11" i="1"/>
  <c r="G11" i="1"/>
  <c r="J18" i="1"/>
  <c r="J12" i="1"/>
  <c r="R12" i="1" s="1"/>
  <c r="T12" i="1" s="1"/>
  <c r="J14" i="1"/>
  <c r="F11" i="1"/>
  <c r="J13" i="1" l="1"/>
  <c r="U12" i="1"/>
  <c r="J17" i="1"/>
  <c r="J19" i="1"/>
  <c r="H12" i="1"/>
  <c r="E12" i="1" l="1"/>
  <c r="U13" i="1"/>
  <c r="G12" i="1"/>
  <c r="K18" i="1"/>
  <c r="K19" i="1"/>
  <c r="K13" i="1"/>
  <c r="R13" i="1" s="1"/>
  <c r="T13" i="1" s="1"/>
  <c r="K14" i="1"/>
  <c r="K17" i="1"/>
  <c r="K16" i="1"/>
  <c r="F12" i="1"/>
  <c r="K15" i="1"/>
  <c r="H13" i="1" l="1"/>
  <c r="E13" i="1" l="1"/>
  <c r="G13" i="1"/>
  <c r="U14" i="1"/>
  <c r="L15" i="1"/>
  <c r="L16" i="1"/>
  <c r="L19" i="1"/>
  <c r="L14" i="1"/>
  <c r="R14" i="1" s="1"/>
  <c r="T14" i="1" s="1"/>
  <c r="H14" i="1" s="1"/>
  <c r="M17" i="1" s="1"/>
  <c r="L18" i="1"/>
  <c r="L17" i="1"/>
  <c r="F13" i="1"/>
  <c r="M18" i="1" l="1"/>
  <c r="M16" i="1"/>
  <c r="M15" i="1"/>
  <c r="R15" i="1" s="1"/>
  <c r="T15" i="1" s="1"/>
  <c r="H15" i="1" s="1"/>
  <c r="N17" i="1" s="1"/>
  <c r="F14" i="1"/>
  <c r="U15" i="1"/>
  <c r="G14" i="1"/>
  <c r="E14" i="1"/>
  <c r="M19" i="1"/>
  <c r="E15" i="1" l="1"/>
  <c r="U16" i="1"/>
  <c r="G15" i="1"/>
  <c r="N19" i="1"/>
  <c r="N16" i="1"/>
  <c r="R16" i="1" s="1"/>
  <c r="T16" i="1" s="1"/>
  <c r="F15" i="1"/>
  <c r="N18" i="1"/>
  <c r="H16" i="1" l="1"/>
  <c r="O17" i="1" s="1"/>
  <c r="R17" i="1" s="1"/>
  <c r="T17" i="1" s="1"/>
  <c r="F16" i="1"/>
  <c r="E16" i="1"/>
  <c r="U17" i="1"/>
  <c r="H17" i="1" s="1"/>
  <c r="G16" i="1"/>
  <c r="O19" i="1"/>
  <c r="O18" i="1"/>
  <c r="E17" i="1" l="1"/>
  <c r="G17" i="1"/>
  <c r="U18" i="1"/>
  <c r="P18" i="1"/>
  <c r="R18" i="1" s="1"/>
  <c r="T18" i="1" s="1"/>
  <c r="H18" i="1" s="1"/>
  <c r="F17" i="1"/>
  <c r="P19" i="1"/>
  <c r="U19" i="1" l="1"/>
  <c r="G18" i="1"/>
  <c r="E18" i="1"/>
  <c r="F18" i="1"/>
  <c r="Q19" i="1"/>
  <c r="R19" i="1" s="1"/>
  <c r="T19" i="1" s="1"/>
  <c r="H19" i="1" s="1"/>
  <c r="F19" i="1" s="1"/>
  <c r="E19" i="1" l="1"/>
  <c r="G19" i="1"/>
</calcChain>
</file>

<file path=xl/sharedStrings.xml><?xml version="1.0" encoding="utf-8"?>
<sst xmlns="http://schemas.openxmlformats.org/spreadsheetml/2006/main" count="34" uniqueCount="32">
  <si>
    <t>Recovery Rate</t>
  </si>
  <si>
    <t>PERIOD DEFAULT PROB</t>
  </si>
  <si>
    <t>CUM DEFAULT PROB</t>
  </si>
  <si>
    <t>CUM SURVIVAL PROB</t>
  </si>
  <si>
    <t>MARKET</t>
  </si>
  <si>
    <t>HAZARD RATES</t>
  </si>
  <si>
    <t>P(t-1)-P(t)</t>
  </si>
  <si>
    <t>1-P(t)</t>
  </si>
  <si>
    <t>P(t)</t>
  </si>
  <si>
    <t>TIME (Years)</t>
  </si>
  <si>
    <t>dt</t>
  </si>
  <si>
    <t>CDS</t>
  </si>
  <si>
    <t>DF</t>
  </si>
  <si>
    <t>Lambda</t>
  </si>
  <si>
    <t>PD</t>
  </si>
  <si>
    <t>PD_cum</t>
  </si>
  <si>
    <t>P_cum</t>
  </si>
  <si>
    <t>1st term</t>
  </si>
  <si>
    <t>2nd term</t>
  </si>
  <si>
    <t>3rd term</t>
  </si>
  <si>
    <t>4th term</t>
  </si>
  <si>
    <t>5th term</t>
  </si>
  <si>
    <t>6th term</t>
  </si>
  <si>
    <t>7th term</t>
  </si>
  <si>
    <t>8th term</t>
  </si>
  <si>
    <t>9th term</t>
  </si>
  <si>
    <t>sum</t>
  </si>
  <si>
    <t>first term</t>
  </si>
  <si>
    <t>last term</t>
  </si>
  <si>
    <t>PERIOD</t>
  </si>
  <si>
    <t>quotient</t>
    <phoneticPr fontId="9" type="noConversion"/>
  </si>
  <si>
    <t>dt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</si>
</sst>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0.0"/>
    <numFmt numFmtId="177" formatCode="0.000000"/>
    <numFmt numFmtId="178" formatCode="0.0000000000%"/>
    <numFmt numFmtId="179" formatCode="0.0000000000000%"/>
    <numFmt numFmtId="180" formatCode="0.0000%"/>
    <numFmt numFmtId="181" formatCode="_-* #,##0.00_-;\-* #,##0.00_-;_-* &quot;-&quot;??_-;_-@_-"/>
    <numFmt numFmtId="182" formatCode="_-* #,##0.000000_-;\-* #,##0.000000_-;_-* &quot;-&quot;??_-;_-@_-"/>
    <numFmt numFmtId="189" formatCode="0.0000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indexed="9"/>
      <name val="Arial"/>
      <family val="2"/>
    </font>
    <font>
      <sz val="9"/>
      <name val="等线"/>
      <family val="3"/>
      <charset val="134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8" fillId="0" borderId="0"/>
  </cellStyleXfs>
  <cellXfs count="25">
    <xf numFmtId="0" fontId="0" fillId="0" borderId="0" xfId="0"/>
    <xf numFmtId="0" fontId="5" fillId="0" borderId="0" xfId="0" applyFont="1"/>
    <xf numFmtId="181" fontId="7" fillId="3" borderId="3" xfId="3" applyNumberFormat="1" applyFont="1" applyFill="1" applyBorder="1" applyAlignment="1">
      <alignment horizontal="center"/>
    </xf>
    <xf numFmtId="177" fontId="7" fillId="3" borderId="3" xfId="0" applyNumberFormat="1" applyFont="1" applyFill="1" applyBorder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178" fontId="5" fillId="3" borderId="3" xfId="2" applyNumberFormat="1" applyFont="1" applyFill="1" applyBorder="1" applyAlignment="1">
      <alignment horizontal="center"/>
    </xf>
    <xf numFmtId="179" fontId="5" fillId="3" borderId="3" xfId="0" applyNumberFormat="1" applyFont="1" applyFill="1" applyBorder="1" applyAlignment="1">
      <alignment horizontal="center"/>
    </xf>
    <xf numFmtId="180" fontId="5" fillId="3" borderId="3" xfId="0" applyNumberFormat="1" applyFont="1" applyFill="1" applyBorder="1" applyAlignment="1">
      <alignment horizontal="center"/>
    </xf>
    <xf numFmtId="182" fontId="5" fillId="3" borderId="3" xfId="1" applyNumberFormat="1" applyFont="1" applyFill="1" applyBorder="1" applyAlignment="1">
      <alignment horizontal="center"/>
    </xf>
    <xf numFmtId="176" fontId="5" fillId="3" borderId="3" xfId="0" applyNumberFormat="1" applyFont="1" applyFill="1" applyBorder="1" applyAlignment="1">
      <alignment horizontal="center"/>
    </xf>
    <xf numFmtId="0" fontId="5" fillId="4" borderId="0" xfId="4" applyFont="1" applyFill="1" applyBorder="1"/>
    <xf numFmtId="0" fontId="3" fillId="4" borderId="0" xfId="4" applyFont="1" applyFill="1" applyBorder="1" applyAlignment="1">
      <alignment horizontal="center"/>
    </xf>
    <xf numFmtId="0" fontId="5" fillId="3" borderId="0" xfId="4" applyFont="1" applyFill="1" applyBorder="1"/>
    <xf numFmtId="182" fontId="5" fillId="3" borderId="2" xfId="1" applyNumberFormat="1" applyFont="1" applyFill="1" applyBorder="1" applyAlignment="1">
      <alignment horizontal="center"/>
    </xf>
    <xf numFmtId="0" fontId="5" fillId="3" borderId="0" xfId="0" applyFont="1" applyFill="1" applyBorder="1"/>
    <xf numFmtId="0" fontId="0" fillId="3" borderId="0" xfId="0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9" fontId="5" fillId="0" borderId="0" xfId="2" applyFont="1" applyBorder="1" applyAlignment="1"/>
    <xf numFmtId="9" fontId="5" fillId="3" borderId="3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89" fontId="5" fillId="3" borderId="3" xfId="0" applyNumberFormat="1" applyFont="1" applyFill="1" applyBorder="1" applyAlignment="1">
      <alignment horizontal="center"/>
    </xf>
  </cellXfs>
  <cellStyles count="5">
    <cellStyle name="Normal 2" xfId="4" xr:uid="{249595A1-C2E9-46B5-9EC8-E9E4561B690B}"/>
    <cellStyle name="百分比" xfId="2" builtinId="5"/>
    <cellStyle name="常规" xfId="0" builtinId="0"/>
    <cellStyle name="千位分隔" xfId="1" builtinId="3"/>
    <cellStyle name="输入" xfId="3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9"/>
  <sheetViews>
    <sheetView workbookViewId="0">
      <selection activeCell="F10" sqref="F10:F19"/>
    </sheetView>
  </sheetViews>
  <sheetFormatPr defaultRowHeight="13.8" x14ac:dyDescent="0.25"/>
  <cols>
    <col min="1" max="1" width="21.33203125" customWidth="1"/>
    <col min="3" max="3" width="17" customWidth="1"/>
    <col min="4" max="4" width="16.33203125" customWidth="1"/>
    <col min="5" max="5" width="17.88671875" bestFit="1" customWidth="1"/>
    <col min="6" max="6" width="26.88671875" bestFit="1" customWidth="1"/>
    <col min="7" max="7" width="23.5546875" bestFit="1" customWidth="1"/>
    <col min="8" max="8" width="24.6640625" bestFit="1" customWidth="1"/>
    <col min="9" max="21" width="11.33203125" bestFit="1" customWidth="1"/>
    <col min="22" max="94" width="8.88671875" style="15"/>
  </cols>
  <sheetData>
    <row r="1" spans="1:95" s="1" customFormat="1" x14ac:dyDescent="0.25"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</row>
    <row r="2" spans="1:95" s="1" customFormat="1" x14ac:dyDescent="0.25">
      <c r="A2" s="10"/>
      <c r="B2" s="10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</row>
    <row r="3" spans="1:95" s="1" customFormat="1" x14ac:dyDescent="0.25">
      <c r="A3" s="16" t="s">
        <v>0</v>
      </c>
      <c r="B3" s="19">
        <v>0.4</v>
      </c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</row>
    <row r="4" spans="1:95" s="1" customFormat="1" x14ac:dyDescent="0.25">
      <c r="A4" s="17" t="s">
        <v>31</v>
      </c>
      <c r="B4" s="18">
        <v>0.5</v>
      </c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</row>
    <row r="5" spans="1:95" s="1" customFormat="1" ht="14.4" customHeight="1" x14ac:dyDescent="0.25"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</row>
    <row r="6" spans="1:95" s="10" customFormat="1" x14ac:dyDescent="0.25">
      <c r="C6" s="11"/>
      <c r="D6" s="11"/>
      <c r="E6" s="11" t="s">
        <v>29</v>
      </c>
      <c r="F6" s="11" t="s">
        <v>1</v>
      </c>
      <c r="G6" s="11" t="s">
        <v>2</v>
      </c>
      <c r="H6" s="11" t="s">
        <v>3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</row>
    <row r="7" spans="1:95" s="10" customFormat="1" x14ac:dyDescent="0.25">
      <c r="C7" s="11" t="s">
        <v>4</v>
      </c>
      <c r="D7" s="11"/>
      <c r="E7" s="11" t="s">
        <v>5</v>
      </c>
      <c r="F7" s="11" t="s">
        <v>6</v>
      </c>
      <c r="G7" s="11" t="s">
        <v>7</v>
      </c>
      <c r="H7" s="11" t="s">
        <v>8</v>
      </c>
      <c r="I7" s="11"/>
      <c r="J7" s="11"/>
      <c r="K7" s="11"/>
      <c r="L7" s="11"/>
      <c r="M7" s="11"/>
      <c r="N7" s="11"/>
      <c r="O7" s="11"/>
      <c r="P7" s="11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</row>
    <row r="8" spans="1:95" s="10" customFormat="1" x14ac:dyDescent="0.25">
      <c r="A8" s="11" t="s">
        <v>9</v>
      </c>
      <c r="B8" s="11" t="s">
        <v>10</v>
      </c>
      <c r="C8" s="11" t="s">
        <v>11</v>
      </c>
      <c r="D8" s="11" t="s">
        <v>12</v>
      </c>
      <c r="E8" s="11" t="s">
        <v>13</v>
      </c>
      <c r="F8" s="11" t="s">
        <v>14</v>
      </c>
      <c r="G8" s="11" t="s">
        <v>15</v>
      </c>
      <c r="H8" s="11" t="s">
        <v>16</v>
      </c>
      <c r="I8" s="11" t="s">
        <v>17</v>
      </c>
      <c r="J8" s="11" t="s">
        <v>18</v>
      </c>
      <c r="K8" s="11" t="s">
        <v>19</v>
      </c>
      <c r="L8" s="11" t="s">
        <v>20</v>
      </c>
      <c r="M8" s="11" t="s">
        <v>21</v>
      </c>
      <c r="N8" s="11" t="s">
        <v>22</v>
      </c>
      <c r="O8" s="11" t="s">
        <v>23</v>
      </c>
      <c r="P8" s="11" t="s">
        <v>24</v>
      </c>
      <c r="Q8" s="11" t="s">
        <v>25</v>
      </c>
      <c r="R8" s="11" t="s">
        <v>26</v>
      </c>
      <c r="S8" s="11" t="s">
        <v>30</v>
      </c>
      <c r="T8" s="11" t="s">
        <v>27</v>
      </c>
      <c r="U8" s="11" t="s">
        <v>28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</row>
    <row r="9" spans="1:95" s="23" customFormat="1" x14ac:dyDescent="0.25">
      <c r="A9" s="9">
        <v>0</v>
      </c>
      <c r="B9" s="4"/>
      <c r="C9" s="20"/>
      <c r="D9" s="3">
        <v>1</v>
      </c>
      <c r="E9" s="5"/>
      <c r="F9" s="6"/>
      <c r="G9" s="7">
        <f>1-H9</f>
        <v>0</v>
      </c>
      <c r="H9" s="7">
        <v>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13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2"/>
    </row>
    <row r="10" spans="1:95" s="23" customFormat="1" ht="13.2" customHeight="1" x14ac:dyDescent="0.25">
      <c r="A10" s="9">
        <f>A9+B10</f>
        <v>0.5</v>
      </c>
      <c r="B10" s="4">
        <v>0.5</v>
      </c>
      <c r="C10" s="2">
        <v>5.05</v>
      </c>
      <c r="D10" s="3">
        <v>0.99634950167813996</v>
      </c>
      <c r="E10" s="5">
        <f t="shared" ref="E10:E19" si="0">-LN(H10)/A10</f>
        <v>8.4148961564308356E-4</v>
      </c>
      <c r="F10" s="6">
        <f>H9-H10</f>
        <v>4.2065630713739033E-4</v>
      </c>
      <c r="G10" s="7">
        <f t="shared" ref="G10:G19" si="1">1-H10</f>
        <v>4.2065630713739033E-4</v>
      </c>
      <c r="H10" s="7">
        <f>(1-RR)/((1-RR)+B10*C10/10000)</f>
        <v>0.99957934369286261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13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2"/>
    </row>
    <row r="11" spans="1:95" s="23" customFormat="1" x14ac:dyDescent="0.25">
      <c r="A11" s="9">
        <f t="shared" ref="A11:A19" si="2">A10+B11</f>
        <v>1</v>
      </c>
      <c r="B11" s="4">
        <f>$B$10</f>
        <v>0.5</v>
      </c>
      <c r="C11" s="2">
        <v>15.52</v>
      </c>
      <c r="D11" s="3">
        <v>0.98950161417215798</v>
      </c>
      <c r="E11" s="5">
        <f t="shared" si="0"/>
        <v>2.5921668197796902E-3</v>
      </c>
      <c r="F11" s="6">
        <f t="shared" ref="F11:F19" si="3">H10-H11</f>
        <v>2.1681537492881375E-3</v>
      </c>
      <c r="G11" s="7">
        <f t="shared" si="1"/>
        <v>2.5888100564255279E-3</v>
      </c>
      <c r="H11" s="7">
        <f>T11+U11</f>
        <v>0.99741118994357447</v>
      </c>
      <c r="I11" s="8">
        <f t="shared" ref="I11:I19" si="4">($D$10*((1-RR)*$H$9-(1-RR+$B$10*C11/10000)*$H$10))</f>
        <v>-5.2136955444099077E-4</v>
      </c>
      <c r="J11" s="8"/>
      <c r="K11" s="8"/>
      <c r="L11" s="8"/>
      <c r="M11" s="8"/>
      <c r="N11" s="8"/>
      <c r="O11" s="8"/>
      <c r="P11" s="8"/>
      <c r="Q11" s="8"/>
      <c r="R11" s="8">
        <f>SUM(I11:Q11)</f>
        <v>-5.2136955444099077E-4</v>
      </c>
      <c r="S11" s="8">
        <f t="shared" ref="S11:S19" si="5">(D11*((1-RR)+B11*C11/10000))</f>
        <v>0.59446882175589233</v>
      </c>
      <c r="T11" s="8">
        <f>R11/S11</f>
        <v>-8.7703431258348075E-4</v>
      </c>
      <c r="U11" s="13">
        <f>H10*(1-RR)/(1-RR+B11*C11/10000)</f>
        <v>0.99828822425615793</v>
      </c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2"/>
    </row>
    <row r="12" spans="1:95" s="23" customFormat="1" x14ac:dyDescent="0.25">
      <c r="A12" s="9">
        <f t="shared" si="2"/>
        <v>1.5</v>
      </c>
      <c r="B12" s="4">
        <f t="shared" ref="B12:B19" si="6">$B$10</f>
        <v>0.5</v>
      </c>
      <c r="C12" s="2">
        <f>(C11+C13)/2</f>
        <v>21.299999999999997</v>
      </c>
      <c r="D12" s="3">
        <v>0.98318359374160802</v>
      </c>
      <c r="E12" s="5">
        <f t="shared" si="0"/>
        <v>3.5600050831298912E-3</v>
      </c>
      <c r="F12" s="6">
        <f t="shared" si="3"/>
        <v>2.7369650727012695E-3</v>
      </c>
      <c r="G12" s="7">
        <f t="shared" si="1"/>
        <v>5.3257751291267974E-3</v>
      </c>
      <c r="H12" s="7">
        <f>T12+U12</f>
        <v>0.9946742248708732</v>
      </c>
      <c r="I12" s="8">
        <f>($D$10*((1-RR)*$H$9-(1-RR+$B$10*C12/10000)*$H$10))</f>
        <v>-8.0919343454307052E-4</v>
      </c>
      <c r="J12" s="8">
        <f t="shared" ref="J12:J19" si="7">($D$11*((1-RR)*$H$10-(1-RR+$B$11*C12/10000)*$H$11))</f>
        <v>2.3614389951515016E-4</v>
      </c>
      <c r="K12" s="8"/>
      <c r="L12" s="8"/>
      <c r="M12" s="8"/>
      <c r="N12" s="8"/>
      <c r="O12" s="8"/>
      <c r="P12" s="8"/>
      <c r="Q12" s="8"/>
      <c r="R12" s="8">
        <f t="shared" ref="R12:R19" si="8">SUM(I12:Q12)</f>
        <v>-5.7304953502792036E-4</v>
      </c>
      <c r="S12" s="8">
        <f t="shared" si="5"/>
        <v>0.59095724677229955</v>
      </c>
      <c r="T12" s="8">
        <f>R12/S12</f>
        <v>-9.6969711118327455E-4</v>
      </c>
      <c r="U12" s="13">
        <f t="shared" ref="U12:U19" si="9">H11*(1-RR)/(1-RR+B12*C12/10000)</f>
        <v>0.99564392198205642</v>
      </c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2"/>
    </row>
    <row r="13" spans="1:95" s="23" customFormat="1" x14ac:dyDescent="0.25">
      <c r="A13" s="9">
        <f t="shared" si="2"/>
        <v>2</v>
      </c>
      <c r="B13" s="4">
        <f t="shared" si="6"/>
        <v>0.5</v>
      </c>
      <c r="C13" s="2">
        <v>27.08</v>
      </c>
      <c r="D13" s="3">
        <v>0.97701798399546302</v>
      </c>
      <c r="E13" s="5">
        <f t="shared" si="0"/>
        <v>4.5313493136891351E-3</v>
      </c>
      <c r="F13" s="6">
        <f t="shared" si="3"/>
        <v>3.6959810215074773E-3</v>
      </c>
      <c r="G13" s="7">
        <f t="shared" si="1"/>
        <v>9.0217561506342747E-3</v>
      </c>
      <c r="H13" s="7">
        <f>T13+U13</f>
        <v>0.99097824384936573</v>
      </c>
      <c r="I13" s="8">
        <f t="shared" si="4"/>
        <v>-1.0970173146451503E-3</v>
      </c>
      <c r="J13" s="8">
        <f>($D$11*((1-RR)*$H$10-(1-RR+$B$11*C13/10000)*$H$11))</f>
        <v>-4.9081755410744293E-5</v>
      </c>
      <c r="K13" s="8">
        <f t="shared" ref="K13:K19" si="10">($D$12*((1-RR)*$H$11-(1-RR+$B$12*C13/10000)*$H$12))</f>
        <v>2.9042274249375179E-4</v>
      </c>
      <c r="L13" s="8"/>
      <c r="M13" s="8"/>
      <c r="N13" s="8"/>
      <c r="O13" s="8"/>
      <c r="P13" s="8"/>
      <c r="Q13" s="8"/>
      <c r="R13" s="8">
        <f t="shared" si="8"/>
        <v>-8.5567632756214265E-4</v>
      </c>
      <c r="S13" s="8">
        <f t="shared" si="5"/>
        <v>0.58753367274760759</v>
      </c>
      <c r="T13" s="8">
        <f>R13/S13</f>
        <v>-1.4563868715142113E-3</v>
      </c>
      <c r="U13" s="13">
        <f t="shared" si="9"/>
        <v>0.9924346307208799</v>
      </c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2"/>
    </row>
    <row r="14" spans="1:95" s="23" customFormat="1" x14ac:dyDescent="0.25">
      <c r="A14" s="9">
        <f t="shared" si="2"/>
        <v>2.5</v>
      </c>
      <c r="B14" s="4">
        <f t="shared" si="6"/>
        <v>0.5</v>
      </c>
      <c r="C14" s="2">
        <f>(C13+C15)/2</f>
        <v>32.700000000000003</v>
      </c>
      <c r="D14" s="3">
        <v>0.97043422820805803</v>
      </c>
      <c r="E14" s="5">
        <f t="shared" si="0"/>
        <v>5.4796962792966813E-3</v>
      </c>
      <c r="F14" s="6">
        <f t="shared" si="3"/>
        <v>4.5840769738567655E-3</v>
      </c>
      <c r="G14" s="7">
        <f t="shared" si="1"/>
        <v>1.360583312449104E-2</v>
      </c>
      <c r="H14" s="7">
        <f>T14+U14</f>
        <v>0.98639416687550896</v>
      </c>
      <c r="I14" s="8">
        <f t="shared" si="4"/>
        <v>-1.3768737516995887E-3</v>
      </c>
      <c r="J14" s="8">
        <f t="shared" si="7"/>
        <v>-3.2641189047719077E-4</v>
      </c>
      <c r="K14" s="8">
        <f t="shared" si="10"/>
        <v>1.5619528991717201E-5</v>
      </c>
      <c r="L14" s="8">
        <f t="shared" ref="L14:L19" si="11">($D$13*((1-RR)*$H$12-(1-RR+$B$13*C14/10000)*$H$13))</f>
        <v>5.8361112551911837E-4</v>
      </c>
      <c r="M14" s="8"/>
      <c r="N14" s="8"/>
      <c r="O14" s="8"/>
      <c r="P14" s="8"/>
      <c r="Q14" s="8"/>
      <c r="R14" s="8">
        <f t="shared" si="8"/>
        <v>-1.104054987665944E-3</v>
      </c>
      <c r="S14" s="8">
        <f t="shared" si="5"/>
        <v>0.58384719688795506</v>
      </c>
      <c r="T14" s="8">
        <f>R14/S14</f>
        <v>-1.8909998944087094E-3</v>
      </c>
      <c r="U14" s="13">
        <f t="shared" si="9"/>
        <v>0.98828516676991762</v>
      </c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2"/>
    </row>
    <row r="15" spans="1:95" s="23" customFormat="1" x14ac:dyDescent="0.25">
      <c r="A15" s="9">
        <f t="shared" si="2"/>
        <v>3</v>
      </c>
      <c r="B15" s="4">
        <f t="shared" si="6"/>
        <v>0.5</v>
      </c>
      <c r="C15" s="2">
        <v>38.32</v>
      </c>
      <c r="D15" s="3">
        <v>0.96323760888319898</v>
      </c>
      <c r="E15" s="5">
        <f t="shared" si="0"/>
        <v>6.432964408353112E-3</v>
      </c>
      <c r="F15" s="6">
        <f t="shared" si="3"/>
        <v>5.5080286731228334E-3</v>
      </c>
      <c r="G15" s="7">
        <f t="shared" si="1"/>
        <v>1.9113861797613874E-2</v>
      </c>
      <c r="H15" s="7">
        <f t="shared" ref="H15:H19" si="12">T15+U15</f>
        <v>0.98088613820238613</v>
      </c>
      <c r="I15" s="8">
        <f t="shared" si="4"/>
        <v>-1.6567301887538059E-3</v>
      </c>
      <c r="J15" s="8">
        <f t="shared" si="7"/>
        <v>-6.0374202554352736E-4</v>
      </c>
      <c r="K15" s="8">
        <f t="shared" si="10"/>
        <v>-2.5918368451031737E-4</v>
      </c>
      <c r="L15" s="8">
        <f t="shared" si="11"/>
        <v>3.1154592347613902E-4</v>
      </c>
      <c r="M15" s="8">
        <f>($D$14*((1-RR)*$H$13-(1-RR+$B$14*C15/10000)*$H$14))</f>
        <v>8.3507317163240846E-4</v>
      </c>
      <c r="N15" s="8"/>
      <c r="O15" s="8"/>
      <c r="P15" s="8"/>
      <c r="Q15" s="8"/>
      <c r="R15" s="8">
        <f t="shared" si="8"/>
        <v>-1.3730368036991032E-3</v>
      </c>
      <c r="S15" s="8">
        <f t="shared" si="5"/>
        <v>0.57978812858853956</v>
      </c>
      <c r="T15" s="8">
        <f t="shared" ref="T15:T19" si="13">R15/S15</f>
        <v>-2.3681699158650958E-3</v>
      </c>
      <c r="U15" s="13">
        <f t="shared" si="9"/>
        <v>0.98325430811825121</v>
      </c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2"/>
    </row>
    <row r="16" spans="1:95" s="23" customFormat="1" x14ac:dyDescent="0.25">
      <c r="A16" s="9">
        <f t="shared" si="2"/>
        <v>3.5</v>
      </c>
      <c r="B16" s="4">
        <f t="shared" si="6"/>
        <v>0.5</v>
      </c>
      <c r="C16" s="2">
        <f>(C15+C17)/2</f>
        <v>42.489999999999995</v>
      </c>
      <c r="D16" s="3">
        <v>0.95718919979698502</v>
      </c>
      <c r="E16" s="5">
        <f t="shared" si="0"/>
        <v>7.141137997634028E-3</v>
      </c>
      <c r="F16" s="6">
        <f t="shared" si="3"/>
        <v>5.5703577085810529E-3</v>
      </c>
      <c r="G16" s="7">
        <f t="shared" si="1"/>
        <v>2.4684219506194927E-2</v>
      </c>
      <c r="H16" s="7">
        <f t="shared" si="12"/>
        <v>0.97531578049380507</v>
      </c>
      <c r="I16" s="8">
        <f t="shared" si="4"/>
        <v>-1.8643816731873026E-3</v>
      </c>
      <c r="J16" s="8">
        <f t="shared" si="7"/>
        <v>-8.0951901188277241E-4</v>
      </c>
      <c r="K16" s="8">
        <f t="shared" si="10"/>
        <v>-4.6308571303397926E-4</v>
      </c>
      <c r="L16" s="8">
        <f t="shared" si="11"/>
        <v>1.0967547996756485E-4</v>
      </c>
      <c r="M16" s="8">
        <f>($D$14*((1-RR)*$H$13-(1-RR+$B$14*C16/10000)*$H$14))</f>
        <v>6.3549057859700218E-4</v>
      </c>
      <c r="N16" s="8">
        <f>($D$15*((1-RR)*$H$14-(1-RR+$B$15*C16/10000)*$H$15))</f>
        <v>1.1760404954734602E-3</v>
      </c>
      <c r="O16" s="8"/>
      <c r="P16" s="8"/>
      <c r="Q16" s="8"/>
      <c r="R16" s="8">
        <f t="shared" si="8"/>
        <v>-1.2157798440660273E-3</v>
      </c>
      <c r="S16" s="8">
        <f t="shared" si="5"/>
        <v>0.57634706833315963</v>
      </c>
      <c r="T16" s="8">
        <f t="shared" si="13"/>
        <v>-2.1094578438338495E-3</v>
      </c>
      <c r="U16" s="13">
        <f t="shared" si="9"/>
        <v>0.97742523833763895</v>
      </c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2"/>
    </row>
    <row r="17" spans="1:95" s="23" customFormat="1" x14ac:dyDescent="0.25">
      <c r="A17" s="9">
        <f t="shared" si="2"/>
        <v>4</v>
      </c>
      <c r="B17" s="4">
        <f t="shared" si="6"/>
        <v>0.5</v>
      </c>
      <c r="C17" s="2">
        <v>46.66</v>
      </c>
      <c r="D17" s="3">
        <v>0.95259134464058703</v>
      </c>
      <c r="E17" s="5">
        <f t="shared" si="0"/>
        <v>7.8520351116899492E-3</v>
      </c>
      <c r="F17" s="6">
        <f t="shared" si="3"/>
        <v>6.2358088753277086E-3</v>
      </c>
      <c r="G17" s="7">
        <f t="shared" si="1"/>
        <v>3.0920028381522635E-2</v>
      </c>
      <c r="H17" s="7">
        <f t="shared" si="12"/>
        <v>0.96907997161847736</v>
      </c>
      <c r="I17" s="8">
        <f t="shared" si="4"/>
        <v>-2.0720331576209098E-3</v>
      </c>
      <c r="J17" s="8">
        <f t="shared" si="7"/>
        <v>-1.0152959982220172E-3</v>
      </c>
      <c r="K17" s="8">
        <f t="shared" si="10"/>
        <v>-6.6698774155775028E-4</v>
      </c>
      <c r="L17" s="8">
        <f t="shared" si="11"/>
        <v>-9.2194963541226304E-5</v>
      </c>
      <c r="M17" s="8">
        <f>($D$14*((1-RR)*$H$13-(1-RR+$B$14*C17/10000)*$H$14))</f>
        <v>4.3590798556148824E-4</v>
      </c>
      <c r="N17" s="8">
        <f>($D$15*((1-RR)*$H$14-(1-RR+$B$15*C17/10000)*$H$15))</f>
        <v>9.790441872476385E-4</v>
      </c>
      <c r="O17" s="8">
        <f>($D$16*((1-RR)*$H$15-(1-RR+$B$16*C17/10000)*$H$16))</f>
        <v>1.0211322230523601E-3</v>
      </c>
      <c r="P17" s="8"/>
      <c r="Q17" s="8"/>
      <c r="R17" s="8">
        <f t="shared" si="8"/>
        <v>-1.4104274650804161E-3</v>
      </c>
      <c r="S17" s="8">
        <f t="shared" si="5"/>
        <v>0.57377720239139873</v>
      </c>
      <c r="T17" s="8">
        <f t="shared" si="13"/>
        <v>-2.4581448325273498E-3</v>
      </c>
      <c r="U17" s="13">
        <f t="shared" si="9"/>
        <v>0.97153811645100474</v>
      </c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2"/>
    </row>
    <row r="18" spans="1:95" s="23" customFormat="1" x14ac:dyDescent="0.25">
      <c r="A18" s="9">
        <f t="shared" si="2"/>
        <v>4.5</v>
      </c>
      <c r="B18" s="4">
        <f t="shared" si="6"/>
        <v>0.5</v>
      </c>
      <c r="C18" s="2">
        <f>(C17+C19)/2</f>
        <v>50.86</v>
      </c>
      <c r="D18" s="3">
        <v>0.94828688250777204</v>
      </c>
      <c r="E18" s="5">
        <f t="shared" si="0"/>
        <v>8.5710670094067531E-3</v>
      </c>
      <c r="F18" s="6">
        <f t="shared" si="3"/>
        <v>6.9154297916651508E-3</v>
      </c>
      <c r="G18" s="7">
        <f t="shared" si="1"/>
        <v>3.7835458173187786E-2</v>
      </c>
      <c r="H18" s="7">
        <f t="shared" si="12"/>
        <v>0.96216454182681221</v>
      </c>
      <c r="I18" s="8">
        <f t="shared" si="4"/>
        <v>-2.2811785376258323E-3</v>
      </c>
      <c r="J18" s="8">
        <f t="shared" si="7"/>
        <v>-1.2225533945349157E-3</v>
      </c>
      <c r="K18" s="8">
        <f t="shared" si="10"/>
        <v>-8.723566911498791E-4</v>
      </c>
      <c r="L18" s="8">
        <f t="shared" si="11"/>
        <v>-2.9551771239887125E-4</v>
      </c>
      <c r="M18" s="8">
        <f>($D$14*((1-RR)*$H$13-(1-RR+$B$14*C18/10000)*$H$14))</f>
        <v>2.3488954653292857E-4</v>
      </c>
      <c r="N18" s="8">
        <f>($D$15*((1-RR)*$H$14-(1-RR+$B$15*C18/10000)*$H$15))</f>
        <v>7.8063063939445441E-4</v>
      </c>
      <c r="O18" s="8">
        <f>($D$16*((1-RR)*$H$15-(1-RR+$B$16*C18/10000)*$H$16))</f>
        <v>8.2508425944163724E-4</v>
      </c>
      <c r="P18" s="8">
        <f>($D$17*((1-RR)*$H$16-(1-RR+$B$17*C18/10000)*$H$17))</f>
        <v>1.2165686545025788E-3</v>
      </c>
      <c r="Q18" s="8"/>
      <c r="R18" s="8">
        <f t="shared" si="8"/>
        <v>-1.6144332358378993E-3</v>
      </c>
      <c r="S18" s="8">
        <f t="shared" si="5"/>
        <v>0.5713836230468804</v>
      </c>
      <c r="T18" s="8">
        <f t="shared" si="13"/>
        <v>-2.8254804140675199E-3</v>
      </c>
      <c r="U18" s="13">
        <f t="shared" si="9"/>
        <v>0.96499002224087971</v>
      </c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2"/>
    </row>
    <row r="19" spans="1:95" s="23" customFormat="1" x14ac:dyDescent="0.25">
      <c r="A19" s="9">
        <f t="shared" si="2"/>
        <v>5</v>
      </c>
      <c r="B19" s="4">
        <f t="shared" si="6"/>
        <v>0.5</v>
      </c>
      <c r="C19" s="2">
        <v>55.06</v>
      </c>
      <c r="D19" s="3">
        <v>0.94101712228132195</v>
      </c>
      <c r="E19" s="5">
        <f t="shared" si="0"/>
        <v>9.2955398588115048E-3</v>
      </c>
      <c r="F19" s="6">
        <f t="shared" si="3"/>
        <v>7.5786935559090107E-3</v>
      </c>
      <c r="G19" s="7">
        <f t="shared" si="1"/>
        <v>4.5414151729096797E-2</v>
      </c>
      <c r="H19" s="7">
        <f t="shared" si="12"/>
        <v>0.9545858482709032</v>
      </c>
      <c r="I19" s="8">
        <f t="shared" si="4"/>
        <v>-2.490323917630865E-3</v>
      </c>
      <c r="J19" s="8">
        <f t="shared" si="7"/>
        <v>-1.4298107908479239E-3</v>
      </c>
      <c r="K19" s="8">
        <f t="shared" si="10"/>
        <v>-1.0777256407422261E-3</v>
      </c>
      <c r="L19" s="8">
        <f t="shared" si="11"/>
        <v>-4.9884046125662465E-4</v>
      </c>
      <c r="M19" s="8">
        <f>($D$14*((1-RR)*$H$13-(1-RR+$B$14*C19/10000)*$H$14))</f>
        <v>3.3871107504368859E-5</v>
      </c>
      <c r="N19" s="8">
        <f>($D$15*((1-RR)*$H$14-(1-RR+$B$15*C19/10000)*$H$15))</f>
        <v>5.8221709154127033E-4</v>
      </c>
      <c r="O19" s="8">
        <f>($D$16*((1-RR)*$H$15-(1-RR+$B$16*C19/10000)*$H$16))</f>
        <v>6.2903629583070198E-4</v>
      </c>
      <c r="P19" s="8">
        <f>($D$17*((1-RR)*$H$16-(1-RR+$B$17*C19/10000)*$H$17))</f>
        <v>1.0227098439246065E-3</v>
      </c>
      <c r="Q19" s="8">
        <f>($D$18*((1-RR)*$H$17-(1-RR+$B$18*C19/10000)*$H$18))</f>
        <v>1.4228275529338458E-3</v>
      </c>
      <c r="R19" s="8">
        <f t="shared" si="8"/>
        <v>-1.8060389187428453E-3</v>
      </c>
      <c r="S19" s="8">
        <f t="shared" si="5"/>
        <v>0.56720089350643366</v>
      </c>
      <c r="T19" s="8">
        <f t="shared" si="13"/>
        <v>-3.1841256588612194E-3</v>
      </c>
      <c r="U19" s="13">
        <f t="shared" si="9"/>
        <v>0.95776997392976437</v>
      </c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5B74-1B7B-4D96-9C66-D5C9CC31188D}">
  <dimension ref="A1:B11"/>
  <sheetViews>
    <sheetView tabSelected="1" workbookViewId="0">
      <selection activeCell="B2" sqref="B2:B11"/>
    </sheetView>
  </sheetViews>
  <sheetFormatPr defaultRowHeight="13.8" x14ac:dyDescent="0.25"/>
  <cols>
    <col min="2" max="2" width="20.33203125" bestFit="1" customWidth="1"/>
  </cols>
  <sheetData>
    <row r="1" spans="1:2" x14ac:dyDescent="0.25">
      <c r="A1" s="11" t="s">
        <v>9</v>
      </c>
      <c r="B1" s="11" t="s">
        <v>14</v>
      </c>
    </row>
    <row r="2" spans="1:2" x14ac:dyDescent="0.25">
      <c r="A2" s="9">
        <v>0.5</v>
      </c>
      <c r="B2" s="24">
        <v>4.2065630713739033E-4</v>
      </c>
    </row>
    <row r="3" spans="1:2" x14ac:dyDescent="0.25">
      <c r="A3" s="9">
        <v>1</v>
      </c>
      <c r="B3" s="24">
        <v>2.1681537492881375E-3</v>
      </c>
    </row>
    <row r="4" spans="1:2" x14ac:dyDescent="0.25">
      <c r="A4" s="9">
        <v>1.5</v>
      </c>
      <c r="B4" s="24">
        <v>2.7369650727012695E-3</v>
      </c>
    </row>
    <row r="5" spans="1:2" x14ac:dyDescent="0.25">
      <c r="A5" s="9">
        <v>2</v>
      </c>
      <c r="B5" s="24">
        <v>3.6959810215074773E-3</v>
      </c>
    </row>
    <row r="6" spans="1:2" x14ac:dyDescent="0.25">
      <c r="A6" s="9">
        <v>2.5</v>
      </c>
      <c r="B6" s="24">
        <v>4.5840769738567655E-3</v>
      </c>
    </row>
    <row r="7" spans="1:2" x14ac:dyDescent="0.25">
      <c r="A7" s="9">
        <v>3</v>
      </c>
      <c r="B7" s="24">
        <v>5.5080286731228334E-3</v>
      </c>
    </row>
    <row r="8" spans="1:2" x14ac:dyDescent="0.25">
      <c r="A8" s="9">
        <v>3.5</v>
      </c>
      <c r="B8" s="24">
        <v>5.5703577085810529E-3</v>
      </c>
    </row>
    <row r="9" spans="1:2" x14ac:dyDescent="0.25">
      <c r="A9" s="9">
        <v>4</v>
      </c>
      <c r="B9" s="24">
        <v>6.2358088753277086E-3</v>
      </c>
    </row>
    <row r="10" spans="1:2" x14ac:dyDescent="0.25">
      <c r="A10" s="9">
        <v>4.5</v>
      </c>
      <c r="B10" s="24">
        <v>6.9154297916651508E-3</v>
      </c>
    </row>
    <row r="11" spans="1:2" x14ac:dyDescent="0.25">
      <c r="A11" s="9">
        <v>5</v>
      </c>
      <c r="B11" s="24">
        <v>7.5786935559090107E-3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Tabelle1</vt:lpstr>
      <vt:lpstr>PD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2018-06-28T08:45:35Z</dcterms:modified>
</cp:coreProperties>
</file>