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Leverage &amp; Liquidity" sheetId="2" r:id="rId1"/>
  </sheets>
  <calcPr calcId="162913"/>
</workbook>
</file>

<file path=xl/calcChain.xml><?xml version="1.0" encoding="utf-8"?>
<calcChain xmlns="http://schemas.openxmlformats.org/spreadsheetml/2006/main">
  <c r="CV12" i="2" l="1"/>
  <c r="CN12" i="2"/>
  <c r="CF12" i="2"/>
  <c r="BX12" i="2"/>
  <c r="BP12" i="2"/>
  <c r="BH12" i="2"/>
  <c r="AZ12" i="2"/>
  <c r="AR12" i="2"/>
  <c r="AJ12" i="2"/>
  <c r="AB12" i="2"/>
  <c r="T12" i="2"/>
  <c r="L12" i="2"/>
  <c r="D12" i="2"/>
  <c r="CP11" i="2"/>
  <c r="CH11" i="2"/>
  <c r="BZ11" i="2"/>
  <c r="BR11" i="2"/>
  <c r="BJ11" i="2"/>
  <c r="BB11" i="2"/>
  <c r="AT11" i="2"/>
  <c r="AL11" i="2"/>
  <c r="AD11" i="2"/>
  <c r="V11" i="2"/>
  <c r="N11" i="2"/>
  <c r="F11" i="2"/>
  <c r="CR10" i="2"/>
  <c r="CJ10" i="2"/>
  <c r="CB10" i="2"/>
  <c r="BT10" i="2"/>
  <c r="BL10" i="2"/>
  <c r="BD10" i="2"/>
  <c r="AV10" i="2"/>
  <c r="AN10" i="2"/>
  <c r="AF10" i="2"/>
  <c r="X10" i="2"/>
  <c r="P10" i="2"/>
  <c r="H10" i="2"/>
  <c r="CT8" i="2"/>
  <c r="CL8" i="2"/>
  <c r="CD8" i="2"/>
  <c r="BV8" i="2"/>
  <c r="BN8" i="2"/>
  <c r="BF8" i="2"/>
  <c r="AX8" i="2"/>
  <c r="AP8" i="2"/>
  <c r="AH8" i="2"/>
  <c r="Z8" i="2"/>
  <c r="R8" i="2"/>
  <c r="J8" i="2"/>
  <c r="CV6" i="2"/>
  <c r="CN6" i="2"/>
  <c r="CF6" i="2"/>
  <c r="BX6" i="2"/>
  <c r="BP6" i="2"/>
  <c r="BH6" i="2"/>
  <c r="AZ6" i="2"/>
  <c r="AR6" i="2"/>
  <c r="AJ6" i="2"/>
  <c r="AB6" i="2"/>
  <c r="T6" i="2"/>
  <c r="L6" i="2"/>
  <c r="D6" i="2"/>
  <c r="BJ12" i="2"/>
  <c r="AD12" i="2"/>
  <c r="BT11" i="2"/>
  <c r="AN11" i="2"/>
  <c r="CT10" i="2"/>
  <c r="AP10" i="2"/>
  <c r="BH8" i="2"/>
  <c r="D8" i="2"/>
  <c r="AL6" i="2"/>
  <c r="CU12" i="2"/>
  <c r="CM12" i="2"/>
  <c r="CE12" i="2"/>
  <c r="BW12" i="2"/>
  <c r="BO12" i="2"/>
  <c r="BG12" i="2"/>
  <c r="AY12" i="2"/>
  <c r="AQ12" i="2"/>
  <c r="AI12" i="2"/>
  <c r="AA12" i="2"/>
  <c r="S12" i="2"/>
  <c r="K12" i="2"/>
  <c r="C12" i="2"/>
  <c r="CO11" i="2"/>
  <c r="CG11" i="2"/>
  <c r="BY11" i="2"/>
  <c r="BQ11" i="2"/>
  <c r="BI11" i="2"/>
  <c r="BA11" i="2"/>
  <c r="AS11" i="2"/>
  <c r="AK11" i="2"/>
  <c r="AC11" i="2"/>
  <c r="U11" i="2"/>
  <c r="M11" i="2"/>
  <c r="E11" i="2"/>
  <c r="CQ10" i="2"/>
  <c r="CI10" i="2"/>
  <c r="CA10" i="2"/>
  <c r="BS10" i="2"/>
  <c r="BK10" i="2"/>
  <c r="BC10" i="2"/>
  <c r="AU10" i="2"/>
  <c r="AM10" i="2"/>
  <c r="AE10" i="2"/>
  <c r="W10" i="2"/>
  <c r="O10" i="2"/>
  <c r="G10" i="2"/>
  <c r="CS8" i="2"/>
  <c r="CK8" i="2"/>
  <c r="CC8" i="2"/>
  <c r="BU8" i="2"/>
  <c r="BM8" i="2"/>
  <c r="BE8" i="2"/>
  <c r="AW8" i="2"/>
  <c r="AO8" i="2"/>
  <c r="AG8" i="2"/>
  <c r="Y8" i="2"/>
  <c r="Q8" i="2"/>
  <c r="I8" i="2"/>
  <c r="CU6" i="2"/>
  <c r="CM6" i="2"/>
  <c r="CE6" i="2"/>
  <c r="BW6" i="2"/>
  <c r="BO6" i="2"/>
  <c r="BG6" i="2"/>
  <c r="AY6" i="2"/>
  <c r="AQ6" i="2"/>
  <c r="AI6" i="2"/>
  <c r="AA6" i="2"/>
  <c r="S6" i="2"/>
  <c r="K6" i="2"/>
  <c r="C6" i="2"/>
  <c r="AT12" i="2"/>
  <c r="CJ11" i="2"/>
  <c r="P11" i="2"/>
  <c r="BN10" i="2"/>
  <c r="R10" i="2"/>
  <c r="BX8" i="2"/>
  <c r="AB8" i="2"/>
  <c r="BR6" i="2"/>
  <c r="N6" i="2"/>
  <c r="CT12" i="2"/>
  <c r="CL12" i="2"/>
  <c r="CD12" i="2"/>
  <c r="BV12" i="2"/>
  <c r="BN12" i="2"/>
  <c r="BF12" i="2"/>
  <c r="AX12" i="2"/>
  <c r="AP12" i="2"/>
  <c r="AH12" i="2"/>
  <c r="Z12" i="2"/>
  <c r="R12" i="2"/>
  <c r="J12" i="2"/>
  <c r="CV11" i="2"/>
  <c r="CN11" i="2"/>
  <c r="CF11" i="2"/>
  <c r="BX11" i="2"/>
  <c r="BP11" i="2"/>
  <c r="BH11" i="2"/>
  <c r="AZ11" i="2"/>
  <c r="AR11" i="2"/>
  <c r="AJ11" i="2"/>
  <c r="AB11" i="2"/>
  <c r="T11" i="2"/>
  <c r="L11" i="2"/>
  <c r="D11" i="2"/>
  <c r="CP10" i="2"/>
  <c r="CH10" i="2"/>
  <c r="BZ10" i="2"/>
  <c r="BR10" i="2"/>
  <c r="BJ10" i="2"/>
  <c r="BB10" i="2"/>
  <c r="AT10" i="2"/>
  <c r="AL10" i="2"/>
  <c r="AD10" i="2"/>
  <c r="V10" i="2"/>
  <c r="N10" i="2"/>
  <c r="F10" i="2"/>
  <c r="CR8" i="2"/>
  <c r="CJ8" i="2"/>
  <c r="CB8" i="2"/>
  <c r="BT8" i="2"/>
  <c r="BL8" i="2"/>
  <c r="BD8" i="2"/>
  <c r="AV8" i="2"/>
  <c r="AN8" i="2"/>
  <c r="AF8" i="2"/>
  <c r="X8" i="2"/>
  <c r="P8" i="2"/>
  <c r="H8" i="2"/>
  <c r="CT6" i="2"/>
  <c r="CL6" i="2"/>
  <c r="CD6" i="2"/>
  <c r="BV6" i="2"/>
  <c r="BN6" i="2"/>
  <c r="BF6" i="2"/>
  <c r="AX6" i="2"/>
  <c r="AP6" i="2"/>
  <c r="AH6" i="2"/>
  <c r="Z6" i="2"/>
  <c r="R6" i="2"/>
  <c r="J6" i="2"/>
  <c r="CP12" i="2"/>
  <c r="AL12" i="2"/>
  <c r="CB11" i="2"/>
  <c r="AF11" i="2"/>
  <c r="CD10" i="2"/>
  <c r="AH10" i="2"/>
  <c r="BP8" i="2"/>
  <c r="T8" i="2"/>
  <c r="BB6" i="2"/>
  <c r="CS12" i="2"/>
  <c r="CK12" i="2"/>
  <c r="CC12" i="2"/>
  <c r="BU12" i="2"/>
  <c r="BM12" i="2"/>
  <c r="BE12" i="2"/>
  <c r="AW12" i="2"/>
  <c r="AO12" i="2"/>
  <c r="AG12" i="2"/>
  <c r="Y12" i="2"/>
  <c r="Q12" i="2"/>
  <c r="I12" i="2"/>
  <c r="CU11" i="2"/>
  <c r="CM11" i="2"/>
  <c r="CE11" i="2"/>
  <c r="BW11" i="2"/>
  <c r="BO11" i="2"/>
  <c r="BG11" i="2"/>
  <c r="AY11" i="2"/>
  <c r="AQ11" i="2"/>
  <c r="AI11" i="2"/>
  <c r="AA11" i="2"/>
  <c r="S11" i="2"/>
  <c r="K11" i="2"/>
  <c r="C11" i="2"/>
  <c r="CO10" i="2"/>
  <c r="CG10" i="2"/>
  <c r="BY10" i="2"/>
  <c r="BQ10" i="2"/>
  <c r="BI10" i="2"/>
  <c r="BA10" i="2"/>
  <c r="AS10" i="2"/>
  <c r="AK10" i="2"/>
  <c r="AC10" i="2"/>
  <c r="U10" i="2"/>
  <c r="M10" i="2"/>
  <c r="E10" i="2"/>
  <c r="CQ8" i="2"/>
  <c r="CI8" i="2"/>
  <c r="CA8" i="2"/>
  <c r="BS8" i="2"/>
  <c r="BK8" i="2"/>
  <c r="BC8" i="2"/>
  <c r="AU8" i="2"/>
  <c r="AM8" i="2"/>
  <c r="AE8" i="2"/>
  <c r="W8" i="2"/>
  <c r="O8" i="2"/>
  <c r="G8" i="2"/>
  <c r="CS6" i="2"/>
  <c r="CK6" i="2"/>
  <c r="CC6" i="2"/>
  <c r="BU6" i="2"/>
  <c r="BM6" i="2"/>
  <c r="BE6" i="2"/>
  <c r="AW6" i="2"/>
  <c r="AO6" i="2"/>
  <c r="AG6" i="2"/>
  <c r="Y6" i="2"/>
  <c r="Q6" i="2"/>
  <c r="I6" i="2"/>
  <c r="BZ12" i="2"/>
  <c r="CR11" i="2"/>
  <c r="AV11" i="2"/>
  <c r="BV10" i="2"/>
  <c r="J10" i="2"/>
  <c r="AZ8" i="2"/>
  <c r="CH6" i="2"/>
  <c r="AD6" i="2"/>
  <c r="CR12" i="2"/>
  <c r="CJ12" i="2"/>
  <c r="CB12" i="2"/>
  <c r="BT12" i="2"/>
  <c r="BL12" i="2"/>
  <c r="BD12" i="2"/>
  <c r="AV12" i="2"/>
  <c r="AN12" i="2"/>
  <c r="AF12" i="2"/>
  <c r="X12" i="2"/>
  <c r="P12" i="2"/>
  <c r="H12" i="2"/>
  <c r="CT11" i="2"/>
  <c r="CL11" i="2"/>
  <c r="CD11" i="2"/>
  <c r="BV11" i="2"/>
  <c r="BN11" i="2"/>
  <c r="BF11" i="2"/>
  <c r="AX11" i="2"/>
  <c r="AP11" i="2"/>
  <c r="AH11" i="2"/>
  <c r="Z11" i="2"/>
  <c r="R11" i="2"/>
  <c r="J11" i="2"/>
  <c r="CV10" i="2"/>
  <c r="CN10" i="2"/>
  <c r="CF10" i="2"/>
  <c r="BX10" i="2"/>
  <c r="BP10" i="2"/>
  <c r="BH10" i="2"/>
  <c r="AZ10" i="2"/>
  <c r="AR10" i="2"/>
  <c r="AJ10" i="2"/>
  <c r="AB10" i="2"/>
  <c r="T10" i="2"/>
  <c r="L10" i="2"/>
  <c r="D10" i="2"/>
  <c r="CP8" i="2"/>
  <c r="CH8" i="2"/>
  <c r="BZ8" i="2"/>
  <c r="BR8" i="2"/>
  <c r="BJ8" i="2"/>
  <c r="BB8" i="2"/>
  <c r="AT8" i="2"/>
  <c r="AL8" i="2"/>
  <c r="AD8" i="2"/>
  <c r="V8" i="2"/>
  <c r="N8" i="2"/>
  <c r="F8" i="2"/>
  <c r="CR6" i="2"/>
  <c r="CJ6" i="2"/>
  <c r="CB6" i="2"/>
  <c r="BT6" i="2"/>
  <c r="BL6" i="2"/>
  <c r="BD6" i="2"/>
  <c r="AV6" i="2"/>
  <c r="AN6" i="2"/>
  <c r="AF6" i="2"/>
  <c r="X6" i="2"/>
  <c r="P6" i="2"/>
  <c r="H6" i="2"/>
  <c r="BR12" i="2"/>
  <c r="F12" i="2"/>
  <c r="X11" i="2"/>
  <c r="BF10" i="2"/>
  <c r="CV8" i="2"/>
  <c r="AJ8" i="2"/>
  <c r="BZ6" i="2"/>
  <c r="V6" i="2"/>
  <c r="CQ12" i="2"/>
  <c r="CI12" i="2"/>
  <c r="CA12" i="2"/>
  <c r="BS12" i="2"/>
  <c r="BK12" i="2"/>
  <c r="BC12" i="2"/>
  <c r="AU12" i="2"/>
  <c r="AM12" i="2"/>
  <c r="AE12" i="2"/>
  <c r="W12" i="2"/>
  <c r="O12" i="2"/>
  <c r="G12" i="2"/>
  <c r="CS11" i="2"/>
  <c r="CK11" i="2"/>
  <c r="CC11" i="2"/>
  <c r="BU11" i="2"/>
  <c r="BM11" i="2"/>
  <c r="BE11" i="2"/>
  <c r="AW11" i="2"/>
  <c r="AO11" i="2"/>
  <c r="AG11" i="2"/>
  <c r="Y11" i="2"/>
  <c r="Q11" i="2"/>
  <c r="I11" i="2"/>
  <c r="CU10" i="2"/>
  <c r="CM10" i="2"/>
  <c r="CE10" i="2"/>
  <c r="BW10" i="2"/>
  <c r="BO10" i="2"/>
  <c r="BG10" i="2"/>
  <c r="AY10" i="2"/>
  <c r="AQ10" i="2"/>
  <c r="AI10" i="2"/>
  <c r="AA10" i="2"/>
  <c r="S10" i="2"/>
  <c r="K10" i="2"/>
  <c r="C10" i="2"/>
  <c r="CO8" i="2"/>
  <c r="CG8" i="2"/>
  <c r="BY8" i="2"/>
  <c r="BQ8" i="2"/>
  <c r="BI8" i="2"/>
  <c r="BA8" i="2"/>
  <c r="AS8" i="2"/>
  <c r="AK8" i="2"/>
  <c r="AC8" i="2"/>
  <c r="U8" i="2"/>
  <c r="M8" i="2"/>
  <c r="E8" i="2"/>
  <c r="CQ6" i="2"/>
  <c r="CI6" i="2"/>
  <c r="CA6" i="2"/>
  <c r="BS6" i="2"/>
  <c r="BK6" i="2"/>
  <c r="BC6" i="2"/>
  <c r="AU6" i="2"/>
  <c r="AM6" i="2"/>
  <c r="AE6" i="2"/>
  <c r="W6" i="2"/>
  <c r="O6" i="2"/>
  <c r="G6" i="2"/>
  <c r="CH12" i="2"/>
  <c r="V12" i="2"/>
  <c r="BD11" i="2"/>
  <c r="CL10" i="2"/>
  <c r="Z10" i="2"/>
  <c r="CF8" i="2"/>
  <c r="L8" i="2"/>
  <c r="BJ6" i="2"/>
  <c r="F6" i="2"/>
  <c r="CO12" i="2"/>
  <c r="CG12" i="2"/>
  <c r="BY12" i="2"/>
  <c r="BQ12" i="2"/>
  <c r="BI12" i="2"/>
  <c r="BA12" i="2"/>
  <c r="AS12" i="2"/>
  <c r="AK12" i="2"/>
  <c r="AC12" i="2"/>
  <c r="U12" i="2"/>
  <c r="M12" i="2"/>
  <c r="E12" i="2"/>
  <c r="CQ11" i="2"/>
  <c r="CI11" i="2"/>
  <c r="CA11" i="2"/>
  <c r="BS11" i="2"/>
  <c r="BK11" i="2"/>
  <c r="BC11" i="2"/>
  <c r="AU11" i="2"/>
  <c r="AM11" i="2"/>
  <c r="AE11" i="2"/>
  <c r="W11" i="2"/>
  <c r="O11" i="2"/>
  <c r="G11" i="2"/>
  <c r="CS10" i="2"/>
  <c r="CK10" i="2"/>
  <c r="CC10" i="2"/>
  <c r="BU10" i="2"/>
  <c r="BM10" i="2"/>
  <c r="BE10" i="2"/>
  <c r="AW10" i="2"/>
  <c r="AO10" i="2"/>
  <c r="AG10" i="2"/>
  <c r="Y10" i="2"/>
  <c r="Q10" i="2"/>
  <c r="I10" i="2"/>
  <c r="CU8" i="2"/>
  <c r="CM8" i="2"/>
  <c r="CE8" i="2"/>
  <c r="BW8" i="2"/>
  <c r="BO8" i="2"/>
  <c r="BG8" i="2"/>
  <c r="AY8" i="2"/>
  <c r="AQ8" i="2"/>
  <c r="AI8" i="2"/>
  <c r="AA8" i="2"/>
  <c r="S8" i="2"/>
  <c r="K8" i="2"/>
  <c r="C8" i="2"/>
  <c r="CO6" i="2"/>
  <c r="CG6" i="2"/>
  <c r="BY6" i="2"/>
  <c r="BQ6" i="2"/>
  <c r="BI6" i="2"/>
  <c r="BA6" i="2"/>
  <c r="AS6" i="2"/>
  <c r="AK6" i="2"/>
  <c r="AC6" i="2"/>
  <c r="U6" i="2"/>
  <c r="M6" i="2"/>
  <c r="E6" i="2"/>
  <c r="BB12" i="2"/>
  <c r="N12" i="2"/>
  <c r="BL11" i="2"/>
  <c r="H11" i="2"/>
  <c r="AX10" i="2"/>
  <c r="CN8" i="2"/>
  <c r="AR8" i="2"/>
  <c r="CP6" i="2"/>
  <c r="AT6" i="2"/>
</calcChain>
</file>

<file path=xl/sharedStrings.xml><?xml version="1.0" encoding="utf-8"?>
<sst xmlns="http://schemas.openxmlformats.org/spreadsheetml/2006/main" count="214" uniqueCount="214">
  <si>
    <t>Right click to show data transparency (not supported for all values)</t>
  </si>
  <si>
    <t>S&amp;P 500 Index (SPX) - Leverage &amp; Liquidity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</si>
  <si>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</si>
  <si>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</si>
  <si>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</si>
  <si>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</si>
  <si>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</si>
  <si>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</si>
  <si>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</si>
  <si>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</si>
  <si>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</si>
  <si>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</si>
  <si>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</si>
  <si>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</si>
  <si>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</si>
  <si>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</si>
  <si>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</si>
  <si>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</si>
  <si>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</si>
  <si>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</si>
  <si>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</si>
  <si>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</si>
  <si>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</si>
  <si>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</si>
  <si>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</si>
  <si>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</si>
  <si>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</si>
  <si>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</si>
  <si>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</si>
  <si>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</si>
  <si>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</si>
  <si>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</si>
  <si>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</si>
  <si>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</si>
  <si>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</si>
  <si>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</si>
  <si>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</si>
  <si>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</si>
  <si>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</si>
  <si>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</si>
  <si>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</si>
  <si>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</si>
  <si>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</si>
  <si>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</si>
  <si>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</si>
  <si>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</si>
  <si>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</si>
  <si>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</si>
  <si>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</si>
  <si>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</si>
  <si>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</si>
  <si>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</si>
  <si>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</si>
  <si>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</si>
  <si>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</si>
  <si>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</si>
  <si>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</si>
  <si>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</si>
  <si>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</si>
  <si>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</si>
  <si>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</si>
  <si>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</si>
  <si>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</si>
  <si>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</si>
  <si>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</si>
  <si>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</si>
  <si>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</si>
  <si>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</si>
  <si>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</si>
  <si>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</si>
  <si>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</si>
  <si>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</si>
  <si>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</si>
  <si>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</si>
  <si>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</si>
  <si>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</si>
  <si>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</si>
  <si>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</si>
  <si>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</si>
  <si>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</si>
  <si>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</si>
  <si>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</si>
  <si>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</si>
  <si>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</si>
  <si>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</si>
  <si>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</si>
  <si>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</si>
  <si>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</si>
  <si>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</si>
  <si>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</si>
  <si>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</si>
  <si>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</si>
  <si>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</si>
  <si>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</si>
  <si>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</si>
  <si>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</si>
  <si>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</si>
  <si>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</si>
  <si>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</si>
  <si>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</si>
  <si>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 Est</t>
  </si>
  <si>
    <t>Q2 2019 Est</t>
  </si>
  <si>
    <t>3 Months Ending</t>
  </si>
  <si>
    <t>09/30/1994</t>
  </si>
  <si>
    <t>12/30/1994</t>
  </si>
  <si>
    <t>03/31/1995</t>
  </si>
  <si>
    <t>06/30/1995</t>
  </si>
  <si>
    <t>09/29/1995</t>
  </si>
  <si>
    <t>12/29/1995</t>
  </si>
  <si>
    <t>03/29/1996</t>
  </si>
  <si>
    <t>06/28/1996</t>
  </si>
  <si>
    <t>09/30/1996</t>
  </si>
  <si>
    <t>12/31/1996</t>
  </si>
  <si>
    <t>03/31/1997</t>
  </si>
  <si>
    <t>06/30/1997</t>
  </si>
  <si>
    <t>09/30/1997</t>
  </si>
  <si>
    <t>12/31/1997</t>
  </si>
  <si>
    <t>03/31/1998</t>
  </si>
  <si>
    <t>06/30/1998</t>
  </si>
  <si>
    <t>09/30/1998</t>
  </si>
  <si>
    <t>12/31/1998</t>
  </si>
  <si>
    <t>03/31/1999</t>
  </si>
  <si>
    <t>06/30/1999</t>
  </si>
  <si>
    <t>09/30/1999</t>
  </si>
  <si>
    <t>12/31/1999</t>
  </si>
  <si>
    <t>03/31/2000</t>
  </si>
  <si>
    <t>06/30/2000</t>
  </si>
  <si>
    <t>09/29/2000</t>
  </si>
  <si>
    <t>12/29/2000</t>
  </si>
  <si>
    <t>03/30/2001</t>
  </si>
  <si>
    <t>06/29/2001</t>
  </si>
  <si>
    <t>09/28/2001</t>
  </si>
  <si>
    <t>12/31/2001</t>
  </si>
  <si>
    <t>03/29/2002</t>
  </si>
  <si>
    <t>06/28/2002</t>
  </si>
  <si>
    <t>09/30/2002</t>
  </si>
  <si>
    <t>12/31/2002</t>
  </si>
  <si>
    <t>03/31/2003</t>
  </si>
  <si>
    <t>06/30/2003</t>
  </si>
  <si>
    <t>09/30/2003</t>
  </si>
  <si>
    <t>12/31/2003</t>
  </si>
  <si>
    <t>03/31/2004</t>
  </si>
  <si>
    <t>06/30/2004</t>
  </si>
  <si>
    <t>09/30/2004</t>
  </si>
  <si>
    <t>12/31/2004</t>
  </si>
  <si>
    <t>03/31/2005</t>
  </si>
  <si>
    <t>06/30/2005</t>
  </si>
  <si>
    <t>09/30/2005</t>
  </si>
  <si>
    <t>12/30/2005</t>
  </si>
  <si>
    <t>03/31/2006</t>
  </si>
  <si>
    <t>06/30/2006</t>
  </si>
  <si>
    <t>09/29/2006</t>
  </si>
  <si>
    <t>12/29/2006</t>
  </si>
  <si>
    <t>03/30/2007</t>
  </si>
  <si>
    <t>06/29/2007</t>
  </si>
  <si>
    <t>09/28/2007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</si>
  <si>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</si>
  <si>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</si>
  <si>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</si>
  <si>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</si>
  <si>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</si>
  <si>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</si>
  <si>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</si>
  <si>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</si>
  <si>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</si>
  <si>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</si>
  <si>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</si>
  <si>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</si>
  <si>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</si>
  <si>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</si>
  <si>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</si>
  <si>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</si>
  <si>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12/30/2011</t>
  </si>
  <si>
    <t>03/30/2012</t>
  </si>
  <si>
    <t>06/29/2012</t>
  </si>
  <si>
    <t>09/28/2012</t>
  </si>
  <si>
    <t>12/31/2012</t>
  </si>
  <si>
    <t>03/29/2013</t>
  </si>
  <si>
    <t>06/28/2013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</si>
  <si>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</si>
  <si>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</si>
  <si>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</si>
  <si>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</si>
  <si>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</si>
  <si>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</si>
  <si>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</si>
  <si>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</si>
  <si>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</si>
  <si>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</si>
  <si>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</si>
  <si>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</si>
  <si>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</si>
  <si>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12/30/2016</t>
  </si>
  <si>
    <t>03/31/2017</t>
  </si>
  <si>
    <t>06/30/2017</t>
  </si>
  <si>
    <t>09/29/2017</t>
  </si>
  <si>
    <t>12/29/2017</t>
  </si>
  <si>
    <t>03/30/2018</t>
  </si>
  <si>
    <t>06/29/2018</t>
  </si>
  <si>
    <t>09/28/2018</t>
  </si>
  <si>
    <t>12/31/2018</t>
  </si>
  <si>
    <t>03/31/2019</t>
  </si>
  <si>
    <t>06/30/2019</t>
  </si>
  <si>
    <t>Current Ratio</t>
  </si>
  <si>
    <t>CUR_RATIO</t>
  </si>
  <si>
    <t>Net Debt to EBITDA</t>
  </si>
  <si>
    <t>NET_DEBT_TO_EBITDA</t>
  </si>
  <si>
    <t>Total Debt To EV</t>
  </si>
  <si>
    <t>TOTAL_DEBT_TO_CURRENT_EV</t>
  </si>
  <si>
    <t>Total Debt to Total Equity</t>
  </si>
  <si>
    <t>TOT_DEBT_TO_TOT_EQY</t>
  </si>
  <si>
    <t>Total Debt to Total Assets</t>
  </si>
  <si>
    <t>TOT_DEBT_TO_TOT_ASSET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</si>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</sst>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</cellStyleXfs>
  <cellXfs count="12">
    <xf numFmtId="0" fontId="0" fillId="0" borderId="0" xfId="0"/>
    <xf numFmtId="0" fontId="2" fillId="33" borderId="0" xfId="26" applyNumberFormat="1" applyFont="1" applyFill="1" applyBorder="1" applyAlignment="1" applyProtection="1"/>
    <xf numFmtId="0" fontId="5" fillId="34" borderId="0" xfId="31" applyFont="1" applyFill="1" applyAlignment="1">
      <alignment horizontal="center"/>
    </xf>
    <xf numFmtId="0" fontId="6" fillId="33" borderId="3" xfId="33" applyNumberFormat="1" applyFont="1" applyFill="1" applyBorder="1" applyAlignment="1" applyProtection="1">
      <alignment horizontal="left"/>
    </xf>
    <xf numFmtId="0" fontId="6" fillId="33" borderId="3" xfId="32" applyNumberFormat="1" applyFont="1" applyFill="1" applyBorder="1" applyAlignment="1" applyProtection="1">
      <alignment horizontal="right"/>
    </xf>
    <xf numFmtId="0" fontId="6" fillId="33" borderId="1" xfId="30" applyNumberFormat="1" applyFont="1" applyFill="1" applyBorder="1" applyAlignment="1" applyProtection="1">
      <alignment horizontal="right"/>
    </xf>
    <xf numFmtId="0" fontId="8" fillId="35" borderId="4" xfId="34" applyFont="1" applyFill="1" applyBorder="1"/>
    <xf numFmtId="0" fontId="4" fillId="33" borderId="15" xfId="49" applyFont="1" applyFill="1" applyBorder="1" applyAlignment="1">
      <alignment horizontal="left" vertical="center" readingOrder="1"/>
    </xf>
    <xf numFmtId="0" fontId="6" fillId="33" borderId="1" xfId="50">
      <alignment horizontal="left"/>
    </xf>
    <xf numFmtId="0" fontId="3" fillId="34" borderId="5" xfId="35" applyNumberFormat="1" applyFont="1" applyFill="1" applyBorder="1" applyAlignment="1" applyProtection="1"/>
    <xf numFmtId="3" fontId="1" fillId="34" borderId="2" xfId="51" applyNumberFormat="1" applyFont="1" applyFill="1" applyBorder="1" applyAlignment="1" applyProtection="1">
      <alignment horizontal="right"/>
    </xf>
    <xf numFmtId="4" fontId="1" fillId="34" borderId="2" xfId="52" applyNumberFormat="1" applyFont="1" applyFill="1" applyBorder="1" applyAlignment="1" applyProtection="1">
      <alignment horizontal="right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49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0"/>
    <cellStyle name="fa_column_header_empty" xfId="31"/>
    <cellStyle name="fa_column_header_top" xfId="32"/>
    <cellStyle name="fa_column_header_top_left" xfId="33"/>
    <cellStyle name="fa_data_standard_0_grouped" xfId="51"/>
    <cellStyle name="fa_data_standard_2_grouped" xfId="52"/>
    <cellStyle name="fa_footer_italic" xfId="34"/>
    <cellStyle name="fa_row_header_standard" xfId="35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31.31</v>
        <stp/>
        <stp>##V3_BDHV12</stp>
        <stp>SPX Index</stp>
        <stp>TOT_DEBT_TO_TOT_ASSET</stp>
        <stp>CQ1 1995</stp>
        <stp>CQ1 1995</stp>
        <stp>[FA1_lwxjc4jf.xlsx]Leverage &amp; Liquidity!R12C5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E12" s="2"/>
      </tp>
      <tp>
        <v>31.04</v>
        <stp/>
        <stp>##V3_BDHV12</stp>
        <stp>SPX Index</stp>
        <stp>TOT_DEBT_TO_TOT_ASSET</stp>
        <stp>CQ3 1994</stp>
        <stp>CQ3 1994</stp>
        <stp>[FA1_lwxjc4jf.xlsx]Leverage &amp; Liquidity!R12C3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12" s="2"/>
      </tp>
      <tp>
        <v>31.6</v>
        <stp/>
        <stp>##V3_BDHV12</stp>
        <stp>SPX Index</stp>
        <stp>TOT_DEBT_TO_TOT_ASSET</stp>
        <stp>CQ2 1995</stp>
        <stp>CQ2 1995</stp>
        <stp>[FA1_lwxjc4jf.xlsx]Leverage &amp; Liquidity!R12C6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F12" s="2"/>
      </tp>
      <tp>
        <v>33.29</v>
        <stp/>
        <stp>##V3_BDHV12</stp>
        <stp>SPX Index</stp>
        <stp>TOT_DEBT_TO_TOT_ASSET</stp>
        <stp>CQ1 1996</stp>
        <stp>CQ1 1996</stp>
        <stp>[FA1_lwxjc4jf.xlsx]Leverage &amp; Liquidity!R12C9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I12" s="2"/>
      </tp>
      <tp>
        <v>32.46</v>
        <stp/>
        <stp>##V3_BDHV12</stp>
        <stp>SPX Index</stp>
        <stp>TOT_DEBT_TO_TOT_ASSET</stp>
        <stp>CQ3 1995</stp>
        <stp>CQ3 1995</stp>
        <stp>[FA1_lwxjc4jf.xlsx]Leverage &amp; Liquidity!R12C7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G12" s="2"/>
      </tp>
      <tp>
        <v>32.32</v>
        <stp/>
        <stp>##V3_BDHV12</stp>
        <stp>SPX Index</stp>
        <stp>TOT_DEBT_TO_TOT_ASSET</stp>
        <stp>CQ4 1995</stp>
        <stp>CQ4 1995</stp>
        <stp>[FA1_lwxjc4jf.xlsx]Leverage &amp; Liquidity!R12C8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H12" s="2"/>
      </tp>
      <tp>
        <v>32.08</v>
        <stp/>
        <stp>##V3_BDHV12</stp>
        <stp>SPX Index</stp>
        <stp>TOT_DEBT_TO_TOT_ASSET</stp>
        <stp>CQ4 1994</stp>
        <stp>CQ4 1994</stp>
        <stp>[FA1_lwxjc4jf.xlsx]Leverage &amp; Liquidity!R12C4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D12" s="2"/>
      </tp>
      <tp>
        <v>113.64</v>
        <stp/>
        <stp>##V3_BDHV12</stp>
        <stp>SPX Index</stp>
        <stp>TOT_DEBT_TO_TOT_EQY</stp>
        <stp>CQ4 2018</stp>
        <stp>CQ4 2018</stp>
        <stp>[FA1_lwxjc4jf.xlsx]Leverage &amp; Liquidity!R11C100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V11" s="2"/>
      </tp>
      <tp>
        <v>1.0900000000000001</v>
        <stp/>
        <stp>##V3_BDHV12</stp>
        <stp>SPX Index</stp>
        <stp>CUR_RATIO</stp>
        <stp>CQ4 1995</stp>
        <stp>CQ4 1995</stp>
        <stp>[FA1_lwxjc4jf.xlsx]Leverage &amp; Liquidity!R6C8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H6" s="2"/>
      </tp>
      <tp>
        <v>1.1100000000000001</v>
        <stp/>
        <stp>##V3_BDHV12</stp>
        <stp>SPX Index</stp>
        <stp>CUR_RATIO</stp>
        <stp>CQ4 1994</stp>
        <stp>CQ4 1994</stp>
        <stp>[FA1_lwxjc4jf.xlsx]Leverage &amp; Liquidity!R6C4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D6" s="2"/>
      </tp>
      <tp>
        <v>1.1200000000000001</v>
        <stp/>
        <stp>##V3_BDHV12</stp>
        <stp>SPX Index</stp>
        <stp>CUR_RATIO</stp>
        <stp>CQ1 1995</stp>
        <stp>CQ1 1995</stp>
        <stp>[FA1_lwxjc4jf.xlsx]Leverage &amp; Liquidity!R6C5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E6" s="2"/>
      </tp>
      <tp>
        <v>1.1200000000000001</v>
        <stp/>
        <stp>##V3_BDHV12</stp>
        <stp>SPX Index</stp>
        <stp>CUR_RATIO</stp>
        <stp>CQ1 1996</stp>
        <stp>CQ1 1996</stp>
        <stp>[FA1_lwxjc4jf.xlsx]Leverage &amp; Liquidity!R6C9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I6" s="2"/>
      </tp>
      <tp>
        <v>1.1400000000000001</v>
        <stp/>
        <stp>##V3_BDHV12</stp>
        <stp>SPX Index</stp>
        <stp>CUR_RATIO</stp>
        <stp>CQ2 1995</stp>
        <stp>CQ2 1995</stp>
        <stp>[FA1_lwxjc4jf.xlsx]Leverage &amp; Liquidity!R6C6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F6" s="2"/>
      </tp>
      <tp>
        <v>1.1299999999999999</v>
        <stp/>
        <stp>##V3_BDHV12</stp>
        <stp>SPX Index</stp>
        <stp>CUR_RATIO</stp>
        <stp>CQ3 1994</stp>
        <stp>CQ3 1994</stp>
        <stp>[FA1_lwxjc4jf.xlsx]Leverage &amp; Liquidity!R6C3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6" s="2"/>
      </tp>
      <tp>
        <v>1.1299999999999999</v>
        <stp/>
        <stp>##V3_BDHV12</stp>
        <stp>SPX Index</stp>
        <stp>CUR_RATIO</stp>
        <stp>CQ3 1995</stp>
        <stp>CQ3 1995</stp>
        <stp>[FA1_lwxjc4jf.xlsx]Leverage &amp; Liquidity!R6C7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G6" s="2"/>
      </tp>
    </main>
    <main first="bloomberg.rtd">
      <tp>
        <v>0.42</v>
        <stp/>
        <stp>##V3_BDHV12</stp>
        <stp>SPX Index</stp>
        <stp>TOTAL_DEBT_TO_CURRENT_EV</stp>
        <stp>CQ1 1995</stp>
        <stp>CQ1 1995</stp>
        <stp>[FA1_lwxjc4jf.xlsx]Leverage &amp; Liquidity!R10C5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E10" s="2"/>
      </tp>
      <tp>
        <v>0.41</v>
        <stp/>
        <stp>##V3_BDHV12</stp>
        <stp>SPX Index</stp>
        <stp>TOTAL_DEBT_TO_CURRENT_EV</stp>
        <stp>CQ3 1995</stp>
        <stp>CQ3 1995</stp>
        <stp>[FA1_lwxjc4jf.xlsx]Leverage &amp; Liquidity!R10C7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G10" s="2"/>
      </tp>
      <tp>
        <v>0.39</v>
        <stp/>
        <stp>##V3_BDHV12</stp>
        <stp>SPX Index</stp>
        <stp>TOTAL_DEBT_TO_CURRENT_EV</stp>
        <stp>CQ1 1996</stp>
        <stp>CQ1 1996</stp>
        <stp>[FA1_lwxjc4jf.xlsx]Leverage &amp; Liquidity!R10C9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I10" s="2"/>
      </tp>
      <tp>
        <v>0.45</v>
        <stp/>
        <stp>##V3_BDHV12</stp>
        <stp>SPX Index</stp>
        <stp>TOTAL_DEBT_TO_CURRENT_EV</stp>
        <stp>CQ3 1994</stp>
        <stp>CQ3 1994</stp>
        <stp>[FA1_lwxjc4jf.xlsx]Leverage &amp; Liquidity!R10C3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10" s="2"/>
      </tp>
      <tp>
        <v>0.41</v>
        <stp/>
        <stp>##V3_BDHV12</stp>
        <stp>SPX Index</stp>
        <stp>TOTAL_DEBT_TO_CURRENT_EV</stp>
        <stp>CQ2 1995</stp>
        <stp>CQ2 1995</stp>
        <stp>[FA1_lwxjc4jf.xlsx]Leverage &amp; Liquidity!R10C6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F10" s="2"/>
      </tp>
      <tp>
        <v>0.44</v>
        <stp/>
        <stp>##V3_BDHV12</stp>
        <stp>SPX Index</stp>
        <stp>TOTAL_DEBT_TO_CURRENT_EV</stp>
        <stp>CQ4 1994</stp>
        <stp>CQ4 1994</stp>
        <stp>[FA1_lwxjc4jf.xlsx]Leverage &amp; Liquidity!R10C4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D10" s="2"/>
      </tp>
      <tp>
        <v>0.34</v>
        <stp/>
        <stp>##V3_BDHV12</stp>
        <stp>SPX Index</stp>
        <stp>TOTAL_DEBT_TO_CURRENT_EV</stp>
        <stp>CQ4 2018</stp>
        <stp>CQ4 2018</stp>
        <stp>[FA1_lwxjc4jf.xlsx]Leverage &amp; Liquidity!R10C100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V10" s="2"/>
      </tp>
      <tp>
        <v>0.4</v>
        <stp/>
        <stp>##V3_BDHV12</stp>
        <stp>SPX Index</stp>
        <stp>TOTAL_DEBT_TO_CURRENT_EV</stp>
        <stp>CQ4 1995</stp>
        <stp>CQ4 1995</stp>
        <stp>[FA1_lwxjc4jf.xlsx]Leverage &amp; Liquidity!R10C8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H10" s="2"/>
      </tp>
      <tp>
        <v>25.35</v>
        <stp/>
        <stp>##V3_BDHV12</stp>
        <stp>SPX Index</stp>
        <stp>TOT_DEBT_TO_TOT_ASSET</stp>
        <stp>CQ4 2018</stp>
        <stp>CQ4 2018</stp>
        <stp>[FA1_lwxjc4jf.xlsx]Leverage &amp; Liquidity!R12C100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V12" s="2"/>
      </tp>
      <tp>
        <v>139.9</v>
        <stp/>
        <stp>##V3_BDHV12</stp>
        <stp>SPX Index</stp>
        <stp>TOT_DEBT_TO_TOT_EQY</stp>
        <stp>CQ4 2009</stp>
        <stp>CQ4 2009</stp>
        <stp>[FA1_lwxjc4jf.xlsx]Leverage &amp; Liquidity!R11C64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L11" s="2"/>
      </tp>
      <tp>
        <v>161.01</v>
        <stp/>
        <stp>##V3_BDHV12</stp>
        <stp>SPX Index</stp>
        <stp>TOT_DEBT_TO_TOT_EQY</stp>
        <stp>CQ2 2009</stp>
        <stp>CQ2 2009</stp>
        <stp>[FA1_lwxjc4jf.xlsx]Leverage &amp; Liquidity!R11C62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J11" s="2"/>
      </tp>
      <tp>
        <v>150.58000000000001</v>
        <stp/>
        <stp>##V3_BDHV12</stp>
        <stp>SPX Index</stp>
        <stp>TOT_DEBT_TO_TOT_EQY</stp>
        <stp>CQ3 2009</stp>
        <stp>CQ3 2009</stp>
        <stp>[FA1_lwxjc4jf.xlsx]Leverage &amp; Liquidity!R11C63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K11" s="2"/>
      </tp>
      <tp>
        <v>172</v>
        <stp/>
        <stp>##V3_BDHV12</stp>
        <stp>SPX Index</stp>
        <stp>TOT_DEBT_TO_TOT_EQY</stp>
        <stp>CQ1 2009</stp>
        <stp>CQ1 2009</stp>
        <stp>[FA1_lwxjc4jf.xlsx]Leverage &amp; Liquidity!R11C61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I11" s="2"/>
      </tp>
      <tp>
        <v>114.51</v>
        <stp/>
        <stp>##V3_BDHV12</stp>
        <stp>SPX Index</stp>
        <stp>TOT_DEBT_TO_TOT_EQY</stp>
        <stp>CQ1 2018</stp>
        <stp>CQ1 2018</stp>
        <stp>[FA1_lwxjc4jf.xlsx]Leverage &amp; Liquidity!R11C97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S11" s="2"/>
      </tp>
      <tp>
        <v>112.3</v>
        <stp/>
        <stp>##V3_BDHV12</stp>
        <stp>SPX Index</stp>
        <stp>TOT_DEBT_TO_TOT_EQY</stp>
        <stp>CQ2 2018</stp>
        <stp>CQ2 2018</stp>
        <stp>[FA1_lwxjc4jf.xlsx]Leverage &amp; Liquidity!R11C98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T11" s="2"/>
      </tp>
      <tp>
        <v>112.39</v>
        <stp/>
        <stp>##V3_BDHV12</stp>
        <stp>SPX Index</stp>
        <stp>TOT_DEBT_TO_TOT_EQY</stp>
        <stp>CQ3 2018</stp>
        <stp>CQ3 2018</stp>
        <stp>[FA1_lwxjc4jf.xlsx]Leverage &amp; Liquidity!R11C99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U11" s="2"/>
      </tp>
      <tp>
        <v>184.72</v>
        <stp/>
        <stp>##V3_BDHV12</stp>
        <stp>SPX Index</stp>
        <stp>TOT_DEBT_TO_TOT_EQY</stp>
        <stp>CQ4 2008</stp>
        <stp>CQ4 2008</stp>
        <stp>[FA1_lwxjc4jf.xlsx]Leverage &amp; Liquidity!R11C60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H11" s="2"/>
      </tp>
      <tp>
        <v>234.67</v>
        <stp/>
        <stp>##V3_BDHV12</stp>
        <stp>SPX Index</stp>
        <stp>TOT_DEBT_TO_TOT_EQY</stp>
        <stp>CQ1 2008</stp>
        <stp>CQ1 2008</stp>
        <stp>[FA1_lwxjc4jf.xlsx]Leverage &amp; Liquidity!R11C57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E11" s="2"/>
      </tp>
      <tp>
        <v>187.96</v>
        <stp/>
        <stp>##V3_BDHV12</stp>
        <stp>SPX Index</stp>
        <stp>TOT_DEBT_TO_TOT_EQY</stp>
        <stp>CQ3 2008</stp>
        <stp>CQ3 2008</stp>
        <stp>[FA1_lwxjc4jf.xlsx]Leverage &amp; Liquidity!R11C59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G11" s="2"/>
      </tp>
      <tp>
        <v>226.93</v>
        <stp/>
        <stp>##V3_BDHV12</stp>
        <stp>SPX Index</stp>
        <stp>TOT_DEBT_TO_TOT_EQY</stp>
        <stp>CQ2 2008</stp>
        <stp>CQ2 2008</stp>
        <stp>[FA1_lwxjc4jf.xlsx]Leverage &amp; Liquidity!R11C58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F11" s="2"/>
      </tp>
      <tp>
        <v>197.26</v>
        <stp/>
        <stp>##V3_BDHV12</stp>
        <stp>SPX Index</stp>
        <stp>TOT_DEBT_TO_TOT_EQY</stp>
        <stp>CQ1 1998</stp>
        <stp>CQ1 1998</stp>
        <stp>[FA1_lwxjc4jf.xlsx]Leverage &amp; Liquidity!R11C17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Q11" s="2"/>
      </tp>
      <tp>
        <v>202.65</v>
        <stp/>
        <stp>##V3_BDHV12</stp>
        <stp>SPX Index</stp>
        <stp>TOT_DEBT_TO_TOT_EQY</stp>
        <stp>CQ3 1998</stp>
        <stp>CQ3 1998</stp>
        <stp>[FA1_lwxjc4jf.xlsx]Leverage &amp; Liquidity!R11C19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S11" s="2"/>
      </tp>
      <tp>
        <v>204.65</v>
        <stp/>
        <stp>##V3_BDHV12</stp>
        <stp>SPX Index</stp>
        <stp>TOT_DEBT_TO_TOT_EQY</stp>
        <stp>CQ2 1998</stp>
        <stp>CQ2 1998</stp>
        <stp>[FA1_lwxjc4jf.xlsx]Leverage &amp; Liquidity!R11C18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R11" s="2"/>
      </tp>
      <tp>
        <v>204.94</v>
        <stp/>
        <stp>##V3_BDHV12</stp>
        <stp>SPX Index</stp>
        <stp>TOT_DEBT_TO_TOT_EQY</stp>
        <stp>CQ4 1998</stp>
        <stp>CQ4 1998</stp>
        <stp>[FA1_lwxjc4jf.xlsx]Leverage &amp; Liquidity!R11C20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T11" s="2"/>
      </tp>
      <tp>
        <v>205.45</v>
        <stp/>
        <stp>##V3_BDHV12</stp>
        <stp>SPX Index</stp>
        <stp>TOT_DEBT_TO_TOT_EQY</stp>
        <stp>CQ2 1999</stp>
        <stp>CQ2 1999</stp>
        <stp>[FA1_lwxjc4jf.xlsx]Leverage &amp; Liquidity!R11C22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V11" s="2"/>
      </tp>
      <tp>
        <v>207.28</v>
        <stp/>
        <stp>##V3_BDHV12</stp>
        <stp>SPX Index</stp>
        <stp>TOT_DEBT_TO_TOT_EQY</stp>
        <stp>CQ3 1999</stp>
        <stp>CQ3 1999</stp>
        <stp>[FA1_lwxjc4jf.xlsx]Leverage &amp; Liquidity!R11C23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W11" s="2"/>
      </tp>
      <tp>
        <v>207.59</v>
        <stp/>
        <stp>##V3_BDHV12</stp>
        <stp>SPX Index</stp>
        <stp>TOT_DEBT_TO_TOT_EQY</stp>
        <stp>CQ1 1999</stp>
        <stp>CQ1 1999</stp>
        <stp>[FA1_lwxjc4jf.xlsx]Leverage &amp; Liquidity!R11C21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U11" s="2"/>
      </tp>
      <tp>
        <v>206.19</v>
        <stp/>
        <stp>##V3_BDHV12</stp>
        <stp>SPX Index</stp>
        <stp>TOT_DEBT_TO_TOT_EQY</stp>
        <stp>CQ4 1999</stp>
        <stp>CQ4 1999</stp>
        <stp>[FA1_lwxjc4jf.xlsx]Leverage &amp; Liquidity!R11C24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X11" s="2"/>
      </tp>
      <tp>
        <v>108.35</v>
        <stp/>
        <stp>##V3_BDHV12</stp>
        <stp>SPX Index</stp>
        <stp>TOT_DEBT_TO_TOT_EQY</stp>
        <stp>CQ1 2015</stp>
        <stp>CQ1 2015</stp>
        <stp>[FA1_lwxjc4jf.xlsx]Leverage &amp; Liquidity!R11C85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G11" s="2"/>
      </tp>
      <tp>
        <v>108.94</v>
        <stp/>
        <stp>##V3_BDHV12</stp>
        <stp>SPX Index</stp>
        <stp>TOT_DEBT_TO_TOT_EQY</stp>
        <stp>CQ3 2015</stp>
        <stp>CQ3 2015</stp>
        <stp>[FA1_lwxjc4jf.xlsx]Leverage &amp; Liquidity!R11C87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I11" s="2"/>
      </tp>
      <tp>
        <v>109.15</v>
        <stp/>
        <stp>##V3_BDHV12</stp>
        <stp>SPX Index</stp>
        <stp>TOT_DEBT_TO_TOT_EQY</stp>
        <stp>CQ2 2015</stp>
        <stp>CQ2 2015</stp>
        <stp>[FA1_lwxjc4jf.xlsx]Leverage &amp; Liquidity!R11C86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H11" s="2"/>
      </tp>
      <tp>
        <v>108.61</v>
        <stp/>
        <stp>##V3_BDHV12</stp>
        <stp>SPX Index</stp>
        <stp>TOT_DEBT_TO_TOT_EQY</stp>
        <stp>CQ4 2015</stp>
        <stp>CQ4 2015</stp>
        <stp>[FA1_lwxjc4jf.xlsx]Leverage &amp; Liquidity!R11C88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J11" s="2"/>
      </tp>
      <tp>
        <v>211.5</v>
        <stp/>
        <stp>##V3_BDHV12</stp>
        <stp>SPX Index</stp>
        <stp>TOT_DEBT_TO_TOT_EQY</stp>
        <stp>CQ4 2005</stp>
        <stp>CQ4 2005</stp>
        <stp>[FA1_lwxjc4jf.xlsx]Leverage &amp; Liquidity!R11C48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V11" s="2"/>
      </tp>
      <tp>
        <v>216.35</v>
        <stp/>
        <stp>##V3_BDHV12</stp>
        <stp>SPX Index</stp>
        <stp>TOT_DEBT_TO_TOT_EQY</stp>
        <stp>CQ1 2005</stp>
        <stp>CQ1 2005</stp>
        <stp>[FA1_lwxjc4jf.xlsx]Leverage &amp; Liquidity!R11C45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S11" s="2"/>
      </tp>
      <tp>
        <v>212.93</v>
        <stp/>
        <stp>##V3_BDHV12</stp>
        <stp>SPX Index</stp>
        <stp>TOT_DEBT_TO_TOT_EQY</stp>
        <stp>CQ2 2005</stp>
        <stp>CQ2 2005</stp>
        <stp>[FA1_lwxjc4jf.xlsx]Leverage &amp; Liquidity!R11C46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T11" s="2"/>
      </tp>
      <tp>
        <v>212.93</v>
        <stp/>
        <stp>##V3_BDHV12</stp>
        <stp>SPX Index</stp>
        <stp>TOT_DEBT_TO_TOT_EQY</stp>
        <stp>CQ3 2005</stp>
        <stp>CQ3 2005</stp>
        <stp>[FA1_lwxjc4jf.xlsx]Leverage &amp; Liquidity!R11C47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U11" s="2"/>
      </tp>
      <tp>
        <v>163.72</v>
        <stp/>
        <stp>##V3_BDHV12</stp>
        <stp>SPX Index</stp>
        <stp>TOT_DEBT_TO_TOT_EQY</stp>
        <stp>CQ3 1996</stp>
        <stp>CQ3 1996</stp>
        <stp>[FA1_lwxjc4jf.xlsx]Leverage &amp; Liquidity!R11C11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K11" s="2"/>
      </tp>
      <tp>
        <v>166.86</v>
        <stp/>
        <stp>##V3_BDHV12</stp>
        <stp>SPX Index</stp>
        <stp>TOT_DEBT_TO_TOT_EQY</stp>
        <stp>CQ2 1996</stp>
        <stp>CQ2 1996</stp>
        <stp>[FA1_lwxjc4jf.xlsx]Leverage &amp; Liquidity!R11C10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J11" s="2"/>
      </tp>
      <tp>
        <v>168.05</v>
        <stp/>
        <stp>##V3_BDHV12</stp>
        <stp>SPX Index</stp>
        <stp>TOT_DEBT_TO_TOT_EQY</stp>
        <stp>CQ4 1996</stp>
        <stp>CQ4 1996</stp>
        <stp>[FA1_lwxjc4jf.xlsx]Leverage &amp; Liquidity!R11C12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L11" s="2"/>
      </tp>
      <tp>
        <v>106.38</v>
        <stp/>
        <stp>##V3_BDHV12</stp>
        <stp>SPX Index</stp>
        <stp>TOT_DEBT_TO_TOT_EQY</stp>
        <stp>CQ1 2014</stp>
        <stp>CQ1 2014</stp>
        <stp>[FA1_lwxjc4jf.xlsx]Leverage &amp; Liquidity!R11C81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C11" s="2"/>
      </tp>
      <tp>
        <v>104.38</v>
        <stp/>
        <stp>##V3_BDHV12</stp>
        <stp>SPX Index</stp>
        <stp>TOT_DEBT_TO_TOT_EQY</stp>
        <stp>CQ3 2014</stp>
        <stp>CQ3 2014</stp>
        <stp>[FA1_lwxjc4jf.xlsx]Leverage &amp; Liquidity!R11C83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E11" s="2"/>
      </tp>
      <tp>
        <v>104.55</v>
        <stp/>
        <stp>##V3_BDHV12</stp>
        <stp>SPX Index</stp>
        <stp>TOT_DEBT_TO_TOT_EQY</stp>
        <stp>CQ2 2014</stp>
        <stp>CQ2 2014</stp>
        <stp>[FA1_lwxjc4jf.xlsx]Leverage &amp; Liquidity!R11C82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D11" s="2"/>
      </tp>
      <tp>
        <v>105.35</v>
        <stp/>
        <stp>##V3_BDHV12</stp>
        <stp>SPX Index</stp>
        <stp>TOT_DEBT_TO_TOT_EQY</stp>
        <stp>CQ4 2014</stp>
        <stp>CQ4 2014</stp>
        <stp>[FA1_lwxjc4jf.xlsx]Leverage &amp; Liquidity!R11C84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F11" s="2"/>
      </tp>
      <tp>
        <v>212.48</v>
        <stp/>
        <stp>##V3_BDHV12</stp>
        <stp>SPX Index</stp>
        <stp>TOT_DEBT_TO_TOT_EQY</stp>
        <stp>CQ4 2004</stp>
        <stp>CQ4 2004</stp>
        <stp>[FA1_lwxjc4jf.xlsx]Leverage &amp; Liquidity!R11C44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R11" s="2"/>
      </tp>
      <tp>
        <v>224.96</v>
        <stp/>
        <stp>##V3_BDHV12</stp>
        <stp>SPX Index</stp>
        <stp>TOT_DEBT_TO_TOT_EQY</stp>
        <stp>CQ1 2004</stp>
        <stp>CQ1 2004</stp>
        <stp>[FA1_lwxjc4jf.xlsx]Leverage &amp; Liquidity!R11C41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O11" s="2"/>
      </tp>
      <tp>
        <v>222.52</v>
        <stp/>
        <stp>##V3_BDHV12</stp>
        <stp>SPX Index</stp>
        <stp>TOT_DEBT_TO_TOT_EQY</stp>
        <stp>CQ2 2004</stp>
        <stp>CQ2 2004</stp>
        <stp>[FA1_lwxjc4jf.xlsx]Leverage &amp; Liquidity!R11C42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P11" s="2"/>
      </tp>
      <tp>
        <v>219.8</v>
        <stp/>
        <stp>##V3_BDHV12</stp>
        <stp>SPX Index</stp>
        <stp>TOT_DEBT_TO_TOT_EQY</stp>
        <stp>CQ3 2004</stp>
        <stp>CQ3 2004</stp>
        <stp>[FA1_lwxjc4jf.xlsx]Leverage &amp; Liquidity!R11C43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Q11" s="2"/>
      </tp>
      <tp>
        <v>168.45</v>
        <stp/>
        <stp>##V3_BDHV12</stp>
        <stp>SPX Index</stp>
        <stp>TOT_DEBT_TO_TOT_EQY</stp>
        <stp>CQ1 1997</stp>
        <stp>CQ1 1997</stp>
        <stp>[FA1_lwxjc4jf.xlsx]Leverage &amp; Liquidity!R11C13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M11" s="2"/>
      </tp>
      <tp>
        <v>172.02</v>
        <stp/>
        <stp>##V3_BDHV12</stp>
        <stp>SPX Index</stp>
        <stp>TOT_DEBT_TO_TOT_EQY</stp>
        <stp>CQ3 1997</stp>
        <stp>CQ3 1997</stp>
        <stp>[FA1_lwxjc4jf.xlsx]Leverage &amp; Liquidity!R11C15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O11" s="2"/>
      </tp>
      <tp>
        <v>168.05</v>
        <stp/>
        <stp>##V3_BDHV12</stp>
        <stp>SPX Index</stp>
        <stp>TOT_DEBT_TO_TOT_EQY</stp>
        <stp>CQ2 1997</stp>
        <stp>CQ2 1997</stp>
        <stp>[FA1_lwxjc4jf.xlsx]Leverage &amp; Liquidity!R11C14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N11" s="2"/>
      </tp>
      <tp>
        <v>180.01</v>
        <stp/>
        <stp>##V3_BDHV12</stp>
        <stp>SPX Index</stp>
        <stp>TOT_DEBT_TO_TOT_EQY</stp>
        <stp>CQ4 1997</stp>
        <stp>CQ4 1997</stp>
        <stp>[FA1_lwxjc4jf.xlsx]Leverage &amp; Liquidity!R11C16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P11" s="2"/>
      </tp>
      <tp>
        <v>113.19</v>
        <stp/>
        <stp>##V3_BDHV12</stp>
        <stp>SPX Index</stp>
        <stp>TOT_DEBT_TO_TOT_EQY</stp>
        <stp>CQ1 2017</stp>
        <stp>CQ1 2017</stp>
        <stp>[FA1_lwxjc4jf.xlsx]Leverage &amp; Liquidity!R11C93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O11" s="2"/>
      </tp>
      <tp>
        <v>114.05</v>
        <stp/>
        <stp>##V3_BDHV12</stp>
        <stp>SPX Index</stp>
        <stp>TOT_DEBT_TO_TOT_EQY</stp>
        <stp>CQ2 2017</stp>
        <stp>CQ2 2017</stp>
        <stp>[FA1_lwxjc4jf.xlsx]Leverage &amp; Liquidity!R11C94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P11" s="2"/>
      </tp>
      <tp>
        <v>112.87</v>
        <stp/>
        <stp>##V3_BDHV12</stp>
        <stp>SPX Index</stp>
        <stp>TOT_DEBT_TO_TOT_EQY</stp>
        <stp>CQ3 2017</stp>
        <stp>CQ3 2017</stp>
        <stp>[FA1_lwxjc4jf.xlsx]Leverage &amp; Liquidity!R11C95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Q11" s="2"/>
      </tp>
      <tp>
        <v>112.46</v>
        <stp/>
        <stp>##V3_BDHV12</stp>
        <stp>SPX Index</stp>
        <stp>TOT_DEBT_TO_TOT_EQY</stp>
        <stp>CQ4 2017</stp>
        <stp>CQ4 2017</stp>
        <stp>[FA1_lwxjc4jf.xlsx]Leverage &amp; Liquidity!R11C96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R11" s="2"/>
      </tp>
      <tp>
        <v>230.91</v>
        <stp/>
        <stp>##V3_BDHV12</stp>
        <stp>SPX Index</stp>
        <stp>TOT_DEBT_TO_TOT_EQY</stp>
        <stp>CQ4 2007</stp>
        <stp>CQ4 2007</stp>
        <stp>[FA1_lwxjc4jf.xlsx]Leverage &amp; Liquidity!R11C56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D11" s="2"/>
      </tp>
      <tp>
        <v>221.31</v>
        <stp/>
        <stp>##V3_BDHV12</stp>
        <stp>SPX Index</stp>
        <stp>TOT_DEBT_TO_TOT_EQY</stp>
        <stp>CQ1 2007</stp>
        <stp>CQ1 2007</stp>
        <stp>[FA1_lwxjc4jf.xlsx]Leverage &amp; Liquidity!R11C53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A11" s="2"/>
      </tp>
      <tp>
        <v>235.3</v>
        <stp/>
        <stp>##V3_BDHV12</stp>
        <stp>SPX Index</stp>
        <stp>TOT_DEBT_TO_TOT_EQY</stp>
        <stp>CQ3 2007</stp>
        <stp>CQ3 2007</stp>
        <stp>[FA1_lwxjc4jf.xlsx]Leverage &amp; Liquidity!R11C55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C11" s="2"/>
      </tp>
      <tp>
        <v>233.19</v>
        <stp/>
        <stp>##V3_BDHV12</stp>
        <stp>SPX Index</stp>
        <stp>TOT_DEBT_TO_TOT_EQY</stp>
        <stp>CQ2 2007</stp>
        <stp>CQ2 2007</stp>
        <stp>[FA1_lwxjc4jf.xlsx]Leverage &amp; Liquidity!R11C54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B11" s="2"/>
      </tp>
      <tp>
        <v>111.43</v>
        <stp/>
        <stp>##V3_BDHV12</stp>
        <stp>SPX Index</stp>
        <stp>TOT_DEBT_TO_TOT_EQY</stp>
        <stp>CQ1 2016</stp>
        <stp>CQ1 2016</stp>
        <stp>[FA1_lwxjc4jf.xlsx]Leverage &amp; Liquidity!R11C89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K11" s="2"/>
      </tp>
      <tp>
        <v>111.46</v>
        <stp/>
        <stp>##V3_BDHV12</stp>
        <stp>SPX Index</stp>
        <stp>TOT_DEBT_TO_TOT_EQY</stp>
        <stp>CQ2 2016</stp>
        <stp>CQ2 2016</stp>
        <stp>[FA1_lwxjc4jf.xlsx]Leverage &amp; Liquidity!R11C90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L11" s="2"/>
      </tp>
      <tp>
        <v>111.39</v>
        <stp/>
        <stp>##V3_BDHV12</stp>
        <stp>SPX Index</stp>
        <stp>TOT_DEBT_TO_TOT_EQY</stp>
        <stp>CQ3 2016</stp>
        <stp>CQ3 2016</stp>
        <stp>[FA1_lwxjc4jf.xlsx]Leverage &amp; Liquidity!R11C91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M11" s="2"/>
      </tp>
      <tp>
        <v>112.23</v>
        <stp/>
        <stp>##V3_BDHV12</stp>
        <stp>SPX Index</stp>
        <stp>TOT_DEBT_TO_TOT_EQY</stp>
        <stp>CQ4 2016</stp>
        <stp>CQ4 2016</stp>
        <stp>[FA1_lwxjc4jf.xlsx]Leverage &amp; Liquidity!R11C92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N11" s="2"/>
      </tp>
      <tp>
        <v>211.25</v>
        <stp/>
        <stp>##V3_BDHV12</stp>
        <stp>SPX Index</stp>
        <stp>TOT_DEBT_TO_TOT_EQY</stp>
        <stp>CQ4 2006</stp>
        <stp>CQ4 2006</stp>
        <stp>[FA1_lwxjc4jf.xlsx]Leverage &amp; Liquidity!R11C52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Z11" s="2"/>
      </tp>
      <tp>
        <v>213.35</v>
        <stp/>
        <stp>##V3_BDHV12</stp>
        <stp>SPX Index</stp>
        <stp>TOT_DEBT_TO_TOT_EQY</stp>
        <stp>CQ1 2006</stp>
        <stp>CQ1 2006</stp>
        <stp>[FA1_lwxjc4jf.xlsx]Leverage &amp; Liquidity!R11C49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W11" s="2"/>
      </tp>
      <tp>
        <v>211.61</v>
        <stp/>
        <stp>##V3_BDHV12</stp>
        <stp>SPX Index</stp>
        <stp>TOT_DEBT_TO_TOT_EQY</stp>
        <stp>CQ3 2006</stp>
        <stp>CQ3 2006</stp>
        <stp>[FA1_lwxjc4jf.xlsx]Leverage &amp; Liquidity!R11C51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Y11" s="2"/>
      </tp>
      <tp>
        <v>213.11</v>
        <stp/>
        <stp>##V3_BDHV12</stp>
        <stp>SPX Index</stp>
        <stp>TOT_DEBT_TO_TOT_EQY</stp>
        <stp>CQ2 2006</stp>
        <stp>CQ2 2006</stp>
        <stp>[FA1_lwxjc4jf.xlsx]Leverage &amp; Liquidity!R11C50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X11" s="2"/>
      </tp>
      <tp>
        <v>200.11</v>
        <stp/>
        <stp>##V3_BDHV12</stp>
        <stp>SPX Index</stp>
        <stp>TOT_DEBT_TO_TOT_EQY</stp>
        <stp>CQ3 2001</stp>
        <stp>CQ3 2001</stp>
        <stp>[FA1_lwxjc4jf.xlsx]Leverage &amp; Liquidity!R11C31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E11" s="2"/>
      </tp>
      <tp>
        <v>195.22</v>
        <stp/>
        <stp>##V3_BDHV12</stp>
        <stp>SPX Index</stp>
        <stp>TOT_DEBT_TO_TOT_EQY</stp>
        <stp>CQ2 2001</stp>
        <stp>CQ2 2001</stp>
        <stp>[FA1_lwxjc4jf.xlsx]Leverage &amp; Liquidity!R11C30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D11" s="2"/>
      </tp>
      <tp>
        <v>116.46</v>
        <stp/>
        <stp>##V3_BDHV12</stp>
        <stp>SPX Index</stp>
        <stp>TOT_DEBT_TO_TOT_EQY</stp>
        <stp>CQ4 2011</stp>
        <stp>CQ4 2011</stp>
        <stp>[FA1_lwxjc4jf.xlsx]Leverage &amp; Liquidity!R11C72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T11" s="2"/>
      </tp>
      <tp>
        <v>187.08</v>
        <stp/>
        <stp>##V3_BDHV12</stp>
        <stp>SPX Index</stp>
        <stp>TOT_DEBT_TO_TOT_EQY</stp>
        <stp>CQ1 2001</stp>
        <stp>CQ1 2001</stp>
        <stp>[FA1_lwxjc4jf.xlsx]Leverage &amp; Liquidity!R11C29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C11" s="2"/>
      </tp>
      <tp>
        <v>124.39</v>
        <stp/>
        <stp>##V3_BDHV12</stp>
        <stp>SPX Index</stp>
        <stp>TOT_DEBT_TO_TOT_EQY</stp>
        <stp>CQ2 2011</stp>
        <stp>CQ2 2011</stp>
        <stp>[FA1_lwxjc4jf.xlsx]Leverage &amp; Liquidity!R11C70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R11" s="2"/>
      </tp>
      <tp>
        <v>119.17</v>
        <stp/>
        <stp>##V3_BDHV12</stp>
        <stp>SPX Index</stp>
        <stp>TOT_DEBT_TO_TOT_EQY</stp>
        <stp>CQ3 2011</stp>
        <stp>CQ3 2011</stp>
        <stp>[FA1_lwxjc4jf.xlsx]Leverage &amp; Liquidity!R11C71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S11" s="2"/>
      </tp>
      <tp>
        <v>129.19999999999999</v>
        <stp/>
        <stp>##V3_BDHV12</stp>
        <stp>SPX Index</stp>
        <stp>TOT_DEBT_TO_TOT_EQY</stp>
        <stp>CQ1 2011</stp>
        <stp>CQ1 2011</stp>
        <stp>[FA1_lwxjc4jf.xlsx]Leverage &amp; Liquidity!R11C69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Q11" s="2"/>
      </tp>
      <tp>
        <v>200.12</v>
        <stp/>
        <stp>##V3_BDHV12</stp>
        <stp>SPX Index</stp>
        <stp>TOT_DEBT_TO_TOT_EQY</stp>
        <stp>CQ4 2001</stp>
        <stp>CQ4 2001</stp>
        <stp>[FA1_lwxjc4jf.xlsx]Leverage &amp; Liquidity!R11C32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F11" s="2"/>
      </tp>
      <tp>
        <v>200.96</v>
        <stp/>
        <stp>##V3_BDHV12</stp>
        <stp>SPX Index</stp>
        <stp>TOT_DEBT_TO_TOT_EQY</stp>
        <stp>CQ2 2000</stp>
        <stp>CQ2 2000</stp>
        <stp>[FA1_lwxjc4jf.xlsx]Leverage &amp; Liquidity!R11C26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Z11" s="2"/>
      </tp>
      <tp>
        <v>199.64</v>
        <stp/>
        <stp>##V3_BDHV12</stp>
        <stp>SPX Index</stp>
        <stp>TOT_DEBT_TO_TOT_EQY</stp>
        <stp>CQ3 2000</stp>
        <stp>CQ3 2000</stp>
        <stp>[FA1_lwxjc4jf.xlsx]Leverage &amp; Liquidity!R11C27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A11" s="2"/>
      </tp>
      <tp>
        <v>205.28</v>
        <stp/>
        <stp>##V3_BDHV12</stp>
        <stp>SPX Index</stp>
        <stp>TOT_DEBT_TO_TOT_EQY</stp>
        <stp>CQ1 2000</stp>
        <stp>CQ1 2000</stp>
        <stp>[FA1_lwxjc4jf.xlsx]Leverage &amp; Liquidity!R11C25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Y11" s="2"/>
      </tp>
      <tp>
        <v>130.02000000000001</v>
        <stp/>
        <stp>##V3_BDHV12</stp>
        <stp>SPX Index</stp>
        <stp>TOT_DEBT_TO_TOT_EQY</stp>
        <stp>CQ4 2010</stp>
        <stp>CQ4 2010</stp>
        <stp>[FA1_lwxjc4jf.xlsx]Leverage &amp; Liquidity!R11C68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P11" s="2"/>
      </tp>
      <tp>
        <v>133.9</v>
        <stp/>
        <stp>##V3_BDHV12</stp>
        <stp>SPX Index</stp>
        <stp>TOT_DEBT_TO_TOT_EQY</stp>
        <stp>CQ3 2010</stp>
        <stp>CQ3 2010</stp>
        <stp>[FA1_lwxjc4jf.xlsx]Leverage &amp; Liquidity!R11C67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O11" s="2"/>
      </tp>
      <tp>
        <v>138.1</v>
        <stp/>
        <stp>##V3_BDHV12</stp>
        <stp>SPX Index</stp>
        <stp>TOT_DEBT_TO_TOT_EQY</stp>
        <stp>CQ2 2010</stp>
        <stp>CQ2 2010</stp>
        <stp>[FA1_lwxjc4jf.xlsx]Leverage &amp; Liquidity!R11C66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N11" s="2"/>
      </tp>
      <tp>
        <v>145.44</v>
        <stp/>
        <stp>##V3_BDHV12</stp>
        <stp>SPX Index</stp>
        <stp>TOT_DEBT_TO_TOT_EQY</stp>
        <stp>CQ1 2010</stp>
        <stp>CQ1 2010</stp>
        <stp>[FA1_lwxjc4jf.xlsx]Leverage &amp; Liquidity!R11C65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M11" s="2"/>
      </tp>
      <tp>
        <v>195.17</v>
        <stp/>
        <stp>##V3_BDHV12</stp>
        <stp>SPX Index</stp>
        <stp>TOT_DEBT_TO_TOT_EQY</stp>
        <stp>CQ4 2000</stp>
        <stp>CQ4 2000</stp>
        <stp>[FA1_lwxjc4jf.xlsx]Leverage &amp; Liquidity!R11C28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B11" s="2"/>
      </tp>
      <tp>
        <v>101.48</v>
        <stp/>
        <stp>##V3_BDHV12</stp>
        <stp>SPX Index</stp>
        <stp>TOT_DEBT_TO_TOT_EQY</stp>
        <stp>CQ4 2013</stp>
        <stp>CQ4 2013</stp>
        <stp>[FA1_lwxjc4jf.xlsx]Leverage &amp; Liquidity!R11C80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B11" s="2"/>
      </tp>
      <tp>
        <v>221.49</v>
        <stp/>
        <stp>##V3_BDHV12</stp>
        <stp>SPX Index</stp>
        <stp>TOT_DEBT_TO_TOT_EQY</stp>
        <stp>CQ4 2003</stp>
        <stp>CQ4 2003</stp>
        <stp>[FA1_lwxjc4jf.xlsx]Leverage &amp; Liquidity!R11C40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N11" s="2"/>
      </tp>
      <tp>
        <v>230.87</v>
        <stp/>
        <stp>##V3_BDHV12</stp>
        <stp>SPX Index</stp>
        <stp>TOT_DEBT_TO_TOT_EQY</stp>
        <stp>CQ3 2003</stp>
        <stp>CQ3 2003</stp>
        <stp>[FA1_lwxjc4jf.xlsx]Leverage &amp; Liquidity!R11C39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M11" s="2"/>
      </tp>
      <tp>
        <v>227.77</v>
        <stp/>
        <stp>##V3_BDHV12</stp>
        <stp>SPX Index</stp>
        <stp>TOT_DEBT_TO_TOT_EQY</stp>
        <stp>CQ2 2003</stp>
        <stp>CQ2 2003</stp>
        <stp>[FA1_lwxjc4jf.xlsx]Leverage &amp; Liquidity!R11C38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L11" s="2"/>
      </tp>
      <tp>
        <v>229.23</v>
        <stp/>
        <stp>##V3_BDHV12</stp>
        <stp>SPX Index</stp>
        <stp>TOT_DEBT_TO_TOT_EQY</stp>
        <stp>CQ1 2003</stp>
        <stp>CQ1 2003</stp>
        <stp>[FA1_lwxjc4jf.xlsx]Leverage &amp; Liquidity!R11C37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K11" s="2"/>
      </tp>
      <tp>
        <v>108.59</v>
        <stp/>
        <stp>##V3_BDHV12</stp>
        <stp>SPX Index</stp>
        <stp>TOT_DEBT_TO_TOT_EQY</stp>
        <stp>CQ2 2013</stp>
        <stp>CQ2 2013</stp>
        <stp>[FA1_lwxjc4jf.xlsx]Leverage &amp; Liquidity!R11C78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Z11" s="2"/>
      </tp>
      <tp>
        <v>106.91</v>
        <stp/>
        <stp>##V3_BDHV12</stp>
        <stp>SPX Index</stp>
        <stp>TOT_DEBT_TO_TOT_EQY</stp>
        <stp>CQ3 2013</stp>
        <stp>CQ3 2013</stp>
        <stp>[FA1_lwxjc4jf.xlsx]Leverage &amp; Liquidity!R11C79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A11" s="2"/>
      </tp>
      <tp>
        <v>108.85</v>
        <stp/>
        <stp>##V3_BDHV12</stp>
        <stp>SPX Index</stp>
        <stp>TOT_DEBT_TO_TOT_EQY</stp>
        <stp>CQ1 2013</stp>
        <stp>CQ1 2013</stp>
        <stp>[FA1_lwxjc4jf.xlsx]Leverage &amp; Liquidity!R11C77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Y11" s="2"/>
      </tp>
      <tp>
        <v>217.39</v>
        <stp/>
        <stp>##V3_BDHV12</stp>
        <stp>SPX Index</stp>
        <stp>TOT_DEBT_TO_TOT_EQY</stp>
        <stp>CQ3 2002</stp>
        <stp>CQ3 2002</stp>
        <stp>[FA1_lwxjc4jf.xlsx]Leverage &amp; Liquidity!R11C35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I11" s="2"/>
      </tp>
      <tp>
        <v>215.92</v>
        <stp/>
        <stp>##V3_BDHV12</stp>
        <stp>SPX Index</stp>
        <stp>TOT_DEBT_TO_TOT_EQY</stp>
        <stp>CQ2 2002</stp>
        <stp>CQ2 2002</stp>
        <stp>[FA1_lwxjc4jf.xlsx]Leverage &amp; Liquidity!R11C34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H11" s="2"/>
      </tp>
      <tp>
        <v>109.28</v>
        <stp/>
        <stp>##V3_BDHV12</stp>
        <stp>SPX Index</stp>
        <stp>TOT_DEBT_TO_TOT_EQY</stp>
        <stp>CQ4 2012</stp>
        <stp>CQ4 2012</stp>
        <stp>[FA1_lwxjc4jf.xlsx]Leverage &amp; Liquidity!R11C76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X11" s="2"/>
      </tp>
      <tp>
        <v>210.82</v>
        <stp/>
        <stp>##V3_BDHV12</stp>
        <stp>SPX Index</stp>
        <stp>TOT_DEBT_TO_TOT_EQY</stp>
        <stp>CQ1 2002</stp>
        <stp>CQ1 2002</stp>
        <stp>[FA1_lwxjc4jf.xlsx]Leverage &amp; Liquidity!R11C33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G11" s="2"/>
      </tp>
      <tp>
        <v>113.71</v>
        <stp/>
        <stp>##V3_BDHV12</stp>
        <stp>SPX Index</stp>
        <stp>TOT_DEBT_TO_TOT_EQY</stp>
        <stp>CQ2 2012</stp>
        <stp>CQ2 2012</stp>
        <stp>[FA1_lwxjc4jf.xlsx]Leverage &amp; Liquidity!R11C74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V11" s="2"/>
      </tp>
      <tp>
        <v>110.19</v>
        <stp/>
        <stp>##V3_BDHV12</stp>
        <stp>SPX Index</stp>
        <stp>TOT_DEBT_TO_TOT_EQY</stp>
        <stp>CQ3 2012</stp>
        <stp>CQ3 2012</stp>
        <stp>[FA1_lwxjc4jf.xlsx]Leverage &amp; Liquidity!R11C75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W11" s="2"/>
      </tp>
      <tp>
        <v>116.97</v>
        <stp/>
        <stp>##V3_BDHV12</stp>
        <stp>SPX Index</stp>
        <stp>TOT_DEBT_TO_TOT_EQY</stp>
        <stp>CQ1 2012</stp>
        <stp>CQ1 2012</stp>
        <stp>[FA1_lwxjc4jf.xlsx]Leverage &amp; Liquidity!R11C73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U11" s="2"/>
      </tp>
      <tp>
        <v>234.43</v>
        <stp/>
        <stp>##V3_BDHV12</stp>
        <stp>SPX Index</stp>
        <stp>TOT_DEBT_TO_TOT_EQY</stp>
        <stp>CQ4 2002</stp>
        <stp>CQ4 2002</stp>
        <stp>[FA1_lwxjc4jf.xlsx]Leverage &amp; Liquidity!R11C36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J11" s="2"/>
      </tp>
      <tp>
        <v>1.35</v>
        <stp/>
        <stp>##V3_BDHV12</stp>
        <stp>SPX Index</stp>
        <stp>CUR_RATIO</stp>
        <stp>CQ4 2009</stp>
        <stp>CQ4 2009</stp>
        <stp>[FA1_lwxjc4jf.xlsx]Leverage &amp; Liquidity!R6C64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L6" s="2"/>
      </tp>
      <tp>
        <v>1.04</v>
        <stp/>
        <stp>##V3_BDHV12</stp>
        <stp>SPX Index</stp>
        <stp>CUR_RATIO</stp>
        <stp>CQ3 1997</stp>
        <stp>CQ3 1997</stp>
        <stp>[FA1_lwxjc4jf.xlsx]Leverage &amp; Liquidity!R6C15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O6" s="2"/>
      </tp>
      <tp>
        <v>1.08</v>
        <stp/>
        <stp>##V3_BDHV12</stp>
        <stp>SPX Index</stp>
        <stp>CUR_RATIO</stp>
        <stp>CQ2 1996</stp>
        <stp>CQ2 1996</stp>
        <stp>[FA1_lwxjc4jf.xlsx]Leverage &amp; Liquidity!R6C10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J6" s="2"/>
      </tp>
      <tp>
        <v>1.17</v>
        <stp/>
        <stp>##V3_BDHV12</stp>
        <stp>SPX Index</stp>
        <stp>CUR_RATIO</stp>
        <stp>CQ4 2008</stp>
        <stp>CQ4 2008</stp>
        <stp>[FA1_lwxjc4jf.xlsx]Leverage &amp; Liquidity!R6C60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H6" s="2"/>
      </tp>
      <tp>
        <v>1.04</v>
        <stp/>
        <stp>##V3_BDHV12</stp>
        <stp>SPX Index</stp>
        <stp>CUR_RATIO</stp>
        <stp>CQ2 1997</stp>
        <stp>CQ2 1997</stp>
        <stp>[FA1_lwxjc4jf.xlsx]Leverage &amp; Liquidity!R6C14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N6" s="2"/>
      </tp>
      <tp>
        <v>1.07</v>
        <stp/>
        <stp>##V3_BDHV12</stp>
        <stp>SPX Index</stp>
        <stp>CUR_RATIO</stp>
        <stp>CQ3 1996</stp>
        <stp>CQ3 1996</stp>
        <stp>[FA1_lwxjc4jf.xlsx]Leverage &amp; Liquidity!R6C11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K6" s="2"/>
      </tp>
      <tp>
        <v>1.05</v>
        <stp/>
        <stp>##V3_BDHV12</stp>
        <stp>SPX Index</stp>
        <stp>CUR_RATIO</stp>
        <stp>CQ1 1997</stp>
        <stp>CQ1 1997</stp>
        <stp>[FA1_lwxjc4jf.xlsx]Leverage &amp; Liquidity!R6C13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M6" s="2"/>
      </tp>
      <tp>
        <v>37.32</v>
        <stp/>
        <stp>##V3_BDHV12</stp>
        <stp>SPX Index</stp>
        <stp>TOT_DEBT_TO_TOT_ASSET</stp>
        <stp>CQ1 1999</stp>
        <stp>CQ1 1999</stp>
        <stp>[FA1_lwxjc4jf.xlsx]Leverage &amp; Liquidity!R12C21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U12" s="2"/>
      </tp>
      <tp>
        <v>37.36</v>
        <stp/>
        <stp>##V3_BDHV12</stp>
        <stp>SPX Index</stp>
        <stp>TOT_DEBT_TO_TOT_ASSET</stp>
        <stp>CQ2 1999</stp>
        <stp>CQ2 1999</stp>
        <stp>[FA1_lwxjc4jf.xlsx]Leverage &amp; Liquidity!R12C22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V12" s="2"/>
      </tp>
      <tp>
        <v>37.9</v>
        <stp/>
        <stp>##V3_BDHV12</stp>
        <stp>SPX Index</stp>
        <stp>TOT_DEBT_TO_TOT_ASSET</stp>
        <stp>CQ3 1999</stp>
        <stp>CQ3 1999</stp>
        <stp>[FA1_lwxjc4jf.xlsx]Leverage &amp; Liquidity!R12C23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W12" s="2"/>
      </tp>
      <tp>
        <v>37.74</v>
        <stp/>
        <stp>##V3_BDHV12</stp>
        <stp>SPX Index</stp>
        <stp>TOT_DEBT_TO_TOT_ASSET</stp>
        <stp>CQ4 1999</stp>
        <stp>CQ4 1999</stp>
        <stp>[FA1_lwxjc4jf.xlsx]Leverage &amp; Liquidity!R12C24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X12" s="2"/>
      </tp>
      <tp>
        <v>1.1400000000000001</v>
        <stp/>
        <stp>##V3_BDHV12</stp>
        <stp>SPX Index</stp>
        <stp>CUR_RATIO</stp>
        <stp>CQ1 2008</stp>
        <stp>CQ1 2008</stp>
        <stp>[FA1_lwxjc4jf.xlsx]Leverage &amp; Liquidity!R6C57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E6" s="2"/>
      </tp>
      <tp>
        <v>36.46</v>
        <stp/>
        <stp>##V3_BDHV12</stp>
        <stp>SPX Index</stp>
        <stp>TOT_DEBT_TO_TOT_ASSET</stp>
        <stp>CQ3 1998</stp>
        <stp>CQ3 1998</stp>
        <stp>[FA1_lwxjc4jf.xlsx]Leverage &amp; Liquidity!R12C19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S12" s="2"/>
      </tp>
      <tp>
        <v>36.35</v>
        <stp/>
        <stp>##V3_BDHV12</stp>
        <stp>SPX Index</stp>
        <stp>TOT_DEBT_TO_TOT_ASSET</stp>
        <stp>CQ2 1998</stp>
        <stp>CQ2 1998</stp>
        <stp>[FA1_lwxjc4jf.xlsx]Leverage &amp; Liquidity!R12C18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R12" s="2"/>
      </tp>
      <tp>
        <v>35.47</v>
        <stp/>
        <stp>##V3_BDHV12</stp>
        <stp>SPX Index</stp>
        <stp>TOT_DEBT_TO_TOT_ASSET</stp>
        <stp>CQ1 1998</stp>
        <stp>CQ1 1998</stp>
        <stp>[FA1_lwxjc4jf.xlsx]Leverage &amp; Liquidity!R12C17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Q12" s="2"/>
      </tp>
      <tp>
        <v>36.33</v>
        <stp/>
        <stp>##V3_BDHV12</stp>
        <stp>SPX Index</stp>
        <stp>TOT_DEBT_TO_TOT_ASSET</stp>
        <stp>CQ4 1998</stp>
        <stp>CQ4 1998</stp>
        <stp>[FA1_lwxjc4jf.xlsx]Leverage &amp; Liquidity!R12C20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T12" s="2"/>
      </tp>
      <tp>
        <v>1.37</v>
        <stp/>
        <stp>##V3_BDHV12</stp>
        <stp>SPX Index</stp>
        <stp>CUR_RATIO</stp>
        <stp>CQ1 2018</stp>
        <stp>CQ1 2018</stp>
        <stp>[FA1_lwxjc4jf.xlsx]Leverage &amp; Liquidity!R6C97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S6" s="2"/>
      </tp>
      <tp>
        <v>1.2</v>
        <stp/>
        <stp>##V3_BDHV12</stp>
        <stp>SPX Index</stp>
        <stp>CUR_RATIO</stp>
        <stp>CQ1 2009</stp>
        <stp>CQ1 2009</stp>
        <stp>[FA1_lwxjc4jf.xlsx]Leverage &amp; Liquidity!R6C61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I6" s="2"/>
      </tp>
      <tp>
        <v>31.6</v>
        <stp/>
        <stp>##V3_BDHV12</stp>
        <stp>SPX Index</stp>
        <stp>TOT_DEBT_TO_TOT_ASSET</stp>
        <stp>CQ4 2008</stp>
        <stp>CQ4 2008</stp>
        <stp>[FA1_lwxjc4jf.xlsx]Leverage &amp; Liquidity!R12C60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H12" s="2"/>
      </tp>
      <tp>
        <v>33.26</v>
        <stp/>
        <stp>##V3_BDHV12</stp>
        <stp>SPX Index</stp>
        <stp>TOT_DEBT_TO_TOT_ASSET</stp>
        <stp>CQ3 2008</stp>
        <stp>CQ3 2008</stp>
        <stp>[FA1_lwxjc4jf.xlsx]Leverage &amp; Liquidity!R12C59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G12" s="2"/>
      </tp>
      <tp>
        <v>37.97</v>
        <stp/>
        <stp>##V3_BDHV12</stp>
        <stp>SPX Index</stp>
        <stp>TOT_DEBT_TO_TOT_ASSET</stp>
        <stp>CQ2 2008</stp>
        <stp>CQ2 2008</stp>
        <stp>[FA1_lwxjc4jf.xlsx]Leverage &amp; Liquidity!R12C58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F12" s="2"/>
      </tp>
      <tp>
        <v>38.450000000000003</v>
        <stp/>
        <stp>##V3_BDHV12</stp>
        <stp>SPX Index</stp>
        <stp>TOT_DEBT_TO_TOT_ASSET</stp>
        <stp>CQ1 2008</stp>
        <stp>CQ1 2008</stp>
        <stp>[FA1_lwxjc4jf.xlsx]Leverage &amp; Liquidity!R12C57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E12" s="2"/>
      </tp>
      <tp>
        <v>25.11</v>
        <stp/>
        <stp>##V3_BDHV12</stp>
        <stp>SPX Index</stp>
        <stp>TOT_DEBT_TO_TOT_ASSET</stp>
        <stp>CQ2 2018</stp>
        <stp>CQ2 2018</stp>
        <stp>[FA1_lwxjc4jf.xlsx]Leverage &amp; Liquidity!R12C98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T12" s="2"/>
      </tp>
      <tp>
        <v>25.07</v>
        <stp/>
        <stp>##V3_BDHV12</stp>
        <stp>SPX Index</stp>
        <stp>TOT_DEBT_TO_TOT_ASSET</stp>
        <stp>CQ3 2018</stp>
        <stp>CQ3 2018</stp>
        <stp>[FA1_lwxjc4jf.xlsx]Leverage &amp; Liquidity!R12C99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U12" s="2"/>
      </tp>
      <tp>
        <v>25.36</v>
        <stp/>
        <stp>##V3_BDHV12</stp>
        <stp>SPX Index</stp>
        <stp>TOT_DEBT_TO_TOT_ASSET</stp>
        <stp>CQ1 2018</stp>
        <stp>CQ1 2018</stp>
        <stp>[FA1_lwxjc4jf.xlsx]Leverage &amp; Liquidity!R12C97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S12" s="2"/>
      </tp>
      <tp>
        <v>1.34</v>
        <stp/>
        <stp>##V3_BDHV12</stp>
        <stp>SPX Index</stp>
        <stp>CUR_RATIO</stp>
        <stp>CQ2 2018</stp>
        <stp>CQ2 2018</stp>
        <stp>[FA1_lwxjc4jf.xlsx]Leverage &amp; Liquidity!R6C98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T6" s="2"/>
      </tp>
      <tp>
        <v>1.17</v>
        <stp/>
        <stp>##V3_BDHV12</stp>
        <stp>SPX Index</stp>
        <stp>CUR_RATIO</stp>
        <stp>CQ3 2008</stp>
        <stp>CQ3 2008</stp>
        <stp>[FA1_lwxjc4jf.xlsx]Leverage &amp; Liquidity!R6C59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G6" s="2"/>
      </tp>
      <tp>
        <v>1.29</v>
        <stp/>
        <stp>##V3_BDHV12</stp>
        <stp>SPX Index</stp>
        <stp>CUR_RATIO</stp>
        <stp>CQ2 2009</stp>
        <stp>CQ2 2009</stp>
        <stp>[FA1_lwxjc4jf.xlsx]Leverage &amp; Liquidity!R6C62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J6" s="2"/>
      </tp>
      <tp>
        <v>1.0900000000000001</v>
        <stp/>
        <stp>##V3_BDHV12</stp>
        <stp>SPX Index</stp>
        <stp>CUR_RATIO</stp>
        <stp>CQ4 1996</stp>
        <stp>CQ4 1996</stp>
        <stp>[FA1_lwxjc4jf.xlsx]Leverage &amp; Liquidity!R6C12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L6" s="2"/>
      </tp>
      <tp>
        <v>28.46</v>
        <stp/>
        <stp>##V3_BDHV12</stp>
        <stp>SPX Index</stp>
        <stp>TOT_DEBT_TO_TOT_ASSET</stp>
        <stp>CQ4 2009</stp>
        <stp>CQ4 2009</stp>
        <stp>[FA1_lwxjc4jf.xlsx]Leverage &amp; Liquidity!R12C64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L12" s="2"/>
      </tp>
      <tp>
        <v>31.27</v>
        <stp/>
        <stp>##V3_BDHV12</stp>
        <stp>SPX Index</stp>
        <stp>TOT_DEBT_TO_TOT_ASSET</stp>
        <stp>CQ1 2009</stp>
        <stp>CQ1 2009</stp>
        <stp>[FA1_lwxjc4jf.xlsx]Leverage &amp; Liquidity!R12C61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I12" s="2"/>
      </tp>
      <tp>
        <v>30.6</v>
        <stp/>
        <stp>##V3_BDHV12</stp>
        <stp>SPX Index</stp>
        <stp>TOT_DEBT_TO_TOT_ASSET</stp>
        <stp>CQ2 2009</stp>
        <stp>CQ2 2009</stp>
        <stp>[FA1_lwxjc4jf.xlsx]Leverage &amp; Liquidity!R12C62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J12" s="2"/>
      </tp>
      <tp>
        <v>29.83</v>
        <stp/>
        <stp>##V3_BDHV12</stp>
        <stp>SPX Index</stp>
        <stp>TOT_DEBT_TO_TOT_ASSET</stp>
        <stp>CQ3 2009</stp>
        <stp>CQ3 2009</stp>
        <stp>[FA1_lwxjc4jf.xlsx]Leverage &amp; Liquidity!R12C63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K12" s="2"/>
      </tp>
      <tp>
        <v>1.35</v>
        <stp/>
        <stp>##V3_BDHV12</stp>
        <stp>SPX Index</stp>
        <stp>CUR_RATIO</stp>
        <stp>CQ3 2018</stp>
        <stp>CQ3 2018</stp>
        <stp>[FA1_lwxjc4jf.xlsx]Leverage &amp; Liquidity!R6C99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U6" s="2"/>
      </tp>
      <tp>
        <v>1.1400000000000001</v>
        <stp/>
        <stp>##V3_BDHV12</stp>
        <stp>SPX Index</stp>
        <stp>CUR_RATIO</stp>
        <stp>CQ2 2008</stp>
        <stp>CQ2 2008</stp>
        <stp>[FA1_lwxjc4jf.xlsx]Leverage &amp; Liquidity!R6C58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F6" s="2"/>
      </tp>
      <tp>
        <v>1.35</v>
        <stp/>
        <stp>##V3_BDHV12</stp>
        <stp>SPX Index</stp>
        <stp>CUR_RATIO</stp>
        <stp>CQ3 2009</stp>
        <stp>CQ3 2009</stp>
        <stp>[FA1_lwxjc4jf.xlsx]Leverage &amp; Liquidity!R6C63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K6" s="2"/>
      </tp>
      <tp>
        <v>0.99</v>
        <stp/>
        <stp>##V3_BDHV12</stp>
        <stp>SPX Index</stp>
        <stp>CUR_RATIO</stp>
        <stp>CQ4 1997</stp>
        <stp>CQ4 1997</stp>
        <stp>[FA1_lwxjc4jf.xlsx]Leverage &amp; Liquidity!R6C16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P6" s="2"/>
      </tp>
      <tp>
        <v>37.14</v>
        <stp/>
        <stp>##V3_BDHV12</stp>
        <stp>SPX Index</stp>
        <stp>TOT_DEBT_TO_TOT_ASSET</stp>
        <stp>CQ4 2006</stp>
        <stp>CQ4 2006</stp>
        <stp>[FA1_lwxjc4jf.xlsx]Leverage &amp; Liquidity!R12C52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Z12" s="2"/>
      </tp>
      <tp>
        <v>37.200000000000003</v>
        <stp/>
        <stp>##V3_BDHV12</stp>
        <stp>SPX Index</stp>
        <stp>TOT_DEBT_TO_TOT_ASSET</stp>
        <stp>CQ3 2006</stp>
        <stp>CQ3 2006</stp>
        <stp>[FA1_lwxjc4jf.xlsx]Leverage &amp; Liquidity!R12C51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Y12" s="2"/>
      </tp>
      <tp>
        <v>37.44</v>
        <stp/>
        <stp>##V3_BDHV12</stp>
        <stp>SPX Index</stp>
        <stp>TOT_DEBT_TO_TOT_ASSET</stp>
        <stp>CQ2 2006</stp>
        <stp>CQ2 2006</stp>
        <stp>[FA1_lwxjc4jf.xlsx]Leverage &amp; Liquidity!R12C50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X12" s="2"/>
      </tp>
      <tp>
        <v>37.75</v>
        <stp/>
        <stp>##V3_BDHV12</stp>
        <stp>SPX Index</stp>
        <stp>TOT_DEBT_TO_TOT_ASSET</stp>
        <stp>CQ1 2006</stp>
        <stp>CQ1 2006</stp>
        <stp>[FA1_lwxjc4jf.xlsx]Leverage &amp; Liquidity!R12C49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W12" s="2"/>
      </tp>
      <tp>
        <v>24.62</v>
        <stp/>
        <stp>##V3_BDHV12</stp>
        <stp>SPX Index</stp>
        <stp>TOT_DEBT_TO_TOT_ASSET</stp>
        <stp>CQ2 2016</stp>
        <stp>CQ2 2016</stp>
        <stp>[FA1_lwxjc4jf.xlsx]Leverage &amp; Liquidity!R12C90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L12" s="2"/>
      </tp>
      <tp>
        <v>24.65</v>
        <stp/>
        <stp>##V3_BDHV12</stp>
        <stp>SPX Index</stp>
        <stp>TOT_DEBT_TO_TOT_ASSET</stp>
        <stp>CQ3 2016</stp>
        <stp>CQ3 2016</stp>
        <stp>[FA1_lwxjc4jf.xlsx]Leverage &amp; Liquidity!R12C91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M12" s="2"/>
      </tp>
      <tp>
        <v>24.63</v>
        <stp/>
        <stp>##V3_BDHV12</stp>
        <stp>SPX Index</stp>
        <stp>TOT_DEBT_TO_TOT_ASSET</stp>
        <stp>CQ1 2016</stp>
        <stp>CQ1 2016</stp>
        <stp>[FA1_lwxjc4jf.xlsx]Leverage &amp; Liquidity!R12C89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K12" s="2"/>
      </tp>
      <tp>
        <v>24.53</v>
        <stp/>
        <stp>##V3_BDHV12</stp>
        <stp>SPX Index</stp>
        <stp>TOT_DEBT_TO_TOT_ASSET</stp>
        <stp>CQ4 2016</stp>
        <stp>CQ4 2016</stp>
        <stp>[FA1_lwxjc4jf.xlsx]Leverage &amp; Liquidity!R12C92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N12" s="2"/>
      </tp>
      <tp>
        <v>1.1100000000000001</v>
        <stp/>
        <stp>##V3_BDHV12</stp>
        <stp>SPX Index</stp>
        <stp>CUR_RATIO</stp>
        <stp>CQ4 1998</stp>
        <stp>CQ4 1998</stp>
        <stp>[FA1_lwxjc4jf.xlsx]Leverage &amp; Liquidity!R6C20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T6" s="2"/>
      </tp>
      <tp>
        <v>1.3900000000000001</v>
        <stp/>
        <stp>##V3_BDHV12</stp>
        <stp>SPX Index</stp>
        <stp>CUR_RATIO</stp>
        <stp>CQ2 2016</stp>
        <stp>CQ2 2016</stp>
        <stp>[FA1_lwxjc4jf.xlsx]Leverage &amp; Liquidity!R6C90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L6" s="2"/>
      </tp>
      <tp>
        <v>1.17</v>
        <stp/>
        <stp>##V3_BDHV12</stp>
        <stp>SPX Index</stp>
        <stp>CUR_RATIO</stp>
        <stp>CQ3 2006</stp>
        <stp>CQ3 2006</stp>
        <stp>[FA1_lwxjc4jf.xlsx]Leverage &amp; Liquidity!R6C51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Y6" s="2"/>
      </tp>
      <tp>
        <v>1.4</v>
        <stp/>
        <stp>##V3_BDHV12</stp>
        <stp>SPX Index</stp>
        <stp>CUR_RATIO</stp>
        <stp>CQ3 2017</stp>
        <stp>CQ3 2017</stp>
        <stp>[FA1_lwxjc4jf.xlsx]Leverage &amp; Liquidity!R6C95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Q6" s="2"/>
      </tp>
      <tp>
        <v>1.1599999999999999</v>
        <stp/>
        <stp>##V3_BDHV12</stp>
        <stp>SPX Index</stp>
        <stp>CUR_RATIO</stp>
        <stp>CQ2 2007</stp>
        <stp>CQ2 2007</stp>
        <stp>[FA1_lwxjc4jf.xlsx]Leverage &amp; Liquidity!R6C54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B6" s="2"/>
      </tp>
      <tp>
        <v>1.22</v>
        <stp/>
        <stp>##V3_BDHV12</stp>
        <stp>SPX Index</stp>
        <stp>CUR_RATIO</stp>
        <stp>CQ1 2004</stp>
        <stp>CQ1 2004</stp>
        <stp>[FA1_lwxjc4jf.xlsx]Leverage &amp; Liquidity!R6C41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O6" s="2"/>
      </tp>
      <tp>
        <v>1.42</v>
        <stp/>
        <stp>##V3_BDHV12</stp>
        <stp>SPX Index</stp>
        <stp>CUR_RATIO</stp>
        <stp>CQ1 2015</stp>
        <stp>CQ1 2015</stp>
        <stp>[FA1_lwxjc4jf.xlsx]Leverage &amp; Liquidity!R6C85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G6" s="2"/>
      </tp>
      <tp>
        <v>1.37</v>
        <stp/>
        <stp>##V3_BDHV12</stp>
        <stp>SPX Index</stp>
        <stp>CUR_RATIO</stp>
        <stp>CQ4 2010</stp>
        <stp>CQ4 2010</stp>
        <stp>[FA1_lwxjc4jf.xlsx]Leverage &amp; Liquidity!R6C68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P6" s="2"/>
      </tp>
      <tp>
        <v>1.1200000000000001</v>
        <stp/>
        <stp>##V3_BDHV12</stp>
        <stp>SPX Index</stp>
        <stp>CUR_RATIO</stp>
        <stp>CQ4 2001</stp>
        <stp>CQ4 2001</stp>
        <stp>[FA1_lwxjc4jf.xlsx]Leverage &amp; Liquidity!R6C32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F6" s="2"/>
      </tp>
      <tp>
        <v>38.22</v>
        <stp/>
        <stp>##V3_BDHV12</stp>
        <stp>SPX Index</stp>
        <stp>TOT_DEBT_TO_TOT_ASSET</stp>
        <stp>CQ4 2007</stp>
        <stp>CQ4 2007</stp>
        <stp>[FA1_lwxjc4jf.xlsx]Leverage &amp; Liquidity!R12C56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D12" s="2"/>
      </tp>
      <tp>
        <v>39.06</v>
        <stp/>
        <stp>##V3_BDHV12</stp>
        <stp>SPX Index</stp>
        <stp>TOT_DEBT_TO_TOT_ASSET</stp>
        <stp>CQ3 2007</stp>
        <stp>CQ3 2007</stp>
        <stp>[FA1_lwxjc4jf.xlsx]Leverage &amp; Liquidity!R12C55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C12" s="2"/>
      </tp>
      <tp>
        <v>39.28</v>
        <stp/>
        <stp>##V3_BDHV12</stp>
        <stp>SPX Index</stp>
        <stp>TOT_DEBT_TO_TOT_ASSET</stp>
        <stp>CQ2 2007</stp>
        <stp>CQ2 2007</stp>
        <stp>[FA1_lwxjc4jf.xlsx]Leverage &amp; Liquidity!R12C54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B12" s="2"/>
      </tp>
      <tp>
        <v>38.64</v>
        <stp/>
        <stp>##V3_BDHV12</stp>
        <stp>SPX Index</stp>
        <stp>TOT_DEBT_TO_TOT_ASSET</stp>
        <stp>CQ1 2007</stp>
        <stp>CQ1 2007</stp>
        <stp>[FA1_lwxjc4jf.xlsx]Leverage &amp; Liquidity!R12C53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A12" s="2"/>
      </tp>
      <tp>
        <v>25.02</v>
        <stp/>
        <stp>##V3_BDHV12</stp>
        <stp>SPX Index</stp>
        <stp>TOT_DEBT_TO_TOT_ASSET</stp>
        <stp>CQ2 2017</stp>
        <stp>CQ2 2017</stp>
        <stp>[FA1_lwxjc4jf.xlsx]Leverage &amp; Liquidity!R12C94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P12" s="2"/>
      </tp>
      <tp>
        <v>25.08</v>
        <stp/>
        <stp>##V3_BDHV12</stp>
        <stp>SPX Index</stp>
        <stp>TOT_DEBT_TO_TOT_ASSET</stp>
        <stp>CQ3 2017</stp>
        <stp>CQ3 2017</stp>
        <stp>[FA1_lwxjc4jf.xlsx]Leverage &amp; Liquidity!R12C95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Q12" s="2"/>
      </tp>
      <tp>
        <v>24.76</v>
        <stp/>
        <stp>##V3_BDHV12</stp>
        <stp>SPX Index</stp>
        <stp>TOT_DEBT_TO_TOT_ASSET</stp>
        <stp>CQ1 2017</stp>
        <stp>CQ1 2017</stp>
        <stp>[FA1_lwxjc4jf.xlsx]Leverage &amp; Liquidity!R12C93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O12" s="2"/>
      </tp>
      <tp>
        <v>25.05</v>
        <stp/>
        <stp>##V3_BDHV12</stp>
        <stp>SPX Index</stp>
        <stp>TOT_DEBT_TO_TOT_ASSET</stp>
        <stp>CQ4 2017</stp>
        <stp>CQ4 2017</stp>
        <stp>[FA1_lwxjc4jf.xlsx]Leverage &amp; Liquidity!R12C96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R12" s="2"/>
      </tp>
      <tp>
        <v>1.1299999999999999</v>
        <stp/>
        <stp>##V3_BDHV12</stp>
        <stp>SPX Index</stp>
        <stp>CUR_RATIO</stp>
        <stp>CQ4 1999</stp>
        <stp>CQ4 1999</stp>
        <stp>[FA1_lwxjc4jf.xlsx]Leverage &amp; Liquidity!R6C24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X6" s="2"/>
      </tp>
      <tp>
        <v>1.41</v>
        <stp/>
        <stp>##V3_BDHV12</stp>
        <stp>SPX Index</stp>
        <stp>CUR_RATIO</stp>
        <stp>CQ3 2016</stp>
        <stp>CQ3 2016</stp>
        <stp>[FA1_lwxjc4jf.xlsx]Leverage &amp; Liquidity!R6C91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M6" s="2"/>
      </tp>
      <tp>
        <v>1.17</v>
        <stp/>
        <stp>##V3_BDHV12</stp>
        <stp>SPX Index</stp>
        <stp>CUR_RATIO</stp>
        <stp>CQ2 2006</stp>
        <stp>CQ2 2006</stp>
        <stp>[FA1_lwxjc4jf.xlsx]Leverage &amp; Liquidity!R6C50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X6" s="2"/>
      </tp>
      <tp>
        <v>1.3900000000000001</v>
        <stp/>
        <stp>##V3_BDHV12</stp>
        <stp>SPX Index</stp>
        <stp>CUR_RATIO</stp>
        <stp>CQ2 2017</stp>
        <stp>CQ2 2017</stp>
        <stp>[FA1_lwxjc4jf.xlsx]Leverage &amp; Liquidity!R6C94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P6" s="2"/>
      </tp>
      <tp>
        <v>1.17</v>
        <stp/>
        <stp>##V3_BDHV12</stp>
        <stp>SPX Index</stp>
        <stp>CUR_RATIO</stp>
        <stp>CQ3 2007</stp>
        <stp>CQ3 2007</stp>
        <stp>[FA1_lwxjc4jf.xlsx]Leverage &amp; Liquidity!R6C55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C6" s="2"/>
      </tp>
      <tp>
        <v>1.42</v>
        <stp/>
        <stp>##V3_BDHV12</stp>
        <stp>SPX Index</stp>
        <stp>CUR_RATIO</stp>
        <stp>CQ1 2014</stp>
        <stp>CQ1 2014</stp>
        <stp>[FA1_lwxjc4jf.xlsx]Leverage &amp; Liquidity!R6C81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C6" s="2"/>
      </tp>
      <tp>
        <v>1.22</v>
        <stp/>
        <stp>##V3_BDHV12</stp>
        <stp>SPX Index</stp>
        <stp>CUR_RATIO</stp>
        <stp>CQ1 2005</stp>
        <stp>CQ1 2005</stp>
        <stp>[FA1_lwxjc4jf.xlsx]Leverage &amp; Liquidity!R6C45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S6" s="2"/>
      </tp>
      <tp>
        <v>1.04</v>
        <stp/>
        <stp>##V3_BDHV12</stp>
        <stp>SPX Index</stp>
        <stp>CUR_RATIO</stp>
        <stp>CQ4 2000</stp>
        <stp>CQ4 2000</stp>
        <stp>[FA1_lwxjc4jf.xlsx]Leverage &amp; Liquidity!R6C28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B6" s="2"/>
      </tp>
      <tp>
        <v>1.35</v>
        <stp/>
        <stp>##V3_BDHV12</stp>
        <stp>SPX Index</stp>
        <stp>CUR_RATIO</stp>
        <stp>CQ4 2011</stp>
        <stp>CQ4 2011</stp>
        <stp>[FA1_lwxjc4jf.xlsx]Leverage &amp; Liquidity!R6C72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T6" s="2"/>
      </tp>
      <tp>
        <v>33.89</v>
        <stp/>
        <stp>##V3_BDHV12</stp>
        <stp>SPX Index</stp>
        <stp>TOT_DEBT_TO_TOT_ASSET</stp>
        <stp>CQ3 1997</stp>
        <stp>CQ3 1997</stp>
        <stp>[FA1_lwxjc4jf.xlsx]Leverage &amp; Liquidity!R12C15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O12" s="2"/>
      </tp>
      <tp>
        <v>33.58</v>
        <stp/>
        <stp>##V3_BDHV12</stp>
        <stp>SPX Index</stp>
        <stp>TOT_DEBT_TO_TOT_ASSET</stp>
        <stp>CQ2 1997</stp>
        <stp>CQ2 1997</stp>
        <stp>[FA1_lwxjc4jf.xlsx]Leverage &amp; Liquidity!R12C14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N12" s="2"/>
      </tp>
      <tp>
        <v>33.86</v>
        <stp/>
        <stp>##V3_BDHV12</stp>
        <stp>SPX Index</stp>
        <stp>TOT_DEBT_TO_TOT_ASSET</stp>
        <stp>CQ1 1997</stp>
        <stp>CQ1 1997</stp>
        <stp>[FA1_lwxjc4jf.xlsx]Leverage &amp; Liquidity!R12C13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M12" s="2"/>
      </tp>
      <tp>
        <v>33.68</v>
        <stp/>
        <stp>##V3_BDHV12</stp>
        <stp>SPX Index</stp>
        <stp>TOT_DEBT_TO_TOT_ASSET</stp>
        <stp>CQ4 1997</stp>
        <stp>CQ4 1997</stp>
        <stp>[FA1_lwxjc4jf.xlsx]Leverage &amp; Liquidity!R12C16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P12" s="2"/>
      </tp>
      <tp>
        <v>37.32</v>
        <stp/>
        <stp>##V3_BDHV12</stp>
        <stp>SPX Index</stp>
        <stp>TOT_DEBT_TO_TOT_ASSET</stp>
        <stp>CQ4 2004</stp>
        <stp>CQ4 2004</stp>
        <stp>[FA1_lwxjc4jf.xlsx]Leverage &amp; Liquidity!R12C44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R12" s="2"/>
      </tp>
      <tp>
        <v>37.85</v>
        <stp/>
        <stp>##V3_BDHV12</stp>
        <stp>SPX Index</stp>
        <stp>TOT_DEBT_TO_TOT_ASSET</stp>
        <stp>CQ2 2004</stp>
        <stp>CQ2 2004</stp>
        <stp>[FA1_lwxjc4jf.xlsx]Leverage &amp; Liquidity!R12C42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P12" s="2"/>
      </tp>
      <tp>
        <v>38</v>
        <stp/>
        <stp>##V3_BDHV12</stp>
        <stp>SPX Index</stp>
        <stp>TOT_DEBT_TO_TOT_ASSET</stp>
        <stp>CQ3 2004</stp>
        <stp>CQ3 2004</stp>
        <stp>[FA1_lwxjc4jf.xlsx]Leverage &amp; Liquidity!R12C43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Q12" s="2"/>
      </tp>
      <tp>
        <v>37.92</v>
        <stp/>
        <stp>##V3_BDHV12</stp>
        <stp>SPX Index</stp>
        <stp>TOT_DEBT_TO_TOT_ASSET</stp>
        <stp>CQ1 2004</stp>
        <stp>CQ1 2004</stp>
        <stp>[FA1_lwxjc4jf.xlsx]Leverage &amp; Liquidity!R12C41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O12" s="2"/>
      </tp>
      <tp>
        <v>23.88</v>
        <stp/>
        <stp>##V3_BDHV12</stp>
        <stp>SPX Index</stp>
        <stp>TOT_DEBT_TO_TOT_ASSET</stp>
        <stp>CQ3 2014</stp>
        <stp>CQ3 2014</stp>
        <stp>[FA1_lwxjc4jf.xlsx]Leverage &amp; Liquidity!R12C83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E12" s="2"/>
      </tp>
      <tp>
        <v>23.85</v>
        <stp/>
        <stp>##V3_BDHV12</stp>
        <stp>SPX Index</stp>
        <stp>TOT_DEBT_TO_TOT_ASSET</stp>
        <stp>CQ2 2014</stp>
        <stp>CQ2 2014</stp>
        <stp>[FA1_lwxjc4jf.xlsx]Leverage &amp; Liquidity!R12C82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D12" s="2"/>
      </tp>
      <tp>
        <v>24.13</v>
        <stp/>
        <stp>##V3_BDHV12</stp>
        <stp>SPX Index</stp>
        <stp>TOT_DEBT_TO_TOT_ASSET</stp>
        <stp>CQ1 2014</stp>
        <stp>CQ1 2014</stp>
        <stp>[FA1_lwxjc4jf.xlsx]Leverage &amp; Liquidity!R12C81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C12" s="2"/>
      </tp>
      <tp>
        <v>23.55</v>
        <stp/>
        <stp>##V3_BDHV12</stp>
        <stp>SPX Index</stp>
        <stp>TOT_DEBT_TO_TOT_ASSET</stp>
        <stp>CQ4 2014</stp>
        <stp>CQ4 2014</stp>
        <stp>[FA1_lwxjc4jf.xlsx]Leverage &amp; Liquidity!R12C84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F12" s="2"/>
      </tp>
      <tp>
        <v>1.2</v>
        <stp/>
        <stp>##V3_BDHV12</stp>
        <stp>SPX Index</stp>
        <stp>CUR_RATIO</stp>
        <stp>CQ1 2006</stp>
        <stp>CQ1 2006</stp>
        <stp>[FA1_lwxjc4jf.xlsx]Leverage &amp; Liquidity!R6C49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W6" s="2"/>
      </tp>
      <tp>
        <v>1.38</v>
        <stp/>
        <stp>##V3_BDHV12</stp>
        <stp>SPX Index</stp>
        <stp>CUR_RATIO</stp>
        <stp>CQ1 2017</stp>
        <stp>CQ1 2017</stp>
        <stp>[FA1_lwxjc4jf.xlsx]Leverage &amp; Liquidity!R6C93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O6" s="2"/>
      </tp>
      <tp>
        <v>1.44</v>
        <stp/>
        <stp>##V3_BDHV12</stp>
        <stp>SPX Index</stp>
        <stp>CUR_RATIO</stp>
        <stp>CQ2 2014</stp>
        <stp>CQ2 2014</stp>
        <stp>[FA1_lwxjc4jf.xlsx]Leverage &amp; Liquidity!R6C82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D6" s="2"/>
      </tp>
      <tp>
        <v>1.23</v>
        <stp/>
        <stp>##V3_BDHV12</stp>
        <stp>SPX Index</stp>
        <stp>CUR_RATIO</stp>
        <stp>CQ3 2004</stp>
        <stp>CQ3 2004</stp>
        <stp>[FA1_lwxjc4jf.xlsx]Leverage &amp; Liquidity!R6C43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Q6" s="2"/>
      </tp>
      <tp>
        <v>1.41</v>
        <stp/>
        <stp>##V3_BDHV12</stp>
        <stp>SPX Index</stp>
        <stp>CUR_RATIO</stp>
        <stp>CQ3 2015</stp>
        <stp>CQ3 2015</stp>
        <stp>[FA1_lwxjc4jf.xlsx]Leverage &amp; Liquidity!R6C87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I6" s="2"/>
      </tp>
      <tp>
        <v>1.23</v>
        <stp/>
        <stp>##V3_BDHV12</stp>
        <stp>SPX Index</stp>
        <stp>CUR_RATIO</stp>
        <stp>CQ2 2005</stp>
        <stp>CQ2 2005</stp>
        <stp>[FA1_lwxjc4jf.xlsx]Leverage &amp; Liquidity!R6C46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T6" s="2"/>
      </tp>
      <tp>
        <v>1.4</v>
        <stp/>
        <stp>##V3_BDHV12</stp>
        <stp>SPX Index</stp>
        <stp>CUR_RATIO</stp>
        <stp>CQ4 2012</stp>
        <stp>CQ4 2012</stp>
        <stp>[FA1_lwxjc4jf.xlsx]Leverage &amp; Liquidity!R6C76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X6" s="2"/>
      </tp>
      <tp>
        <v>1.25</v>
        <stp/>
        <stp>##V3_BDHV12</stp>
        <stp>SPX Index</stp>
        <stp>CUR_RATIO</stp>
        <stp>CQ4 2003</stp>
        <stp>CQ4 2003</stp>
        <stp>[FA1_lwxjc4jf.xlsx]Leverage &amp; Liquidity!R6C40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N6" s="2"/>
      </tp>
      <tp>
        <v>33.35</v>
        <stp/>
        <stp>##V3_BDHV12</stp>
        <stp>SPX Index</stp>
        <stp>TOT_DEBT_TO_TOT_ASSET</stp>
        <stp>CQ3 1996</stp>
        <stp>CQ3 1996</stp>
        <stp>[FA1_lwxjc4jf.xlsx]Leverage &amp; Liquidity!R12C11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K12" s="2"/>
      </tp>
      <tp>
        <v>33.72</v>
        <stp/>
        <stp>##V3_BDHV12</stp>
        <stp>SPX Index</stp>
        <stp>TOT_DEBT_TO_TOT_ASSET</stp>
        <stp>CQ2 1996</stp>
        <stp>CQ2 1996</stp>
        <stp>[FA1_lwxjc4jf.xlsx]Leverage &amp; Liquidity!R12C10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J12" s="2"/>
      </tp>
      <tp>
        <v>33.32</v>
        <stp/>
        <stp>##V3_BDHV12</stp>
        <stp>SPX Index</stp>
        <stp>TOT_DEBT_TO_TOT_ASSET</stp>
        <stp>CQ4 1996</stp>
        <stp>CQ4 1996</stp>
        <stp>[FA1_lwxjc4jf.xlsx]Leverage &amp; Liquidity!R12C12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L12" s="2"/>
      </tp>
      <tp>
        <v>37.28</v>
        <stp/>
        <stp>##V3_BDHV12</stp>
        <stp>SPX Index</stp>
        <stp>TOT_DEBT_TO_TOT_ASSET</stp>
        <stp>CQ4 2005</stp>
        <stp>CQ4 2005</stp>
        <stp>[FA1_lwxjc4jf.xlsx]Leverage &amp; Liquidity!R12C48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V12" s="2"/>
      </tp>
      <tp>
        <v>37.49</v>
        <stp/>
        <stp>##V3_BDHV12</stp>
        <stp>SPX Index</stp>
        <stp>TOT_DEBT_TO_TOT_ASSET</stp>
        <stp>CQ2 2005</stp>
        <stp>CQ2 2005</stp>
        <stp>[FA1_lwxjc4jf.xlsx]Leverage &amp; Liquidity!R12C46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T12" s="2"/>
      </tp>
      <tp>
        <v>37.54</v>
        <stp/>
        <stp>##V3_BDHV12</stp>
        <stp>SPX Index</stp>
        <stp>TOT_DEBT_TO_TOT_ASSET</stp>
        <stp>CQ3 2005</stp>
        <stp>CQ3 2005</stp>
        <stp>[FA1_lwxjc4jf.xlsx]Leverage &amp; Liquidity!R12C47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U12" s="2"/>
      </tp>
      <tp>
        <v>37.840000000000003</v>
        <stp/>
        <stp>##V3_BDHV12</stp>
        <stp>SPX Index</stp>
        <stp>TOT_DEBT_TO_TOT_ASSET</stp>
        <stp>CQ1 2005</stp>
        <stp>CQ1 2005</stp>
        <stp>[FA1_lwxjc4jf.xlsx]Leverage &amp; Liquidity!R12C45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S12" s="2"/>
      </tp>
      <tp>
        <v>24.38</v>
        <stp/>
        <stp>##V3_BDHV12</stp>
        <stp>SPX Index</stp>
        <stp>TOT_DEBT_TO_TOT_ASSET</stp>
        <stp>CQ3 2015</stp>
        <stp>CQ3 2015</stp>
        <stp>[FA1_lwxjc4jf.xlsx]Leverage &amp; Liquidity!R12C87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I12" s="2"/>
      </tp>
      <tp>
        <v>24.33</v>
        <stp/>
        <stp>##V3_BDHV12</stp>
        <stp>SPX Index</stp>
        <stp>TOT_DEBT_TO_TOT_ASSET</stp>
        <stp>CQ2 2015</stp>
        <stp>CQ2 2015</stp>
        <stp>[FA1_lwxjc4jf.xlsx]Leverage &amp; Liquidity!R12C86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H12" s="2"/>
      </tp>
      <tp>
        <v>24.03</v>
        <stp/>
        <stp>##V3_BDHV12</stp>
        <stp>SPX Index</stp>
        <stp>TOT_DEBT_TO_TOT_ASSET</stp>
        <stp>CQ1 2015</stp>
        <stp>CQ1 2015</stp>
        <stp>[FA1_lwxjc4jf.xlsx]Leverage &amp; Liquidity!R12C85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G12" s="2"/>
      </tp>
      <tp>
        <v>24.23</v>
        <stp/>
        <stp>##V3_BDHV12</stp>
        <stp>SPX Index</stp>
        <stp>TOT_DEBT_TO_TOT_ASSET</stp>
        <stp>CQ4 2015</stp>
        <stp>CQ4 2015</stp>
        <stp>[FA1_lwxjc4jf.xlsx]Leverage &amp; Liquidity!R12C88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J12" s="2"/>
      </tp>
      <tp>
        <v>1.37</v>
        <stp/>
        <stp>##V3_BDHV12</stp>
        <stp>SPX Index</stp>
        <stp>CUR_RATIO</stp>
        <stp>CQ1 2016</stp>
        <stp>CQ1 2016</stp>
        <stp>[FA1_lwxjc4jf.xlsx]Leverage &amp; Liquidity!R6C89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K6" s="2"/>
      </tp>
      <tp>
        <v>1.18</v>
        <stp/>
        <stp>##V3_BDHV12</stp>
        <stp>SPX Index</stp>
        <stp>CUR_RATIO</stp>
        <stp>CQ1 2007</stp>
        <stp>CQ1 2007</stp>
        <stp>[FA1_lwxjc4jf.xlsx]Leverage &amp; Liquidity!R6C53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A6" s="2"/>
      </tp>
      <tp>
        <v>1.42</v>
        <stp/>
        <stp>##V3_BDHV12</stp>
        <stp>SPX Index</stp>
        <stp>CUR_RATIO</stp>
        <stp>CQ3 2014</stp>
        <stp>CQ3 2014</stp>
        <stp>[FA1_lwxjc4jf.xlsx]Leverage &amp; Liquidity!R6C83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E6" s="2"/>
      </tp>
      <tp>
        <v>1.21</v>
        <stp/>
        <stp>##V3_BDHV12</stp>
        <stp>SPX Index</stp>
        <stp>CUR_RATIO</stp>
        <stp>CQ2 2004</stp>
        <stp>CQ2 2004</stp>
        <stp>[FA1_lwxjc4jf.xlsx]Leverage &amp; Liquidity!R6C42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P6" s="2"/>
      </tp>
      <tp>
        <v>1.42</v>
        <stp/>
        <stp>##V3_BDHV12</stp>
        <stp>SPX Index</stp>
        <stp>CUR_RATIO</stp>
        <stp>CQ2 2015</stp>
        <stp>CQ2 2015</stp>
        <stp>[FA1_lwxjc4jf.xlsx]Leverage &amp; Liquidity!R6C86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H6" s="2"/>
      </tp>
      <tp>
        <v>1.19</v>
        <stp/>
        <stp>##V3_BDHV12</stp>
        <stp>SPX Index</stp>
        <stp>CUR_RATIO</stp>
        <stp>CQ3 2005</stp>
        <stp>CQ3 2005</stp>
        <stp>[FA1_lwxjc4jf.xlsx]Leverage &amp; Liquidity!R6C47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U6" s="2"/>
      </tp>
      <tp>
        <v>1.17</v>
        <stp/>
        <stp>##V3_BDHV12</stp>
        <stp>SPX Index</stp>
        <stp>CUR_RATIO</stp>
        <stp>CQ4 2002</stp>
        <stp>CQ4 2002</stp>
        <stp>[FA1_lwxjc4jf.xlsx]Leverage &amp; Liquidity!R6C36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J6" s="2"/>
      </tp>
      <tp>
        <v>1.44</v>
        <stp/>
        <stp>##V3_BDHV12</stp>
        <stp>SPX Index</stp>
        <stp>CUR_RATIO</stp>
        <stp>CQ4 2013</stp>
        <stp>CQ4 2013</stp>
        <stp>[FA1_lwxjc4jf.xlsx]Leverage &amp; Liquidity!R6C80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B6" s="2"/>
      </tp>
      <tp>
        <v>24.32</v>
        <stp/>
        <stp>##V3_BDHV12</stp>
        <stp>SPX Index</stp>
        <stp>TOT_DEBT_TO_TOT_ASSET</stp>
        <stp>CQ4 2012</stp>
        <stp>CQ4 2012</stp>
        <stp>[FA1_lwxjc4jf.xlsx]Leverage &amp; Liquidity!R12C76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X12" s="2"/>
      </tp>
      <tp>
        <v>38.36</v>
        <stp/>
        <stp>##V3_BDHV12</stp>
        <stp>SPX Index</stp>
        <stp>TOT_DEBT_TO_TOT_ASSET</stp>
        <stp>CQ1 2002</stp>
        <stp>CQ1 2002</stp>
        <stp>[FA1_lwxjc4jf.xlsx]Leverage &amp; Liquidity!R12C33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G12" s="2"/>
      </tp>
      <tp>
        <v>37.46</v>
        <stp/>
        <stp>##V3_BDHV12</stp>
        <stp>SPX Index</stp>
        <stp>TOT_DEBT_TO_TOT_ASSET</stp>
        <stp>CQ3 2002</stp>
        <stp>CQ3 2002</stp>
        <stp>[FA1_lwxjc4jf.xlsx]Leverage &amp; Liquidity!R12C35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I12" s="2"/>
      </tp>
      <tp>
        <v>38.36</v>
        <stp/>
        <stp>##V3_BDHV12</stp>
        <stp>SPX Index</stp>
        <stp>TOT_DEBT_TO_TOT_ASSET</stp>
        <stp>CQ2 2002</stp>
        <stp>CQ2 2002</stp>
        <stp>[FA1_lwxjc4jf.xlsx]Leverage &amp; Liquidity!R12C34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H12" s="2"/>
      </tp>
      <tp>
        <v>25.76</v>
        <stp/>
        <stp>##V3_BDHV12</stp>
        <stp>SPX Index</stp>
        <stp>TOT_DEBT_TO_TOT_ASSET</stp>
        <stp>CQ1 2012</stp>
        <stp>CQ1 2012</stp>
        <stp>[FA1_lwxjc4jf.xlsx]Leverage &amp; Liquidity!R12C73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U12" s="2"/>
      </tp>
      <tp>
        <v>37.729999999999997</v>
        <stp/>
        <stp>##V3_BDHV12</stp>
        <stp>SPX Index</stp>
        <stp>TOT_DEBT_TO_TOT_ASSET</stp>
        <stp>CQ4 2002</stp>
        <stp>CQ4 2002</stp>
        <stp>[FA1_lwxjc4jf.xlsx]Leverage &amp; Liquidity!R12C36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J12" s="2"/>
      </tp>
      <tp>
        <v>25.43</v>
        <stp/>
        <stp>##V3_BDHV12</stp>
        <stp>SPX Index</stp>
        <stp>TOT_DEBT_TO_TOT_ASSET</stp>
        <stp>CQ2 2012</stp>
        <stp>CQ2 2012</stp>
        <stp>[FA1_lwxjc4jf.xlsx]Leverage &amp; Liquidity!R12C74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V12" s="2"/>
      </tp>
      <tp>
        <v>24.81</v>
        <stp/>
        <stp>##V3_BDHV12</stp>
        <stp>SPX Index</stp>
        <stp>TOT_DEBT_TO_TOT_ASSET</stp>
        <stp>CQ3 2012</stp>
        <stp>CQ3 2012</stp>
        <stp>[FA1_lwxjc4jf.xlsx]Leverage &amp; Liquidity!R12C75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W12" s="2"/>
      </tp>
      <tp>
        <v>1.0900000000000001</v>
        <stp/>
        <stp>##V3_BDHV12</stp>
        <stp>SPX Index</stp>
        <stp>CUR_RATIO</stp>
        <stp>CQ1 1999</stp>
        <stp>CQ1 1999</stp>
        <stp>[FA1_lwxjc4jf.xlsx]Leverage &amp; Liquidity!R6C21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U6" s="2"/>
      </tp>
      <tp>
        <v>1.3900000000000001</v>
        <stp/>
        <stp>##V3_BDHV12</stp>
        <stp>SPX Index</stp>
        <stp>CUR_RATIO</stp>
        <stp>CQ4 2014</stp>
        <stp>CQ4 2014</stp>
        <stp>[FA1_lwxjc4jf.xlsx]Leverage &amp; Liquidity!R6C84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F6" s="2"/>
      </tp>
      <tp>
        <v>1.23</v>
        <stp/>
        <stp>##V3_BDHV12</stp>
        <stp>SPX Index</stp>
        <stp>CUR_RATIO</stp>
        <stp>CQ4 2005</stp>
        <stp>CQ4 2005</stp>
        <stp>[FA1_lwxjc4jf.xlsx]Leverage &amp; Liquidity!R6C48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V6" s="2"/>
      </tp>
      <tp>
        <v>1.37</v>
        <stp/>
        <stp>##V3_BDHV12</stp>
        <stp>SPX Index</stp>
        <stp>CUR_RATIO</stp>
        <stp>CQ2 2012</stp>
        <stp>CQ2 2012</stp>
        <stp>[FA1_lwxjc4jf.xlsx]Leverage &amp; Liquidity!R6C74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V6" s="2"/>
      </tp>
      <tp>
        <v>1.22</v>
        <stp/>
        <stp>##V3_BDHV12</stp>
        <stp>SPX Index</stp>
        <stp>CUR_RATIO</stp>
        <stp>CQ3 2002</stp>
        <stp>CQ3 2002</stp>
        <stp>[FA1_lwxjc4jf.xlsx]Leverage &amp; Liquidity!R6C35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I6" s="2"/>
      </tp>
      <tp>
        <v>1.42</v>
        <stp/>
        <stp>##V3_BDHV12</stp>
        <stp>SPX Index</stp>
        <stp>CUR_RATIO</stp>
        <stp>CQ3 2013</stp>
        <stp>CQ3 2013</stp>
        <stp>[FA1_lwxjc4jf.xlsx]Leverage &amp; Liquidity!R6C79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A6" s="2"/>
      </tp>
      <tp>
        <v>1.32</v>
        <stp/>
        <stp>##V3_BDHV12</stp>
        <stp>SPX Index</stp>
        <stp>CUR_RATIO</stp>
        <stp>CQ2 2003</stp>
        <stp>CQ2 2003</stp>
        <stp>[FA1_lwxjc4jf.xlsx]Leverage &amp; Liquidity!R6C38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L6" s="2"/>
      </tp>
      <tp>
        <v>1.1100000000000001</v>
        <stp/>
        <stp>##V3_BDHV12</stp>
        <stp>SPX Index</stp>
        <stp>CUR_RATIO</stp>
        <stp>CQ1 2000</stp>
        <stp>CQ1 2000</stp>
        <stp>[FA1_lwxjc4jf.xlsx]Leverage &amp; Liquidity!R6C25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Y6" s="2"/>
      </tp>
      <tp>
        <v>1.3900000000000001</v>
        <stp/>
        <stp>##V3_BDHV12</stp>
        <stp>SPX Index</stp>
        <stp>CUR_RATIO</stp>
        <stp>CQ1 2011</stp>
        <stp>CQ1 2011</stp>
        <stp>[FA1_lwxjc4jf.xlsx]Leverage &amp; Liquidity!R6C69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Q6" s="2"/>
      </tp>
      <tp>
        <v>37.58</v>
        <stp/>
        <stp>##V3_BDHV12</stp>
        <stp>SPX Index</stp>
        <stp>TOT_DEBT_TO_TOT_ASSET</stp>
        <stp>CQ1 2003</stp>
        <stp>CQ1 2003</stp>
        <stp>[FA1_lwxjc4jf.xlsx]Leverage &amp; Liquidity!R12C37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K12" s="2"/>
      </tp>
      <tp>
        <v>37.799999999999997</v>
        <stp/>
        <stp>##V3_BDHV12</stp>
        <stp>SPX Index</stp>
        <stp>TOT_DEBT_TO_TOT_ASSET</stp>
        <stp>CQ3 2003</stp>
        <stp>CQ3 2003</stp>
        <stp>[FA1_lwxjc4jf.xlsx]Leverage &amp; Liquidity!R12C39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M12" s="2"/>
      </tp>
      <tp>
        <v>37.409999999999997</v>
        <stp/>
        <stp>##V3_BDHV12</stp>
        <stp>SPX Index</stp>
        <stp>TOT_DEBT_TO_TOT_ASSET</stp>
        <stp>CQ4 2003</stp>
        <stp>CQ4 2003</stp>
        <stp>[FA1_lwxjc4jf.xlsx]Leverage &amp; Liquidity!R12C40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N12" s="2"/>
      </tp>
      <tp>
        <v>37.299999999999997</v>
        <stp/>
        <stp>##V3_BDHV12</stp>
        <stp>SPX Index</stp>
        <stp>TOT_DEBT_TO_TOT_ASSET</stp>
        <stp>CQ2 2003</stp>
        <stp>CQ2 2003</stp>
        <stp>[FA1_lwxjc4jf.xlsx]Leverage &amp; Liquidity!R12C38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L12" s="2"/>
      </tp>
      <tp>
        <v>24.36</v>
        <stp/>
        <stp>##V3_BDHV12</stp>
        <stp>SPX Index</stp>
        <stp>TOT_DEBT_TO_TOT_ASSET</stp>
        <stp>CQ1 2013</stp>
        <stp>CQ1 2013</stp>
        <stp>[FA1_lwxjc4jf.xlsx]Leverage &amp; Liquidity!R12C77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Y12" s="2"/>
      </tp>
      <tp>
        <v>24.34</v>
        <stp/>
        <stp>##V3_BDHV12</stp>
        <stp>SPX Index</stp>
        <stp>TOT_DEBT_TO_TOT_ASSET</stp>
        <stp>CQ2 2013</stp>
        <stp>CQ2 2013</stp>
        <stp>[FA1_lwxjc4jf.xlsx]Leverage &amp; Liquidity!R12C78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Z12" s="2"/>
      </tp>
      <tp>
        <v>24.04</v>
        <stp/>
        <stp>##V3_BDHV12</stp>
        <stp>SPX Index</stp>
        <stp>TOT_DEBT_TO_TOT_ASSET</stp>
        <stp>CQ3 2013</stp>
        <stp>CQ3 2013</stp>
        <stp>[FA1_lwxjc4jf.xlsx]Leverage &amp; Liquidity!R12C79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A12" s="2"/>
      </tp>
      <tp>
        <v>23.33</v>
        <stp/>
        <stp>##V3_BDHV12</stp>
        <stp>SPX Index</stp>
        <stp>TOT_DEBT_TO_TOT_ASSET</stp>
        <stp>CQ4 2013</stp>
        <stp>CQ4 2013</stp>
        <stp>[FA1_lwxjc4jf.xlsx]Leverage &amp; Liquidity!R12C80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B12" s="2"/>
      </tp>
      <tp>
        <v>1.1100000000000001</v>
        <stp/>
        <stp>##V3_BDHV12</stp>
        <stp>SPX Index</stp>
        <stp>CUR_RATIO</stp>
        <stp>CQ1 1998</stp>
        <stp>CQ1 1998</stp>
        <stp>[FA1_lwxjc4jf.xlsx]Leverage &amp; Liquidity!R6C17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Q6" s="2"/>
      </tp>
      <tp>
        <v>1.5699999999999998</v>
        <stp/>
        <stp>##V3_BDHV12</stp>
        <stp>SPX Index</stp>
        <stp>NET_DEBT_TO_EBITDA</stp>
        <stp>CQ4 2018</stp>
        <stp>CQ4 2018</stp>
        <stp>[FA1_lwxjc4jf.xlsx]Leverage &amp; Liquidity!R8C100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V8" s="2"/>
      </tp>
      <tp>
        <v>1.17</v>
        <stp/>
        <stp>##V3_BDHV12</stp>
        <stp>SPX Index</stp>
        <stp>CUR_RATIO</stp>
        <stp>CQ4 2004</stp>
        <stp>CQ4 2004</stp>
        <stp>[FA1_lwxjc4jf.xlsx]Leverage &amp; Liquidity!R6C44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R6" s="2"/>
      </tp>
      <tp>
        <v>1.3900000000000001</v>
        <stp/>
        <stp>##V3_BDHV12</stp>
        <stp>SPX Index</stp>
        <stp>CUR_RATIO</stp>
        <stp>CQ4 2015</stp>
        <stp>CQ4 2015</stp>
        <stp>[FA1_lwxjc4jf.xlsx]Leverage &amp; Liquidity!R6C88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J6" s="2"/>
      </tp>
      <tp>
        <v>1.37</v>
        <stp/>
        <stp>##V3_BDHV12</stp>
        <stp>SPX Index</stp>
        <stp>CUR_RATIO</stp>
        <stp>CQ3 2012</stp>
        <stp>CQ3 2012</stp>
        <stp>[FA1_lwxjc4jf.xlsx]Leverage &amp; Liquidity!R6C75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W6" s="2"/>
      </tp>
      <tp>
        <v>1.2</v>
        <stp/>
        <stp>##V3_BDHV12</stp>
        <stp>SPX Index</stp>
        <stp>CUR_RATIO</stp>
        <stp>CQ2 2002</stp>
        <stp>CQ2 2002</stp>
        <stp>[FA1_lwxjc4jf.xlsx]Leverage &amp; Liquidity!R6C34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H6" s="2"/>
      </tp>
      <tp>
        <v>1.42</v>
        <stp/>
        <stp>##V3_BDHV12</stp>
        <stp>SPX Index</stp>
        <stp>CUR_RATIO</stp>
        <stp>CQ2 2013</stp>
        <stp>CQ2 2013</stp>
        <stp>[FA1_lwxjc4jf.xlsx]Leverage &amp; Liquidity!R6C78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Z6" s="2"/>
      </tp>
      <tp>
        <v>1.38</v>
        <stp/>
        <stp>##V3_BDHV12</stp>
        <stp>SPX Index</stp>
        <stp>CUR_RATIO</stp>
        <stp>CQ3 2003</stp>
        <stp>CQ3 2003</stp>
        <stp>[FA1_lwxjc4jf.xlsx]Leverage &amp; Liquidity!R6C39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M6" s="2"/>
      </tp>
      <tp>
        <v>1.34</v>
        <stp/>
        <stp>##V3_BDHV12</stp>
        <stp>SPX Index</stp>
        <stp>CUR_RATIO</stp>
        <stp>CQ1 2010</stp>
        <stp>CQ1 2010</stp>
        <stp>[FA1_lwxjc4jf.xlsx]Leverage &amp; Liquidity!R6C65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M6" s="2"/>
      </tp>
      <tp>
        <v>1.1200000000000001</v>
        <stp/>
        <stp>##V3_BDHV12</stp>
        <stp>SPX Index</stp>
        <stp>CUR_RATIO</stp>
        <stp>CQ1 2001</stp>
        <stp>CQ1 2001</stp>
        <stp>[FA1_lwxjc4jf.xlsx]Leverage &amp; Liquidity!R6C29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C6" s="2"/>
      </tp>
      <tp>
        <v>27.92</v>
        <stp/>
        <stp>##V3_BDHV12</stp>
        <stp>SPX Index</stp>
        <stp>TOT_DEBT_TO_TOT_ASSET</stp>
        <stp>CQ4 2010</stp>
        <stp>CQ4 2010</stp>
        <stp>[FA1_lwxjc4jf.xlsx]Leverage &amp; Liquidity!R12C68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P12" s="2"/>
      </tp>
      <tp>
        <v>37.630000000000003</v>
        <stp/>
        <stp>##V3_BDHV12</stp>
        <stp>SPX Index</stp>
        <stp>TOT_DEBT_TO_TOT_ASSET</stp>
        <stp>CQ1 2000</stp>
        <stp>CQ1 2000</stp>
        <stp>[FA1_lwxjc4jf.xlsx]Leverage &amp; Liquidity!R12C25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Y12" s="2"/>
      </tp>
      <tp>
        <v>37.380000000000003</v>
        <stp/>
        <stp>##V3_BDHV12</stp>
        <stp>SPX Index</stp>
        <stp>TOT_DEBT_TO_TOT_ASSET</stp>
        <stp>CQ2 2000</stp>
        <stp>CQ2 2000</stp>
        <stp>[FA1_lwxjc4jf.xlsx]Leverage &amp; Liquidity!R12C26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Z12" s="2"/>
      </tp>
      <tp>
        <v>37.9</v>
        <stp/>
        <stp>##V3_BDHV12</stp>
        <stp>SPX Index</stp>
        <stp>TOT_DEBT_TO_TOT_ASSET</stp>
        <stp>CQ3 2000</stp>
        <stp>CQ3 2000</stp>
        <stp>[FA1_lwxjc4jf.xlsx]Leverage &amp; Liquidity!R12C27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A12" s="2"/>
      </tp>
      <tp>
        <v>37.24</v>
        <stp/>
        <stp>##V3_BDHV12</stp>
        <stp>SPX Index</stp>
        <stp>TOT_DEBT_TO_TOT_ASSET</stp>
        <stp>CQ4 2000</stp>
        <stp>CQ4 2000</stp>
        <stp>[FA1_lwxjc4jf.xlsx]Leverage &amp; Liquidity!R12C28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B12" s="2"/>
      </tp>
      <tp>
        <v>29.92</v>
        <stp/>
        <stp>##V3_BDHV12</stp>
        <stp>SPX Index</stp>
        <stp>TOT_DEBT_TO_TOT_ASSET</stp>
        <stp>CQ1 2010</stp>
        <stp>CQ1 2010</stp>
        <stp>[FA1_lwxjc4jf.xlsx]Leverage &amp; Liquidity!R12C65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M12" s="2"/>
      </tp>
      <tp>
        <v>28.51</v>
        <stp/>
        <stp>##V3_BDHV12</stp>
        <stp>SPX Index</stp>
        <stp>TOT_DEBT_TO_TOT_ASSET</stp>
        <stp>CQ3 2010</stp>
        <stp>CQ3 2010</stp>
        <stp>[FA1_lwxjc4jf.xlsx]Leverage &amp; Liquidity!R12C67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O12" s="2"/>
      </tp>
      <tp>
        <v>29.1</v>
        <stp/>
        <stp>##V3_BDHV12</stp>
        <stp>SPX Index</stp>
        <stp>TOT_DEBT_TO_TOT_ASSET</stp>
        <stp>CQ2 2010</stp>
        <stp>CQ2 2010</stp>
        <stp>[FA1_lwxjc4jf.xlsx]Leverage &amp; Liquidity!R12C66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N12" s="2"/>
      </tp>
      <tp>
        <v>1.1200000000000001</v>
        <stp/>
        <stp>##V3_BDHV12</stp>
        <stp>SPX Index</stp>
        <stp>CUR_RATIO</stp>
        <stp>CQ3 1999</stp>
        <stp>CQ3 1999</stp>
        <stp>[FA1_lwxjc4jf.xlsx]Leverage &amp; Liquidity!R6C23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W6" s="2"/>
      </tp>
      <tp>
        <v>1.1100000000000001</v>
        <stp/>
        <stp>##V3_BDHV12</stp>
        <stp>SPX Index</stp>
        <stp>CUR_RATIO</stp>
        <stp>CQ2 1998</stp>
        <stp>CQ2 1998</stp>
        <stp>[FA1_lwxjc4jf.xlsx]Leverage &amp; Liquidity!R6C18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R6" s="2"/>
      </tp>
      <tp>
        <v>1.37</v>
        <stp/>
        <stp>##V3_BDHV12</stp>
        <stp>SPX Index</stp>
        <stp>CUR_RATIO</stp>
        <stp>CQ4 2016</stp>
        <stp>CQ4 2016</stp>
        <stp>[FA1_lwxjc4jf.xlsx]Leverage &amp; Liquidity!R6C92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N6" s="2"/>
      </tp>
      <tp>
        <v>1.1400000000000001</v>
        <stp/>
        <stp>##V3_BDHV12</stp>
        <stp>SPX Index</stp>
        <stp>CUR_RATIO</stp>
        <stp>CQ4 2007</stp>
        <stp>CQ4 2007</stp>
        <stp>[FA1_lwxjc4jf.xlsx]Leverage &amp; Liquidity!R6C56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D6" s="2"/>
      </tp>
      <tp>
        <v>1.1299999999999999</v>
        <stp/>
        <stp>##V3_BDHV12</stp>
        <stp>SPX Index</stp>
        <stp>CUR_RATIO</stp>
        <stp>CQ1 2002</stp>
        <stp>CQ1 2002</stp>
        <stp>[FA1_lwxjc4jf.xlsx]Leverage &amp; Liquidity!R6C33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G6" s="2"/>
      </tp>
      <tp>
        <v>1.41</v>
        <stp/>
        <stp>##V3_BDHV12</stp>
        <stp>SPX Index</stp>
        <stp>CUR_RATIO</stp>
        <stp>CQ1 2013</stp>
        <stp>CQ1 2013</stp>
        <stp>[FA1_lwxjc4jf.xlsx]Leverage &amp; Liquidity!R6C77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Y6" s="2"/>
      </tp>
      <tp>
        <v>1.35</v>
        <stp/>
        <stp>##V3_BDHV12</stp>
        <stp>SPX Index</stp>
        <stp>CUR_RATIO</stp>
        <stp>CQ2 2010</stp>
        <stp>CQ2 2010</stp>
        <stp>[FA1_lwxjc4jf.xlsx]Leverage &amp; Liquidity!R6C66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N6" s="2"/>
      </tp>
      <tp>
        <v>1.1200000000000001</v>
        <stp/>
        <stp>##V3_BDHV12</stp>
        <stp>SPX Index</stp>
        <stp>CUR_RATIO</stp>
        <stp>CQ3 2000</stp>
        <stp>CQ3 2000</stp>
        <stp>[FA1_lwxjc4jf.xlsx]Leverage &amp; Liquidity!R6C27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A6" s="2"/>
      </tp>
      <tp>
        <v>1.35</v>
        <stp/>
        <stp>##V3_BDHV12</stp>
        <stp>SPX Index</stp>
        <stp>CUR_RATIO</stp>
        <stp>CQ3 2011</stp>
        <stp>CQ3 2011</stp>
        <stp>[FA1_lwxjc4jf.xlsx]Leverage &amp; Liquidity!R6C71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S6" s="2"/>
      </tp>
      <tp>
        <v>1.1299999999999999</v>
        <stp/>
        <stp>##V3_BDHV12</stp>
        <stp>SPX Index</stp>
        <stp>CUR_RATIO</stp>
        <stp>CQ2 2001</stp>
        <stp>CQ2 2001</stp>
        <stp>[FA1_lwxjc4jf.xlsx]Leverage &amp; Liquidity!R6C30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D6" s="2"/>
      </tp>
      <tp>
        <v>25.5</v>
        <stp/>
        <stp>##V3_BDHV12</stp>
        <stp>SPX Index</stp>
        <stp>TOT_DEBT_TO_TOT_ASSET</stp>
        <stp>CQ4 2011</stp>
        <stp>CQ4 2011</stp>
        <stp>[FA1_lwxjc4jf.xlsx]Leverage &amp; Liquidity!R12C72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T12" s="2"/>
      </tp>
      <tp>
        <v>37.01</v>
        <stp/>
        <stp>##V3_BDHV12</stp>
        <stp>SPX Index</stp>
        <stp>TOT_DEBT_TO_TOT_ASSET</stp>
        <stp>CQ1 2001</stp>
        <stp>CQ1 2001</stp>
        <stp>[FA1_lwxjc4jf.xlsx]Leverage &amp; Liquidity!R12C29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C12" s="2"/>
      </tp>
      <tp>
        <v>37.28</v>
        <stp/>
        <stp>##V3_BDHV12</stp>
        <stp>SPX Index</stp>
        <stp>TOT_DEBT_TO_TOT_ASSET</stp>
        <stp>CQ3 2001</stp>
        <stp>CQ3 2001</stp>
        <stp>[FA1_lwxjc4jf.xlsx]Leverage &amp; Liquidity!R12C31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E12" s="2"/>
      </tp>
      <tp>
        <v>37.409999999999997</v>
        <stp/>
        <stp>##V3_BDHV12</stp>
        <stp>SPX Index</stp>
        <stp>TOT_DEBT_TO_TOT_ASSET</stp>
        <stp>CQ2 2001</stp>
        <stp>CQ2 2001</stp>
        <stp>[FA1_lwxjc4jf.xlsx]Leverage &amp; Liquidity!R12C30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D12" s="2"/>
      </tp>
      <tp>
        <v>28.15</v>
        <stp/>
        <stp>##V3_BDHV12</stp>
        <stp>SPX Index</stp>
        <stp>TOT_DEBT_TO_TOT_ASSET</stp>
        <stp>CQ1 2011</stp>
        <stp>CQ1 2011</stp>
        <stp>[FA1_lwxjc4jf.xlsx]Leverage &amp; Liquidity!R12C69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Q12" s="2"/>
      </tp>
      <tp>
        <v>37.25</v>
        <stp/>
        <stp>##V3_BDHV12</stp>
        <stp>SPX Index</stp>
        <stp>TOT_DEBT_TO_TOT_ASSET</stp>
        <stp>CQ4 2001</stp>
        <stp>CQ4 2001</stp>
        <stp>[FA1_lwxjc4jf.xlsx]Leverage &amp; Liquidity!R12C32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F12" s="2"/>
      </tp>
      <tp>
        <v>27.36</v>
        <stp/>
        <stp>##V3_BDHV12</stp>
        <stp>SPX Index</stp>
        <stp>TOT_DEBT_TO_TOT_ASSET</stp>
        <stp>CQ2 2011</stp>
        <stp>CQ2 2011</stp>
        <stp>[FA1_lwxjc4jf.xlsx]Leverage &amp; Liquidity!R12C70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R12" s="2"/>
      </tp>
      <tp>
        <v>26.31</v>
        <stp/>
        <stp>##V3_BDHV12</stp>
        <stp>SPX Index</stp>
        <stp>TOT_DEBT_TO_TOT_ASSET</stp>
        <stp>CQ3 2011</stp>
        <stp>CQ3 2011</stp>
        <stp>[FA1_lwxjc4jf.xlsx]Leverage &amp; Liquidity!R12C71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S12" s="2"/>
      </tp>
      <tp>
        <v>1.0900000000000001</v>
        <stp/>
        <stp>##V3_BDHV12</stp>
        <stp>SPX Index</stp>
        <stp>CUR_RATIO</stp>
        <stp>CQ2 1999</stp>
        <stp>CQ2 1999</stp>
        <stp>[FA1_lwxjc4jf.xlsx]Leverage &amp; Liquidity!R6C22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V6" s="2"/>
      </tp>
      <tp>
        <v>1.1100000000000001</v>
        <stp/>
        <stp>##V3_BDHV12</stp>
        <stp>SPX Index</stp>
        <stp>CUR_RATIO</stp>
        <stp>CQ3 1998</stp>
        <stp>CQ3 1998</stp>
        <stp>[FA1_lwxjc4jf.xlsx]Leverage &amp; Liquidity!R6C19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S6" s="2"/>
      </tp>
      <tp>
        <v>1.17</v>
        <stp/>
        <stp>##V3_BDHV12</stp>
        <stp>SPX Index</stp>
        <stp>CUR_RATIO</stp>
        <stp>CQ4 2006</stp>
        <stp>CQ4 2006</stp>
        <stp>[FA1_lwxjc4jf.xlsx]Leverage &amp; Liquidity!R6C52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Z6" s="2"/>
      </tp>
      <tp>
        <v>1.38</v>
        <stp/>
        <stp>##V3_BDHV12</stp>
        <stp>SPX Index</stp>
        <stp>CUR_RATIO</stp>
        <stp>CQ4 2017</stp>
        <stp>CQ4 2017</stp>
        <stp>[FA1_lwxjc4jf.xlsx]Leverage &amp; Liquidity!R6C96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R6" s="2"/>
      </tp>
      <tp>
        <v>1.3599999999999999</v>
        <stp/>
        <stp>##V3_BDHV12</stp>
        <stp>SPX Index</stp>
        <stp>CUR_RATIO</stp>
        <stp>CQ1 2012</stp>
        <stp>CQ1 2012</stp>
        <stp>[FA1_lwxjc4jf.xlsx]Leverage &amp; Liquidity!R6C73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U6" s="2"/>
      </tp>
      <tp>
        <v>1.32</v>
        <stp/>
        <stp>##V3_BDHV12</stp>
        <stp>SPX Index</stp>
        <stp>CUR_RATIO</stp>
        <stp>CQ1 2003</stp>
        <stp>CQ1 2003</stp>
        <stp>[FA1_lwxjc4jf.xlsx]Leverage &amp; Liquidity!R6C37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K6" s="2"/>
      </tp>
      <tp>
        <v>1.3599999999999999</v>
        <stp/>
        <stp>##V3_BDHV12</stp>
        <stp>SPX Index</stp>
        <stp>CUR_RATIO</stp>
        <stp>CQ3 2010</stp>
        <stp>CQ3 2010</stp>
        <stp>[FA1_lwxjc4jf.xlsx]Leverage &amp; Liquidity!R6C67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O6" s="2"/>
      </tp>
      <tp>
        <v>1.0900000000000001</v>
        <stp/>
        <stp>##V3_BDHV12</stp>
        <stp>SPX Index</stp>
        <stp>CUR_RATIO</stp>
        <stp>CQ2 2000</stp>
        <stp>CQ2 2000</stp>
        <stp>[FA1_lwxjc4jf.xlsx]Leverage &amp; Liquidity!R6C26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Z6" s="2"/>
      </tp>
      <tp>
        <v>1.3900000000000001</v>
        <stp/>
        <stp>##V3_BDHV12</stp>
        <stp>SPX Index</stp>
        <stp>CUR_RATIO</stp>
        <stp>CQ2 2011</stp>
        <stp>CQ2 2011</stp>
        <stp>[FA1_lwxjc4jf.xlsx]Leverage &amp; Liquidity!R6C70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R6" s="2"/>
      </tp>
      <tp>
        <v>1.1499999999999999</v>
        <stp/>
        <stp>##V3_BDHV12</stp>
        <stp>SPX Index</stp>
        <stp>CUR_RATIO</stp>
        <stp>CQ3 2001</stp>
        <stp>CQ3 2001</stp>
        <stp>[FA1_lwxjc4jf.xlsx]Leverage &amp; Liquidity!R6C31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E6" s="2"/>
      </tp>
      <tp>
        <v>4.1100000000000003</v>
        <stp/>
        <stp>##V3_BDHV12</stp>
        <stp>SPX Index</stp>
        <stp>NET_DEBT_TO_EBITDA</stp>
        <stp>CQ4 2006</stp>
        <stp>CQ4 2006</stp>
        <stp>[FA1_lwxjc4jf.xlsx]Leverage &amp; Liquidity!R8C52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Z8" s="2"/>
      </tp>
      <tp>
        <v>4.2</v>
        <stp/>
        <stp>##V3_BDHV12</stp>
        <stp>SPX Index</stp>
        <stp>NET_DEBT_TO_EBITDA</stp>
        <stp>CQ2 2006</stp>
        <stp>CQ2 2006</stp>
        <stp>[FA1_lwxjc4jf.xlsx]Leverage &amp; Liquidity!R8C50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X8" s="2"/>
      </tp>
      <tp>
        <v>4.12</v>
        <stp/>
        <stp>##V3_BDHV12</stp>
        <stp>SPX Index</stp>
        <stp>NET_DEBT_TO_EBITDA</stp>
        <stp>CQ3 2006</stp>
        <stp>CQ3 2006</stp>
        <stp>[FA1_lwxjc4jf.xlsx]Leverage &amp; Liquidity!R8C51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Y8" s="2"/>
      </tp>
      <tp>
        <v>4.28</v>
        <stp/>
        <stp>##V3_BDHV12</stp>
        <stp>SPX Index</stp>
        <stp>NET_DEBT_TO_EBITDA</stp>
        <stp>CQ1 2006</stp>
        <stp>CQ1 2006</stp>
        <stp>[FA1_lwxjc4jf.xlsx]Leverage &amp; Liquidity!R8C49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W8" s="2"/>
      </tp>
      <tp>
        <v>1.54</v>
        <stp/>
        <stp>##V3_BDHV12</stp>
        <stp>SPX Index</stp>
        <stp>NET_DEBT_TO_EBITDA</stp>
        <stp>CQ4 2016</stp>
        <stp>CQ4 2016</stp>
        <stp>[FA1_lwxjc4jf.xlsx]Leverage &amp; Liquidity!R8C92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N8" s="2"/>
      </tp>
      <tp>
        <v>1.62</v>
        <stp/>
        <stp>##V3_BDHV12</stp>
        <stp>SPX Index</stp>
        <stp>NET_DEBT_TO_EBITDA</stp>
        <stp>CQ3 2016</stp>
        <stp>CQ3 2016</stp>
        <stp>[FA1_lwxjc4jf.xlsx]Leverage &amp; Liquidity!R8C91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M8" s="2"/>
      </tp>
      <tp>
        <v>1.67</v>
        <stp/>
        <stp>##V3_BDHV12</stp>
        <stp>SPX Index</stp>
        <stp>NET_DEBT_TO_EBITDA</stp>
        <stp>CQ2 2016</stp>
        <stp>CQ2 2016</stp>
        <stp>[FA1_lwxjc4jf.xlsx]Leverage &amp; Liquidity!R8C90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L8" s="2"/>
      </tp>
      <tp>
        <v>1.6099999999999999</v>
        <stp/>
        <stp>##V3_BDHV12</stp>
        <stp>SPX Index</stp>
        <stp>NET_DEBT_TO_EBITDA</stp>
        <stp>CQ1 2016</stp>
        <stp>CQ1 2016</stp>
        <stp>[FA1_lwxjc4jf.xlsx]Leverage &amp; Liquidity!R8C89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K8" s="2"/>
      </tp>
      <tp>
        <v>4.34</v>
        <stp/>
        <stp>##V3_BDHV12</stp>
        <stp>SPX Index</stp>
        <stp>NET_DEBT_TO_EBITDA</stp>
        <stp>CQ3 2007</stp>
        <stp>CQ3 2007</stp>
        <stp>[FA1_lwxjc4jf.xlsx]Leverage &amp; Liquidity!R8C55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C8" s="2"/>
      </tp>
      <tp>
        <v>4.3499999999999996</v>
        <stp/>
        <stp>##V3_BDHV12</stp>
        <stp>SPX Index</stp>
        <stp>NET_DEBT_TO_EBITDA</stp>
        <stp>CQ2 2007</stp>
        <stp>CQ2 2007</stp>
        <stp>[FA1_lwxjc4jf.xlsx]Leverage &amp; Liquidity!R8C54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B8" s="2"/>
      </tp>
      <tp>
        <v>4.18</v>
        <stp/>
        <stp>##V3_BDHV12</stp>
        <stp>SPX Index</stp>
        <stp>NET_DEBT_TO_EBITDA</stp>
        <stp>CQ4 2007</stp>
        <stp>CQ4 2007</stp>
        <stp>[FA1_lwxjc4jf.xlsx]Leverage &amp; Liquidity!R8C56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D8" s="2"/>
      </tp>
      <tp>
        <v>4.2</v>
        <stp/>
        <stp>##V3_BDHV12</stp>
        <stp>SPX Index</stp>
        <stp>NET_DEBT_TO_EBITDA</stp>
        <stp>CQ1 2007</stp>
        <stp>CQ1 2007</stp>
        <stp>[FA1_lwxjc4jf.xlsx]Leverage &amp; Liquidity!R8C53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A8" s="2"/>
      </tp>
      <tp>
        <v>1.52</v>
        <stp/>
        <stp>##V3_BDHV12</stp>
        <stp>SPX Index</stp>
        <stp>NET_DEBT_TO_EBITDA</stp>
        <stp>CQ2 2017</stp>
        <stp>CQ2 2017</stp>
        <stp>[FA1_lwxjc4jf.xlsx]Leverage &amp; Liquidity!R8C94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P8" s="2"/>
      </tp>
      <tp>
        <v>1.52</v>
        <stp/>
        <stp>##V3_BDHV12</stp>
        <stp>SPX Index</stp>
        <stp>NET_DEBT_TO_EBITDA</stp>
        <stp>CQ3 2017</stp>
        <stp>CQ3 2017</stp>
        <stp>[FA1_lwxjc4jf.xlsx]Leverage &amp; Liquidity!R8C95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Q8" s="2"/>
      </tp>
      <tp>
        <v>1.49</v>
        <stp/>
        <stp>##V3_BDHV12</stp>
        <stp>SPX Index</stp>
        <stp>NET_DEBT_TO_EBITDA</stp>
        <stp>CQ4 2017</stp>
        <stp>CQ4 2017</stp>
        <stp>[FA1_lwxjc4jf.xlsx]Leverage &amp; Liquidity!R8C96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R8" s="2"/>
      </tp>
      <tp>
        <v>1.49</v>
        <stp/>
        <stp>##V3_BDHV12</stp>
        <stp>SPX Index</stp>
        <stp>NET_DEBT_TO_EBITDA</stp>
        <stp>CQ1 2017</stp>
        <stp>CQ1 2017</stp>
        <stp>[FA1_lwxjc4jf.xlsx]Leverage &amp; Liquidity!R8C93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O8" s="2"/>
      </tp>
      <tp>
        <v>4.6500000000000004</v>
        <stp/>
        <stp>##V3_BDHV12</stp>
        <stp>SPX Index</stp>
        <stp>NET_DEBT_TO_EBITDA</stp>
        <stp>CQ4 2004</stp>
        <stp>CQ4 2004</stp>
        <stp>[FA1_lwxjc4jf.xlsx]Leverage &amp; Liquidity!R8C44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R8" s="2"/>
      </tp>
      <tp>
        <v>4.82</v>
        <stp/>
        <stp>##V3_BDHV12</stp>
        <stp>SPX Index</stp>
        <stp>NET_DEBT_TO_EBITDA</stp>
        <stp>CQ1 2004</stp>
        <stp>CQ1 2004</stp>
        <stp>[FA1_lwxjc4jf.xlsx]Leverage &amp; Liquidity!R8C41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O8" s="2"/>
      </tp>
      <tp>
        <v>4.68</v>
        <stp/>
        <stp>##V3_BDHV12</stp>
        <stp>SPX Index</stp>
        <stp>NET_DEBT_TO_EBITDA</stp>
        <stp>CQ2 2004</stp>
        <stp>CQ2 2004</stp>
        <stp>[FA1_lwxjc4jf.xlsx]Leverage &amp; Liquidity!R8C42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P8" s="2"/>
      </tp>
      <tp>
        <v>4.47</v>
        <stp/>
        <stp>##V3_BDHV12</stp>
        <stp>SPX Index</stp>
        <stp>NET_DEBT_TO_EBITDA</stp>
        <stp>CQ3 2004</stp>
        <stp>CQ3 2004</stp>
        <stp>[FA1_lwxjc4jf.xlsx]Leverage &amp; Liquidity!R8C43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Q8" s="2"/>
      </tp>
      <tp>
        <v>1.1400000000000001</v>
        <stp/>
        <stp>##V3_BDHV12</stp>
        <stp>SPX Index</stp>
        <stp>NET_DEBT_TO_EBITDA</stp>
        <stp>CQ4 2014</stp>
        <stp>CQ4 2014</stp>
        <stp>[FA1_lwxjc4jf.xlsx]Leverage &amp; Liquidity!R8C84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F8" s="2"/>
      </tp>
      <tp>
        <v>1.1499999999999999</v>
        <stp/>
        <stp>##V3_BDHV12</stp>
        <stp>SPX Index</stp>
        <stp>NET_DEBT_TO_EBITDA</stp>
        <stp>CQ1 2014</stp>
        <stp>CQ1 2014</stp>
        <stp>[FA1_lwxjc4jf.xlsx]Leverage &amp; Liquidity!R8C81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C8" s="2"/>
      </tp>
      <tp>
        <v>1.1299999999999999</v>
        <stp/>
        <stp>##V3_BDHV12</stp>
        <stp>SPX Index</stp>
        <stp>NET_DEBT_TO_EBITDA</stp>
        <stp>CQ3 2014</stp>
        <stp>CQ3 2014</stp>
        <stp>[FA1_lwxjc4jf.xlsx]Leverage &amp; Liquidity!R8C83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E8" s="2"/>
      </tp>
      <tp>
        <v>1.1299999999999999</v>
        <stp/>
        <stp>##V3_BDHV12</stp>
        <stp>SPX Index</stp>
        <stp>NET_DEBT_TO_EBITDA</stp>
        <stp>CQ2 2014</stp>
        <stp>CQ2 2014</stp>
        <stp>[FA1_lwxjc4jf.xlsx]Leverage &amp; Liquidity!R8C82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D8" s="2"/>
      </tp>
      <tp>
        <v>3.03</v>
        <stp/>
        <stp>##V3_BDHV12</stp>
        <stp>SPX Index</stp>
        <stp>NET_DEBT_TO_EBITDA</stp>
        <stp>CQ2 1997</stp>
        <stp>CQ2 1997</stp>
        <stp>[FA1_lwxjc4jf.xlsx]Leverage &amp; Liquidity!R8C14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N8" s="2"/>
      </tp>
      <tp>
        <v>3.06</v>
        <stp/>
        <stp>##V3_BDHV12</stp>
        <stp>SPX Index</stp>
        <stp>NET_DEBT_TO_EBITDA</stp>
        <stp>CQ3 1997</stp>
        <stp>CQ3 1997</stp>
        <stp>[FA1_lwxjc4jf.xlsx]Leverage &amp; Liquidity!R8C15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O8" s="2"/>
      </tp>
      <tp>
        <v>3.13</v>
        <stp/>
        <stp>##V3_BDHV12</stp>
        <stp>SPX Index</stp>
        <stp>NET_DEBT_TO_EBITDA</stp>
        <stp>CQ4 1997</stp>
        <stp>CQ4 1997</stp>
        <stp>[FA1_lwxjc4jf.xlsx]Leverage &amp; Liquidity!R8C16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P8" s="2"/>
      </tp>
      <tp>
        <v>3.04</v>
        <stp/>
        <stp>##V3_BDHV12</stp>
        <stp>SPX Index</stp>
        <stp>NET_DEBT_TO_EBITDA</stp>
        <stp>CQ1 1997</stp>
        <stp>CQ1 1997</stp>
        <stp>[FA1_lwxjc4jf.xlsx]Leverage &amp; Liquidity!R8C13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M8" s="2"/>
      </tp>
      <tp>
        <v>4.7300000000000004</v>
        <stp/>
        <stp>##V3_BDHV12</stp>
        <stp>SPX Index</stp>
        <stp>NET_DEBT_TO_EBITDA</stp>
        <stp>CQ1 2005</stp>
        <stp>CQ1 2005</stp>
        <stp>[FA1_lwxjc4jf.xlsx]Leverage &amp; Liquidity!R8C45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S8" s="2"/>
      </tp>
      <tp>
        <v>4.63</v>
        <stp/>
        <stp>##V3_BDHV12</stp>
        <stp>SPX Index</stp>
        <stp>NET_DEBT_TO_EBITDA</stp>
        <stp>CQ3 2005</stp>
        <stp>CQ3 2005</stp>
        <stp>[FA1_lwxjc4jf.xlsx]Leverage &amp; Liquidity!R8C47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U8" s="2"/>
      </tp>
      <tp>
        <v>4.67</v>
        <stp/>
        <stp>##V3_BDHV12</stp>
        <stp>SPX Index</stp>
        <stp>NET_DEBT_TO_EBITDA</stp>
        <stp>CQ2 2005</stp>
        <stp>CQ2 2005</stp>
        <stp>[FA1_lwxjc4jf.xlsx]Leverage &amp; Liquidity!R8C46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T8" s="2"/>
      </tp>
      <tp>
        <v>4.45</v>
        <stp/>
        <stp>##V3_BDHV12</stp>
        <stp>SPX Index</stp>
        <stp>NET_DEBT_TO_EBITDA</stp>
        <stp>CQ4 2005</stp>
        <stp>CQ4 2005</stp>
        <stp>[FA1_lwxjc4jf.xlsx]Leverage &amp; Liquidity!R8C48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V8" s="2"/>
      </tp>
      <tp>
        <v>1.22</v>
        <stp/>
        <stp>##V3_BDHV12</stp>
        <stp>SPX Index</stp>
        <stp>NET_DEBT_TO_EBITDA</stp>
        <stp>CQ1 2015</stp>
        <stp>CQ1 2015</stp>
        <stp>[FA1_lwxjc4jf.xlsx]Leverage &amp; Liquidity!R8C85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G8" s="2"/>
      </tp>
      <tp>
        <v>1.26</v>
        <stp/>
        <stp>##V3_BDHV12</stp>
        <stp>SPX Index</stp>
        <stp>NET_DEBT_TO_EBITDA</stp>
        <stp>CQ2 2015</stp>
        <stp>CQ2 2015</stp>
        <stp>[FA1_lwxjc4jf.xlsx]Leverage &amp; Liquidity!R8C86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H8" s="2"/>
      </tp>
      <tp>
        <v>1.42</v>
        <stp/>
        <stp>##V3_BDHV12</stp>
        <stp>SPX Index</stp>
        <stp>NET_DEBT_TO_EBITDA</stp>
        <stp>CQ3 2015</stp>
        <stp>CQ3 2015</stp>
        <stp>[FA1_lwxjc4jf.xlsx]Leverage &amp; Liquidity!R8C87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I8" s="2"/>
      </tp>
      <tp>
        <v>1.49</v>
        <stp/>
        <stp>##V3_BDHV12</stp>
        <stp>SPX Index</stp>
        <stp>NET_DEBT_TO_EBITDA</stp>
        <stp>CQ4 2015</stp>
        <stp>CQ4 2015</stp>
        <stp>[FA1_lwxjc4jf.xlsx]Leverage &amp; Liquidity!R8C88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J8" s="2"/>
      </tp>
      <tp>
        <v>3.08</v>
        <stp/>
        <stp>##V3_BDHV12</stp>
        <stp>SPX Index</stp>
        <stp>NET_DEBT_TO_EBITDA</stp>
        <stp>CQ4 1996</stp>
        <stp>CQ4 1996</stp>
        <stp>[FA1_lwxjc4jf.xlsx]Leverage &amp; Liquidity!R8C12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L8" s="2"/>
      </tp>
      <tp>
        <v>2.95</v>
        <stp/>
        <stp>##V3_BDHV12</stp>
        <stp>SPX Index</stp>
        <stp>NET_DEBT_TO_EBITDA</stp>
        <stp>CQ3 1996</stp>
        <stp>CQ3 1996</stp>
        <stp>[FA1_lwxjc4jf.xlsx]Leverage &amp; Liquidity!R8C11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K8" s="2"/>
      </tp>
      <tp>
        <v>3.02</v>
        <stp/>
        <stp>##V3_BDHV12</stp>
        <stp>SPX Index</stp>
        <stp>NET_DEBT_TO_EBITDA</stp>
        <stp>CQ2 1996</stp>
        <stp>CQ2 1996</stp>
        <stp>[FA1_lwxjc4jf.xlsx]Leverage &amp; Liquidity!R8C10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J8" s="2"/>
      </tp>
      <tp>
        <v>1.53</v>
        <stp/>
        <stp>##V3_BDHV12</stp>
        <stp>SPX Index</stp>
        <stp>NET_DEBT_TO_EBITDA</stp>
        <stp>CQ3 2012</stp>
        <stp>CQ3 2012</stp>
        <stp>[FA1_lwxjc4jf.xlsx]Leverage &amp; Liquidity!R8C75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W8" s="2"/>
      </tp>
      <tp>
        <v>1.5699999999999998</v>
        <stp/>
        <stp>##V3_BDHV12</stp>
        <stp>SPX Index</stp>
        <stp>NET_DEBT_TO_EBITDA</stp>
        <stp>CQ2 2012</stp>
        <stp>CQ2 2012</stp>
        <stp>[FA1_lwxjc4jf.xlsx]Leverage &amp; Liquidity!R8C74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V8" s="2"/>
      </tp>
      <tp>
        <v>1.55</v>
        <stp/>
        <stp>##V3_BDHV12</stp>
        <stp>SPX Index</stp>
        <stp>NET_DEBT_TO_EBITDA</stp>
        <stp>CQ1 2012</stp>
        <stp>CQ1 2012</stp>
        <stp>[FA1_lwxjc4jf.xlsx]Leverage &amp; Liquidity!R8C73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U8" s="2"/>
      </tp>
      <tp>
        <v>1.47</v>
        <stp/>
        <stp>##V3_BDHV12</stp>
        <stp>SPX Index</stp>
        <stp>NET_DEBT_TO_EBITDA</stp>
        <stp>CQ4 2012</stp>
        <stp>CQ4 2012</stp>
        <stp>[FA1_lwxjc4jf.xlsx]Leverage &amp; Liquidity!R8C76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X8" s="2"/>
      </tp>
      <tp>
        <v>4.59</v>
        <stp/>
        <stp>##V3_BDHV12</stp>
        <stp>SPX Index</stp>
        <stp>NET_DEBT_TO_EBITDA</stp>
        <stp>CQ2 2002</stp>
        <stp>CQ2 2002</stp>
        <stp>[FA1_lwxjc4jf.xlsx]Leverage &amp; Liquidity!R8C34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H8" s="2"/>
      </tp>
      <tp>
        <v>4.5999999999999996</v>
        <stp/>
        <stp>##V3_BDHV12</stp>
        <stp>SPX Index</stp>
        <stp>NET_DEBT_TO_EBITDA</stp>
        <stp>CQ3 2002</stp>
        <stp>CQ3 2002</stp>
        <stp>[FA1_lwxjc4jf.xlsx]Leverage &amp; Liquidity!R8C35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I8" s="2"/>
      </tp>
      <tp>
        <v>4.41</v>
        <stp/>
        <stp>##V3_BDHV12</stp>
        <stp>SPX Index</stp>
        <stp>NET_DEBT_TO_EBITDA</stp>
        <stp>CQ1 2002</stp>
        <stp>CQ1 2002</stp>
        <stp>[FA1_lwxjc4jf.xlsx]Leverage &amp; Liquidity!R8C33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G8" s="2"/>
      </tp>
      <tp>
        <v>4.7</v>
        <stp/>
        <stp>##V3_BDHV12</stp>
        <stp>SPX Index</stp>
        <stp>NET_DEBT_TO_EBITDA</stp>
        <stp>CQ4 2002</stp>
        <stp>CQ4 2002</stp>
        <stp>[FA1_lwxjc4jf.xlsx]Leverage &amp; Liquidity!R8C36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J8" s="2"/>
      </tp>
      <tp>
        <v>4.68</v>
        <stp/>
        <stp>##V3_BDHV12</stp>
        <stp>SPX Index</stp>
        <stp>NET_DEBT_TO_EBITDA</stp>
        <stp>CQ4 2003</stp>
        <stp>CQ4 2003</stp>
        <stp>[FA1_lwxjc4jf.xlsx]Leverage &amp; Liquidity!R8C40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N8" s="2"/>
      </tp>
      <tp>
        <v>1.48</v>
        <stp/>
        <stp>##V3_BDHV12</stp>
        <stp>SPX Index</stp>
        <stp>NET_DEBT_TO_EBITDA</stp>
        <stp>CQ1 2013</stp>
        <stp>CQ1 2013</stp>
        <stp>[FA1_lwxjc4jf.xlsx]Leverage &amp; Liquidity!R8C77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Y8" s="2"/>
      </tp>
      <tp>
        <v>1.38</v>
        <stp/>
        <stp>##V3_BDHV12</stp>
        <stp>SPX Index</stp>
        <stp>NET_DEBT_TO_EBITDA</stp>
        <stp>CQ2 2013</stp>
        <stp>CQ2 2013</stp>
        <stp>[FA1_lwxjc4jf.xlsx]Leverage &amp; Liquidity!R8C78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Z8" s="2"/>
      </tp>
      <tp>
        <v>1.2</v>
        <stp/>
        <stp>##V3_BDHV12</stp>
        <stp>SPX Index</stp>
        <stp>NET_DEBT_TO_EBITDA</stp>
        <stp>CQ3 2013</stp>
        <stp>CQ3 2013</stp>
        <stp>[FA1_lwxjc4jf.xlsx]Leverage &amp; Liquidity!R8C79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A8" s="2"/>
      </tp>
      <tp>
        <v>4.72</v>
        <stp/>
        <stp>##V3_BDHV12</stp>
        <stp>SPX Index</stp>
        <stp>NET_DEBT_TO_EBITDA</stp>
        <stp>CQ1 2003</stp>
        <stp>CQ1 2003</stp>
        <stp>[FA1_lwxjc4jf.xlsx]Leverage &amp; Liquidity!R8C37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K8" s="2"/>
      </tp>
      <tp>
        <v>4.88</v>
        <stp/>
        <stp>##V3_BDHV12</stp>
        <stp>SPX Index</stp>
        <stp>NET_DEBT_TO_EBITDA</stp>
        <stp>CQ3 2003</stp>
        <stp>CQ3 2003</stp>
        <stp>[FA1_lwxjc4jf.xlsx]Leverage &amp; Liquidity!R8C39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M8" s="2"/>
      </tp>
      <tp>
        <v>4.78</v>
        <stp/>
        <stp>##V3_BDHV12</stp>
        <stp>SPX Index</stp>
        <stp>NET_DEBT_TO_EBITDA</stp>
        <stp>CQ2 2003</stp>
        <stp>CQ2 2003</stp>
        <stp>[FA1_lwxjc4jf.xlsx]Leverage &amp; Liquidity!R8C38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L8" s="2"/>
      </tp>
      <tp>
        <v>1.05</v>
        <stp/>
        <stp>##V3_BDHV12</stp>
        <stp>SPX Index</stp>
        <stp>NET_DEBT_TO_EBITDA</stp>
        <stp>CQ4 2013</stp>
        <stp>CQ4 2013</stp>
        <stp>[FA1_lwxjc4jf.xlsx]Leverage &amp; Liquidity!R8C80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B8" s="2"/>
      </tp>
      <tp>
        <v>2.44</v>
        <stp/>
        <stp>##V3_BDHV12</stp>
        <stp>SPX Index</stp>
        <stp>NET_DEBT_TO_EBITDA</stp>
        <stp>CQ1 2010</stp>
        <stp>CQ1 2010</stp>
        <stp>[FA1_lwxjc4jf.xlsx]Leverage &amp; Liquidity!R8C65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M8" s="2"/>
      </tp>
      <tp>
        <v>2.2200000000000002</v>
        <stp/>
        <stp>##V3_BDHV12</stp>
        <stp>SPX Index</stp>
        <stp>NET_DEBT_TO_EBITDA</stp>
        <stp>CQ3 2010</stp>
        <stp>CQ3 2010</stp>
        <stp>[FA1_lwxjc4jf.xlsx]Leverage &amp; Liquidity!R8C67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O8" s="2"/>
      </tp>
      <tp>
        <v>2.2800000000000002</v>
        <stp/>
        <stp>##V3_BDHV12</stp>
        <stp>SPX Index</stp>
        <stp>NET_DEBT_TO_EBITDA</stp>
        <stp>CQ2 2010</stp>
        <stp>CQ2 2010</stp>
        <stp>[FA1_lwxjc4jf.xlsx]Leverage &amp; Liquidity!R8C66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N8" s="2"/>
      </tp>
      <tp>
        <v>2.13</v>
        <stp/>
        <stp>##V3_BDHV12</stp>
        <stp>SPX Index</stp>
        <stp>NET_DEBT_TO_EBITDA</stp>
        <stp>CQ4 2010</stp>
        <stp>CQ4 2010</stp>
        <stp>[FA1_lwxjc4jf.xlsx]Leverage &amp; Liquidity!R8C68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P8" s="2"/>
      </tp>
      <tp>
        <v>4.07</v>
        <stp/>
        <stp>##V3_BDHV12</stp>
        <stp>SPX Index</stp>
        <stp>NET_DEBT_TO_EBITDA</stp>
        <stp>CQ1 2000</stp>
        <stp>CQ1 2000</stp>
        <stp>[FA1_lwxjc4jf.xlsx]Leverage &amp; Liquidity!R8C25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Y8" s="2"/>
      </tp>
      <tp>
        <v>4.0199999999999996</v>
        <stp/>
        <stp>##V3_BDHV12</stp>
        <stp>SPX Index</stp>
        <stp>NET_DEBT_TO_EBITDA</stp>
        <stp>CQ2 2000</stp>
        <stp>CQ2 2000</stp>
        <stp>[FA1_lwxjc4jf.xlsx]Leverage &amp; Liquidity!R8C26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Z8" s="2"/>
      </tp>
      <tp>
        <v>3.75</v>
        <stp/>
        <stp>##V3_BDHV12</stp>
        <stp>SPX Index</stp>
        <stp>NET_DEBT_TO_EBITDA</stp>
        <stp>CQ3 2000</stp>
        <stp>CQ3 2000</stp>
        <stp>[FA1_lwxjc4jf.xlsx]Leverage &amp; Liquidity!R8C27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A8" s="2"/>
      </tp>
      <tp>
        <v>3.79</v>
        <stp/>
        <stp>##V3_BDHV12</stp>
        <stp>SPX Index</stp>
        <stp>NET_DEBT_TO_EBITDA</stp>
        <stp>CQ4 2000</stp>
        <stp>CQ4 2000</stp>
        <stp>[FA1_lwxjc4jf.xlsx]Leverage &amp; Liquidity!R8C28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B8" s="2"/>
      </tp>
      <tp>
        <v>1.52</v>
        <stp/>
        <stp>##V3_BDHV12</stp>
        <stp>SPX Index</stp>
        <stp>NET_DEBT_TO_EBITDA</stp>
        <stp>CQ4 2011</stp>
        <stp>CQ4 2011</stp>
        <stp>[FA1_lwxjc4jf.xlsx]Leverage &amp; Liquidity!R8C72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T8" s="2"/>
      </tp>
      <tp>
        <v>1.7</v>
        <stp/>
        <stp>##V3_BDHV12</stp>
        <stp>SPX Index</stp>
        <stp>NET_DEBT_TO_EBITDA</stp>
        <stp>CQ2 2011</stp>
        <stp>CQ2 2011</stp>
        <stp>[FA1_lwxjc4jf.xlsx]Leverage &amp; Liquidity!R8C70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R8" s="2"/>
      </tp>
      <tp>
        <v>1.58</v>
        <stp/>
        <stp>##V3_BDHV12</stp>
        <stp>SPX Index</stp>
        <stp>NET_DEBT_TO_EBITDA</stp>
        <stp>CQ3 2011</stp>
        <stp>CQ3 2011</stp>
        <stp>[FA1_lwxjc4jf.xlsx]Leverage &amp; Liquidity!R8C71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S8" s="2"/>
      </tp>
      <tp>
        <v>1.9100000000000001</v>
        <stp/>
        <stp>##V3_BDHV12</stp>
        <stp>SPX Index</stp>
        <stp>NET_DEBT_TO_EBITDA</stp>
        <stp>CQ1 2011</stp>
        <stp>CQ1 2011</stp>
        <stp>[FA1_lwxjc4jf.xlsx]Leverage &amp; Liquidity!R8C69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Q8" s="2"/>
      </tp>
      <tp>
        <v>4.4000000000000004</v>
        <stp/>
        <stp>##V3_BDHV12</stp>
        <stp>SPX Index</stp>
        <stp>NET_DEBT_TO_EBITDA</stp>
        <stp>CQ4 2001</stp>
        <stp>CQ4 2001</stp>
        <stp>[FA1_lwxjc4jf.xlsx]Leverage &amp; Liquidity!R8C32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F8" s="2"/>
      </tp>
      <tp>
        <v>4.16</v>
        <stp/>
        <stp>##V3_BDHV12</stp>
        <stp>SPX Index</stp>
        <stp>NET_DEBT_TO_EBITDA</stp>
        <stp>CQ3 2001</stp>
        <stp>CQ3 2001</stp>
        <stp>[FA1_lwxjc4jf.xlsx]Leverage &amp; Liquidity!R8C31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E8" s="2"/>
      </tp>
      <tp>
        <v>3.95</v>
        <stp/>
        <stp>##V3_BDHV12</stp>
        <stp>SPX Index</stp>
        <stp>NET_DEBT_TO_EBITDA</stp>
        <stp>CQ2 2001</stp>
        <stp>CQ2 2001</stp>
        <stp>[FA1_lwxjc4jf.xlsx]Leverage &amp; Liquidity!R8C30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D8" s="2"/>
      </tp>
      <tp>
        <v>3.7800000000000002</v>
        <stp/>
        <stp>##V3_BDHV12</stp>
        <stp>SPX Index</stp>
        <stp>NET_DEBT_TO_EBITDA</stp>
        <stp>CQ1 2001</stp>
        <stp>CQ1 2001</stp>
        <stp>[FA1_lwxjc4jf.xlsx]Leverage &amp; Liquidity!R8C29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AC8" s="2"/>
      </tp>
      <tp>
        <v>3.98</v>
        <stp/>
        <stp>##V3_BDHV12</stp>
        <stp>SPX Index</stp>
        <stp>NET_DEBT_TO_EBITDA</stp>
        <stp>CQ1 1999</stp>
        <stp>CQ1 1999</stp>
        <stp>[FA1_lwxjc4jf.xlsx]Leverage &amp; Liquidity!R8C21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U8" s="2"/>
      </tp>
      <tp>
        <v>4.04</v>
        <stp/>
        <stp>##V3_BDHV12</stp>
        <stp>SPX Index</stp>
        <stp>NET_DEBT_TO_EBITDA</stp>
        <stp>CQ2 1999</stp>
        <stp>CQ2 1999</stp>
        <stp>[FA1_lwxjc4jf.xlsx]Leverage &amp; Liquidity!R8C22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V8" s="2"/>
      </tp>
      <tp>
        <v>4.12</v>
        <stp/>
        <stp>##V3_BDHV12</stp>
        <stp>SPX Index</stp>
        <stp>NET_DEBT_TO_EBITDA</stp>
        <stp>CQ3 1999</stp>
        <stp>CQ3 1999</stp>
        <stp>[FA1_lwxjc4jf.xlsx]Leverage &amp; Liquidity!R8C23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W8" s="2"/>
      </tp>
      <tp>
        <v>3.91</v>
        <stp/>
        <stp>##V3_BDHV12</stp>
        <stp>SPX Index</stp>
        <stp>NET_DEBT_TO_EBITDA</stp>
        <stp>CQ4 1999</stp>
        <stp>CQ4 1999</stp>
        <stp>[FA1_lwxjc4jf.xlsx]Leverage &amp; Liquidity!R8C24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X8" s="2"/>
      </tp>
      <tp>
        <v>3.8</v>
        <stp/>
        <stp>##V3_BDHV12</stp>
        <stp>SPX Index</stp>
        <stp>NET_DEBT_TO_EBITDA</stp>
        <stp>CQ4 1998</stp>
        <stp>CQ4 1998</stp>
        <stp>[FA1_lwxjc4jf.xlsx]Leverage &amp; Liquidity!R8C20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T8" s="2"/>
      </tp>
      <tp>
        <v>3.43</v>
        <stp/>
        <stp>##V3_BDHV12</stp>
        <stp>SPX Index</stp>
        <stp>NET_DEBT_TO_EBITDA</stp>
        <stp>CQ1 1998</stp>
        <stp>CQ1 1998</stp>
        <stp>[FA1_lwxjc4jf.xlsx]Leverage &amp; Liquidity!R8C17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Q8" s="2"/>
      </tp>
      <tp>
        <v>3.81</v>
        <stp/>
        <stp>##V3_BDHV12</stp>
        <stp>SPX Index</stp>
        <stp>NET_DEBT_TO_EBITDA</stp>
        <stp>CQ3 1998</stp>
        <stp>CQ3 1998</stp>
        <stp>[FA1_lwxjc4jf.xlsx]Leverage &amp; Liquidity!R8C19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S8" s="2"/>
      </tp>
      <tp>
        <v>3.65</v>
        <stp/>
        <stp>##V3_BDHV12</stp>
        <stp>SPX Index</stp>
        <stp>NET_DEBT_TO_EBITDA</stp>
        <stp>CQ2 1998</stp>
        <stp>CQ2 1998</stp>
        <stp>[FA1_lwxjc4jf.xlsx]Leverage &amp; Liquidity!R8C18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R8" s="2"/>
      </tp>
      <tp>
        <v>4.29</v>
        <stp/>
        <stp>##V3_BDHV12</stp>
        <stp>SPX Index</stp>
        <stp>NET_DEBT_TO_EBITDA</stp>
        <stp>CQ1 2008</stp>
        <stp>CQ1 2008</stp>
        <stp>[FA1_lwxjc4jf.xlsx]Leverage &amp; Liquidity!R8C57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E8" s="2"/>
      </tp>
      <tp>
        <v>4.3499999999999996</v>
        <stp/>
        <stp>##V3_BDHV12</stp>
        <stp>SPX Index</stp>
        <stp>NET_DEBT_TO_EBITDA</stp>
        <stp>CQ2 2008</stp>
        <stp>CQ2 2008</stp>
        <stp>[FA1_lwxjc4jf.xlsx]Leverage &amp; Liquidity!R8C58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F8" s="2"/>
      </tp>
      <tp>
        <v>3.17</v>
        <stp/>
        <stp>##V3_BDHV12</stp>
        <stp>SPX Index</stp>
        <stp>NET_DEBT_TO_EBITDA</stp>
        <stp>CQ3 2008</stp>
        <stp>CQ3 2008</stp>
        <stp>[FA1_lwxjc4jf.xlsx]Leverage &amp; Liquidity!R8C59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G8" s="2"/>
      </tp>
      <tp>
        <v>3.26</v>
        <stp/>
        <stp>##V3_BDHV12</stp>
        <stp>SPX Index</stp>
        <stp>NET_DEBT_TO_EBITDA</stp>
        <stp>CQ4 2008</stp>
        <stp>CQ4 2008</stp>
        <stp>[FA1_lwxjc4jf.xlsx]Leverage &amp; Liquidity!R8C60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H8" s="2"/>
      </tp>
      <tp>
        <v>1.51</v>
        <stp/>
        <stp>##V3_BDHV12</stp>
        <stp>SPX Index</stp>
        <stp>NET_DEBT_TO_EBITDA</stp>
        <stp>CQ1 2018</stp>
        <stp>CQ1 2018</stp>
        <stp>[FA1_lwxjc4jf.xlsx]Leverage &amp; Liquidity!R8C97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S8" s="2"/>
      </tp>
      <tp>
        <v>1.49</v>
        <stp/>
        <stp>##V3_BDHV12</stp>
        <stp>SPX Index</stp>
        <stp>NET_DEBT_TO_EBITDA</stp>
        <stp>CQ3 2018</stp>
        <stp>CQ3 2018</stp>
        <stp>[FA1_lwxjc4jf.xlsx]Leverage &amp; Liquidity!R8C99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U8" s="2"/>
      </tp>
      <tp>
        <v>1.52</v>
        <stp/>
        <stp>##V3_BDHV12</stp>
        <stp>SPX Index</stp>
        <stp>NET_DEBT_TO_EBITDA</stp>
        <stp>CQ2 2018</stp>
        <stp>CQ2 2018</stp>
        <stp>[FA1_lwxjc4jf.xlsx]Leverage &amp; Liquidity!R8C98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T8" s="2"/>
      </tp>
      <tp>
        <v>2.76</v>
        <stp/>
        <stp>##V3_BDHV12</stp>
        <stp>SPX Index</stp>
        <stp>NET_DEBT_TO_EBITDA</stp>
        <stp>CQ1 2009</stp>
        <stp>CQ1 2009</stp>
        <stp>[FA1_lwxjc4jf.xlsx]Leverage &amp; Liquidity!R8C61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I8" s="2"/>
      </tp>
      <tp>
        <v>2.77</v>
        <stp/>
        <stp>##V3_BDHV12</stp>
        <stp>SPX Index</stp>
        <stp>NET_DEBT_TO_EBITDA</stp>
        <stp>CQ3 2009</stp>
        <stp>CQ3 2009</stp>
        <stp>[FA1_lwxjc4jf.xlsx]Leverage &amp; Liquidity!R8C63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K8" s="2"/>
      </tp>
      <tp>
        <v>2.85</v>
        <stp/>
        <stp>##V3_BDHV12</stp>
        <stp>SPX Index</stp>
        <stp>NET_DEBT_TO_EBITDA</stp>
        <stp>CQ2 2009</stp>
        <stp>CQ2 2009</stp>
        <stp>[FA1_lwxjc4jf.xlsx]Leverage &amp; Liquidity!R8C62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J8" s="2"/>
      </tp>
      <tp>
        <v>2.38</v>
        <stp/>
        <stp>##V3_BDHV12</stp>
        <stp>SPX Index</stp>
        <stp>NET_DEBT_TO_EBITDA</stp>
        <stp>CQ4 2009</stp>
        <stp>CQ4 2009</stp>
        <stp>[FA1_lwxjc4jf.xlsx]Leverage &amp; Liquidity!R8C64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BL8" s="2"/>
      </tp>
      <tp>
        <v>0.62</v>
        <stp/>
        <stp>##V3_BDHV12</stp>
        <stp>SPX Index</stp>
        <stp>TOTAL_DEBT_TO_CURRENT_EV</stp>
        <stp>CQ2 2008</stp>
        <stp>CQ2 2008</stp>
        <stp>[FA1_lwxjc4jf.xlsx]Leverage &amp; Liquidity!R10C58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F10" s="2"/>
      </tp>
      <tp>
        <v>0.61</v>
        <stp/>
        <stp>##V3_BDHV12</stp>
        <stp>SPX Index</stp>
        <stp>TOTAL_DEBT_TO_CURRENT_EV</stp>
        <stp>CQ3 2008</stp>
        <stp>CQ3 2008</stp>
        <stp>[FA1_lwxjc4jf.xlsx]Leverage &amp; Liquidity!R10C59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G10" s="2"/>
      </tp>
      <tp>
        <v>0.6</v>
        <stp/>
        <stp>##V3_BDHV12</stp>
        <stp>SPX Index</stp>
        <stp>TOTAL_DEBT_TO_CURRENT_EV</stp>
        <stp>CQ1 2008</stp>
        <stp>CQ1 2008</stp>
        <stp>[FA1_lwxjc4jf.xlsx]Leverage &amp; Liquidity!R10C57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E10" s="2"/>
      </tp>
      <tp>
        <v>0.69</v>
        <stp/>
        <stp>##V3_BDHV12</stp>
        <stp>SPX Index</stp>
        <stp>TOTAL_DEBT_TO_CURRENT_EV</stp>
        <stp>CQ4 2008</stp>
        <stp>CQ4 2008</stp>
        <stp>[FA1_lwxjc4jf.xlsx]Leverage &amp; Liquidity!R10C60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H10" s="2"/>
      </tp>
      <tp>
        <v>0.3</v>
        <stp/>
        <stp>##V3_BDHV12</stp>
        <stp>SPX Index</stp>
        <stp>TOTAL_DEBT_TO_CURRENT_EV</stp>
        <stp>CQ3 2018</stp>
        <stp>CQ3 2018</stp>
        <stp>[FA1_lwxjc4jf.xlsx]Leverage &amp; Liquidity!R10C99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U10" s="2"/>
      </tp>
      <tp>
        <v>0.31</v>
        <stp/>
        <stp>##V3_BDHV12</stp>
        <stp>SPX Index</stp>
        <stp>TOTAL_DEBT_TO_CURRENT_EV</stp>
        <stp>CQ2 2018</stp>
        <stp>CQ2 2018</stp>
        <stp>[FA1_lwxjc4jf.xlsx]Leverage &amp; Liquidity!R10C98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T10" s="2"/>
      </tp>
      <tp>
        <v>0.32</v>
        <stp/>
        <stp>##V3_BDHV12</stp>
        <stp>SPX Index</stp>
        <stp>TOTAL_DEBT_TO_CURRENT_EV</stp>
        <stp>CQ1 2018</stp>
        <stp>CQ1 2018</stp>
        <stp>[FA1_lwxjc4jf.xlsx]Leverage &amp; Liquidity!R10C97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S10" s="2"/>
      </tp>
      <tp>
        <v>0.76</v>
        <stp/>
        <stp>##V3_BDHV12</stp>
        <stp>SPX Index</stp>
        <stp>TOTAL_DEBT_TO_CURRENT_EV</stp>
        <stp>CQ1 2009</stp>
        <stp>CQ1 2009</stp>
        <stp>[FA1_lwxjc4jf.xlsx]Leverage &amp; Liquidity!R10C61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I10" s="2"/>
      </tp>
      <tp>
        <v>0.61</v>
        <stp/>
        <stp>##V3_BDHV12</stp>
        <stp>SPX Index</stp>
        <stp>TOTAL_DEBT_TO_CURRENT_EV</stp>
        <stp>CQ3 2009</stp>
        <stp>CQ3 2009</stp>
        <stp>[FA1_lwxjc4jf.xlsx]Leverage &amp; Liquidity!R10C63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K10" s="2"/>
      </tp>
      <tp>
        <v>0.69</v>
        <stp/>
        <stp>##V3_BDHV12</stp>
        <stp>SPX Index</stp>
        <stp>TOTAL_DEBT_TO_CURRENT_EV</stp>
        <stp>CQ2 2009</stp>
        <stp>CQ2 2009</stp>
        <stp>[FA1_lwxjc4jf.xlsx]Leverage &amp; Liquidity!R10C62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J10" s="2"/>
      </tp>
      <tp>
        <v>0.56000000000000005</v>
        <stp/>
        <stp>##V3_BDHV12</stp>
        <stp>SPX Index</stp>
        <stp>TOTAL_DEBT_TO_CURRENT_EV</stp>
        <stp>CQ4 2009</stp>
        <stp>CQ4 2009</stp>
        <stp>[FA1_lwxjc4jf.xlsx]Leverage &amp; Liquidity!R10C64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L10" s="2"/>
      </tp>
      <tp>
        <v>0.33</v>
        <stp/>
        <stp>##V3_BDHV12</stp>
        <stp>SPX Index</stp>
        <stp>TOTAL_DEBT_TO_CURRENT_EV</stp>
        <stp>CQ4 1999</stp>
        <stp>CQ4 1999</stp>
        <stp>[FA1_lwxjc4jf.xlsx]Leverage &amp; Liquidity!R10C24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X10" s="2"/>
      </tp>
      <tp>
        <v>0.35</v>
        <stp/>
        <stp>##V3_BDHV12</stp>
        <stp>SPX Index</stp>
        <stp>TOTAL_DEBT_TO_CURRENT_EV</stp>
        <stp>CQ1 1999</stp>
        <stp>CQ1 1999</stp>
        <stp>[FA1_lwxjc4jf.xlsx]Leverage &amp; Liquidity!R10C21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U10" s="2"/>
      </tp>
      <tp>
        <v>0.37</v>
        <stp/>
        <stp>##V3_BDHV12</stp>
        <stp>SPX Index</stp>
        <stp>TOTAL_DEBT_TO_CURRENT_EV</stp>
        <stp>CQ3 1999</stp>
        <stp>CQ3 1999</stp>
        <stp>[FA1_lwxjc4jf.xlsx]Leverage &amp; Liquidity!R10C23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W10" s="2"/>
      </tp>
      <tp>
        <v>0.34</v>
        <stp/>
        <stp>##V3_BDHV12</stp>
        <stp>SPX Index</stp>
        <stp>TOTAL_DEBT_TO_CURRENT_EV</stp>
        <stp>CQ2 1999</stp>
        <stp>CQ2 1999</stp>
        <stp>[FA1_lwxjc4jf.xlsx]Leverage &amp; Liquidity!R10C22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V10" s="2"/>
      </tp>
      <tp>
        <v>0.35</v>
        <stp/>
        <stp>##V3_BDHV12</stp>
        <stp>SPX Index</stp>
        <stp>TOTAL_DEBT_TO_CURRENT_EV</stp>
        <stp>CQ4 1998</stp>
        <stp>CQ4 1998</stp>
        <stp>[FA1_lwxjc4jf.xlsx]Leverage &amp; Liquidity!R10C20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T10" s="2"/>
      </tp>
      <tp>
        <v>0.36</v>
        <stp/>
        <stp>##V3_BDHV12</stp>
        <stp>SPX Index</stp>
        <stp>TOTAL_DEBT_TO_CURRENT_EV</stp>
        <stp>CQ2 1998</stp>
        <stp>CQ2 1998</stp>
        <stp>[FA1_lwxjc4jf.xlsx]Leverage &amp; Liquidity!R10C18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R10" s="2"/>
      </tp>
      <tp>
        <v>0.39</v>
        <stp/>
        <stp>##V3_BDHV12</stp>
        <stp>SPX Index</stp>
        <stp>TOTAL_DEBT_TO_CURRENT_EV</stp>
        <stp>CQ3 1998</stp>
        <stp>CQ3 1998</stp>
        <stp>[FA1_lwxjc4jf.xlsx]Leverage &amp; Liquidity!R10C19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S10" s="2"/>
      </tp>
      <tp>
        <v>0.35</v>
        <stp/>
        <stp>##V3_BDHV12</stp>
        <stp>SPX Index</stp>
        <stp>TOTAL_DEBT_TO_CURRENT_EV</stp>
        <stp>CQ1 1998</stp>
        <stp>CQ1 1998</stp>
        <stp>[FA1_lwxjc4jf.xlsx]Leverage &amp; Liquidity!R10C17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Q10" s="2"/>
      </tp>
      <tp>
        <v>0.52</v>
        <stp/>
        <stp>##V3_BDHV12</stp>
        <stp>SPX Index</stp>
        <stp>TOTAL_DEBT_TO_CURRENT_EV</stp>
        <stp>CQ3 2004</stp>
        <stp>CQ3 2004</stp>
        <stp>[FA1_lwxjc4jf.xlsx]Leverage &amp; Liquidity!R10C43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Q10" s="2"/>
      </tp>
      <tp>
        <v>0.49</v>
        <stp/>
        <stp>##V3_BDHV12</stp>
        <stp>SPX Index</stp>
        <stp>TOTAL_DEBT_TO_CURRENT_EV</stp>
        <stp>CQ2 2004</stp>
        <stp>CQ2 2004</stp>
        <stp>[FA1_lwxjc4jf.xlsx]Leverage &amp; Liquidity!R10C42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P10" s="2"/>
      </tp>
      <tp>
        <v>0.49</v>
        <stp/>
        <stp>##V3_BDHV12</stp>
        <stp>SPX Index</stp>
        <stp>TOTAL_DEBT_TO_CURRENT_EV</stp>
        <stp>CQ1 2004</stp>
        <stp>CQ1 2004</stp>
        <stp>[FA1_lwxjc4jf.xlsx]Leverage &amp; Liquidity!R10C41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O10" s="2"/>
      </tp>
      <tp>
        <v>0.48</v>
        <stp/>
        <stp>##V3_BDHV12</stp>
        <stp>SPX Index</stp>
        <stp>TOTAL_DEBT_TO_CURRENT_EV</stp>
        <stp>CQ4 2004</stp>
        <stp>CQ4 2004</stp>
        <stp>[FA1_lwxjc4jf.xlsx]Leverage &amp; Liquidity!R10C44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R10" s="2"/>
      </tp>
      <tp>
        <v>0.34</v>
        <stp/>
        <stp>##V3_BDHV12</stp>
        <stp>SPX Index</stp>
        <stp>TOTAL_DEBT_TO_CURRENT_EV</stp>
        <stp>CQ4 2014</stp>
        <stp>CQ4 2014</stp>
        <stp>[FA1_lwxjc4jf.xlsx]Leverage &amp; Liquidity!R10C84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F10" s="2"/>
      </tp>
      <tp>
        <v>0.36</v>
        <stp/>
        <stp>##V3_BDHV12</stp>
        <stp>SPX Index</stp>
        <stp>TOTAL_DEBT_TO_CURRENT_EV</stp>
        <stp>CQ2 2014</stp>
        <stp>CQ2 2014</stp>
        <stp>[FA1_lwxjc4jf.xlsx]Leverage &amp; Liquidity!R10C82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D10" s="2"/>
      </tp>
      <tp>
        <v>0.36</v>
        <stp/>
        <stp>##V3_BDHV12</stp>
        <stp>SPX Index</stp>
        <stp>TOTAL_DEBT_TO_CURRENT_EV</stp>
        <stp>CQ3 2014</stp>
        <stp>CQ3 2014</stp>
        <stp>[FA1_lwxjc4jf.xlsx]Leverage &amp; Liquidity!R10C83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E10" s="2"/>
      </tp>
      <tp>
        <v>0.37</v>
        <stp/>
        <stp>##V3_BDHV12</stp>
        <stp>SPX Index</stp>
        <stp>TOTAL_DEBT_TO_CURRENT_EV</stp>
        <stp>CQ1 2014</stp>
        <stp>CQ1 2014</stp>
        <stp>[FA1_lwxjc4jf.xlsx]Leverage &amp; Liquidity!R10C81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C10" s="2"/>
      </tp>
      <tp>
        <v>0.36</v>
        <stp/>
        <stp>##V3_BDHV12</stp>
        <stp>SPX Index</stp>
        <stp>TOTAL_DEBT_TO_CURRENT_EV</stp>
        <stp>CQ4 1997</stp>
        <stp>CQ4 1997</stp>
        <stp>[FA1_lwxjc4jf.xlsx]Leverage &amp; Liquidity!R10C16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P10" s="2"/>
      </tp>
      <tp>
        <v>0.35</v>
        <stp/>
        <stp>##V3_BDHV12</stp>
        <stp>SPX Index</stp>
        <stp>TOTAL_DEBT_TO_CURRENT_EV</stp>
        <stp>CQ2 1997</stp>
        <stp>CQ2 1997</stp>
        <stp>[FA1_lwxjc4jf.xlsx]Leverage &amp; Liquidity!R10C14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N10" s="2"/>
      </tp>
      <tp>
        <v>0.34</v>
        <stp/>
        <stp>##V3_BDHV12</stp>
        <stp>SPX Index</stp>
        <stp>TOTAL_DEBT_TO_CURRENT_EV</stp>
        <stp>CQ3 1997</stp>
        <stp>CQ3 1997</stp>
        <stp>[FA1_lwxjc4jf.xlsx]Leverage &amp; Liquidity!R10C15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O10" s="2"/>
      </tp>
      <tp>
        <v>0.38</v>
        <stp/>
        <stp>##V3_BDHV12</stp>
        <stp>SPX Index</stp>
        <stp>TOTAL_DEBT_TO_CURRENT_EV</stp>
        <stp>CQ1 1997</stp>
        <stp>CQ1 1997</stp>
        <stp>[FA1_lwxjc4jf.xlsx]Leverage &amp; Liquidity!R10C13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M10" s="2"/>
      </tp>
      <tp>
        <v>160.04</v>
        <stp/>
        <stp>##V3_BDHV12</stp>
        <stp>SPX Index</stp>
        <stp>TOT_DEBT_TO_TOT_EQY</stp>
        <stp>CQ4 1995</stp>
        <stp>CQ4 1995</stp>
        <stp>[FA1_lwxjc4jf.xlsx]Leverage &amp; Liquidity!R11C8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H11" s="2"/>
      </tp>
      <tp>
        <v>0.51</v>
        <stp/>
        <stp>##V3_BDHV12</stp>
        <stp>SPX Index</stp>
        <stp>TOTAL_DEBT_TO_CURRENT_EV</stp>
        <stp>CQ3 2005</stp>
        <stp>CQ3 2005</stp>
        <stp>[FA1_lwxjc4jf.xlsx]Leverage &amp; Liquidity!R10C47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U10" s="2"/>
      </tp>
      <tp>
        <v>0.51</v>
        <stp/>
        <stp>##V3_BDHV12</stp>
        <stp>SPX Index</stp>
        <stp>TOTAL_DEBT_TO_CURRENT_EV</stp>
        <stp>CQ2 2005</stp>
        <stp>CQ2 2005</stp>
        <stp>[FA1_lwxjc4jf.xlsx]Leverage &amp; Liquidity!R10C46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T10" s="2"/>
      </tp>
      <tp>
        <v>0.51</v>
        <stp/>
        <stp>##V3_BDHV12</stp>
        <stp>SPX Index</stp>
        <stp>TOTAL_DEBT_TO_CURRENT_EV</stp>
        <stp>CQ1 2005</stp>
        <stp>CQ1 2005</stp>
        <stp>[FA1_lwxjc4jf.xlsx]Leverage &amp; Liquidity!R10C45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S10" s="2"/>
      </tp>
      <tp>
        <v>0.5</v>
        <stp/>
        <stp>##V3_BDHV12</stp>
        <stp>SPX Index</stp>
        <stp>TOTAL_DEBT_TO_CURRENT_EV</stp>
        <stp>CQ4 2005</stp>
        <stp>CQ4 2005</stp>
        <stp>[FA1_lwxjc4jf.xlsx]Leverage &amp; Liquidity!R10C48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V10" s="2"/>
      </tp>
      <tp>
        <v>0.35</v>
        <stp/>
        <stp>##V3_BDHV12</stp>
        <stp>SPX Index</stp>
        <stp>TOTAL_DEBT_TO_CURRENT_EV</stp>
        <stp>CQ4 2015</stp>
        <stp>CQ4 2015</stp>
        <stp>[FA1_lwxjc4jf.xlsx]Leverage &amp; Liquidity!R10C88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J10" s="2"/>
      </tp>
      <tp>
        <v>0.35</v>
        <stp/>
        <stp>##V3_BDHV12</stp>
        <stp>SPX Index</stp>
        <stp>TOTAL_DEBT_TO_CURRENT_EV</stp>
        <stp>CQ2 2015</stp>
        <stp>CQ2 2015</stp>
        <stp>[FA1_lwxjc4jf.xlsx]Leverage &amp; Liquidity!R10C86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H10" s="2"/>
      </tp>
      <tp>
        <v>0.38</v>
        <stp/>
        <stp>##V3_BDHV12</stp>
        <stp>SPX Index</stp>
        <stp>TOTAL_DEBT_TO_CURRENT_EV</stp>
        <stp>CQ3 2015</stp>
        <stp>CQ3 2015</stp>
        <stp>[FA1_lwxjc4jf.xlsx]Leverage &amp; Liquidity!R10C87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I10" s="2"/>
      </tp>
      <tp>
        <v>0.35</v>
        <stp/>
        <stp>##V3_BDHV12</stp>
        <stp>SPX Index</stp>
        <stp>TOTAL_DEBT_TO_CURRENT_EV</stp>
        <stp>CQ1 2015</stp>
        <stp>CQ1 2015</stp>
        <stp>[FA1_lwxjc4jf.xlsx]Leverage &amp; Liquidity!R10C85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G10" s="2"/>
      </tp>
      <tp>
        <v>0.39</v>
        <stp/>
        <stp>##V3_BDHV12</stp>
        <stp>SPX Index</stp>
        <stp>TOTAL_DEBT_TO_CURRENT_EV</stp>
        <stp>CQ4 1996</stp>
        <stp>CQ4 1996</stp>
        <stp>[FA1_lwxjc4jf.xlsx]Leverage &amp; Liquidity!R10C12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L10" s="2"/>
      </tp>
      <tp>
        <v>0.39</v>
        <stp/>
        <stp>##V3_BDHV12</stp>
        <stp>SPX Index</stp>
        <stp>TOTAL_DEBT_TO_CURRENT_EV</stp>
        <stp>CQ2 1996</stp>
        <stp>CQ2 1996</stp>
        <stp>[FA1_lwxjc4jf.xlsx]Leverage &amp; Liquidity!R10C10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J10" s="2"/>
      </tp>
      <tp>
        <v>0.38</v>
        <stp/>
        <stp>##V3_BDHV12</stp>
        <stp>SPX Index</stp>
        <stp>TOTAL_DEBT_TO_CURRENT_EV</stp>
        <stp>CQ3 1996</stp>
        <stp>CQ3 1996</stp>
        <stp>[FA1_lwxjc4jf.xlsx]Leverage &amp; Liquidity!R10C11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K10" s="2"/>
      </tp>
      <tp>
        <v>2.7800000000000002</v>
        <stp/>
        <stp>##V3_BDHV12</stp>
        <stp>SPX Index</stp>
        <stp>NET_DEBT_TO_EBITDA</stp>
        <stp>CQ1 1995</stp>
        <stp>CQ1 1995</stp>
        <stp>[FA1_lwxjc4jf.xlsx]Leverage &amp; Liquidity!R8C5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E8" s="2"/>
      </tp>
      <tp>
        <v>158.02000000000001</v>
        <stp/>
        <stp>##V3_BDHV12</stp>
        <stp>SPX Index</stp>
        <stp>TOT_DEBT_TO_TOT_EQY</stp>
        <stp>CQ4 1994</stp>
        <stp>CQ4 1994</stp>
        <stp>[FA1_lwxjc4jf.xlsx]Leverage &amp; Liquidity!R11C4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D11" s="2"/>
      </tp>
      <tp>
        <v>0.52</v>
        <stp/>
        <stp>##V3_BDHV12</stp>
        <stp>SPX Index</stp>
        <stp>TOTAL_DEBT_TO_CURRENT_EV</stp>
        <stp>CQ2 2006</stp>
        <stp>CQ2 2006</stp>
        <stp>[FA1_lwxjc4jf.xlsx]Leverage &amp; Liquidity!R10C50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X10" s="2"/>
      </tp>
      <tp>
        <v>0.51</v>
        <stp/>
        <stp>##V3_BDHV12</stp>
        <stp>SPX Index</stp>
        <stp>TOTAL_DEBT_TO_CURRENT_EV</stp>
        <stp>CQ3 2006</stp>
        <stp>CQ3 2006</stp>
        <stp>[FA1_lwxjc4jf.xlsx]Leverage &amp; Liquidity!R10C51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Y10" s="2"/>
      </tp>
      <tp>
        <v>0.51</v>
        <stp/>
        <stp>##V3_BDHV12</stp>
        <stp>SPX Index</stp>
        <stp>TOTAL_DEBT_TO_CURRENT_EV</stp>
        <stp>CQ1 2006</stp>
        <stp>CQ1 2006</stp>
        <stp>[FA1_lwxjc4jf.xlsx]Leverage &amp; Liquidity!R10C49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W10" s="2"/>
      </tp>
      <tp>
        <v>0.5</v>
        <stp/>
        <stp>##V3_BDHV12</stp>
        <stp>SPX Index</stp>
        <stp>TOTAL_DEBT_TO_CURRENT_EV</stp>
        <stp>CQ4 2006</stp>
        <stp>CQ4 2006</stp>
        <stp>[FA1_lwxjc4jf.xlsx]Leverage &amp; Liquidity!R10C52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Z10" s="2"/>
      </tp>
      <tp>
        <v>0.35</v>
        <stp/>
        <stp>##V3_BDHV12</stp>
        <stp>SPX Index</stp>
        <stp>TOTAL_DEBT_TO_CURRENT_EV</stp>
        <stp>CQ4 2016</stp>
        <stp>CQ4 2016</stp>
        <stp>[FA1_lwxjc4jf.xlsx]Leverage &amp; Liquidity!R10C92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N10" s="2"/>
      </tp>
      <tp>
        <v>0.36</v>
        <stp/>
        <stp>##V3_BDHV12</stp>
        <stp>SPX Index</stp>
        <stp>TOTAL_DEBT_TO_CURRENT_EV</stp>
        <stp>CQ3 2016</stp>
        <stp>CQ3 2016</stp>
        <stp>[FA1_lwxjc4jf.xlsx]Leverage &amp; Liquidity!R10C91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M10" s="2"/>
      </tp>
      <tp>
        <v>0.36</v>
        <stp/>
        <stp>##V3_BDHV12</stp>
        <stp>SPX Index</stp>
        <stp>TOTAL_DEBT_TO_CURRENT_EV</stp>
        <stp>CQ2 2016</stp>
        <stp>CQ2 2016</stp>
        <stp>[FA1_lwxjc4jf.xlsx]Leverage &amp; Liquidity!R10C90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L10" s="2"/>
      </tp>
      <tp>
        <v>0.36</v>
        <stp/>
        <stp>##V3_BDHV12</stp>
        <stp>SPX Index</stp>
        <stp>TOTAL_DEBT_TO_CURRENT_EV</stp>
        <stp>CQ1 2016</stp>
        <stp>CQ1 2016</stp>
        <stp>[FA1_lwxjc4jf.xlsx]Leverage &amp; Liquidity!R10C89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K10" s="2"/>
      </tp>
      <tp>
        <v>2.95</v>
        <stp/>
        <stp>##V3_BDHV12</stp>
        <stp>SPX Index</stp>
        <stp>NET_DEBT_TO_EBITDA</stp>
        <stp>CQ1 1996</stp>
        <stp>CQ1 1996</stp>
        <stp>[FA1_lwxjc4jf.xlsx]Leverage &amp; Liquidity!R8C9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I8" s="2"/>
      </tp>
      <tp>
        <v>2.71</v>
        <stp/>
        <stp>##V3_BDHV12</stp>
        <stp>SPX Index</stp>
        <stp>NET_DEBT_TO_EBITDA</stp>
        <stp>CQ2 1995</stp>
        <stp>CQ2 1995</stp>
        <stp>[FA1_lwxjc4jf.xlsx]Leverage &amp; Liquidity!R8C6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F8" s="2"/>
      </tp>
      <tp>
        <v>2.73</v>
        <stp/>
        <stp>##V3_BDHV12</stp>
        <stp>SPX Index</stp>
        <stp>NET_DEBT_TO_EBITDA</stp>
        <stp>CQ3 1994</stp>
        <stp>CQ3 1994</stp>
        <stp>[FA1_lwxjc4jf.xlsx]Leverage &amp; Liquidity!R8C3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C8" s="2"/>
      </tp>
      <tp>
        <v>0.52</v>
        <stp/>
        <stp>##V3_BDHV12</stp>
        <stp>SPX Index</stp>
        <stp>TOTAL_DEBT_TO_CURRENT_EV</stp>
        <stp>CQ2 2007</stp>
        <stp>CQ2 2007</stp>
        <stp>[FA1_lwxjc4jf.xlsx]Leverage &amp; Liquidity!R10C54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B10" s="2"/>
      </tp>
      <tp>
        <v>0.53</v>
        <stp/>
        <stp>##V3_BDHV12</stp>
        <stp>SPX Index</stp>
        <stp>TOTAL_DEBT_TO_CURRENT_EV</stp>
        <stp>CQ3 2007</stp>
        <stp>CQ3 2007</stp>
        <stp>[FA1_lwxjc4jf.xlsx]Leverage &amp; Liquidity!R10C55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C10" s="2"/>
      </tp>
      <tp>
        <v>0.53</v>
        <stp/>
        <stp>##V3_BDHV12</stp>
        <stp>SPX Index</stp>
        <stp>TOTAL_DEBT_TO_CURRENT_EV</stp>
        <stp>CQ1 2007</stp>
        <stp>CQ1 2007</stp>
        <stp>[FA1_lwxjc4jf.xlsx]Leverage &amp; Liquidity!R10C53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A10" s="2"/>
      </tp>
      <tp>
        <v>0.56000000000000005</v>
        <stp/>
        <stp>##V3_BDHV12</stp>
        <stp>SPX Index</stp>
        <stp>TOTAL_DEBT_TO_CURRENT_EV</stp>
        <stp>CQ4 2007</stp>
        <stp>CQ4 2007</stp>
        <stp>[FA1_lwxjc4jf.xlsx]Leverage &amp; Liquidity!R10C56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D10" s="2"/>
      </tp>
      <tp>
        <v>0.32</v>
        <stp/>
        <stp>##V3_BDHV12</stp>
        <stp>SPX Index</stp>
        <stp>TOTAL_DEBT_TO_CURRENT_EV</stp>
        <stp>CQ4 2017</stp>
        <stp>CQ4 2017</stp>
        <stp>[FA1_lwxjc4jf.xlsx]Leverage &amp; Liquidity!R10C96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R10" s="2"/>
      </tp>
      <tp>
        <v>0.33</v>
        <stp/>
        <stp>##V3_BDHV12</stp>
        <stp>SPX Index</stp>
        <stp>TOTAL_DEBT_TO_CURRENT_EV</stp>
        <stp>CQ3 2017</stp>
        <stp>CQ3 2017</stp>
        <stp>[FA1_lwxjc4jf.xlsx]Leverage &amp; Liquidity!R10C95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Q10" s="2"/>
      </tp>
      <tp>
        <v>0.34</v>
        <stp/>
        <stp>##V3_BDHV12</stp>
        <stp>SPX Index</stp>
        <stp>TOTAL_DEBT_TO_CURRENT_EV</stp>
        <stp>CQ2 2017</stp>
        <stp>CQ2 2017</stp>
        <stp>[FA1_lwxjc4jf.xlsx]Leverage &amp; Liquidity!R10C94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P10" s="2"/>
      </tp>
      <tp>
        <v>0.34</v>
        <stp/>
        <stp>##V3_BDHV12</stp>
        <stp>SPX Index</stp>
        <stp>TOTAL_DEBT_TO_CURRENT_EV</stp>
        <stp>CQ1 2017</stp>
        <stp>CQ1 2017</stp>
        <stp>[FA1_lwxjc4jf.xlsx]Leverage &amp; Liquidity!R10C93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O10" s="2"/>
      </tp>
      <tp>
        <v>2.83</v>
        <stp/>
        <stp>##V3_BDHV12</stp>
        <stp>SPX Index</stp>
        <stp>NET_DEBT_TO_EBITDA</stp>
        <stp>CQ3 1995</stp>
        <stp>CQ3 1995</stp>
        <stp>[FA1_lwxjc4jf.xlsx]Leverage &amp; Liquidity!R8C7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G8" s="2"/>
      </tp>
      <tp>
        <v>0.56999999999999995</v>
        <stp/>
        <stp>##V3_BDHV12</stp>
        <stp>SPX Index</stp>
        <stp>TOTAL_DEBT_TO_CURRENT_EV</stp>
        <stp>CQ1 2010</stp>
        <stp>CQ1 2010</stp>
        <stp>[FA1_lwxjc4jf.xlsx]Leverage &amp; Liquidity!R10C65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M10" s="2"/>
      </tp>
      <tp>
        <v>0.37</v>
        <stp/>
        <stp>##V3_BDHV12</stp>
        <stp>SPX Index</stp>
        <stp>TOTAL_DEBT_TO_CURRENT_EV</stp>
        <stp>CQ4 2000</stp>
        <stp>CQ4 2000</stp>
        <stp>[FA1_lwxjc4jf.xlsx]Leverage &amp; Liquidity!R10C28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B10" s="2"/>
      </tp>
      <tp>
        <v>0.6</v>
        <stp/>
        <stp>##V3_BDHV12</stp>
        <stp>SPX Index</stp>
        <stp>TOTAL_DEBT_TO_CURRENT_EV</stp>
        <stp>CQ2 2010</stp>
        <stp>CQ2 2010</stp>
        <stp>[FA1_lwxjc4jf.xlsx]Leverage &amp; Liquidity!R10C66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N10" s="2"/>
      </tp>
      <tp>
        <v>0.56999999999999995</v>
        <stp/>
        <stp>##V3_BDHV12</stp>
        <stp>SPX Index</stp>
        <stp>TOTAL_DEBT_TO_CURRENT_EV</stp>
        <stp>CQ3 2010</stp>
        <stp>CQ3 2010</stp>
        <stp>[FA1_lwxjc4jf.xlsx]Leverage &amp; Liquidity!R10C67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O10" s="2"/>
      </tp>
      <tp>
        <v>0.33</v>
        <stp/>
        <stp>##V3_BDHV12</stp>
        <stp>SPX Index</stp>
        <stp>TOTAL_DEBT_TO_CURRENT_EV</stp>
        <stp>CQ1 2000</stp>
        <stp>CQ1 2000</stp>
        <stp>[FA1_lwxjc4jf.xlsx]Leverage &amp; Liquidity!R10C25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Y10" s="2"/>
      </tp>
      <tp>
        <v>0.51</v>
        <stp/>
        <stp>##V3_BDHV12</stp>
        <stp>SPX Index</stp>
        <stp>TOTAL_DEBT_TO_CURRENT_EV</stp>
        <stp>CQ4 2010</stp>
        <stp>CQ4 2010</stp>
        <stp>[FA1_lwxjc4jf.xlsx]Leverage &amp; Liquidity!R10C68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P10" s="2"/>
      </tp>
      <tp>
        <v>0.34</v>
        <stp/>
        <stp>##V3_BDHV12</stp>
        <stp>SPX Index</stp>
        <stp>TOTAL_DEBT_TO_CURRENT_EV</stp>
        <stp>CQ3 2000</stp>
        <stp>CQ3 2000</stp>
        <stp>[FA1_lwxjc4jf.xlsx]Leverage &amp; Liquidity!R10C27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A10" s="2"/>
      </tp>
      <tp>
        <v>0.33</v>
        <stp/>
        <stp>##V3_BDHV12</stp>
        <stp>SPX Index</stp>
        <stp>TOTAL_DEBT_TO_CURRENT_EV</stp>
        <stp>CQ2 2000</stp>
        <stp>CQ2 2000</stp>
        <stp>[FA1_lwxjc4jf.xlsx]Leverage &amp; Liquidity!R10C26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Z10" s="2"/>
      </tp>
      <tp>
        <v>2.86</v>
        <stp/>
        <stp>##V3_BDHV12</stp>
        <stp>SPX Index</stp>
        <stp>NET_DEBT_TO_EBITDA</stp>
        <stp>CQ4 1995</stp>
        <stp>CQ4 1995</stp>
        <stp>[FA1_lwxjc4jf.xlsx]Leverage &amp; Liquidity!R8C8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H8" s="2"/>
      </tp>
      <tp>
        <v>0.41</v>
        <stp/>
        <stp>##V3_BDHV12</stp>
        <stp>SPX Index</stp>
        <stp>TOTAL_DEBT_TO_CURRENT_EV</stp>
        <stp>CQ4 2001</stp>
        <stp>CQ4 2001</stp>
        <stp>[FA1_lwxjc4jf.xlsx]Leverage &amp; Liquidity!R10C32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F10" s="2"/>
      </tp>
      <tp>
        <v>0.5</v>
        <stp/>
        <stp>##V3_BDHV12</stp>
        <stp>SPX Index</stp>
        <stp>TOTAL_DEBT_TO_CURRENT_EV</stp>
        <stp>CQ1 2011</stp>
        <stp>CQ1 2011</stp>
        <stp>[FA1_lwxjc4jf.xlsx]Leverage &amp; Liquidity!R10C69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Q10" s="2"/>
      </tp>
      <tp>
        <v>0.55000000000000004</v>
        <stp/>
        <stp>##V3_BDHV12</stp>
        <stp>SPX Index</stp>
        <stp>TOTAL_DEBT_TO_CURRENT_EV</stp>
        <stp>CQ3 2011</stp>
        <stp>CQ3 2011</stp>
        <stp>[FA1_lwxjc4jf.xlsx]Leverage &amp; Liquidity!R10C71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S10" s="2"/>
      </tp>
      <tp>
        <v>0.5</v>
        <stp/>
        <stp>##V3_BDHV12</stp>
        <stp>SPX Index</stp>
        <stp>TOTAL_DEBT_TO_CURRENT_EV</stp>
        <stp>CQ2 2011</stp>
        <stp>CQ2 2011</stp>
        <stp>[FA1_lwxjc4jf.xlsx]Leverage &amp; Liquidity!R10C70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R10" s="2"/>
      </tp>
      <tp>
        <v>0.41</v>
        <stp/>
        <stp>##V3_BDHV12</stp>
        <stp>SPX Index</stp>
        <stp>TOTAL_DEBT_TO_CURRENT_EV</stp>
        <stp>CQ1 2001</stp>
        <stp>CQ1 2001</stp>
        <stp>[FA1_lwxjc4jf.xlsx]Leverage &amp; Liquidity!R10C29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C10" s="2"/>
      </tp>
      <tp>
        <v>0.49</v>
        <stp/>
        <stp>##V3_BDHV12</stp>
        <stp>SPX Index</stp>
        <stp>TOTAL_DEBT_TO_CURRENT_EV</stp>
        <stp>CQ4 2011</stp>
        <stp>CQ4 2011</stp>
        <stp>[FA1_lwxjc4jf.xlsx]Leverage &amp; Liquidity!R10C72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T10" s="2"/>
      </tp>
      <tp>
        <v>0.39</v>
        <stp/>
        <stp>##V3_BDHV12</stp>
        <stp>SPX Index</stp>
        <stp>TOTAL_DEBT_TO_CURRENT_EV</stp>
        <stp>CQ2 2001</stp>
        <stp>CQ2 2001</stp>
        <stp>[FA1_lwxjc4jf.xlsx]Leverage &amp; Liquidity!R10C30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D10" s="2"/>
      </tp>
      <tp>
        <v>0.45</v>
        <stp/>
        <stp>##V3_BDHV12</stp>
        <stp>SPX Index</stp>
        <stp>TOTAL_DEBT_TO_CURRENT_EV</stp>
        <stp>CQ3 2001</stp>
        <stp>CQ3 2001</stp>
        <stp>[FA1_lwxjc4jf.xlsx]Leverage &amp; Liquidity!R10C31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E10" s="2"/>
      </tp>
      <tp>
        <v>2.71</v>
        <stp/>
        <stp>##V3_BDHV12</stp>
        <stp>SPX Index</stp>
        <stp>NET_DEBT_TO_EBITDA</stp>
        <stp>CQ4 1994</stp>
        <stp>CQ4 1994</stp>
        <stp>[FA1_lwxjc4jf.xlsx]Leverage &amp; Liquidity!R8C4</stp>
        <stp>Currency=USD</stp>
        <stp>Period=CQ</stp>
        <stp>FUND_PER=Q</stp>
        <stp>FA_ADJUSTED=GAAP</stp>
        <stp>Sort=A</stp>
        <stp>Dates=H</stp>
        <stp>DateFormat=P</stp>
        <stp>Fill=—</stp>
        <stp>Direction=H</stp>
        <stp>UseDPDF=Y</stp>
        <tr r="D8" s="2"/>
      </tp>
      <tp>
        <v>152.04</v>
        <stp/>
        <stp>##V3_BDHV12</stp>
        <stp>SPX Index</stp>
        <stp>TOT_DEBT_TO_TOT_EQY</stp>
        <stp>CQ1 1995</stp>
        <stp>CQ1 1995</stp>
        <stp>[FA1_lwxjc4jf.xlsx]Leverage &amp; Liquidity!R11C5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E11" s="2"/>
      </tp>
      <tp>
        <v>0.53</v>
        <stp/>
        <stp>##V3_BDHV12</stp>
        <stp>SPX Index</stp>
        <stp>TOTAL_DEBT_TO_CURRENT_EV</stp>
        <stp>CQ4 2002</stp>
        <stp>CQ4 2002</stp>
        <stp>[FA1_lwxjc4jf.xlsx]Leverage &amp; Liquidity!R10C36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J10" s="2"/>
      </tp>
      <tp>
        <v>0.46</v>
        <stp/>
        <stp>##V3_BDHV12</stp>
        <stp>SPX Index</stp>
        <stp>TOTAL_DEBT_TO_CURRENT_EV</stp>
        <stp>CQ1 2012</stp>
        <stp>CQ1 2012</stp>
        <stp>[FA1_lwxjc4jf.xlsx]Leverage &amp; Liquidity!R10C73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U10" s="2"/>
      </tp>
      <tp>
        <v>0.45</v>
        <stp/>
        <stp>##V3_BDHV12</stp>
        <stp>SPX Index</stp>
        <stp>TOTAL_DEBT_TO_CURRENT_EV</stp>
        <stp>CQ3 2012</stp>
        <stp>CQ3 2012</stp>
        <stp>[FA1_lwxjc4jf.xlsx]Leverage &amp; Liquidity!R10C75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W10" s="2"/>
      </tp>
      <tp>
        <v>0.47</v>
        <stp/>
        <stp>##V3_BDHV12</stp>
        <stp>SPX Index</stp>
        <stp>TOTAL_DEBT_TO_CURRENT_EV</stp>
        <stp>CQ2 2012</stp>
        <stp>CQ2 2012</stp>
        <stp>[FA1_lwxjc4jf.xlsx]Leverage &amp; Liquidity!R10C74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V10" s="2"/>
      </tp>
      <tp>
        <v>0.41</v>
        <stp/>
        <stp>##V3_BDHV12</stp>
        <stp>SPX Index</stp>
        <stp>TOTAL_DEBT_TO_CURRENT_EV</stp>
        <stp>CQ1 2002</stp>
        <stp>CQ1 2002</stp>
        <stp>[FA1_lwxjc4jf.xlsx]Leverage &amp; Liquidity!R10C33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G10" s="2"/>
      </tp>
      <tp>
        <v>0.45</v>
        <stp/>
        <stp>##V3_BDHV12</stp>
        <stp>SPX Index</stp>
        <stp>TOTAL_DEBT_TO_CURRENT_EV</stp>
        <stp>CQ4 2012</stp>
        <stp>CQ4 2012</stp>
        <stp>[FA1_lwxjc4jf.xlsx]Leverage &amp; Liquidity!R10C76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X10" s="2"/>
      </tp>
      <tp>
        <v>0.48</v>
        <stp/>
        <stp>##V3_BDHV12</stp>
        <stp>SPX Index</stp>
        <stp>TOTAL_DEBT_TO_CURRENT_EV</stp>
        <stp>CQ2 2002</stp>
        <stp>CQ2 2002</stp>
        <stp>[FA1_lwxjc4jf.xlsx]Leverage &amp; Liquidity!R10C34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H10" s="2"/>
      </tp>
      <tp>
        <v>0.54</v>
        <stp/>
        <stp>##V3_BDHV12</stp>
        <stp>SPX Index</stp>
        <stp>TOTAL_DEBT_TO_CURRENT_EV</stp>
        <stp>CQ3 2002</stp>
        <stp>CQ3 2002</stp>
        <stp>[FA1_lwxjc4jf.xlsx]Leverage &amp; Liquidity!R10C35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I10" s="2"/>
      </tp>
      <tp>
        <v>165.8</v>
        <stp/>
        <stp>##V3_BDHV12</stp>
        <stp>SPX Index</stp>
        <stp>TOT_DEBT_TO_TOT_EQY</stp>
        <stp>CQ1 1996</stp>
        <stp>CQ1 1996</stp>
        <stp>[FA1_lwxjc4jf.xlsx]Leverage &amp; Liquidity!R11C9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I11" s="2"/>
      </tp>
      <tp>
        <v>152.97</v>
        <stp/>
        <stp>##V3_BDHV12</stp>
        <stp>SPX Index</stp>
        <stp>TOT_DEBT_TO_TOT_EQY</stp>
        <stp>CQ2 1995</stp>
        <stp>CQ2 1995</stp>
        <stp>[FA1_lwxjc4jf.xlsx]Leverage &amp; Liquidity!R11C6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F11" s="2"/>
      </tp>
      <tp>
        <v>154.16</v>
        <stp/>
        <stp>##V3_BDHV12</stp>
        <stp>SPX Index</stp>
        <stp>TOT_DEBT_TO_TOT_EQY</stp>
        <stp>CQ3 1994</stp>
        <stp>CQ3 1994</stp>
        <stp>[FA1_lwxjc4jf.xlsx]Leverage &amp; Liquidity!R11C3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11" s="2"/>
      </tp>
      <tp>
        <v>0.42</v>
        <stp/>
        <stp>##V3_BDHV12</stp>
        <stp>SPX Index</stp>
        <stp>TOTAL_DEBT_TO_CURRENT_EV</stp>
        <stp>CQ1 2013</stp>
        <stp>CQ1 2013</stp>
        <stp>[FA1_lwxjc4jf.xlsx]Leverage &amp; Liquidity!R10C77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Y10" s="2"/>
      </tp>
      <tp>
        <v>0.4</v>
        <stp/>
        <stp>##V3_BDHV12</stp>
        <stp>SPX Index</stp>
        <stp>TOTAL_DEBT_TO_CURRENT_EV</stp>
        <stp>CQ3 2013</stp>
        <stp>CQ3 2013</stp>
        <stp>[FA1_lwxjc4jf.xlsx]Leverage &amp; Liquidity!R10C79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A10" s="2"/>
      </tp>
      <tp>
        <v>0.41</v>
        <stp/>
        <stp>##V3_BDHV12</stp>
        <stp>SPX Index</stp>
        <stp>TOTAL_DEBT_TO_CURRENT_EV</stp>
        <stp>CQ2 2013</stp>
        <stp>CQ2 2013</stp>
        <stp>[FA1_lwxjc4jf.xlsx]Leverage &amp; Liquidity!R10C78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BZ10" s="2"/>
      </tp>
      <tp>
        <v>0.54</v>
        <stp/>
        <stp>##V3_BDHV12</stp>
        <stp>SPX Index</stp>
        <stp>TOTAL_DEBT_TO_CURRENT_EV</stp>
        <stp>CQ1 2003</stp>
        <stp>CQ1 2003</stp>
        <stp>[FA1_lwxjc4jf.xlsx]Leverage &amp; Liquidity!R10C37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K10" s="2"/>
      </tp>
      <tp>
        <v>0.51</v>
        <stp/>
        <stp>##V3_BDHV12</stp>
        <stp>SPX Index</stp>
        <stp>TOTAL_DEBT_TO_CURRENT_EV</stp>
        <stp>CQ2 2003</stp>
        <stp>CQ2 2003</stp>
        <stp>[FA1_lwxjc4jf.xlsx]Leverage &amp; Liquidity!R10C38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L10" s="2"/>
      </tp>
      <tp>
        <v>0.47</v>
        <stp/>
        <stp>##V3_BDHV12</stp>
        <stp>SPX Index</stp>
        <stp>TOTAL_DEBT_TO_CURRENT_EV</stp>
        <stp>CQ4 2003</stp>
        <stp>CQ4 2003</stp>
        <stp>[FA1_lwxjc4jf.xlsx]Leverage &amp; Liquidity!R10C40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N10" s="2"/>
      </tp>
      <tp>
        <v>0.51</v>
        <stp/>
        <stp>##V3_BDHV12</stp>
        <stp>SPX Index</stp>
        <stp>TOTAL_DEBT_TO_CURRENT_EV</stp>
        <stp>CQ3 2003</stp>
        <stp>CQ3 2003</stp>
        <stp>[FA1_lwxjc4jf.xlsx]Leverage &amp; Liquidity!R10C39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AM10" s="2"/>
      </tp>
      <tp>
        <v>0.36</v>
        <stp/>
        <stp>##V3_BDHV12</stp>
        <stp>SPX Index</stp>
        <stp>TOTAL_DEBT_TO_CURRENT_EV</stp>
        <stp>CQ4 2013</stp>
        <stp>CQ4 2013</stp>
        <stp>[FA1_lwxjc4jf.xlsx]Leverage &amp; Liquidity!R10C80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B10" s="2"/>
      </tp>
      <tp>
        <v>1.35</v>
        <stp/>
        <stp>##V3_BDHV12</stp>
        <stp>SPX Index</stp>
        <stp>CUR_RATIO</stp>
        <stp>CQ4 2018</stp>
        <stp>CQ4 2018</stp>
        <stp>[FA1_lwxjc4jf.xlsx]Leverage &amp; Liquidity!R6C100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CV6" s="2"/>
      </tp>
      <tp>
        <v>158.65</v>
        <stp/>
        <stp>##V3_BDHV12</stp>
        <stp>SPX Index</stp>
        <stp>TOT_DEBT_TO_TOT_EQY</stp>
        <stp>CQ3 1995</stp>
        <stp>CQ3 1995</stp>
        <stp>[FA1_lwxjc4jf.xlsx]Leverage &amp; Liquidity!R11C7</stp>
        <stp>Currency=USD</stp>
        <stp>Period=CQ</stp>
        <stp>FUND_PER=Q</stp>
        <stp>Sort=A</stp>
        <stp>Dates=H</stp>
        <stp>DateFormat=P</stp>
        <stp>Fill=—</stp>
        <stp>Direction=H</stp>
        <stp>UseDPDF=Y</stp>
        <tr r="G1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3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102" width="13" customWidth="1"/>
  </cols>
  <sheetData>
    <row r="1" spans="1:10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ht="20.25" x14ac:dyDescent="0.2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</row>
    <row r="3" spans="1:10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</row>
    <row r="4" spans="1:102" x14ac:dyDescent="0.25">
      <c r="A4" s="3"/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29</v>
      </c>
      <c r="AE4" s="4" t="s">
        <v>30</v>
      </c>
      <c r="AF4" s="4" t="s">
        <v>31</v>
      </c>
      <c r="AG4" s="4" t="s">
        <v>32</v>
      </c>
      <c r="AH4" s="4" t="s">
        <v>33</v>
      </c>
      <c r="AI4" s="4" t="s">
        <v>34</v>
      </c>
      <c r="AJ4" s="4" t="s">
        <v>35</v>
      </c>
      <c r="AK4" s="4" t="s">
        <v>36</v>
      </c>
      <c r="AL4" s="4" t="s">
        <v>37</v>
      </c>
      <c r="AM4" s="4" t="s">
        <v>38</v>
      </c>
      <c r="AN4" s="4" t="s">
        <v>39</v>
      </c>
      <c r="AO4" s="4" t="s">
        <v>40</v>
      </c>
      <c r="AP4" s="4" t="s">
        <v>41</v>
      </c>
      <c r="AQ4" s="4" t="s">
        <v>42</v>
      </c>
      <c r="AR4" s="4" t="s">
        <v>43</v>
      </c>
      <c r="AS4" s="4" t="s">
        <v>44</v>
      </c>
      <c r="AT4" s="4" t="s">
        <v>45</v>
      </c>
      <c r="AU4" s="4" t="s">
        <v>46</v>
      </c>
      <c r="AV4" s="4" t="s">
        <v>47</v>
      </c>
      <c r="AW4" s="4" t="s">
        <v>48</v>
      </c>
      <c r="AX4" s="4" t="s">
        <v>49</v>
      </c>
      <c r="AY4" s="4" t="s">
        <v>50</v>
      </c>
      <c r="AZ4" s="4" t="s">
        <v>51</v>
      </c>
      <c r="BA4" s="4" t="s">
        <v>52</v>
      </c>
      <c r="BB4" s="4" t="s">
        <v>53</v>
      </c>
      <c r="BC4" s="4" t="s">
        <v>54</v>
      </c>
      <c r="BD4" s="4" t="s">
        <v>55</v>
      </c>
      <c r="BE4" s="4" t="s">
        <v>56</v>
      </c>
      <c r="BF4" s="4" t="s">
        <v>57</v>
      </c>
      <c r="BG4" s="4" t="s">
        <v>58</v>
      </c>
      <c r="BH4" s="4" t="s">
        <v>59</v>
      </c>
      <c r="BI4" s="4" t="s">
        <v>60</v>
      </c>
      <c r="BJ4" s="4" t="s">
        <v>61</v>
      </c>
      <c r="BK4" s="4" t="s">
        <v>62</v>
      </c>
      <c r="BL4" s="4" t="s">
        <v>63</v>
      </c>
      <c r="BM4" s="4" t="s">
        <v>64</v>
      </c>
      <c r="BN4" s="4" t="s">
        <v>65</v>
      </c>
      <c r="BO4" s="4" t="s">
        <v>66</v>
      </c>
      <c r="BP4" s="4" t="s">
        <v>67</v>
      </c>
      <c r="BQ4" s="4" t="s">
        <v>68</v>
      </c>
      <c r="BR4" s="4" t="s">
        <v>69</v>
      </c>
      <c r="BS4" s="4" t="s">
        <v>70</v>
      </c>
      <c r="BT4" s="4" t="s">
        <v>71</v>
      </c>
      <c r="BU4" s="4" t="s">
        <v>72</v>
      </c>
      <c r="BV4" s="4" t="s">
        <v>73</v>
      </c>
      <c r="BW4" s="4" t="s">
        <v>74</v>
      </c>
      <c r="BX4" s="4" t="s">
        <v>75</v>
      </c>
      <c r="BY4" s="4" t="s">
        <v>76</v>
      </c>
      <c r="BZ4" s="4" t="s">
        <v>77</v>
      </c>
      <c r="CA4" s="4" t="s">
        <v>78</v>
      </c>
      <c r="CB4" s="4" t="s">
        <v>79</v>
      </c>
      <c r="CC4" s="4" t="s">
        <v>80</v>
      </c>
      <c r="CD4" s="4" t="s">
        <v>81</v>
      </c>
      <c r="CE4" s="4" t="s">
        <v>82</v>
      </c>
      <c r="CF4" s="4" t="s">
        <v>83</v>
      </c>
      <c r="CG4" s="4" t="s">
        <v>84</v>
      </c>
      <c r="CH4" s="4" t="s">
        <v>85</v>
      </c>
      <c r="CI4" s="4" t="s">
        <v>86</v>
      </c>
      <c r="CJ4" s="4" t="s">
        <v>87</v>
      </c>
      <c r="CK4" s="4" t="s">
        <v>88</v>
      </c>
      <c r="CL4" s="4" t="s">
        <v>89</v>
      </c>
      <c r="CM4" s="4" t="s">
        <v>90</v>
      </c>
      <c r="CN4" s="4" t="s">
        <v>91</v>
      </c>
      <c r="CO4" s="4" t="s">
        <v>92</v>
      </c>
      <c r="CP4" s="4" t="s">
        <v>93</v>
      </c>
      <c r="CQ4" s="4" t="s">
        <v>94</v>
      </c>
      <c r="CR4" s="4" t="s">
        <v>95</v>
      </c>
      <c r="CS4" s="4" t="s">
        <v>96</v>
      </c>
      <c r="CT4" s="4" t="s">
        <v>97</v>
      </c>
      <c r="CU4" s="4" t="s">
        <v>98</v>
      </c>
      <c r="CV4" s="4" t="s">
        <v>99</v>
      </c>
      <c r="CW4" s="4" t="s">
        <v>100</v>
      </c>
      <c r="CX4" s="4" t="s">
        <v>101</v>
      </c>
    </row>
    <row r="5" spans="1:102" x14ac:dyDescent="0.25">
      <c r="A5" s="8" t="s">
        <v>102</v>
      </c>
      <c r="B5" s="8"/>
      <c r="C5" s="5" t="s">
        <v>103</v>
      </c>
      <c r="D5" s="5" t="s">
        <v>104</v>
      </c>
      <c r="E5" s="5" t="s">
        <v>105</v>
      </c>
      <c r="F5" s="5" t="s">
        <v>106</v>
      </c>
      <c r="G5" s="5" t="s">
        <v>107</v>
      </c>
      <c r="H5" s="5" t="s">
        <v>108</v>
      </c>
      <c r="I5" s="5" t="s">
        <v>109</v>
      </c>
      <c r="J5" s="5" t="s">
        <v>110</v>
      </c>
      <c r="K5" s="5" t="s">
        <v>111</v>
      </c>
      <c r="L5" s="5" t="s">
        <v>112</v>
      </c>
      <c r="M5" s="5" t="s">
        <v>113</v>
      </c>
      <c r="N5" s="5" t="s">
        <v>114</v>
      </c>
      <c r="O5" s="5" t="s">
        <v>115</v>
      </c>
      <c r="P5" s="5" t="s">
        <v>116</v>
      </c>
      <c r="Q5" s="5" t="s">
        <v>117</v>
      </c>
      <c r="R5" s="5" t="s">
        <v>118</v>
      </c>
      <c r="S5" s="5" t="s">
        <v>119</v>
      </c>
      <c r="T5" s="5" t="s">
        <v>120</v>
      </c>
      <c r="U5" s="5" t="s">
        <v>121</v>
      </c>
      <c r="V5" s="5" t="s">
        <v>122</v>
      </c>
      <c r="W5" s="5" t="s">
        <v>123</v>
      </c>
      <c r="X5" s="5" t="s">
        <v>124</v>
      </c>
      <c r="Y5" s="5" t="s">
        <v>125</v>
      </c>
      <c r="Z5" s="5" t="s">
        <v>126</v>
      </c>
      <c r="AA5" s="5" t="s">
        <v>127</v>
      </c>
      <c r="AB5" s="5" t="s">
        <v>128</v>
      </c>
      <c r="AC5" s="5" t="s">
        <v>129</v>
      </c>
      <c r="AD5" s="5" t="s">
        <v>130</v>
      </c>
      <c r="AE5" s="5" t="s">
        <v>131</v>
      </c>
      <c r="AF5" s="5" t="s">
        <v>132</v>
      </c>
      <c r="AG5" s="5" t="s">
        <v>133</v>
      </c>
      <c r="AH5" s="5" t="s">
        <v>134</v>
      </c>
      <c r="AI5" s="5" t="s">
        <v>135</v>
      </c>
      <c r="AJ5" s="5" t="s">
        <v>136</v>
      </c>
      <c r="AK5" s="5" t="s">
        <v>137</v>
      </c>
      <c r="AL5" s="5" t="s">
        <v>138</v>
      </c>
      <c r="AM5" s="5" t="s">
        <v>139</v>
      </c>
      <c r="AN5" s="5" t="s">
        <v>140</v>
      </c>
      <c r="AO5" s="5" t="s">
        <v>141</v>
      </c>
      <c r="AP5" s="5" t="s">
        <v>142</v>
      </c>
      <c r="AQ5" s="5" t="s">
        <v>143</v>
      </c>
      <c r="AR5" s="5" t="s">
        <v>144</v>
      </c>
      <c r="AS5" s="5" t="s">
        <v>145</v>
      </c>
      <c r="AT5" s="5" t="s">
        <v>146</v>
      </c>
      <c r="AU5" s="5" t="s">
        <v>147</v>
      </c>
      <c r="AV5" s="5" t="s">
        <v>148</v>
      </c>
      <c r="AW5" s="5" t="s">
        <v>149</v>
      </c>
      <c r="AX5" s="5" t="s">
        <v>150</v>
      </c>
      <c r="AY5" s="5" t="s">
        <v>151</v>
      </c>
      <c r="AZ5" s="5" t="s">
        <v>152</v>
      </c>
      <c r="BA5" s="5" t="s">
        <v>153</v>
      </c>
      <c r="BB5" s="5" t="s">
        <v>154</v>
      </c>
      <c r="BC5" s="5" t="s">
        <v>155</v>
      </c>
      <c r="BD5" s="5" t="s">
        <v>156</v>
      </c>
      <c r="BE5" s="5" t="s">
        <v>157</v>
      </c>
      <c r="BF5" s="5" t="s">
        <v>158</v>
      </c>
      <c r="BG5" s="5" t="s">
        <v>159</v>
      </c>
      <c r="BH5" s="5" t="s">
        <v>160</v>
      </c>
      <c r="BI5" s="5" t="s">
        <v>161</v>
      </c>
      <c r="BJ5" s="5" t="s">
        <v>162</v>
      </c>
      <c r="BK5" s="5" t="s">
        <v>163</v>
      </c>
      <c r="BL5" s="5" t="s">
        <v>164</v>
      </c>
      <c r="BM5" s="5" t="s">
        <v>165</v>
      </c>
      <c r="BN5" s="5" t="s">
        <v>166</v>
      </c>
      <c r="BO5" s="5" t="s">
        <v>167</v>
      </c>
      <c r="BP5" s="5" t="s">
        <v>168</v>
      </c>
      <c r="BQ5" s="5" t="s">
        <v>169</v>
      </c>
      <c r="BR5" s="5" t="s">
        <v>170</v>
      </c>
      <c r="BS5" s="5" t="s">
        <v>171</v>
      </c>
      <c r="BT5" s="5" t="s">
        <v>172</v>
      </c>
      <c r="BU5" s="5" t="s">
        <v>173</v>
      </c>
      <c r="BV5" s="5" t="s">
        <v>174</v>
      </c>
      <c r="BW5" s="5" t="s">
        <v>175</v>
      </c>
      <c r="BX5" s="5" t="s">
        <v>176</v>
      </c>
      <c r="BY5" s="5" t="s">
        <v>177</v>
      </c>
      <c r="BZ5" s="5" t="s">
        <v>178</v>
      </c>
      <c r="CA5" s="5" t="s">
        <v>179</v>
      </c>
      <c r="CB5" s="5" t="s">
        <v>180</v>
      </c>
      <c r="CC5" s="5" t="s">
        <v>181</v>
      </c>
      <c r="CD5" s="5" t="s">
        <v>182</v>
      </c>
      <c r="CE5" s="5" t="s">
        <v>183</v>
      </c>
      <c r="CF5" s="5" t="s">
        <v>184</v>
      </c>
      <c r="CG5" s="5" t="s">
        <v>185</v>
      </c>
      <c r="CH5" s="5" t="s">
        <v>186</v>
      </c>
      <c r="CI5" s="5" t="s">
        <v>187</v>
      </c>
      <c r="CJ5" s="5" t="s">
        <v>188</v>
      </c>
      <c r="CK5" s="5" t="s">
        <v>189</v>
      </c>
      <c r="CL5" s="5" t="s">
        <v>190</v>
      </c>
      <c r="CM5" s="5" t="s">
        <v>191</v>
      </c>
      <c r="CN5" s="5" t="s">
        <v>192</v>
      </c>
      <c r="CO5" s="5" t="s">
        <v>193</v>
      </c>
      <c r="CP5" s="5" t="s">
        <v>194</v>
      </c>
      <c r="CQ5" s="5" t="s">
        <v>195</v>
      </c>
      <c r="CR5" s="5" t="s">
        <v>196</v>
      </c>
      <c r="CS5" s="5" t="s">
        <v>197</v>
      </c>
      <c r="CT5" s="5" t="s">
        <v>198</v>
      </c>
      <c r="CU5" s="5" t="s">
        <v>199</v>
      </c>
      <c r="CV5" s="5" t="s">
        <v>200</v>
      </c>
      <c r="CW5" s="5" t="s">
        <v>201</v>
      </c>
      <c r="CX5" s="5" t="s">
        <v>202</v>
      </c>
    </row>
    <row r="6" spans="1:102" x14ac:dyDescent="0.25">
      <c r="A6" s="9" t="s">
        <v>203</v>
      </c>
      <c r="B6" s="9" t="s">
        <v>204</v>
      </c>
      <c r="C6" s="11">
        <f>_xll.BDH("SPX Index","CUR_RATIO","CQ3 1994","CQ3 1994","Currency=USD","Period=CQ","FUND_PER=Q","Sort=A","Dates=H","DateFormat=P","Fill=—","Direction=H","UseDPDF=Y")</f>
        <v>1.1299999999999999</v>
      </c>
      <c r="D6" s="11">
        <f>_xll.BDH("SPX Index","CUR_RATIO","CQ4 1994","CQ4 1994","Currency=USD","Period=CQ","FUND_PER=Q","Sort=A","Dates=H","DateFormat=P","Fill=—","Direction=H","UseDPDF=Y")</f>
        <v>1.1100000000000001</v>
      </c>
      <c r="E6" s="11">
        <f>_xll.BDH("SPX Index","CUR_RATIO","CQ1 1995","CQ1 1995","Currency=USD","Period=CQ","FUND_PER=Q","Sort=A","Dates=H","DateFormat=P","Fill=—","Direction=H","UseDPDF=Y")</f>
        <v>1.1200000000000001</v>
      </c>
      <c r="F6" s="11">
        <f>_xll.BDH("SPX Index","CUR_RATIO","CQ2 1995","CQ2 1995","Currency=USD","Period=CQ","FUND_PER=Q","Sort=A","Dates=H","DateFormat=P","Fill=—","Direction=H","UseDPDF=Y")</f>
        <v>1.1400000000000001</v>
      </c>
      <c r="G6" s="11">
        <f>_xll.BDH("SPX Index","CUR_RATIO","CQ3 1995","CQ3 1995","Currency=USD","Period=CQ","FUND_PER=Q","Sort=A","Dates=H","DateFormat=P","Fill=—","Direction=H","UseDPDF=Y")</f>
        <v>1.1299999999999999</v>
      </c>
      <c r="H6" s="11">
        <f>_xll.BDH("SPX Index","CUR_RATIO","CQ4 1995","CQ4 1995","Currency=USD","Period=CQ","FUND_PER=Q","Sort=A","Dates=H","DateFormat=P","Fill=—","Direction=H","UseDPDF=Y")</f>
        <v>1.0900000000000001</v>
      </c>
      <c r="I6" s="11">
        <f>_xll.BDH("SPX Index","CUR_RATIO","CQ1 1996","CQ1 1996","Currency=USD","Period=CQ","FUND_PER=Q","Sort=A","Dates=H","DateFormat=P","Fill=—","Direction=H","UseDPDF=Y")</f>
        <v>1.1200000000000001</v>
      </c>
      <c r="J6" s="11">
        <f>_xll.BDH("SPX Index","CUR_RATIO","CQ2 1996","CQ2 1996","Currency=USD","Period=CQ","FUND_PER=Q","Sort=A","Dates=H","DateFormat=P","Fill=—","Direction=H","UseDPDF=Y")</f>
        <v>1.08</v>
      </c>
      <c r="K6" s="11">
        <f>_xll.BDH("SPX Index","CUR_RATIO","CQ3 1996","CQ3 1996","Currency=USD","Period=CQ","FUND_PER=Q","Sort=A","Dates=H","DateFormat=P","Fill=—","Direction=H","UseDPDF=Y")</f>
        <v>1.07</v>
      </c>
      <c r="L6" s="11">
        <f>_xll.BDH("SPX Index","CUR_RATIO","CQ4 1996","CQ4 1996","Currency=USD","Period=CQ","FUND_PER=Q","Sort=A","Dates=H","DateFormat=P","Fill=—","Direction=H","UseDPDF=Y")</f>
        <v>1.0900000000000001</v>
      </c>
      <c r="M6" s="11">
        <f>_xll.BDH("SPX Index","CUR_RATIO","CQ1 1997","CQ1 1997","Currency=USD","Period=CQ","FUND_PER=Q","Sort=A","Dates=H","DateFormat=P","Fill=—","Direction=H","UseDPDF=Y")</f>
        <v>1.05</v>
      </c>
      <c r="N6" s="11">
        <f>_xll.BDH("SPX Index","CUR_RATIO","CQ2 1997","CQ2 1997","Currency=USD","Period=CQ","FUND_PER=Q","Sort=A","Dates=H","DateFormat=P","Fill=—","Direction=H","UseDPDF=Y")</f>
        <v>1.04</v>
      </c>
      <c r="O6" s="11">
        <f>_xll.BDH("SPX Index","CUR_RATIO","CQ3 1997","CQ3 1997","Currency=USD","Period=CQ","FUND_PER=Q","Sort=A","Dates=H","DateFormat=P","Fill=—","Direction=H","UseDPDF=Y")</f>
        <v>1.04</v>
      </c>
      <c r="P6" s="11">
        <f>_xll.BDH("SPX Index","CUR_RATIO","CQ4 1997","CQ4 1997","Currency=USD","Period=CQ","FUND_PER=Q","Sort=A","Dates=H","DateFormat=P","Fill=—","Direction=H","UseDPDF=Y")</f>
        <v>0.99</v>
      </c>
      <c r="Q6" s="11">
        <f>_xll.BDH("SPX Index","CUR_RATIO","CQ1 1998","CQ1 1998","Currency=USD","Period=CQ","FUND_PER=Q","Sort=A","Dates=H","DateFormat=P","Fill=—","Direction=H","UseDPDF=Y")</f>
        <v>1.1100000000000001</v>
      </c>
      <c r="R6" s="11">
        <f>_xll.BDH("SPX Index","CUR_RATIO","CQ2 1998","CQ2 1998","Currency=USD","Period=CQ","FUND_PER=Q","Sort=A","Dates=H","DateFormat=P","Fill=—","Direction=H","UseDPDF=Y")</f>
        <v>1.1100000000000001</v>
      </c>
      <c r="S6" s="11">
        <f>_xll.BDH("SPX Index","CUR_RATIO","CQ3 1998","CQ3 1998","Currency=USD","Period=CQ","FUND_PER=Q","Sort=A","Dates=H","DateFormat=P","Fill=—","Direction=H","UseDPDF=Y")</f>
        <v>1.1100000000000001</v>
      </c>
      <c r="T6" s="11">
        <f>_xll.BDH("SPX Index","CUR_RATIO","CQ4 1998","CQ4 1998","Currency=USD","Period=CQ","FUND_PER=Q","Sort=A","Dates=H","DateFormat=P","Fill=—","Direction=H","UseDPDF=Y")</f>
        <v>1.1100000000000001</v>
      </c>
      <c r="U6" s="11">
        <f>_xll.BDH("SPX Index","CUR_RATIO","CQ1 1999","CQ1 1999","Currency=USD","Period=CQ","FUND_PER=Q","Sort=A","Dates=H","DateFormat=P","Fill=—","Direction=H","UseDPDF=Y")</f>
        <v>1.0900000000000001</v>
      </c>
      <c r="V6" s="11">
        <f>_xll.BDH("SPX Index","CUR_RATIO","CQ2 1999","CQ2 1999","Currency=USD","Period=CQ","FUND_PER=Q","Sort=A","Dates=H","DateFormat=P","Fill=—","Direction=H","UseDPDF=Y")</f>
        <v>1.0900000000000001</v>
      </c>
      <c r="W6" s="11">
        <f>_xll.BDH("SPX Index","CUR_RATIO","CQ3 1999","CQ3 1999","Currency=USD","Period=CQ","FUND_PER=Q","Sort=A","Dates=H","DateFormat=P","Fill=—","Direction=H","UseDPDF=Y")</f>
        <v>1.1200000000000001</v>
      </c>
      <c r="X6" s="11">
        <f>_xll.BDH("SPX Index","CUR_RATIO","CQ4 1999","CQ4 1999","Currency=USD","Period=CQ","FUND_PER=Q","Sort=A","Dates=H","DateFormat=P","Fill=—","Direction=H","UseDPDF=Y")</f>
        <v>1.1299999999999999</v>
      </c>
      <c r="Y6" s="11">
        <f>_xll.BDH("SPX Index","CUR_RATIO","CQ1 2000","CQ1 2000","Currency=USD","Period=CQ","FUND_PER=Q","Sort=A","Dates=H","DateFormat=P","Fill=—","Direction=H","UseDPDF=Y")</f>
        <v>1.1100000000000001</v>
      </c>
      <c r="Z6" s="11">
        <f>_xll.BDH("SPX Index","CUR_RATIO","CQ2 2000","CQ2 2000","Currency=USD","Period=CQ","FUND_PER=Q","Sort=A","Dates=H","DateFormat=P","Fill=—","Direction=H","UseDPDF=Y")</f>
        <v>1.0900000000000001</v>
      </c>
      <c r="AA6" s="11">
        <f>_xll.BDH("SPX Index","CUR_RATIO","CQ3 2000","CQ3 2000","Currency=USD","Period=CQ","FUND_PER=Q","Sort=A","Dates=H","DateFormat=P","Fill=—","Direction=H","UseDPDF=Y")</f>
        <v>1.1200000000000001</v>
      </c>
      <c r="AB6" s="11">
        <f>_xll.BDH("SPX Index","CUR_RATIO","CQ4 2000","CQ4 2000","Currency=USD","Period=CQ","FUND_PER=Q","Sort=A","Dates=H","DateFormat=P","Fill=—","Direction=H","UseDPDF=Y")</f>
        <v>1.04</v>
      </c>
      <c r="AC6" s="11">
        <f>_xll.BDH("SPX Index","CUR_RATIO","CQ1 2001","CQ1 2001","Currency=USD","Period=CQ","FUND_PER=Q","Sort=A","Dates=H","DateFormat=P","Fill=—","Direction=H","UseDPDF=Y")</f>
        <v>1.1200000000000001</v>
      </c>
      <c r="AD6" s="11">
        <f>_xll.BDH("SPX Index","CUR_RATIO","CQ2 2001","CQ2 2001","Currency=USD","Period=CQ","FUND_PER=Q","Sort=A","Dates=H","DateFormat=P","Fill=—","Direction=H","UseDPDF=Y")</f>
        <v>1.1299999999999999</v>
      </c>
      <c r="AE6" s="11">
        <f>_xll.BDH("SPX Index","CUR_RATIO","CQ3 2001","CQ3 2001","Currency=USD","Period=CQ","FUND_PER=Q","Sort=A","Dates=H","DateFormat=P","Fill=—","Direction=H","UseDPDF=Y")</f>
        <v>1.1499999999999999</v>
      </c>
      <c r="AF6" s="11">
        <f>_xll.BDH("SPX Index","CUR_RATIO","CQ4 2001","CQ4 2001","Currency=USD","Period=CQ","FUND_PER=Q","Sort=A","Dates=H","DateFormat=P","Fill=—","Direction=H","UseDPDF=Y")</f>
        <v>1.1200000000000001</v>
      </c>
      <c r="AG6" s="11">
        <f>_xll.BDH("SPX Index","CUR_RATIO","CQ1 2002","CQ1 2002","Currency=USD","Period=CQ","FUND_PER=Q","Sort=A","Dates=H","DateFormat=P","Fill=—","Direction=H","UseDPDF=Y")</f>
        <v>1.1299999999999999</v>
      </c>
      <c r="AH6" s="11">
        <f>_xll.BDH("SPX Index","CUR_RATIO","CQ2 2002","CQ2 2002","Currency=USD","Period=CQ","FUND_PER=Q","Sort=A","Dates=H","DateFormat=P","Fill=—","Direction=H","UseDPDF=Y")</f>
        <v>1.2</v>
      </c>
      <c r="AI6" s="11">
        <f>_xll.BDH("SPX Index","CUR_RATIO","CQ3 2002","CQ3 2002","Currency=USD","Period=CQ","FUND_PER=Q","Sort=A","Dates=H","DateFormat=P","Fill=—","Direction=H","UseDPDF=Y")</f>
        <v>1.22</v>
      </c>
      <c r="AJ6" s="11">
        <f>_xll.BDH("SPX Index","CUR_RATIO","CQ4 2002","CQ4 2002","Currency=USD","Period=CQ","FUND_PER=Q","Sort=A","Dates=H","DateFormat=P","Fill=—","Direction=H","UseDPDF=Y")</f>
        <v>1.17</v>
      </c>
      <c r="AK6" s="11">
        <f>_xll.BDH("SPX Index","CUR_RATIO","CQ1 2003","CQ1 2003","Currency=USD","Period=CQ","FUND_PER=Q","Sort=A","Dates=H","DateFormat=P","Fill=—","Direction=H","UseDPDF=Y")</f>
        <v>1.32</v>
      </c>
      <c r="AL6" s="11">
        <f>_xll.BDH("SPX Index","CUR_RATIO","CQ2 2003","CQ2 2003","Currency=USD","Period=CQ","FUND_PER=Q","Sort=A","Dates=H","DateFormat=P","Fill=—","Direction=H","UseDPDF=Y")</f>
        <v>1.32</v>
      </c>
      <c r="AM6" s="11">
        <f>_xll.BDH("SPX Index","CUR_RATIO","CQ3 2003","CQ3 2003","Currency=USD","Period=CQ","FUND_PER=Q","Sort=A","Dates=H","DateFormat=P","Fill=—","Direction=H","UseDPDF=Y")</f>
        <v>1.38</v>
      </c>
      <c r="AN6" s="11">
        <f>_xll.BDH("SPX Index","CUR_RATIO","CQ4 2003","CQ4 2003","Currency=USD","Period=CQ","FUND_PER=Q","Sort=A","Dates=H","DateFormat=P","Fill=—","Direction=H","UseDPDF=Y")</f>
        <v>1.25</v>
      </c>
      <c r="AO6" s="11">
        <f>_xll.BDH("SPX Index","CUR_RATIO","CQ1 2004","CQ1 2004","Currency=USD","Period=CQ","FUND_PER=Q","Sort=A","Dates=H","DateFormat=P","Fill=—","Direction=H","UseDPDF=Y")</f>
        <v>1.22</v>
      </c>
      <c r="AP6" s="11">
        <f>_xll.BDH("SPX Index","CUR_RATIO","CQ2 2004","CQ2 2004","Currency=USD","Period=CQ","FUND_PER=Q","Sort=A","Dates=H","DateFormat=P","Fill=—","Direction=H","UseDPDF=Y")</f>
        <v>1.21</v>
      </c>
      <c r="AQ6" s="11">
        <f>_xll.BDH("SPX Index","CUR_RATIO","CQ3 2004","CQ3 2004","Currency=USD","Period=CQ","FUND_PER=Q","Sort=A","Dates=H","DateFormat=P","Fill=—","Direction=H","UseDPDF=Y")</f>
        <v>1.23</v>
      </c>
      <c r="AR6" s="11">
        <f>_xll.BDH("SPX Index","CUR_RATIO","CQ4 2004","CQ4 2004","Currency=USD","Period=CQ","FUND_PER=Q","Sort=A","Dates=H","DateFormat=P","Fill=—","Direction=H","UseDPDF=Y")</f>
        <v>1.17</v>
      </c>
      <c r="AS6" s="11">
        <f>_xll.BDH("SPX Index","CUR_RATIO","CQ1 2005","CQ1 2005","Currency=USD","Period=CQ","FUND_PER=Q","Sort=A","Dates=H","DateFormat=P","Fill=—","Direction=H","UseDPDF=Y")</f>
        <v>1.22</v>
      </c>
      <c r="AT6" s="11">
        <f>_xll.BDH("SPX Index","CUR_RATIO","CQ2 2005","CQ2 2005","Currency=USD","Period=CQ","FUND_PER=Q","Sort=A","Dates=H","DateFormat=P","Fill=—","Direction=H","UseDPDF=Y")</f>
        <v>1.23</v>
      </c>
      <c r="AU6" s="11">
        <f>_xll.BDH("SPX Index","CUR_RATIO","CQ3 2005","CQ3 2005","Currency=USD","Period=CQ","FUND_PER=Q","Sort=A","Dates=H","DateFormat=P","Fill=—","Direction=H","UseDPDF=Y")</f>
        <v>1.19</v>
      </c>
      <c r="AV6" s="11">
        <f>_xll.BDH("SPX Index","CUR_RATIO","CQ4 2005","CQ4 2005","Currency=USD","Period=CQ","FUND_PER=Q","Sort=A","Dates=H","DateFormat=P","Fill=—","Direction=H","UseDPDF=Y")</f>
        <v>1.23</v>
      </c>
      <c r="AW6" s="11">
        <f>_xll.BDH("SPX Index","CUR_RATIO","CQ1 2006","CQ1 2006","Currency=USD","Period=CQ","FUND_PER=Q","Sort=A","Dates=H","DateFormat=P","Fill=—","Direction=H","UseDPDF=Y")</f>
        <v>1.2</v>
      </c>
      <c r="AX6" s="11">
        <f>_xll.BDH("SPX Index","CUR_RATIO","CQ2 2006","CQ2 2006","Currency=USD","Period=CQ","FUND_PER=Q","Sort=A","Dates=H","DateFormat=P","Fill=—","Direction=H","UseDPDF=Y")</f>
        <v>1.17</v>
      </c>
      <c r="AY6" s="11">
        <f>_xll.BDH("SPX Index","CUR_RATIO","CQ3 2006","CQ3 2006","Currency=USD","Period=CQ","FUND_PER=Q","Sort=A","Dates=H","DateFormat=P","Fill=—","Direction=H","UseDPDF=Y")</f>
        <v>1.17</v>
      </c>
      <c r="AZ6" s="11">
        <f>_xll.BDH("SPX Index","CUR_RATIO","CQ4 2006","CQ4 2006","Currency=USD","Period=CQ","FUND_PER=Q","Sort=A","Dates=H","DateFormat=P","Fill=—","Direction=H","UseDPDF=Y")</f>
        <v>1.17</v>
      </c>
      <c r="BA6" s="11">
        <f>_xll.BDH("SPX Index","CUR_RATIO","CQ1 2007","CQ1 2007","Currency=USD","Period=CQ","FUND_PER=Q","Sort=A","Dates=H","DateFormat=P","Fill=—","Direction=H","UseDPDF=Y")</f>
        <v>1.18</v>
      </c>
      <c r="BB6" s="11">
        <f>_xll.BDH("SPX Index","CUR_RATIO","CQ2 2007","CQ2 2007","Currency=USD","Period=CQ","FUND_PER=Q","Sort=A","Dates=H","DateFormat=P","Fill=—","Direction=H","UseDPDF=Y")</f>
        <v>1.1599999999999999</v>
      </c>
      <c r="BC6" s="11">
        <f>_xll.BDH("SPX Index","CUR_RATIO","CQ3 2007","CQ3 2007","Currency=USD","Period=CQ","FUND_PER=Q","Sort=A","Dates=H","DateFormat=P","Fill=—","Direction=H","UseDPDF=Y")</f>
        <v>1.17</v>
      </c>
      <c r="BD6" s="11">
        <f>_xll.BDH("SPX Index","CUR_RATIO","CQ4 2007","CQ4 2007","Currency=USD","Period=CQ","FUND_PER=Q","Sort=A","Dates=H","DateFormat=P","Fill=—","Direction=H","UseDPDF=Y")</f>
        <v>1.1400000000000001</v>
      </c>
      <c r="BE6" s="11">
        <f>_xll.BDH("SPX Index","CUR_RATIO","CQ1 2008","CQ1 2008","Currency=USD","Period=CQ","FUND_PER=Q","Sort=A","Dates=H","DateFormat=P","Fill=—","Direction=H","UseDPDF=Y")</f>
        <v>1.1400000000000001</v>
      </c>
      <c r="BF6" s="11">
        <f>_xll.BDH("SPX Index","CUR_RATIO","CQ2 2008","CQ2 2008","Currency=USD","Period=CQ","FUND_PER=Q","Sort=A","Dates=H","DateFormat=P","Fill=—","Direction=H","UseDPDF=Y")</f>
        <v>1.1400000000000001</v>
      </c>
      <c r="BG6" s="11">
        <f>_xll.BDH("SPX Index","CUR_RATIO","CQ3 2008","CQ3 2008","Currency=USD","Period=CQ","FUND_PER=Q","Sort=A","Dates=H","DateFormat=P","Fill=—","Direction=H","UseDPDF=Y")</f>
        <v>1.17</v>
      </c>
      <c r="BH6" s="11">
        <f>_xll.BDH("SPX Index","CUR_RATIO","CQ4 2008","CQ4 2008","Currency=USD","Period=CQ","FUND_PER=Q","Sort=A","Dates=H","DateFormat=P","Fill=—","Direction=H","UseDPDF=Y")</f>
        <v>1.17</v>
      </c>
      <c r="BI6" s="11">
        <f>_xll.BDH("SPX Index","CUR_RATIO","CQ1 2009","CQ1 2009","Currency=USD","Period=CQ","FUND_PER=Q","Sort=A","Dates=H","DateFormat=P","Fill=—","Direction=H","UseDPDF=Y")</f>
        <v>1.2</v>
      </c>
      <c r="BJ6" s="11">
        <f>_xll.BDH("SPX Index","CUR_RATIO","CQ2 2009","CQ2 2009","Currency=USD","Period=CQ","FUND_PER=Q","Sort=A","Dates=H","DateFormat=P","Fill=—","Direction=H","UseDPDF=Y")</f>
        <v>1.29</v>
      </c>
      <c r="BK6" s="11">
        <f>_xll.BDH("SPX Index","CUR_RATIO","CQ3 2009","CQ3 2009","Currency=USD","Period=CQ","FUND_PER=Q","Sort=A","Dates=H","DateFormat=P","Fill=—","Direction=H","UseDPDF=Y")</f>
        <v>1.35</v>
      </c>
      <c r="BL6" s="11">
        <f>_xll.BDH("SPX Index","CUR_RATIO","CQ4 2009","CQ4 2009","Currency=USD","Period=CQ","FUND_PER=Q","Sort=A","Dates=H","DateFormat=P","Fill=—","Direction=H","UseDPDF=Y")</f>
        <v>1.35</v>
      </c>
      <c r="BM6" s="11">
        <f>_xll.BDH("SPX Index","CUR_RATIO","CQ1 2010","CQ1 2010","Currency=USD","Period=CQ","FUND_PER=Q","Sort=A","Dates=H","DateFormat=P","Fill=—","Direction=H","UseDPDF=Y")</f>
        <v>1.34</v>
      </c>
      <c r="BN6" s="11">
        <f>_xll.BDH("SPX Index","CUR_RATIO","CQ2 2010","CQ2 2010","Currency=USD","Period=CQ","FUND_PER=Q","Sort=A","Dates=H","DateFormat=P","Fill=—","Direction=H","UseDPDF=Y")</f>
        <v>1.35</v>
      </c>
      <c r="BO6" s="11">
        <f>_xll.BDH("SPX Index","CUR_RATIO","CQ3 2010","CQ3 2010","Currency=USD","Period=CQ","FUND_PER=Q","Sort=A","Dates=H","DateFormat=P","Fill=—","Direction=H","UseDPDF=Y")</f>
        <v>1.3599999999999999</v>
      </c>
      <c r="BP6" s="11">
        <f>_xll.BDH("SPX Index","CUR_RATIO","CQ4 2010","CQ4 2010","Currency=USD","Period=CQ","FUND_PER=Q","Sort=A","Dates=H","DateFormat=P","Fill=—","Direction=H","UseDPDF=Y")</f>
        <v>1.37</v>
      </c>
      <c r="BQ6" s="11">
        <f>_xll.BDH("SPX Index","CUR_RATIO","CQ1 2011","CQ1 2011","Currency=USD","Period=CQ","FUND_PER=Q","Sort=A","Dates=H","DateFormat=P","Fill=—","Direction=H","UseDPDF=Y")</f>
        <v>1.3900000000000001</v>
      </c>
      <c r="BR6" s="11">
        <f>_xll.BDH("SPX Index","CUR_RATIO","CQ2 2011","CQ2 2011","Currency=USD","Period=CQ","FUND_PER=Q","Sort=A","Dates=H","DateFormat=P","Fill=—","Direction=H","UseDPDF=Y")</f>
        <v>1.3900000000000001</v>
      </c>
      <c r="BS6" s="11">
        <f>_xll.BDH("SPX Index","CUR_RATIO","CQ3 2011","CQ3 2011","Currency=USD","Period=CQ","FUND_PER=Q","Sort=A","Dates=H","DateFormat=P","Fill=—","Direction=H","UseDPDF=Y")</f>
        <v>1.35</v>
      </c>
      <c r="BT6" s="11">
        <f>_xll.BDH("SPX Index","CUR_RATIO","CQ4 2011","CQ4 2011","Currency=USD","Period=CQ","FUND_PER=Q","Sort=A","Dates=H","DateFormat=P","Fill=—","Direction=H","UseDPDF=Y")</f>
        <v>1.35</v>
      </c>
      <c r="BU6" s="11">
        <f>_xll.BDH("SPX Index","CUR_RATIO","CQ1 2012","CQ1 2012","Currency=USD","Period=CQ","FUND_PER=Q","Sort=A","Dates=H","DateFormat=P","Fill=—","Direction=H","UseDPDF=Y")</f>
        <v>1.3599999999999999</v>
      </c>
      <c r="BV6" s="11">
        <f>_xll.BDH("SPX Index","CUR_RATIO","CQ2 2012","CQ2 2012","Currency=USD","Period=CQ","FUND_PER=Q","Sort=A","Dates=H","DateFormat=P","Fill=—","Direction=H","UseDPDF=Y")</f>
        <v>1.37</v>
      </c>
      <c r="BW6" s="11">
        <f>_xll.BDH("SPX Index","CUR_RATIO","CQ3 2012","CQ3 2012","Currency=USD","Period=CQ","FUND_PER=Q","Sort=A","Dates=H","DateFormat=P","Fill=—","Direction=H","UseDPDF=Y")</f>
        <v>1.37</v>
      </c>
      <c r="BX6" s="11">
        <f>_xll.BDH("SPX Index","CUR_RATIO","CQ4 2012","CQ4 2012","Currency=USD","Period=CQ","FUND_PER=Q","Sort=A","Dates=H","DateFormat=P","Fill=—","Direction=H","UseDPDF=Y")</f>
        <v>1.4</v>
      </c>
      <c r="BY6" s="11">
        <f>_xll.BDH("SPX Index","CUR_RATIO","CQ1 2013","CQ1 2013","Currency=USD","Period=CQ","FUND_PER=Q","Sort=A","Dates=H","DateFormat=P","Fill=—","Direction=H","UseDPDF=Y")</f>
        <v>1.41</v>
      </c>
      <c r="BZ6" s="11">
        <f>_xll.BDH("SPX Index","CUR_RATIO","CQ2 2013","CQ2 2013","Currency=USD","Period=CQ","FUND_PER=Q","Sort=A","Dates=H","DateFormat=P","Fill=—","Direction=H","UseDPDF=Y")</f>
        <v>1.42</v>
      </c>
      <c r="CA6" s="11">
        <f>_xll.BDH("SPX Index","CUR_RATIO","CQ3 2013","CQ3 2013","Currency=USD","Period=CQ","FUND_PER=Q","Sort=A","Dates=H","DateFormat=P","Fill=—","Direction=H","UseDPDF=Y")</f>
        <v>1.42</v>
      </c>
      <c r="CB6" s="11">
        <f>_xll.BDH("SPX Index","CUR_RATIO","CQ4 2013","CQ4 2013","Currency=USD","Period=CQ","FUND_PER=Q","Sort=A","Dates=H","DateFormat=P","Fill=—","Direction=H","UseDPDF=Y")</f>
        <v>1.44</v>
      </c>
      <c r="CC6" s="11">
        <f>_xll.BDH("SPX Index","CUR_RATIO","CQ1 2014","CQ1 2014","Currency=USD","Period=CQ","FUND_PER=Q","Sort=A","Dates=H","DateFormat=P","Fill=—","Direction=H","UseDPDF=Y")</f>
        <v>1.42</v>
      </c>
      <c r="CD6" s="11">
        <f>_xll.BDH("SPX Index","CUR_RATIO","CQ2 2014","CQ2 2014","Currency=USD","Period=CQ","FUND_PER=Q","Sort=A","Dates=H","DateFormat=P","Fill=—","Direction=H","UseDPDF=Y")</f>
        <v>1.44</v>
      </c>
      <c r="CE6" s="11">
        <f>_xll.BDH("SPX Index","CUR_RATIO","CQ3 2014","CQ3 2014","Currency=USD","Period=CQ","FUND_PER=Q","Sort=A","Dates=H","DateFormat=P","Fill=—","Direction=H","UseDPDF=Y")</f>
        <v>1.42</v>
      </c>
      <c r="CF6" s="11">
        <f>_xll.BDH("SPX Index","CUR_RATIO","CQ4 2014","CQ4 2014","Currency=USD","Period=CQ","FUND_PER=Q","Sort=A","Dates=H","DateFormat=P","Fill=—","Direction=H","UseDPDF=Y")</f>
        <v>1.3900000000000001</v>
      </c>
      <c r="CG6" s="11">
        <f>_xll.BDH("SPX Index","CUR_RATIO","CQ1 2015","CQ1 2015","Currency=USD","Period=CQ","FUND_PER=Q","Sort=A","Dates=H","DateFormat=P","Fill=—","Direction=H","UseDPDF=Y")</f>
        <v>1.42</v>
      </c>
      <c r="CH6" s="11">
        <f>_xll.BDH("SPX Index","CUR_RATIO","CQ2 2015","CQ2 2015","Currency=USD","Period=CQ","FUND_PER=Q","Sort=A","Dates=H","DateFormat=P","Fill=—","Direction=H","UseDPDF=Y")</f>
        <v>1.42</v>
      </c>
      <c r="CI6" s="11">
        <f>_xll.BDH("SPX Index","CUR_RATIO","CQ3 2015","CQ3 2015","Currency=USD","Period=CQ","FUND_PER=Q","Sort=A","Dates=H","DateFormat=P","Fill=—","Direction=H","UseDPDF=Y")</f>
        <v>1.41</v>
      </c>
      <c r="CJ6" s="11">
        <f>_xll.BDH("SPX Index","CUR_RATIO","CQ4 2015","CQ4 2015","Currency=USD","Period=CQ","FUND_PER=Q","Sort=A","Dates=H","DateFormat=P","Fill=—","Direction=H","UseDPDF=Y")</f>
        <v>1.3900000000000001</v>
      </c>
      <c r="CK6" s="11">
        <f>_xll.BDH("SPX Index","CUR_RATIO","CQ1 2016","CQ1 2016","Currency=USD","Period=CQ","FUND_PER=Q","Sort=A","Dates=H","DateFormat=P","Fill=—","Direction=H","UseDPDF=Y")</f>
        <v>1.37</v>
      </c>
      <c r="CL6" s="11">
        <f>_xll.BDH("SPX Index","CUR_RATIO","CQ2 2016","CQ2 2016","Currency=USD","Period=CQ","FUND_PER=Q","Sort=A","Dates=H","DateFormat=P","Fill=—","Direction=H","UseDPDF=Y")</f>
        <v>1.3900000000000001</v>
      </c>
      <c r="CM6" s="11">
        <f>_xll.BDH("SPX Index","CUR_RATIO","CQ3 2016","CQ3 2016","Currency=USD","Period=CQ","FUND_PER=Q","Sort=A","Dates=H","DateFormat=P","Fill=—","Direction=H","UseDPDF=Y")</f>
        <v>1.41</v>
      </c>
      <c r="CN6" s="11">
        <f>_xll.BDH("SPX Index","CUR_RATIO","CQ4 2016","CQ4 2016","Currency=USD","Period=CQ","FUND_PER=Q","Sort=A","Dates=H","DateFormat=P","Fill=—","Direction=H","UseDPDF=Y")</f>
        <v>1.37</v>
      </c>
      <c r="CO6" s="11">
        <f>_xll.BDH("SPX Index","CUR_RATIO","CQ1 2017","CQ1 2017","Currency=USD","Period=CQ","FUND_PER=Q","Sort=A","Dates=H","DateFormat=P","Fill=—","Direction=H","UseDPDF=Y")</f>
        <v>1.38</v>
      </c>
      <c r="CP6" s="11">
        <f>_xll.BDH("SPX Index","CUR_RATIO","CQ2 2017","CQ2 2017","Currency=USD","Period=CQ","FUND_PER=Q","Sort=A","Dates=H","DateFormat=P","Fill=—","Direction=H","UseDPDF=Y")</f>
        <v>1.3900000000000001</v>
      </c>
      <c r="CQ6" s="11">
        <f>_xll.BDH("SPX Index","CUR_RATIO","CQ3 2017","CQ3 2017","Currency=USD","Period=CQ","FUND_PER=Q","Sort=A","Dates=H","DateFormat=P","Fill=—","Direction=H","UseDPDF=Y")</f>
        <v>1.4</v>
      </c>
      <c r="CR6" s="11">
        <f>_xll.BDH("SPX Index","CUR_RATIO","CQ4 2017","CQ4 2017","Currency=USD","Period=CQ","FUND_PER=Q","Sort=A","Dates=H","DateFormat=P","Fill=—","Direction=H","UseDPDF=Y")</f>
        <v>1.38</v>
      </c>
      <c r="CS6" s="11">
        <f>_xll.BDH("SPX Index","CUR_RATIO","CQ1 2018","CQ1 2018","Currency=USD","Period=CQ","FUND_PER=Q","Sort=A","Dates=H","DateFormat=P","Fill=—","Direction=H","UseDPDF=Y")</f>
        <v>1.37</v>
      </c>
      <c r="CT6" s="11">
        <f>_xll.BDH("SPX Index","CUR_RATIO","CQ2 2018","CQ2 2018","Currency=USD","Period=CQ","FUND_PER=Q","Sort=A","Dates=H","DateFormat=P","Fill=—","Direction=H","UseDPDF=Y")</f>
        <v>1.34</v>
      </c>
      <c r="CU6" s="11">
        <f>_xll.BDH("SPX Index","CUR_RATIO","CQ3 2018","CQ3 2018","Currency=USD","Period=CQ","FUND_PER=Q","Sort=A","Dates=H","DateFormat=P","Fill=—","Direction=H","UseDPDF=Y")</f>
        <v>1.35</v>
      </c>
      <c r="CV6" s="11">
        <f>_xll.BDH("SPX Index","CUR_RATIO","CQ4 2018","CQ4 2018","Currency=USD","Period=CQ","FUND_PER=Q","Sort=A","Dates=H","DateFormat=P","Fill=—","Direction=H","UseDPDF=Y")</f>
        <v>1.35</v>
      </c>
      <c r="CW6" s="11"/>
      <c r="CX6" s="11"/>
    </row>
    <row r="7" spans="1:102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</row>
    <row r="8" spans="1:102" x14ac:dyDescent="0.25">
      <c r="A8" s="9" t="s">
        <v>205</v>
      </c>
      <c r="B8" s="9" t="s">
        <v>206</v>
      </c>
      <c r="C8" s="11">
        <f>_xll.BDH("SPX Index","NET_DEBT_TO_EBITDA","CQ3 1994","CQ3 1994","Currency=USD","Period=CQ","FUND_PER=Q","FA_ADJUSTED=GAAP","Sort=A","Dates=H","DateFormat=P","Fill=—","Direction=H","UseDPDF=Y")</f>
        <v>2.73</v>
      </c>
      <c r="D8" s="11">
        <f>_xll.BDH("SPX Index","NET_DEBT_TO_EBITDA","CQ4 1994","CQ4 1994","Currency=USD","Period=CQ","FUND_PER=Q","FA_ADJUSTED=GAAP","Sort=A","Dates=H","DateFormat=P","Fill=—","Direction=H","UseDPDF=Y")</f>
        <v>2.71</v>
      </c>
      <c r="E8" s="11">
        <f>_xll.BDH("SPX Index","NET_DEBT_TO_EBITDA","CQ1 1995","CQ1 1995","Currency=USD","Period=CQ","FUND_PER=Q","FA_ADJUSTED=GAAP","Sort=A","Dates=H","DateFormat=P","Fill=—","Direction=H","UseDPDF=Y")</f>
        <v>2.7800000000000002</v>
      </c>
      <c r="F8" s="11">
        <f>_xll.BDH("SPX Index","NET_DEBT_TO_EBITDA","CQ2 1995","CQ2 1995","Currency=USD","Period=CQ","FUND_PER=Q","FA_ADJUSTED=GAAP","Sort=A","Dates=H","DateFormat=P","Fill=—","Direction=H","UseDPDF=Y")</f>
        <v>2.71</v>
      </c>
      <c r="G8" s="11">
        <f>_xll.BDH("SPX Index","NET_DEBT_TO_EBITDA","CQ3 1995","CQ3 1995","Currency=USD","Period=CQ","FUND_PER=Q","FA_ADJUSTED=GAAP","Sort=A","Dates=H","DateFormat=P","Fill=—","Direction=H","UseDPDF=Y")</f>
        <v>2.83</v>
      </c>
      <c r="H8" s="11">
        <f>_xll.BDH("SPX Index","NET_DEBT_TO_EBITDA","CQ4 1995","CQ4 1995","Currency=USD","Period=CQ","FUND_PER=Q","FA_ADJUSTED=GAAP","Sort=A","Dates=H","DateFormat=P","Fill=—","Direction=H","UseDPDF=Y")</f>
        <v>2.86</v>
      </c>
      <c r="I8" s="11">
        <f>_xll.BDH("SPX Index","NET_DEBT_TO_EBITDA","CQ1 1996","CQ1 1996","Currency=USD","Period=CQ","FUND_PER=Q","FA_ADJUSTED=GAAP","Sort=A","Dates=H","DateFormat=P","Fill=—","Direction=H","UseDPDF=Y")</f>
        <v>2.95</v>
      </c>
      <c r="J8" s="11">
        <f>_xll.BDH("SPX Index","NET_DEBT_TO_EBITDA","CQ2 1996","CQ2 1996","Currency=USD","Period=CQ","FUND_PER=Q","FA_ADJUSTED=GAAP","Sort=A","Dates=H","DateFormat=P","Fill=—","Direction=H","UseDPDF=Y")</f>
        <v>3.02</v>
      </c>
      <c r="K8" s="11">
        <f>_xll.BDH("SPX Index","NET_DEBT_TO_EBITDA","CQ3 1996","CQ3 1996","Currency=USD","Period=CQ","FUND_PER=Q","FA_ADJUSTED=GAAP","Sort=A","Dates=H","DateFormat=P","Fill=—","Direction=H","UseDPDF=Y")</f>
        <v>2.95</v>
      </c>
      <c r="L8" s="11">
        <f>_xll.BDH("SPX Index","NET_DEBT_TO_EBITDA","CQ4 1996","CQ4 1996","Currency=USD","Period=CQ","FUND_PER=Q","FA_ADJUSTED=GAAP","Sort=A","Dates=H","DateFormat=P","Fill=—","Direction=H","UseDPDF=Y")</f>
        <v>3.08</v>
      </c>
      <c r="M8" s="11">
        <f>_xll.BDH("SPX Index","NET_DEBT_TO_EBITDA","CQ1 1997","CQ1 1997","Currency=USD","Period=CQ","FUND_PER=Q","FA_ADJUSTED=GAAP","Sort=A","Dates=H","DateFormat=P","Fill=—","Direction=H","UseDPDF=Y")</f>
        <v>3.04</v>
      </c>
      <c r="N8" s="11">
        <f>_xll.BDH("SPX Index","NET_DEBT_TO_EBITDA","CQ2 1997","CQ2 1997","Currency=USD","Period=CQ","FUND_PER=Q","FA_ADJUSTED=GAAP","Sort=A","Dates=H","DateFormat=P","Fill=—","Direction=H","UseDPDF=Y")</f>
        <v>3.03</v>
      </c>
      <c r="O8" s="11">
        <f>_xll.BDH("SPX Index","NET_DEBT_TO_EBITDA","CQ3 1997","CQ3 1997","Currency=USD","Period=CQ","FUND_PER=Q","FA_ADJUSTED=GAAP","Sort=A","Dates=H","DateFormat=P","Fill=—","Direction=H","UseDPDF=Y")</f>
        <v>3.06</v>
      </c>
      <c r="P8" s="11">
        <f>_xll.BDH("SPX Index","NET_DEBT_TO_EBITDA","CQ4 1997","CQ4 1997","Currency=USD","Period=CQ","FUND_PER=Q","FA_ADJUSTED=GAAP","Sort=A","Dates=H","DateFormat=P","Fill=—","Direction=H","UseDPDF=Y")</f>
        <v>3.13</v>
      </c>
      <c r="Q8" s="11">
        <f>_xll.BDH("SPX Index","NET_DEBT_TO_EBITDA","CQ1 1998","CQ1 1998","Currency=USD","Period=CQ","FUND_PER=Q","FA_ADJUSTED=GAAP","Sort=A","Dates=H","DateFormat=P","Fill=—","Direction=H","UseDPDF=Y")</f>
        <v>3.43</v>
      </c>
      <c r="R8" s="11">
        <f>_xll.BDH("SPX Index","NET_DEBT_TO_EBITDA","CQ2 1998","CQ2 1998","Currency=USD","Period=CQ","FUND_PER=Q","FA_ADJUSTED=GAAP","Sort=A","Dates=H","DateFormat=P","Fill=—","Direction=H","UseDPDF=Y")</f>
        <v>3.65</v>
      </c>
      <c r="S8" s="11">
        <f>_xll.BDH("SPX Index","NET_DEBT_TO_EBITDA","CQ3 1998","CQ3 1998","Currency=USD","Period=CQ","FUND_PER=Q","FA_ADJUSTED=GAAP","Sort=A","Dates=H","DateFormat=P","Fill=—","Direction=H","UseDPDF=Y")</f>
        <v>3.81</v>
      </c>
      <c r="T8" s="11">
        <f>_xll.BDH("SPX Index","NET_DEBT_TO_EBITDA","CQ4 1998","CQ4 1998","Currency=USD","Period=CQ","FUND_PER=Q","FA_ADJUSTED=GAAP","Sort=A","Dates=H","DateFormat=P","Fill=—","Direction=H","UseDPDF=Y")</f>
        <v>3.8</v>
      </c>
      <c r="U8" s="11">
        <f>_xll.BDH("SPX Index","NET_DEBT_TO_EBITDA","CQ1 1999","CQ1 1999","Currency=USD","Period=CQ","FUND_PER=Q","FA_ADJUSTED=GAAP","Sort=A","Dates=H","DateFormat=P","Fill=—","Direction=H","UseDPDF=Y")</f>
        <v>3.98</v>
      </c>
      <c r="V8" s="11">
        <f>_xll.BDH("SPX Index","NET_DEBT_TO_EBITDA","CQ2 1999","CQ2 1999","Currency=USD","Period=CQ","FUND_PER=Q","FA_ADJUSTED=GAAP","Sort=A","Dates=H","DateFormat=P","Fill=—","Direction=H","UseDPDF=Y")</f>
        <v>4.04</v>
      </c>
      <c r="W8" s="11">
        <f>_xll.BDH("SPX Index","NET_DEBT_TO_EBITDA","CQ3 1999","CQ3 1999","Currency=USD","Period=CQ","FUND_PER=Q","FA_ADJUSTED=GAAP","Sort=A","Dates=H","DateFormat=P","Fill=—","Direction=H","UseDPDF=Y")</f>
        <v>4.12</v>
      </c>
      <c r="X8" s="11">
        <f>_xll.BDH("SPX Index","NET_DEBT_TO_EBITDA","CQ4 1999","CQ4 1999","Currency=USD","Period=CQ","FUND_PER=Q","FA_ADJUSTED=GAAP","Sort=A","Dates=H","DateFormat=P","Fill=—","Direction=H","UseDPDF=Y")</f>
        <v>3.91</v>
      </c>
      <c r="Y8" s="11">
        <f>_xll.BDH("SPX Index","NET_DEBT_TO_EBITDA","CQ1 2000","CQ1 2000","Currency=USD","Period=CQ","FUND_PER=Q","FA_ADJUSTED=GAAP","Sort=A","Dates=H","DateFormat=P","Fill=—","Direction=H","UseDPDF=Y")</f>
        <v>4.07</v>
      </c>
      <c r="Z8" s="11">
        <f>_xll.BDH("SPX Index","NET_DEBT_TO_EBITDA","CQ2 2000","CQ2 2000","Currency=USD","Period=CQ","FUND_PER=Q","FA_ADJUSTED=GAAP","Sort=A","Dates=H","DateFormat=P","Fill=—","Direction=H","UseDPDF=Y")</f>
        <v>4.0199999999999996</v>
      </c>
      <c r="AA8" s="11">
        <f>_xll.BDH("SPX Index","NET_DEBT_TO_EBITDA","CQ3 2000","CQ3 2000","Currency=USD","Period=CQ","FUND_PER=Q","FA_ADJUSTED=GAAP","Sort=A","Dates=H","DateFormat=P","Fill=—","Direction=H","UseDPDF=Y")</f>
        <v>3.75</v>
      </c>
      <c r="AB8" s="11">
        <f>_xll.BDH("SPX Index","NET_DEBT_TO_EBITDA","CQ4 2000","CQ4 2000","Currency=USD","Period=CQ","FUND_PER=Q","FA_ADJUSTED=GAAP","Sort=A","Dates=H","DateFormat=P","Fill=—","Direction=H","UseDPDF=Y")</f>
        <v>3.79</v>
      </c>
      <c r="AC8" s="11">
        <f>_xll.BDH("SPX Index","NET_DEBT_TO_EBITDA","CQ1 2001","CQ1 2001","Currency=USD","Period=CQ","FUND_PER=Q","FA_ADJUSTED=GAAP","Sort=A","Dates=H","DateFormat=P","Fill=—","Direction=H","UseDPDF=Y")</f>
        <v>3.7800000000000002</v>
      </c>
      <c r="AD8" s="11">
        <f>_xll.BDH("SPX Index","NET_DEBT_TO_EBITDA","CQ2 2001","CQ2 2001","Currency=USD","Period=CQ","FUND_PER=Q","FA_ADJUSTED=GAAP","Sort=A","Dates=H","DateFormat=P","Fill=—","Direction=H","UseDPDF=Y")</f>
        <v>3.95</v>
      </c>
      <c r="AE8" s="11">
        <f>_xll.BDH("SPX Index","NET_DEBT_TO_EBITDA","CQ3 2001","CQ3 2001","Currency=USD","Period=CQ","FUND_PER=Q","FA_ADJUSTED=GAAP","Sort=A","Dates=H","DateFormat=P","Fill=—","Direction=H","UseDPDF=Y")</f>
        <v>4.16</v>
      </c>
      <c r="AF8" s="11">
        <f>_xll.BDH("SPX Index","NET_DEBT_TO_EBITDA","CQ4 2001","CQ4 2001","Currency=USD","Period=CQ","FUND_PER=Q","FA_ADJUSTED=GAAP","Sort=A","Dates=H","DateFormat=P","Fill=—","Direction=H","UseDPDF=Y")</f>
        <v>4.4000000000000004</v>
      </c>
      <c r="AG8" s="11">
        <f>_xll.BDH("SPX Index","NET_DEBT_TO_EBITDA","CQ1 2002","CQ1 2002","Currency=USD","Period=CQ","FUND_PER=Q","FA_ADJUSTED=GAAP","Sort=A","Dates=H","DateFormat=P","Fill=—","Direction=H","UseDPDF=Y")</f>
        <v>4.41</v>
      </c>
      <c r="AH8" s="11">
        <f>_xll.BDH("SPX Index","NET_DEBT_TO_EBITDA","CQ2 2002","CQ2 2002","Currency=USD","Period=CQ","FUND_PER=Q","FA_ADJUSTED=GAAP","Sort=A","Dates=H","DateFormat=P","Fill=—","Direction=H","UseDPDF=Y")</f>
        <v>4.59</v>
      </c>
      <c r="AI8" s="11">
        <f>_xll.BDH("SPX Index","NET_DEBT_TO_EBITDA","CQ3 2002","CQ3 2002","Currency=USD","Period=CQ","FUND_PER=Q","FA_ADJUSTED=GAAP","Sort=A","Dates=H","DateFormat=P","Fill=—","Direction=H","UseDPDF=Y")</f>
        <v>4.5999999999999996</v>
      </c>
      <c r="AJ8" s="11">
        <f>_xll.BDH("SPX Index","NET_DEBT_TO_EBITDA","CQ4 2002","CQ4 2002","Currency=USD","Period=CQ","FUND_PER=Q","FA_ADJUSTED=GAAP","Sort=A","Dates=H","DateFormat=P","Fill=—","Direction=H","UseDPDF=Y")</f>
        <v>4.7</v>
      </c>
      <c r="AK8" s="11">
        <f>_xll.BDH("SPX Index","NET_DEBT_TO_EBITDA","CQ1 2003","CQ1 2003","Currency=USD","Period=CQ","FUND_PER=Q","FA_ADJUSTED=GAAP","Sort=A","Dates=H","DateFormat=P","Fill=—","Direction=H","UseDPDF=Y")</f>
        <v>4.72</v>
      </c>
      <c r="AL8" s="11">
        <f>_xll.BDH("SPX Index","NET_DEBT_TO_EBITDA","CQ2 2003","CQ2 2003","Currency=USD","Period=CQ","FUND_PER=Q","FA_ADJUSTED=GAAP","Sort=A","Dates=H","DateFormat=P","Fill=—","Direction=H","UseDPDF=Y")</f>
        <v>4.78</v>
      </c>
      <c r="AM8" s="11">
        <f>_xll.BDH("SPX Index","NET_DEBT_TO_EBITDA","CQ3 2003","CQ3 2003","Currency=USD","Period=CQ","FUND_PER=Q","FA_ADJUSTED=GAAP","Sort=A","Dates=H","DateFormat=P","Fill=—","Direction=H","UseDPDF=Y")</f>
        <v>4.88</v>
      </c>
      <c r="AN8" s="11">
        <f>_xll.BDH("SPX Index","NET_DEBT_TO_EBITDA","CQ4 2003","CQ4 2003","Currency=USD","Period=CQ","FUND_PER=Q","FA_ADJUSTED=GAAP","Sort=A","Dates=H","DateFormat=P","Fill=—","Direction=H","UseDPDF=Y")</f>
        <v>4.68</v>
      </c>
      <c r="AO8" s="11">
        <f>_xll.BDH("SPX Index","NET_DEBT_TO_EBITDA","CQ1 2004","CQ1 2004","Currency=USD","Period=CQ","FUND_PER=Q","FA_ADJUSTED=GAAP","Sort=A","Dates=H","DateFormat=P","Fill=—","Direction=H","UseDPDF=Y")</f>
        <v>4.82</v>
      </c>
      <c r="AP8" s="11">
        <f>_xll.BDH("SPX Index","NET_DEBT_TO_EBITDA","CQ2 2004","CQ2 2004","Currency=USD","Period=CQ","FUND_PER=Q","FA_ADJUSTED=GAAP","Sort=A","Dates=H","DateFormat=P","Fill=—","Direction=H","UseDPDF=Y")</f>
        <v>4.68</v>
      </c>
      <c r="AQ8" s="11">
        <f>_xll.BDH("SPX Index","NET_DEBT_TO_EBITDA","CQ3 2004","CQ3 2004","Currency=USD","Period=CQ","FUND_PER=Q","FA_ADJUSTED=GAAP","Sort=A","Dates=H","DateFormat=P","Fill=—","Direction=H","UseDPDF=Y")</f>
        <v>4.47</v>
      </c>
      <c r="AR8" s="11">
        <f>_xll.BDH("SPX Index","NET_DEBT_TO_EBITDA","CQ4 2004","CQ4 2004","Currency=USD","Period=CQ","FUND_PER=Q","FA_ADJUSTED=GAAP","Sort=A","Dates=H","DateFormat=P","Fill=—","Direction=H","UseDPDF=Y")</f>
        <v>4.6500000000000004</v>
      </c>
      <c r="AS8" s="11">
        <f>_xll.BDH("SPX Index","NET_DEBT_TO_EBITDA","CQ1 2005","CQ1 2005","Currency=USD","Period=CQ","FUND_PER=Q","FA_ADJUSTED=GAAP","Sort=A","Dates=H","DateFormat=P","Fill=—","Direction=H","UseDPDF=Y")</f>
        <v>4.7300000000000004</v>
      </c>
      <c r="AT8" s="11">
        <f>_xll.BDH("SPX Index","NET_DEBT_TO_EBITDA","CQ2 2005","CQ2 2005","Currency=USD","Period=CQ","FUND_PER=Q","FA_ADJUSTED=GAAP","Sort=A","Dates=H","DateFormat=P","Fill=—","Direction=H","UseDPDF=Y")</f>
        <v>4.67</v>
      </c>
      <c r="AU8" s="11">
        <f>_xll.BDH("SPX Index","NET_DEBT_TO_EBITDA","CQ3 2005","CQ3 2005","Currency=USD","Period=CQ","FUND_PER=Q","FA_ADJUSTED=GAAP","Sort=A","Dates=H","DateFormat=P","Fill=—","Direction=H","UseDPDF=Y")</f>
        <v>4.63</v>
      </c>
      <c r="AV8" s="11">
        <f>_xll.BDH("SPX Index","NET_DEBT_TO_EBITDA","CQ4 2005","CQ4 2005","Currency=USD","Period=CQ","FUND_PER=Q","FA_ADJUSTED=GAAP","Sort=A","Dates=H","DateFormat=P","Fill=—","Direction=H","UseDPDF=Y")</f>
        <v>4.45</v>
      </c>
      <c r="AW8" s="11">
        <f>_xll.BDH("SPX Index","NET_DEBT_TO_EBITDA","CQ1 2006","CQ1 2006","Currency=USD","Period=CQ","FUND_PER=Q","FA_ADJUSTED=GAAP","Sort=A","Dates=H","DateFormat=P","Fill=—","Direction=H","UseDPDF=Y")</f>
        <v>4.28</v>
      </c>
      <c r="AX8" s="11">
        <f>_xll.BDH("SPX Index","NET_DEBT_TO_EBITDA","CQ2 2006","CQ2 2006","Currency=USD","Period=CQ","FUND_PER=Q","FA_ADJUSTED=GAAP","Sort=A","Dates=H","DateFormat=P","Fill=—","Direction=H","UseDPDF=Y")</f>
        <v>4.2</v>
      </c>
      <c r="AY8" s="11">
        <f>_xll.BDH("SPX Index","NET_DEBT_TO_EBITDA","CQ3 2006","CQ3 2006","Currency=USD","Period=CQ","FUND_PER=Q","FA_ADJUSTED=GAAP","Sort=A","Dates=H","DateFormat=P","Fill=—","Direction=H","UseDPDF=Y")</f>
        <v>4.12</v>
      </c>
      <c r="AZ8" s="11">
        <f>_xll.BDH("SPX Index","NET_DEBT_TO_EBITDA","CQ4 2006","CQ4 2006","Currency=USD","Period=CQ","FUND_PER=Q","FA_ADJUSTED=GAAP","Sort=A","Dates=H","DateFormat=P","Fill=—","Direction=H","UseDPDF=Y")</f>
        <v>4.1100000000000003</v>
      </c>
      <c r="BA8" s="11">
        <f>_xll.BDH("SPX Index","NET_DEBT_TO_EBITDA","CQ1 2007","CQ1 2007","Currency=USD","Period=CQ","FUND_PER=Q","FA_ADJUSTED=GAAP","Sort=A","Dates=H","DateFormat=P","Fill=—","Direction=H","UseDPDF=Y")</f>
        <v>4.2</v>
      </c>
      <c r="BB8" s="11">
        <f>_xll.BDH("SPX Index","NET_DEBT_TO_EBITDA","CQ2 2007","CQ2 2007","Currency=USD","Period=CQ","FUND_PER=Q","FA_ADJUSTED=GAAP","Sort=A","Dates=H","DateFormat=P","Fill=—","Direction=H","UseDPDF=Y")</f>
        <v>4.3499999999999996</v>
      </c>
      <c r="BC8" s="11">
        <f>_xll.BDH("SPX Index","NET_DEBT_TO_EBITDA","CQ3 2007","CQ3 2007","Currency=USD","Period=CQ","FUND_PER=Q","FA_ADJUSTED=GAAP","Sort=A","Dates=H","DateFormat=P","Fill=—","Direction=H","UseDPDF=Y")</f>
        <v>4.34</v>
      </c>
      <c r="BD8" s="11">
        <f>_xll.BDH("SPX Index","NET_DEBT_TO_EBITDA","CQ4 2007","CQ4 2007","Currency=USD","Period=CQ","FUND_PER=Q","FA_ADJUSTED=GAAP","Sort=A","Dates=H","DateFormat=P","Fill=—","Direction=H","UseDPDF=Y")</f>
        <v>4.18</v>
      </c>
      <c r="BE8" s="11">
        <f>_xll.BDH("SPX Index","NET_DEBT_TO_EBITDA","CQ1 2008","CQ1 2008","Currency=USD","Period=CQ","FUND_PER=Q","FA_ADJUSTED=GAAP","Sort=A","Dates=H","DateFormat=P","Fill=—","Direction=H","UseDPDF=Y")</f>
        <v>4.29</v>
      </c>
      <c r="BF8" s="11">
        <f>_xll.BDH("SPX Index","NET_DEBT_TO_EBITDA","CQ2 2008","CQ2 2008","Currency=USD","Period=CQ","FUND_PER=Q","FA_ADJUSTED=GAAP","Sort=A","Dates=H","DateFormat=P","Fill=—","Direction=H","UseDPDF=Y")</f>
        <v>4.3499999999999996</v>
      </c>
      <c r="BG8" s="11">
        <f>_xll.BDH("SPX Index","NET_DEBT_TO_EBITDA","CQ3 2008","CQ3 2008","Currency=USD","Period=CQ","FUND_PER=Q","FA_ADJUSTED=GAAP","Sort=A","Dates=H","DateFormat=P","Fill=—","Direction=H","UseDPDF=Y")</f>
        <v>3.17</v>
      </c>
      <c r="BH8" s="11">
        <f>_xll.BDH("SPX Index","NET_DEBT_TO_EBITDA","CQ4 2008","CQ4 2008","Currency=USD","Period=CQ","FUND_PER=Q","FA_ADJUSTED=GAAP","Sort=A","Dates=H","DateFormat=P","Fill=—","Direction=H","UseDPDF=Y")</f>
        <v>3.26</v>
      </c>
      <c r="BI8" s="11">
        <f>_xll.BDH("SPX Index","NET_DEBT_TO_EBITDA","CQ1 2009","CQ1 2009","Currency=USD","Period=CQ","FUND_PER=Q","FA_ADJUSTED=GAAP","Sort=A","Dates=H","DateFormat=P","Fill=—","Direction=H","UseDPDF=Y")</f>
        <v>2.76</v>
      </c>
      <c r="BJ8" s="11">
        <f>_xll.BDH("SPX Index","NET_DEBT_TO_EBITDA","CQ2 2009","CQ2 2009","Currency=USD","Period=CQ","FUND_PER=Q","FA_ADJUSTED=GAAP","Sort=A","Dates=H","DateFormat=P","Fill=—","Direction=H","UseDPDF=Y")</f>
        <v>2.85</v>
      </c>
      <c r="BK8" s="11">
        <f>_xll.BDH("SPX Index","NET_DEBT_TO_EBITDA","CQ3 2009","CQ3 2009","Currency=USD","Period=CQ","FUND_PER=Q","FA_ADJUSTED=GAAP","Sort=A","Dates=H","DateFormat=P","Fill=—","Direction=H","UseDPDF=Y")</f>
        <v>2.77</v>
      </c>
      <c r="BL8" s="11">
        <f>_xll.BDH("SPX Index","NET_DEBT_TO_EBITDA","CQ4 2009","CQ4 2009","Currency=USD","Period=CQ","FUND_PER=Q","FA_ADJUSTED=GAAP","Sort=A","Dates=H","DateFormat=P","Fill=—","Direction=H","UseDPDF=Y")</f>
        <v>2.38</v>
      </c>
      <c r="BM8" s="11">
        <f>_xll.BDH("SPX Index","NET_DEBT_TO_EBITDA","CQ1 2010","CQ1 2010","Currency=USD","Period=CQ","FUND_PER=Q","FA_ADJUSTED=GAAP","Sort=A","Dates=H","DateFormat=P","Fill=—","Direction=H","UseDPDF=Y")</f>
        <v>2.44</v>
      </c>
      <c r="BN8" s="11">
        <f>_xll.BDH("SPX Index","NET_DEBT_TO_EBITDA","CQ2 2010","CQ2 2010","Currency=USD","Period=CQ","FUND_PER=Q","FA_ADJUSTED=GAAP","Sort=A","Dates=H","DateFormat=P","Fill=—","Direction=H","UseDPDF=Y")</f>
        <v>2.2800000000000002</v>
      </c>
      <c r="BO8" s="11">
        <f>_xll.BDH("SPX Index","NET_DEBT_TO_EBITDA","CQ3 2010","CQ3 2010","Currency=USD","Period=CQ","FUND_PER=Q","FA_ADJUSTED=GAAP","Sort=A","Dates=H","DateFormat=P","Fill=—","Direction=H","UseDPDF=Y")</f>
        <v>2.2200000000000002</v>
      </c>
      <c r="BP8" s="11">
        <f>_xll.BDH("SPX Index","NET_DEBT_TO_EBITDA","CQ4 2010","CQ4 2010","Currency=USD","Period=CQ","FUND_PER=Q","FA_ADJUSTED=GAAP","Sort=A","Dates=H","DateFormat=P","Fill=—","Direction=H","UseDPDF=Y")</f>
        <v>2.13</v>
      </c>
      <c r="BQ8" s="11">
        <f>_xll.BDH("SPX Index","NET_DEBT_TO_EBITDA","CQ1 2011","CQ1 2011","Currency=USD","Period=CQ","FUND_PER=Q","FA_ADJUSTED=GAAP","Sort=A","Dates=H","DateFormat=P","Fill=—","Direction=H","UseDPDF=Y")</f>
        <v>1.9100000000000001</v>
      </c>
      <c r="BR8" s="11">
        <f>_xll.BDH("SPX Index","NET_DEBT_TO_EBITDA","CQ2 2011","CQ2 2011","Currency=USD","Period=CQ","FUND_PER=Q","FA_ADJUSTED=GAAP","Sort=A","Dates=H","DateFormat=P","Fill=—","Direction=H","UseDPDF=Y")</f>
        <v>1.7</v>
      </c>
      <c r="BS8" s="11">
        <f>_xll.BDH("SPX Index","NET_DEBT_TO_EBITDA","CQ3 2011","CQ3 2011","Currency=USD","Period=CQ","FUND_PER=Q","FA_ADJUSTED=GAAP","Sort=A","Dates=H","DateFormat=P","Fill=—","Direction=H","UseDPDF=Y")</f>
        <v>1.58</v>
      </c>
      <c r="BT8" s="11">
        <f>_xll.BDH("SPX Index","NET_DEBT_TO_EBITDA","CQ4 2011","CQ4 2011","Currency=USD","Period=CQ","FUND_PER=Q","FA_ADJUSTED=GAAP","Sort=A","Dates=H","DateFormat=P","Fill=—","Direction=H","UseDPDF=Y")</f>
        <v>1.52</v>
      </c>
      <c r="BU8" s="11">
        <f>_xll.BDH("SPX Index","NET_DEBT_TO_EBITDA","CQ1 2012","CQ1 2012","Currency=USD","Period=CQ","FUND_PER=Q","FA_ADJUSTED=GAAP","Sort=A","Dates=H","DateFormat=P","Fill=—","Direction=H","UseDPDF=Y")</f>
        <v>1.55</v>
      </c>
      <c r="BV8" s="11">
        <f>_xll.BDH("SPX Index","NET_DEBT_TO_EBITDA","CQ2 2012","CQ2 2012","Currency=USD","Period=CQ","FUND_PER=Q","FA_ADJUSTED=GAAP","Sort=A","Dates=H","DateFormat=P","Fill=—","Direction=H","UseDPDF=Y")</f>
        <v>1.5699999999999998</v>
      </c>
      <c r="BW8" s="11">
        <f>_xll.BDH("SPX Index","NET_DEBT_TO_EBITDA","CQ3 2012","CQ3 2012","Currency=USD","Period=CQ","FUND_PER=Q","FA_ADJUSTED=GAAP","Sort=A","Dates=H","DateFormat=P","Fill=—","Direction=H","UseDPDF=Y")</f>
        <v>1.53</v>
      </c>
      <c r="BX8" s="11">
        <f>_xll.BDH("SPX Index","NET_DEBT_TO_EBITDA","CQ4 2012","CQ4 2012","Currency=USD","Period=CQ","FUND_PER=Q","FA_ADJUSTED=GAAP","Sort=A","Dates=H","DateFormat=P","Fill=—","Direction=H","UseDPDF=Y")</f>
        <v>1.47</v>
      </c>
      <c r="BY8" s="11">
        <f>_xll.BDH("SPX Index","NET_DEBT_TO_EBITDA","CQ1 2013","CQ1 2013","Currency=USD","Period=CQ","FUND_PER=Q","FA_ADJUSTED=GAAP","Sort=A","Dates=H","DateFormat=P","Fill=—","Direction=H","UseDPDF=Y")</f>
        <v>1.48</v>
      </c>
      <c r="BZ8" s="11">
        <f>_xll.BDH("SPX Index","NET_DEBT_TO_EBITDA","CQ2 2013","CQ2 2013","Currency=USD","Period=CQ","FUND_PER=Q","FA_ADJUSTED=GAAP","Sort=A","Dates=H","DateFormat=P","Fill=—","Direction=H","UseDPDF=Y")</f>
        <v>1.38</v>
      </c>
      <c r="CA8" s="11">
        <f>_xll.BDH("SPX Index","NET_DEBT_TO_EBITDA","CQ3 2013","CQ3 2013","Currency=USD","Period=CQ","FUND_PER=Q","FA_ADJUSTED=GAAP","Sort=A","Dates=H","DateFormat=P","Fill=—","Direction=H","UseDPDF=Y")</f>
        <v>1.2</v>
      </c>
      <c r="CB8" s="11">
        <f>_xll.BDH("SPX Index","NET_DEBT_TO_EBITDA","CQ4 2013","CQ4 2013","Currency=USD","Period=CQ","FUND_PER=Q","FA_ADJUSTED=GAAP","Sort=A","Dates=H","DateFormat=P","Fill=—","Direction=H","UseDPDF=Y")</f>
        <v>1.05</v>
      </c>
      <c r="CC8" s="11">
        <f>_xll.BDH("SPX Index","NET_DEBT_TO_EBITDA","CQ1 2014","CQ1 2014","Currency=USD","Period=CQ","FUND_PER=Q","FA_ADJUSTED=GAAP","Sort=A","Dates=H","DateFormat=P","Fill=—","Direction=H","UseDPDF=Y")</f>
        <v>1.1499999999999999</v>
      </c>
      <c r="CD8" s="11">
        <f>_xll.BDH("SPX Index","NET_DEBT_TO_EBITDA","CQ2 2014","CQ2 2014","Currency=USD","Period=CQ","FUND_PER=Q","FA_ADJUSTED=GAAP","Sort=A","Dates=H","DateFormat=P","Fill=—","Direction=H","UseDPDF=Y")</f>
        <v>1.1299999999999999</v>
      </c>
      <c r="CE8" s="11">
        <f>_xll.BDH("SPX Index","NET_DEBT_TO_EBITDA","CQ3 2014","CQ3 2014","Currency=USD","Period=CQ","FUND_PER=Q","FA_ADJUSTED=GAAP","Sort=A","Dates=H","DateFormat=P","Fill=—","Direction=H","UseDPDF=Y")</f>
        <v>1.1299999999999999</v>
      </c>
      <c r="CF8" s="11">
        <f>_xll.BDH("SPX Index","NET_DEBT_TO_EBITDA","CQ4 2014","CQ4 2014","Currency=USD","Period=CQ","FUND_PER=Q","FA_ADJUSTED=GAAP","Sort=A","Dates=H","DateFormat=P","Fill=—","Direction=H","UseDPDF=Y")</f>
        <v>1.1400000000000001</v>
      </c>
      <c r="CG8" s="11">
        <f>_xll.BDH("SPX Index","NET_DEBT_TO_EBITDA","CQ1 2015","CQ1 2015","Currency=USD","Period=CQ","FUND_PER=Q","FA_ADJUSTED=GAAP","Sort=A","Dates=H","DateFormat=P","Fill=—","Direction=H","UseDPDF=Y")</f>
        <v>1.22</v>
      </c>
      <c r="CH8" s="11">
        <f>_xll.BDH("SPX Index","NET_DEBT_TO_EBITDA","CQ2 2015","CQ2 2015","Currency=USD","Period=CQ","FUND_PER=Q","FA_ADJUSTED=GAAP","Sort=A","Dates=H","DateFormat=P","Fill=—","Direction=H","UseDPDF=Y")</f>
        <v>1.26</v>
      </c>
      <c r="CI8" s="11">
        <f>_xll.BDH("SPX Index","NET_DEBT_TO_EBITDA","CQ3 2015","CQ3 2015","Currency=USD","Period=CQ","FUND_PER=Q","FA_ADJUSTED=GAAP","Sort=A","Dates=H","DateFormat=P","Fill=—","Direction=H","UseDPDF=Y")</f>
        <v>1.42</v>
      </c>
      <c r="CJ8" s="11">
        <f>_xll.BDH("SPX Index","NET_DEBT_TO_EBITDA","CQ4 2015","CQ4 2015","Currency=USD","Period=CQ","FUND_PER=Q","FA_ADJUSTED=GAAP","Sort=A","Dates=H","DateFormat=P","Fill=—","Direction=H","UseDPDF=Y")</f>
        <v>1.49</v>
      </c>
      <c r="CK8" s="11">
        <f>_xll.BDH("SPX Index","NET_DEBT_TO_EBITDA","CQ1 2016","CQ1 2016","Currency=USD","Period=CQ","FUND_PER=Q","FA_ADJUSTED=GAAP","Sort=A","Dates=H","DateFormat=P","Fill=—","Direction=H","UseDPDF=Y")</f>
        <v>1.6099999999999999</v>
      </c>
      <c r="CL8" s="11">
        <f>_xll.BDH("SPX Index","NET_DEBT_TO_EBITDA","CQ2 2016","CQ2 2016","Currency=USD","Period=CQ","FUND_PER=Q","FA_ADJUSTED=GAAP","Sort=A","Dates=H","DateFormat=P","Fill=—","Direction=H","UseDPDF=Y")</f>
        <v>1.67</v>
      </c>
      <c r="CM8" s="11">
        <f>_xll.BDH("SPX Index","NET_DEBT_TO_EBITDA","CQ3 2016","CQ3 2016","Currency=USD","Period=CQ","FUND_PER=Q","FA_ADJUSTED=GAAP","Sort=A","Dates=H","DateFormat=P","Fill=—","Direction=H","UseDPDF=Y")</f>
        <v>1.62</v>
      </c>
      <c r="CN8" s="11">
        <f>_xll.BDH("SPX Index","NET_DEBT_TO_EBITDA","CQ4 2016","CQ4 2016","Currency=USD","Period=CQ","FUND_PER=Q","FA_ADJUSTED=GAAP","Sort=A","Dates=H","DateFormat=P","Fill=—","Direction=H","UseDPDF=Y")</f>
        <v>1.54</v>
      </c>
      <c r="CO8" s="11">
        <f>_xll.BDH("SPX Index","NET_DEBT_TO_EBITDA","CQ1 2017","CQ1 2017","Currency=USD","Period=CQ","FUND_PER=Q","FA_ADJUSTED=GAAP","Sort=A","Dates=H","DateFormat=P","Fill=—","Direction=H","UseDPDF=Y")</f>
        <v>1.49</v>
      </c>
      <c r="CP8" s="11">
        <f>_xll.BDH("SPX Index","NET_DEBT_TO_EBITDA","CQ2 2017","CQ2 2017","Currency=USD","Period=CQ","FUND_PER=Q","FA_ADJUSTED=GAAP","Sort=A","Dates=H","DateFormat=P","Fill=—","Direction=H","UseDPDF=Y")</f>
        <v>1.52</v>
      </c>
      <c r="CQ8" s="11">
        <f>_xll.BDH("SPX Index","NET_DEBT_TO_EBITDA","CQ3 2017","CQ3 2017","Currency=USD","Period=CQ","FUND_PER=Q","FA_ADJUSTED=GAAP","Sort=A","Dates=H","DateFormat=P","Fill=—","Direction=H","UseDPDF=Y")</f>
        <v>1.52</v>
      </c>
      <c r="CR8" s="11">
        <f>_xll.BDH("SPX Index","NET_DEBT_TO_EBITDA","CQ4 2017","CQ4 2017","Currency=USD","Period=CQ","FUND_PER=Q","FA_ADJUSTED=GAAP","Sort=A","Dates=H","DateFormat=P","Fill=—","Direction=H","UseDPDF=Y")</f>
        <v>1.49</v>
      </c>
      <c r="CS8" s="11">
        <f>_xll.BDH("SPX Index","NET_DEBT_TO_EBITDA","CQ1 2018","CQ1 2018","Currency=USD","Period=CQ","FUND_PER=Q","FA_ADJUSTED=GAAP","Sort=A","Dates=H","DateFormat=P","Fill=—","Direction=H","UseDPDF=Y")</f>
        <v>1.51</v>
      </c>
      <c r="CT8" s="11">
        <f>_xll.BDH("SPX Index","NET_DEBT_TO_EBITDA","CQ2 2018","CQ2 2018","Currency=USD","Period=CQ","FUND_PER=Q","FA_ADJUSTED=GAAP","Sort=A","Dates=H","DateFormat=P","Fill=—","Direction=H","UseDPDF=Y")</f>
        <v>1.52</v>
      </c>
      <c r="CU8" s="11">
        <f>_xll.BDH("SPX Index","NET_DEBT_TO_EBITDA","CQ3 2018","CQ3 2018","Currency=USD","Period=CQ","FUND_PER=Q","FA_ADJUSTED=GAAP","Sort=A","Dates=H","DateFormat=P","Fill=—","Direction=H","UseDPDF=Y")</f>
        <v>1.49</v>
      </c>
      <c r="CV8" s="11">
        <f>_xll.BDH("SPX Index","NET_DEBT_TO_EBITDA","CQ4 2018","CQ4 2018","Currency=USD","Period=CQ","FUND_PER=Q","FA_ADJUSTED=GAAP","Sort=A","Dates=H","DateFormat=P","Fill=—","Direction=H","UseDPDF=Y")</f>
        <v>1.5699999999999998</v>
      </c>
      <c r="CW8" s="11">
        <v>1.37079950287103</v>
      </c>
      <c r="CX8" s="11">
        <v>1.37079950287103</v>
      </c>
    </row>
    <row r="9" spans="1:102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</row>
    <row r="10" spans="1:102" x14ac:dyDescent="0.25">
      <c r="A10" s="9" t="s">
        <v>207</v>
      </c>
      <c r="B10" s="9" t="s">
        <v>208</v>
      </c>
      <c r="C10" s="11">
        <f>_xll.BDH("SPX Index","TOTAL_DEBT_TO_CURRENT_EV","CQ3 1994","CQ3 1994","Currency=USD","Period=CQ","FUND_PER=Q","Sort=A","Dates=H","DateFormat=P","Fill=—","Direction=H","UseDPDF=Y")</f>
        <v>0.45</v>
      </c>
      <c r="D10" s="11">
        <f>_xll.BDH("SPX Index","TOTAL_DEBT_TO_CURRENT_EV","CQ4 1994","CQ4 1994","Currency=USD","Period=CQ","FUND_PER=Q","Sort=A","Dates=H","DateFormat=P","Fill=—","Direction=H","UseDPDF=Y")</f>
        <v>0.44</v>
      </c>
      <c r="E10" s="11">
        <f>_xll.BDH("SPX Index","TOTAL_DEBT_TO_CURRENT_EV","CQ1 1995","CQ1 1995","Currency=USD","Period=CQ","FUND_PER=Q","Sort=A","Dates=H","DateFormat=P","Fill=—","Direction=H","UseDPDF=Y")</f>
        <v>0.42</v>
      </c>
      <c r="F10" s="11">
        <f>_xll.BDH("SPX Index","TOTAL_DEBT_TO_CURRENT_EV","CQ2 1995","CQ2 1995","Currency=USD","Period=CQ","FUND_PER=Q","Sort=A","Dates=H","DateFormat=P","Fill=—","Direction=H","UseDPDF=Y")</f>
        <v>0.41</v>
      </c>
      <c r="G10" s="11">
        <f>_xll.BDH("SPX Index","TOTAL_DEBT_TO_CURRENT_EV","CQ3 1995","CQ3 1995","Currency=USD","Period=CQ","FUND_PER=Q","Sort=A","Dates=H","DateFormat=P","Fill=—","Direction=H","UseDPDF=Y")</f>
        <v>0.41</v>
      </c>
      <c r="H10" s="11">
        <f>_xll.BDH("SPX Index","TOTAL_DEBT_TO_CURRENT_EV","CQ4 1995","CQ4 1995","Currency=USD","Period=CQ","FUND_PER=Q","Sort=A","Dates=H","DateFormat=P","Fill=—","Direction=H","UseDPDF=Y")</f>
        <v>0.4</v>
      </c>
      <c r="I10" s="11">
        <f>_xll.BDH("SPX Index","TOTAL_DEBT_TO_CURRENT_EV","CQ1 1996","CQ1 1996","Currency=USD","Period=CQ","FUND_PER=Q","Sort=A","Dates=H","DateFormat=P","Fill=—","Direction=H","UseDPDF=Y")</f>
        <v>0.39</v>
      </c>
      <c r="J10" s="11">
        <f>_xll.BDH("SPX Index","TOTAL_DEBT_TO_CURRENT_EV","CQ2 1996","CQ2 1996","Currency=USD","Period=CQ","FUND_PER=Q","Sort=A","Dates=H","DateFormat=P","Fill=—","Direction=H","UseDPDF=Y")</f>
        <v>0.39</v>
      </c>
      <c r="K10" s="11">
        <f>_xll.BDH("SPX Index","TOTAL_DEBT_TO_CURRENT_EV","CQ3 1996","CQ3 1996","Currency=USD","Period=CQ","FUND_PER=Q","Sort=A","Dates=H","DateFormat=P","Fill=—","Direction=H","UseDPDF=Y")</f>
        <v>0.38</v>
      </c>
      <c r="L10" s="11">
        <f>_xll.BDH("SPX Index","TOTAL_DEBT_TO_CURRENT_EV","CQ4 1996","CQ4 1996","Currency=USD","Period=CQ","FUND_PER=Q","Sort=A","Dates=H","DateFormat=P","Fill=—","Direction=H","UseDPDF=Y")</f>
        <v>0.39</v>
      </c>
      <c r="M10" s="11">
        <f>_xll.BDH("SPX Index","TOTAL_DEBT_TO_CURRENT_EV","CQ1 1997","CQ1 1997","Currency=USD","Period=CQ","FUND_PER=Q","Sort=A","Dates=H","DateFormat=P","Fill=—","Direction=H","UseDPDF=Y")</f>
        <v>0.38</v>
      </c>
      <c r="N10" s="11">
        <f>_xll.BDH("SPX Index","TOTAL_DEBT_TO_CURRENT_EV","CQ2 1997","CQ2 1997","Currency=USD","Period=CQ","FUND_PER=Q","Sort=A","Dates=H","DateFormat=P","Fill=—","Direction=H","UseDPDF=Y")</f>
        <v>0.35</v>
      </c>
      <c r="O10" s="11">
        <f>_xll.BDH("SPX Index","TOTAL_DEBT_TO_CURRENT_EV","CQ3 1997","CQ3 1997","Currency=USD","Period=CQ","FUND_PER=Q","Sort=A","Dates=H","DateFormat=P","Fill=—","Direction=H","UseDPDF=Y")</f>
        <v>0.34</v>
      </c>
      <c r="P10" s="11">
        <f>_xll.BDH("SPX Index","TOTAL_DEBT_TO_CURRENT_EV","CQ4 1997","CQ4 1997","Currency=USD","Period=CQ","FUND_PER=Q","Sort=A","Dates=H","DateFormat=P","Fill=—","Direction=H","UseDPDF=Y")</f>
        <v>0.36</v>
      </c>
      <c r="Q10" s="11">
        <f>_xll.BDH("SPX Index","TOTAL_DEBT_TO_CURRENT_EV","CQ1 1998","CQ1 1998","Currency=USD","Period=CQ","FUND_PER=Q","Sort=A","Dates=H","DateFormat=P","Fill=—","Direction=H","UseDPDF=Y")</f>
        <v>0.35</v>
      </c>
      <c r="R10" s="11">
        <f>_xll.BDH("SPX Index","TOTAL_DEBT_TO_CURRENT_EV","CQ2 1998","CQ2 1998","Currency=USD","Period=CQ","FUND_PER=Q","Sort=A","Dates=H","DateFormat=P","Fill=—","Direction=H","UseDPDF=Y")</f>
        <v>0.36</v>
      </c>
      <c r="S10" s="11">
        <f>_xll.BDH("SPX Index","TOTAL_DEBT_TO_CURRENT_EV","CQ3 1998","CQ3 1998","Currency=USD","Period=CQ","FUND_PER=Q","Sort=A","Dates=H","DateFormat=P","Fill=—","Direction=H","UseDPDF=Y")</f>
        <v>0.39</v>
      </c>
      <c r="T10" s="11">
        <f>_xll.BDH("SPX Index","TOTAL_DEBT_TO_CURRENT_EV","CQ4 1998","CQ4 1998","Currency=USD","Period=CQ","FUND_PER=Q","Sort=A","Dates=H","DateFormat=P","Fill=—","Direction=H","UseDPDF=Y")</f>
        <v>0.35</v>
      </c>
      <c r="U10" s="11">
        <f>_xll.BDH("SPX Index","TOTAL_DEBT_TO_CURRENT_EV","CQ1 1999","CQ1 1999","Currency=USD","Period=CQ","FUND_PER=Q","Sort=A","Dates=H","DateFormat=P","Fill=—","Direction=H","UseDPDF=Y")</f>
        <v>0.35</v>
      </c>
      <c r="V10" s="11">
        <f>_xll.BDH("SPX Index","TOTAL_DEBT_TO_CURRENT_EV","CQ2 1999","CQ2 1999","Currency=USD","Period=CQ","FUND_PER=Q","Sort=A","Dates=H","DateFormat=P","Fill=—","Direction=H","UseDPDF=Y")</f>
        <v>0.34</v>
      </c>
      <c r="W10" s="11">
        <f>_xll.BDH("SPX Index","TOTAL_DEBT_TO_CURRENT_EV","CQ3 1999","CQ3 1999","Currency=USD","Period=CQ","FUND_PER=Q","Sort=A","Dates=H","DateFormat=P","Fill=—","Direction=H","UseDPDF=Y")</f>
        <v>0.37</v>
      </c>
      <c r="X10" s="11">
        <f>_xll.BDH("SPX Index","TOTAL_DEBT_TO_CURRENT_EV","CQ4 1999","CQ4 1999","Currency=USD","Period=CQ","FUND_PER=Q","Sort=A","Dates=H","DateFormat=P","Fill=—","Direction=H","UseDPDF=Y")</f>
        <v>0.33</v>
      </c>
      <c r="Y10" s="11">
        <f>_xll.BDH("SPX Index","TOTAL_DEBT_TO_CURRENT_EV","CQ1 2000","CQ1 2000","Currency=USD","Period=CQ","FUND_PER=Q","Sort=A","Dates=H","DateFormat=P","Fill=—","Direction=H","UseDPDF=Y")</f>
        <v>0.33</v>
      </c>
      <c r="Z10" s="11">
        <f>_xll.BDH("SPX Index","TOTAL_DEBT_TO_CURRENT_EV","CQ2 2000","CQ2 2000","Currency=USD","Period=CQ","FUND_PER=Q","Sort=A","Dates=H","DateFormat=P","Fill=—","Direction=H","UseDPDF=Y")</f>
        <v>0.33</v>
      </c>
      <c r="AA10" s="11">
        <f>_xll.BDH("SPX Index","TOTAL_DEBT_TO_CURRENT_EV","CQ3 2000","CQ3 2000","Currency=USD","Period=CQ","FUND_PER=Q","Sort=A","Dates=H","DateFormat=P","Fill=—","Direction=H","UseDPDF=Y")</f>
        <v>0.34</v>
      </c>
      <c r="AB10" s="11">
        <f>_xll.BDH("SPX Index","TOTAL_DEBT_TO_CURRENT_EV","CQ4 2000","CQ4 2000","Currency=USD","Period=CQ","FUND_PER=Q","Sort=A","Dates=H","DateFormat=P","Fill=—","Direction=H","UseDPDF=Y")</f>
        <v>0.37</v>
      </c>
      <c r="AC10" s="11">
        <f>_xll.BDH("SPX Index","TOTAL_DEBT_TO_CURRENT_EV","CQ1 2001","CQ1 2001","Currency=USD","Period=CQ","FUND_PER=Q","Sort=A","Dates=H","DateFormat=P","Fill=—","Direction=H","UseDPDF=Y")</f>
        <v>0.41</v>
      </c>
      <c r="AD10" s="11">
        <f>_xll.BDH("SPX Index","TOTAL_DEBT_TO_CURRENT_EV","CQ2 2001","CQ2 2001","Currency=USD","Period=CQ","FUND_PER=Q","Sort=A","Dates=H","DateFormat=P","Fill=—","Direction=H","UseDPDF=Y")</f>
        <v>0.39</v>
      </c>
      <c r="AE10" s="11">
        <f>_xll.BDH("SPX Index","TOTAL_DEBT_TO_CURRENT_EV","CQ3 2001","CQ3 2001","Currency=USD","Period=CQ","FUND_PER=Q","Sort=A","Dates=H","DateFormat=P","Fill=—","Direction=H","UseDPDF=Y")</f>
        <v>0.45</v>
      </c>
      <c r="AF10" s="11">
        <f>_xll.BDH("SPX Index","TOTAL_DEBT_TO_CURRENT_EV","CQ4 2001","CQ4 2001","Currency=USD","Period=CQ","FUND_PER=Q","Sort=A","Dates=H","DateFormat=P","Fill=—","Direction=H","UseDPDF=Y")</f>
        <v>0.41</v>
      </c>
      <c r="AG10" s="11">
        <f>_xll.BDH("SPX Index","TOTAL_DEBT_TO_CURRENT_EV","CQ1 2002","CQ1 2002","Currency=USD","Period=CQ","FUND_PER=Q","Sort=A","Dates=H","DateFormat=P","Fill=—","Direction=H","UseDPDF=Y")</f>
        <v>0.41</v>
      </c>
      <c r="AH10" s="11">
        <f>_xll.BDH("SPX Index","TOTAL_DEBT_TO_CURRENT_EV","CQ2 2002","CQ2 2002","Currency=USD","Period=CQ","FUND_PER=Q","Sort=A","Dates=H","DateFormat=P","Fill=—","Direction=H","UseDPDF=Y")</f>
        <v>0.48</v>
      </c>
      <c r="AI10" s="11">
        <f>_xll.BDH("SPX Index","TOTAL_DEBT_TO_CURRENT_EV","CQ3 2002","CQ3 2002","Currency=USD","Period=CQ","FUND_PER=Q","Sort=A","Dates=H","DateFormat=P","Fill=—","Direction=H","UseDPDF=Y")</f>
        <v>0.54</v>
      </c>
      <c r="AJ10" s="11">
        <f>_xll.BDH("SPX Index","TOTAL_DEBT_TO_CURRENT_EV","CQ4 2002","CQ4 2002","Currency=USD","Period=CQ","FUND_PER=Q","Sort=A","Dates=H","DateFormat=P","Fill=—","Direction=H","UseDPDF=Y")</f>
        <v>0.53</v>
      </c>
      <c r="AK10" s="11">
        <f>_xll.BDH("SPX Index","TOTAL_DEBT_TO_CURRENT_EV","CQ1 2003","CQ1 2003","Currency=USD","Period=CQ","FUND_PER=Q","Sort=A","Dates=H","DateFormat=P","Fill=—","Direction=H","UseDPDF=Y")</f>
        <v>0.54</v>
      </c>
      <c r="AL10" s="11">
        <f>_xll.BDH("SPX Index","TOTAL_DEBT_TO_CURRENT_EV","CQ2 2003","CQ2 2003","Currency=USD","Period=CQ","FUND_PER=Q","Sort=A","Dates=H","DateFormat=P","Fill=—","Direction=H","UseDPDF=Y")</f>
        <v>0.51</v>
      </c>
      <c r="AM10" s="11">
        <f>_xll.BDH("SPX Index","TOTAL_DEBT_TO_CURRENT_EV","CQ3 2003","CQ3 2003","Currency=USD","Period=CQ","FUND_PER=Q","Sort=A","Dates=H","DateFormat=P","Fill=—","Direction=H","UseDPDF=Y")</f>
        <v>0.51</v>
      </c>
      <c r="AN10" s="11">
        <f>_xll.BDH("SPX Index","TOTAL_DEBT_TO_CURRENT_EV","CQ4 2003","CQ4 2003","Currency=USD","Period=CQ","FUND_PER=Q","Sort=A","Dates=H","DateFormat=P","Fill=—","Direction=H","UseDPDF=Y")</f>
        <v>0.47</v>
      </c>
      <c r="AO10" s="11">
        <f>_xll.BDH("SPX Index","TOTAL_DEBT_TO_CURRENT_EV","CQ1 2004","CQ1 2004","Currency=USD","Period=CQ","FUND_PER=Q","Sort=A","Dates=H","DateFormat=P","Fill=—","Direction=H","UseDPDF=Y")</f>
        <v>0.49</v>
      </c>
      <c r="AP10" s="11">
        <f>_xll.BDH("SPX Index","TOTAL_DEBT_TO_CURRENT_EV","CQ2 2004","CQ2 2004","Currency=USD","Period=CQ","FUND_PER=Q","Sort=A","Dates=H","DateFormat=P","Fill=—","Direction=H","UseDPDF=Y")</f>
        <v>0.49</v>
      </c>
      <c r="AQ10" s="11">
        <f>_xll.BDH("SPX Index","TOTAL_DEBT_TO_CURRENT_EV","CQ3 2004","CQ3 2004","Currency=USD","Period=CQ","FUND_PER=Q","Sort=A","Dates=H","DateFormat=P","Fill=—","Direction=H","UseDPDF=Y")</f>
        <v>0.52</v>
      </c>
      <c r="AR10" s="11">
        <f>_xll.BDH("SPX Index","TOTAL_DEBT_TO_CURRENT_EV","CQ4 2004","CQ4 2004","Currency=USD","Period=CQ","FUND_PER=Q","Sort=A","Dates=H","DateFormat=P","Fill=—","Direction=H","UseDPDF=Y")</f>
        <v>0.48</v>
      </c>
      <c r="AS10" s="11">
        <f>_xll.BDH("SPX Index","TOTAL_DEBT_TO_CURRENT_EV","CQ1 2005","CQ1 2005","Currency=USD","Period=CQ","FUND_PER=Q","Sort=A","Dates=H","DateFormat=P","Fill=—","Direction=H","UseDPDF=Y")</f>
        <v>0.51</v>
      </c>
      <c r="AT10" s="11">
        <f>_xll.BDH("SPX Index","TOTAL_DEBT_TO_CURRENT_EV","CQ2 2005","CQ2 2005","Currency=USD","Period=CQ","FUND_PER=Q","Sort=A","Dates=H","DateFormat=P","Fill=—","Direction=H","UseDPDF=Y")</f>
        <v>0.51</v>
      </c>
      <c r="AU10" s="11">
        <f>_xll.BDH("SPX Index","TOTAL_DEBT_TO_CURRENT_EV","CQ3 2005","CQ3 2005","Currency=USD","Period=CQ","FUND_PER=Q","Sort=A","Dates=H","DateFormat=P","Fill=—","Direction=H","UseDPDF=Y")</f>
        <v>0.51</v>
      </c>
      <c r="AV10" s="11">
        <f>_xll.BDH("SPX Index","TOTAL_DEBT_TO_CURRENT_EV","CQ4 2005","CQ4 2005","Currency=USD","Period=CQ","FUND_PER=Q","Sort=A","Dates=H","DateFormat=P","Fill=—","Direction=H","UseDPDF=Y")</f>
        <v>0.5</v>
      </c>
      <c r="AW10" s="11">
        <f>_xll.BDH("SPX Index","TOTAL_DEBT_TO_CURRENT_EV","CQ1 2006","CQ1 2006","Currency=USD","Period=CQ","FUND_PER=Q","Sort=A","Dates=H","DateFormat=P","Fill=—","Direction=H","UseDPDF=Y")</f>
        <v>0.51</v>
      </c>
      <c r="AX10" s="11">
        <f>_xll.BDH("SPX Index","TOTAL_DEBT_TO_CURRENT_EV","CQ2 2006","CQ2 2006","Currency=USD","Period=CQ","FUND_PER=Q","Sort=A","Dates=H","DateFormat=P","Fill=—","Direction=H","UseDPDF=Y")</f>
        <v>0.52</v>
      </c>
      <c r="AY10" s="11">
        <f>_xll.BDH("SPX Index","TOTAL_DEBT_TO_CURRENT_EV","CQ3 2006","CQ3 2006","Currency=USD","Period=CQ","FUND_PER=Q","Sort=A","Dates=H","DateFormat=P","Fill=—","Direction=H","UseDPDF=Y")</f>
        <v>0.51</v>
      </c>
      <c r="AZ10" s="11">
        <f>_xll.BDH("SPX Index","TOTAL_DEBT_TO_CURRENT_EV","CQ4 2006","CQ4 2006","Currency=USD","Period=CQ","FUND_PER=Q","Sort=A","Dates=H","DateFormat=P","Fill=—","Direction=H","UseDPDF=Y")</f>
        <v>0.5</v>
      </c>
      <c r="BA10" s="11">
        <f>_xll.BDH("SPX Index","TOTAL_DEBT_TO_CURRENT_EV","CQ1 2007","CQ1 2007","Currency=USD","Period=CQ","FUND_PER=Q","Sort=A","Dates=H","DateFormat=P","Fill=—","Direction=H","UseDPDF=Y")</f>
        <v>0.53</v>
      </c>
      <c r="BB10" s="11">
        <f>_xll.BDH("SPX Index","TOTAL_DEBT_TO_CURRENT_EV","CQ2 2007","CQ2 2007","Currency=USD","Period=CQ","FUND_PER=Q","Sort=A","Dates=H","DateFormat=P","Fill=—","Direction=H","UseDPDF=Y")</f>
        <v>0.52</v>
      </c>
      <c r="BC10" s="11">
        <f>_xll.BDH("SPX Index","TOTAL_DEBT_TO_CURRENT_EV","CQ3 2007","CQ3 2007","Currency=USD","Period=CQ","FUND_PER=Q","Sort=A","Dates=H","DateFormat=P","Fill=—","Direction=H","UseDPDF=Y")</f>
        <v>0.53</v>
      </c>
      <c r="BD10" s="11">
        <f>_xll.BDH("SPX Index","TOTAL_DEBT_TO_CURRENT_EV","CQ4 2007","CQ4 2007","Currency=USD","Period=CQ","FUND_PER=Q","Sort=A","Dates=H","DateFormat=P","Fill=—","Direction=H","UseDPDF=Y")</f>
        <v>0.56000000000000005</v>
      </c>
      <c r="BE10" s="11">
        <f>_xll.BDH("SPX Index","TOTAL_DEBT_TO_CURRENT_EV","CQ1 2008","CQ1 2008","Currency=USD","Period=CQ","FUND_PER=Q","Sort=A","Dates=H","DateFormat=P","Fill=—","Direction=H","UseDPDF=Y")</f>
        <v>0.6</v>
      </c>
      <c r="BF10" s="11">
        <f>_xll.BDH("SPX Index","TOTAL_DEBT_TO_CURRENT_EV","CQ2 2008","CQ2 2008","Currency=USD","Period=CQ","FUND_PER=Q","Sort=A","Dates=H","DateFormat=P","Fill=—","Direction=H","UseDPDF=Y")</f>
        <v>0.62</v>
      </c>
      <c r="BG10" s="11">
        <f>_xll.BDH("SPX Index","TOTAL_DEBT_TO_CURRENT_EV","CQ3 2008","CQ3 2008","Currency=USD","Period=CQ","FUND_PER=Q","Sort=A","Dates=H","DateFormat=P","Fill=—","Direction=H","UseDPDF=Y")</f>
        <v>0.61</v>
      </c>
      <c r="BH10" s="11">
        <f>_xll.BDH("SPX Index","TOTAL_DEBT_TO_CURRENT_EV","CQ4 2008","CQ4 2008","Currency=USD","Period=CQ","FUND_PER=Q","Sort=A","Dates=H","DateFormat=P","Fill=—","Direction=H","UseDPDF=Y")</f>
        <v>0.69</v>
      </c>
      <c r="BI10" s="11">
        <f>_xll.BDH("SPX Index","TOTAL_DEBT_TO_CURRENT_EV","CQ1 2009","CQ1 2009","Currency=USD","Period=CQ","FUND_PER=Q","Sort=A","Dates=H","DateFormat=P","Fill=—","Direction=H","UseDPDF=Y")</f>
        <v>0.76</v>
      </c>
      <c r="BJ10" s="11">
        <f>_xll.BDH("SPX Index","TOTAL_DEBT_TO_CURRENT_EV","CQ2 2009","CQ2 2009","Currency=USD","Period=CQ","FUND_PER=Q","Sort=A","Dates=H","DateFormat=P","Fill=—","Direction=H","UseDPDF=Y")</f>
        <v>0.69</v>
      </c>
      <c r="BK10" s="11">
        <f>_xll.BDH("SPX Index","TOTAL_DEBT_TO_CURRENT_EV","CQ3 2009","CQ3 2009","Currency=USD","Period=CQ","FUND_PER=Q","Sort=A","Dates=H","DateFormat=P","Fill=—","Direction=H","UseDPDF=Y")</f>
        <v>0.61</v>
      </c>
      <c r="BL10" s="11">
        <f>_xll.BDH("SPX Index","TOTAL_DEBT_TO_CURRENT_EV","CQ4 2009","CQ4 2009","Currency=USD","Period=CQ","FUND_PER=Q","Sort=A","Dates=H","DateFormat=P","Fill=—","Direction=H","UseDPDF=Y")</f>
        <v>0.56000000000000005</v>
      </c>
      <c r="BM10" s="11">
        <f>_xll.BDH("SPX Index","TOTAL_DEBT_TO_CURRENT_EV","CQ1 2010","CQ1 2010","Currency=USD","Period=CQ","FUND_PER=Q","Sort=A","Dates=H","DateFormat=P","Fill=—","Direction=H","UseDPDF=Y")</f>
        <v>0.56999999999999995</v>
      </c>
      <c r="BN10" s="11">
        <f>_xll.BDH("SPX Index","TOTAL_DEBT_TO_CURRENT_EV","CQ2 2010","CQ2 2010","Currency=USD","Period=CQ","FUND_PER=Q","Sort=A","Dates=H","DateFormat=P","Fill=—","Direction=H","UseDPDF=Y")</f>
        <v>0.6</v>
      </c>
      <c r="BO10" s="11">
        <f>_xll.BDH("SPX Index","TOTAL_DEBT_TO_CURRENT_EV","CQ3 2010","CQ3 2010","Currency=USD","Period=CQ","FUND_PER=Q","Sort=A","Dates=H","DateFormat=P","Fill=—","Direction=H","UseDPDF=Y")</f>
        <v>0.56999999999999995</v>
      </c>
      <c r="BP10" s="11">
        <f>_xll.BDH("SPX Index","TOTAL_DEBT_TO_CURRENT_EV","CQ4 2010","CQ4 2010","Currency=USD","Period=CQ","FUND_PER=Q","Sort=A","Dates=H","DateFormat=P","Fill=—","Direction=H","UseDPDF=Y")</f>
        <v>0.51</v>
      </c>
      <c r="BQ10" s="11">
        <f>_xll.BDH("SPX Index","TOTAL_DEBT_TO_CURRENT_EV","CQ1 2011","CQ1 2011","Currency=USD","Period=CQ","FUND_PER=Q","Sort=A","Dates=H","DateFormat=P","Fill=—","Direction=H","UseDPDF=Y")</f>
        <v>0.5</v>
      </c>
      <c r="BR10" s="11">
        <f>_xll.BDH("SPX Index","TOTAL_DEBT_TO_CURRENT_EV","CQ2 2011","CQ2 2011","Currency=USD","Period=CQ","FUND_PER=Q","Sort=A","Dates=H","DateFormat=P","Fill=—","Direction=H","UseDPDF=Y")</f>
        <v>0.5</v>
      </c>
      <c r="BS10" s="11">
        <f>_xll.BDH("SPX Index","TOTAL_DEBT_TO_CURRENT_EV","CQ3 2011","CQ3 2011","Currency=USD","Period=CQ","FUND_PER=Q","Sort=A","Dates=H","DateFormat=P","Fill=—","Direction=H","UseDPDF=Y")</f>
        <v>0.55000000000000004</v>
      </c>
      <c r="BT10" s="11">
        <f>_xll.BDH("SPX Index","TOTAL_DEBT_TO_CURRENT_EV","CQ4 2011","CQ4 2011","Currency=USD","Period=CQ","FUND_PER=Q","Sort=A","Dates=H","DateFormat=P","Fill=—","Direction=H","UseDPDF=Y")</f>
        <v>0.49</v>
      </c>
      <c r="BU10" s="11">
        <f>_xll.BDH("SPX Index","TOTAL_DEBT_TO_CURRENT_EV","CQ1 2012","CQ1 2012","Currency=USD","Period=CQ","FUND_PER=Q","Sort=A","Dates=H","DateFormat=P","Fill=—","Direction=H","UseDPDF=Y")</f>
        <v>0.46</v>
      </c>
      <c r="BV10" s="11">
        <f>_xll.BDH("SPX Index","TOTAL_DEBT_TO_CURRENT_EV","CQ2 2012","CQ2 2012","Currency=USD","Period=CQ","FUND_PER=Q","Sort=A","Dates=H","DateFormat=P","Fill=—","Direction=H","UseDPDF=Y")</f>
        <v>0.47</v>
      </c>
      <c r="BW10" s="11">
        <f>_xll.BDH("SPX Index","TOTAL_DEBT_TO_CURRENT_EV","CQ3 2012","CQ3 2012","Currency=USD","Period=CQ","FUND_PER=Q","Sort=A","Dates=H","DateFormat=P","Fill=—","Direction=H","UseDPDF=Y")</f>
        <v>0.45</v>
      </c>
      <c r="BX10" s="11">
        <f>_xll.BDH("SPX Index","TOTAL_DEBT_TO_CURRENT_EV","CQ4 2012","CQ4 2012","Currency=USD","Period=CQ","FUND_PER=Q","Sort=A","Dates=H","DateFormat=P","Fill=—","Direction=H","UseDPDF=Y")</f>
        <v>0.45</v>
      </c>
      <c r="BY10" s="11">
        <f>_xll.BDH("SPX Index","TOTAL_DEBT_TO_CURRENT_EV","CQ1 2013","CQ1 2013","Currency=USD","Period=CQ","FUND_PER=Q","Sort=A","Dates=H","DateFormat=P","Fill=—","Direction=H","UseDPDF=Y")</f>
        <v>0.42</v>
      </c>
      <c r="BZ10" s="11">
        <f>_xll.BDH("SPX Index","TOTAL_DEBT_TO_CURRENT_EV","CQ2 2013","CQ2 2013","Currency=USD","Period=CQ","FUND_PER=Q","Sort=A","Dates=H","DateFormat=P","Fill=—","Direction=H","UseDPDF=Y")</f>
        <v>0.41</v>
      </c>
      <c r="CA10" s="11">
        <f>_xll.BDH("SPX Index","TOTAL_DEBT_TO_CURRENT_EV","CQ3 2013","CQ3 2013","Currency=USD","Period=CQ","FUND_PER=Q","Sort=A","Dates=H","DateFormat=P","Fill=—","Direction=H","UseDPDF=Y")</f>
        <v>0.4</v>
      </c>
      <c r="CB10" s="11">
        <f>_xll.BDH("SPX Index","TOTAL_DEBT_TO_CURRENT_EV","CQ4 2013","CQ4 2013","Currency=USD","Period=CQ","FUND_PER=Q","Sort=A","Dates=H","DateFormat=P","Fill=—","Direction=H","UseDPDF=Y")</f>
        <v>0.36</v>
      </c>
      <c r="CC10" s="11">
        <f>_xll.BDH("SPX Index","TOTAL_DEBT_TO_CURRENT_EV","CQ1 2014","CQ1 2014","Currency=USD","Period=CQ","FUND_PER=Q","Sort=A","Dates=H","DateFormat=P","Fill=—","Direction=H","UseDPDF=Y")</f>
        <v>0.37</v>
      </c>
      <c r="CD10" s="11">
        <f>_xll.BDH("SPX Index","TOTAL_DEBT_TO_CURRENT_EV","CQ2 2014","CQ2 2014","Currency=USD","Period=CQ","FUND_PER=Q","Sort=A","Dates=H","DateFormat=P","Fill=—","Direction=H","UseDPDF=Y")</f>
        <v>0.36</v>
      </c>
      <c r="CE10" s="11">
        <f>_xll.BDH("SPX Index","TOTAL_DEBT_TO_CURRENT_EV","CQ3 2014","CQ3 2014","Currency=USD","Period=CQ","FUND_PER=Q","Sort=A","Dates=H","DateFormat=P","Fill=—","Direction=H","UseDPDF=Y")</f>
        <v>0.36</v>
      </c>
      <c r="CF10" s="11">
        <f>_xll.BDH("SPX Index","TOTAL_DEBT_TO_CURRENT_EV","CQ4 2014","CQ4 2014","Currency=USD","Period=CQ","FUND_PER=Q","Sort=A","Dates=H","DateFormat=P","Fill=—","Direction=H","UseDPDF=Y")</f>
        <v>0.34</v>
      </c>
      <c r="CG10" s="11">
        <f>_xll.BDH("SPX Index","TOTAL_DEBT_TO_CURRENT_EV","CQ1 2015","CQ1 2015","Currency=USD","Period=CQ","FUND_PER=Q","Sort=A","Dates=H","DateFormat=P","Fill=—","Direction=H","UseDPDF=Y")</f>
        <v>0.35</v>
      </c>
      <c r="CH10" s="11">
        <f>_xll.BDH("SPX Index","TOTAL_DEBT_TO_CURRENT_EV","CQ2 2015","CQ2 2015","Currency=USD","Period=CQ","FUND_PER=Q","Sort=A","Dates=H","DateFormat=P","Fill=—","Direction=H","UseDPDF=Y")</f>
        <v>0.35</v>
      </c>
      <c r="CI10" s="11">
        <f>_xll.BDH("SPX Index","TOTAL_DEBT_TO_CURRENT_EV","CQ3 2015","CQ3 2015","Currency=USD","Period=CQ","FUND_PER=Q","Sort=A","Dates=H","DateFormat=P","Fill=—","Direction=H","UseDPDF=Y")</f>
        <v>0.38</v>
      </c>
      <c r="CJ10" s="11">
        <f>_xll.BDH("SPX Index","TOTAL_DEBT_TO_CURRENT_EV","CQ4 2015","CQ4 2015","Currency=USD","Period=CQ","FUND_PER=Q","Sort=A","Dates=H","DateFormat=P","Fill=—","Direction=H","UseDPDF=Y")</f>
        <v>0.35</v>
      </c>
      <c r="CK10" s="11">
        <f>_xll.BDH("SPX Index","TOTAL_DEBT_TO_CURRENT_EV","CQ1 2016","CQ1 2016","Currency=USD","Period=CQ","FUND_PER=Q","Sort=A","Dates=H","DateFormat=P","Fill=—","Direction=H","UseDPDF=Y")</f>
        <v>0.36</v>
      </c>
      <c r="CL10" s="11">
        <f>_xll.BDH("SPX Index","TOTAL_DEBT_TO_CURRENT_EV","CQ2 2016","CQ2 2016","Currency=USD","Period=CQ","FUND_PER=Q","Sort=A","Dates=H","DateFormat=P","Fill=—","Direction=H","UseDPDF=Y")</f>
        <v>0.36</v>
      </c>
      <c r="CM10" s="11">
        <f>_xll.BDH("SPX Index","TOTAL_DEBT_TO_CURRENT_EV","CQ3 2016","CQ3 2016","Currency=USD","Period=CQ","FUND_PER=Q","Sort=A","Dates=H","DateFormat=P","Fill=—","Direction=H","UseDPDF=Y")</f>
        <v>0.36</v>
      </c>
      <c r="CN10" s="11">
        <f>_xll.BDH("SPX Index","TOTAL_DEBT_TO_CURRENT_EV","CQ4 2016","CQ4 2016","Currency=USD","Period=CQ","FUND_PER=Q","Sort=A","Dates=H","DateFormat=P","Fill=—","Direction=H","UseDPDF=Y")</f>
        <v>0.35</v>
      </c>
      <c r="CO10" s="11">
        <f>_xll.BDH("SPX Index","TOTAL_DEBT_TO_CURRENT_EV","CQ1 2017","CQ1 2017","Currency=USD","Period=CQ","FUND_PER=Q","Sort=A","Dates=H","DateFormat=P","Fill=—","Direction=H","UseDPDF=Y")</f>
        <v>0.34</v>
      </c>
      <c r="CP10" s="11">
        <f>_xll.BDH("SPX Index","TOTAL_DEBT_TO_CURRENT_EV","CQ2 2017","CQ2 2017","Currency=USD","Period=CQ","FUND_PER=Q","Sort=A","Dates=H","DateFormat=P","Fill=—","Direction=H","UseDPDF=Y")</f>
        <v>0.34</v>
      </c>
      <c r="CQ10" s="11">
        <f>_xll.BDH("SPX Index","TOTAL_DEBT_TO_CURRENT_EV","CQ3 2017","CQ3 2017","Currency=USD","Period=CQ","FUND_PER=Q","Sort=A","Dates=H","DateFormat=P","Fill=—","Direction=H","UseDPDF=Y")</f>
        <v>0.33</v>
      </c>
      <c r="CR10" s="11">
        <f>_xll.BDH("SPX Index","TOTAL_DEBT_TO_CURRENT_EV","CQ4 2017","CQ4 2017","Currency=USD","Period=CQ","FUND_PER=Q","Sort=A","Dates=H","DateFormat=P","Fill=—","Direction=H","UseDPDF=Y")</f>
        <v>0.32</v>
      </c>
      <c r="CS10" s="11">
        <f>_xll.BDH("SPX Index","TOTAL_DEBT_TO_CURRENT_EV","CQ1 2018","CQ1 2018","Currency=USD","Period=CQ","FUND_PER=Q","Sort=A","Dates=H","DateFormat=P","Fill=—","Direction=H","UseDPDF=Y")</f>
        <v>0.32</v>
      </c>
      <c r="CT10" s="11">
        <f>_xll.BDH("SPX Index","TOTAL_DEBT_TO_CURRENT_EV","CQ2 2018","CQ2 2018","Currency=USD","Period=CQ","FUND_PER=Q","Sort=A","Dates=H","DateFormat=P","Fill=—","Direction=H","UseDPDF=Y")</f>
        <v>0.31</v>
      </c>
      <c r="CU10" s="11">
        <f>_xll.BDH("SPX Index","TOTAL_DEBT_TO_CURRENT_EV","CQ3 2018","CQ3 2018","Currency=USD","Period=CQ","FUND_PER=Q","Sort=A","Dates=H","DateFormat=P","Fill=—","Direction=H","UseDPDF=Y")</f>
        <v>0.3</v>
      </c>
      <c r="CV10" s="11">
        <f>_xll.BDH("SPX Index","TOTAL_DEBT_TO_CURRENT_EV","CQ4 2018","CQ4 2018","Currency=USD","Period=CQ","FUND_PER=Q","Sort=A","Dates=H","DateFormat=P","Fill=—","Direction=H","UseDPDF=Y")</f>
        <v>0.34</v>
      </c>
      <c r="CW10" s="11"/>
      <c r="CX10" s="11"/>
    </row>
    <row r="11" spans="1:102" x14ac:dyDescent="0.25">
      <c r="A11" s="9" t="s">
        <v>209</v>
      </c>
      <c r="B11" s="9" t="s">
        <v>210</v>
      </c>
      <c r="C11" s="11">
        <f>_xll.BDH("SPX Index","TOT_DEBT_TO_TOT_EQY","CQ3 1994","CQ3 1994","Currency=USD","Period=CQ","FUND_PER=Q","Sort=A","Dates=H","DateFormat=P","Fill=—","Direction=H","UseDPDF=Y")</f>
        <v>154.16</v>
      </c>
      <c r="D11" s="11">
        <f>_xll.BDH("SPX Index","TOT_DEBT_TO_TOT_EQY","CQ4 1994","CQ4 1994","Currency=USD","Period=CQ","FUND_PER=Q","Sort=A","Dates=H","DateFormat=P","Fill=—","Direction=H","UseDPDF=Y")</f>
        <v>158.02000000000001</v>
      </c>
      <c r="E11" s="11">
        <f>_xll.BDH("SPX Index","TOT_DEBT_TO_TOT_EQY","CQ1 1995","CQ1 1995","Currency=USD","Period=CQ","FUND_PER=Q","Sort=A","Dates=H","DateFormat=P","Fill=—","Direction=H","UseDPDF=Y")</f>
        <v>152.04</v>
      </c>
      <c r="F11" s="11">
        <f>_xll.BDH("SPX Index","TOT_DEBT_TO_TOT_EQY","CQ2 1995","CQ2 1995","Currency=USD","Period=CQ","FUND_PER=Q","Sort=A","Dates=H","DateFormat=P","Fill=—","Direction=H","UseDPDF=Y")</f>
        <v>152.97</v>
      </c>
      <c r="G11" s="11">
        <f>_xll.BDH("SPX Index","TOT_DEBT_TO_TOT_EQY","CQ3 1995","CQ3 1995","Currency=USD","Period=CQ","FUND_PER=Q","Sort=A","Dates=H","DateFormat=P","Fill=—","Direction=H","UseDPDF=Y")</f>
        <v>158.65</v>
      </c>
      <c r="H11" s="11">
        <f>_xll.BDH("SPX Index","TOT_DEBT_TO_TOT_EQY","CQ4 1995","CQ4 1995","Currency=USD","Period=CQ","FUND_PER=Q","Sort=A","Dates=H","DateFormat=P","Fill=—","Direction=H","UseDPDF=Y")</f>
        <v>160.04</v>
      </c>
      <c r="I11" s="11">
        <f>_xll.BDH("SPX Index","TOT_DEBT_TO_TOT_EQY","CQ1 1996","CQ1 1996","Currency=USD","Period=CQ","FUND_PER=Q","Sort=A","Dates=H","DateFormat=P","Fill=—","Direction=H","UseDPDF=Y")</f>
        <v>165.8</v>
      </c>
      <c r="J11" s="11">
        <f>_xll.BDH("SPX Index","TOT_DEBT_TO_TOT_EQY","CQ2 1996","CQ2 1996","Currency=USD","Period=CQ","FUND_PER=Q","Sort=A","Dates=H","DateFormat=P","Fill=—","Direction=H","UseDPDF=Y")</f>
        <v>166.86</v>
      </c>
      <c r="K11" s="11">
        <f>_xll.BDH("SPX Index","TOT_DEBT_TO_TOT_EQY","CQ3 1996","CQ3 1996","Currency=USD","Period=CQ","FUND_PER=Q","Sort=A","Dates=H","DateFormat=P","Fill=—","Direction=H","UseDPDF=Y")</f>
        <v>163.72</v>
      </c>
      <c r="L11" s="11">
        <f>_xll.BDH("SPX Index","TOT_DEBT_TO_TOT_EQY","CQ4 1996","CQ4 1996","Currency=USD","Period=CQ","FUND_PER=Q","Sort=A","Dates=H","DateFormat=P","Fill=—","Direction=H","UseDPDF=Y")</f>
        <v>168.05</v>
      </c>
      <c r="M11" s="11">
        <f>_xll.BDH("SPX Index","TOT_DEBT_TO_TOT_EQY","CQ1 1997","CQ1 1997","Currency=USD","Period=CQ","FUND_PER=Q","Sort=A","Dates=H","DateFormat=P","Fill=—","Direction=H","UseDPDF=Y")</f>
        <v>168.45</v>
      </c>
      <c r="N11" s="11">
        <f>_xll.BDH("SPX Index","TOT_DEBT_TO_TOT_EQY","CQ2 1997","CQ2 1997","Currency=USD","Period=CQ","FUND_PER=Q","Sort=A","Dates=H","DateFormat=P","Fill=—","Direction=H","UseDPDF=Y")</f>
        <v>168.05</v>
      </c>
      <c r="O11" s="11">
        <f>_xll.BDH("SPX Index","TOT_DEBT_TO_TOT_EQY","CQ3 1997","CQ3 1997","Currency=USD","Period=CQ","FUND_PER=Q","Sort=A","Dates=H","DateFormat=P","Fill=—","Direction=H","UseDPDF=Y")</f>
        <v>172.02</v>
      </c>
      <c r="P11" s="11">
        <f>_xll.BDH("SPX Index","TOT_DEBT_TO_TOT_EQY","CQ4 1997","CQ4 1997","Currency=USD","Period=CQ","FUND_PER=Q","Sort=A","Dates=H","DateFormat=P","Fill=—","Direction=H","UseDPDF=Y")</f>
        <v>180.01</v>
      </c>
      <c r="Q11" s="11">
        <f>_xll.BDH("SPX Index","TOT_DEBT_TO_TOT_EQY","CQ1 1998","CQ1 1998","Currency=USD","Period=CQ","FUND_PER=Q","Sort=A","Dates=H","DateFormat=P","Fill=—","Direction=H","UseDPDF=Y")</f>
        <v>197.26</v>
      </c>
      <c r="R11" s="11">
        <f>_xll.BDH("SPX Index","TOT_DEBT_TO_TOT_EQY","CQ2 1998","CQ2 1998","Currency=USD","Period=CQ","FUND_PER=Q","Sort=A","Dates=H","DateFormat=P","Fill=—","Direction=H","UseDPDF=Y")</f>
        <v>204.65</v>
      </c>
      <c r="S11" s="11">
        <f>_xll.BDH("SPX Index","TOT_DEBT_TO_TOT_EQY","CQ3 1998","CQ3 1998","Currency=USD","Period=CQ","FUND_PER=Q","Sort=A","Dates=H","DateFormat=P","Fill=—","Direction=H","UseDPDF=Y")</f>
        <v>202.65</v>
      </c>
      <c r="T11" s="11">
        <f>_xll.BDH("SPX Index","TOT_DEBT_TO_TOT_EQY","CQ4 1998","CQ4 1998","Currency=USD","Period=CQ","FUND_PER=Q","Sort=A","Dates=H","DateFormat=P","Fill=—","Direction=H","UseDPDF=Y")</f>
        <v>204.94</v>
      </c>
      <c r="U11" s="11">
        <f>_xll.BDH("SPX Index","TOT_DEBT_TO_TOT_EQY","CQ1 1999","CQ1 1999","Currency=USD","Period=CQ","FUND_PER=Q","Sort=A","Dates=H","DateFormat=P","Fill=—","Direction=H","UseDPDF=Y")</f>
        <v>207.59</v>
      </c>
      <c r="V11" s="11">
        <f>_xll.BDH("SPX Index","TOT_DEBT_TO_TOT_EQY","CQ2 1999","CQ2 1999","Currency=USD","Period=CQ","FUND_PER=Q","Sort=A","Dates=H","DateFormat=P","Fill=—","Direction=H","UseDPDF=Y")</f>
        <v>205.45</v>
      </c>
      <c r="W11" s="11">
        <f>_xll.BDH("SPX Index","TOT_DEBT_TO_TOT_EQY","CQ3 1999","CQ3 1999","Currency=USD","Period=CQ","FUND_PER=Q","Sort=A","Dates=H","DateFormat=P","Fill=—","Direction=H","UseDPDF=Y")</f>
        <v>207.28</v>
      </c>
      <c r="X11" s="11">
        <f>_xll.BDH("SPX Index","TOT_DEBT_TO_TOT_EQY","CQ4 1999","CQ4 1999","Currency=USD","Period=CQ","FUND_PER=Q","Sort=A","Dates=H","DateFormat=P","Fill=—","Direction=H","UseDPDF=Y")</f>
        <v>206.19</v>
      </c>
      <c r="Y11" s="11">
        <f>_xll.BDH("SPX Index","TOT_DEBT_TO_TOT_EQY","CQ1 2000","CQ1 2000","Currency=USD","Period=CQ","FUND_PER=Q","Sort=A","Dates=H","DateFormat=P","Fill=—","Direction=H","UseDPDF=Y")</f>
        <v>205.28</v>
      </c>
      <c r="Z11" s="11">
        <f>_xll.BDH("SPX Index","TOT_DEBT_TO_TOT_EQY","CQ2 2000","CQ2 2000","Currency=USD","Period=CQ","FUND_PER=Q","Sort=A","Dates=H","DateFormat=P","Fill=—","Direction=H","UseDPDF=Y")</f>
        <v>200.96</v>
      </c>
      <c r="AA11" s="11">
        <f>_xll.BDH("SPX Index","TOT_DEBT_TO_TOT_EQY","CQ3 2000","CQ3 2000","Currency=USD","Period=CQ","FUND_PER=Q","Sort=A","Dates=H","DateFormat=P","Fill=—","Direction=H","UseDPDF=Y")</f>
        <v>199.64</v>
      </c>
      <c r="AB11" s="11">
        <f>_xll.BDH("SPX Index","TOT_DEBT_TO_TOT_EQY","CQ4 2000","CQ4 2000","Currency=USD","Period=CQ","FUND_PER=Q","Sort=A","Dates=H","DateFormat=P","Fill=—","Direction=H","UseDPDF=Y")</f>
        <v>195.17</v>
      </c>
      <c r="AC11" s="11">
        <f>_xll.BDH("SPX Index","TOT_DEBT_TO_TOT_EQY","CQ1 2001","CQ1 2001","Currency=USD","Period=CQ","FUND_PER=Q","Sort=A","Dates=H","DateFormat=P","Fill=—","Direction=H","UseDPDF=Y")</f>
        <v>187.08</v>
      </c>
      <c r="AD11" s="11">
        <f>_xll.BDH("SPX Index","TOT_DEBT_TO_TOT_EQY","CQ2 2001","CQ2 2001","Currency=USD","Period=CQ","FUND_PER=Q","Sort=A","Dates=H","DateFormat=P","Fill=—","Direction=H","UseDPDF=Y")</f>
        <v>195.22</v>
      </c>
      <c r="AE11" s="11">
        <f>_xll.BDH("SPX Index","TOT_DEBT_TO_TOT_EQY","CQ3 2001","CQ3 2001","Currency=USD","Period=CQ","FUND_PER=Q","Sort=A","Dates=H","DateFormat=P","Fill=—","Direction=H","UseDPDF=Y")</f>
        <v>200.11</v>
      </c>
      <c r="AF11" s="11">
        <f>_xll.BDH("SPX Index","TOT_DEBT_TO_TOT_EQY","CQ4 2001","CQ4 2001","Currency=USD","Period=CQ","FUND_PER=Q","Sort=A","Dates=H","DateFormat=P","Fill=—","Direction=H","UseDPDF=Y")</f>
        <v>200.12</v>
      </c>
      <c r="AG11" s="11">
        <f>_xll.BDH("SPX Index","TOT_DEBT_TO_TOT_EQY","CQ1 2002","CQ1 2002","Currency=USD","Period=CQ","FUND_PER=Q","Sort=A","Dates=H","DateFormat=P","Fill=—","Direction=H","UseDPDF=Y")</f>
        <v>210.82</v>
      </c>
      <c r="AH11" s="11">
        <f>_xll.BDH("SPX Index","TOT_DEBT_TO_TOT_EQY","CQ2 2002","CQ2 2002","Currency=USD","Period=CQ","FUND_PER=Q","Sort=A","Dates=H","DateFormat=P","Fill=—","Direction=H","UseDPDF=Y")</f>
        <v>215.92</v>
      </c>
      <c r="AI11" s="11">
        <f>_xll.BDH("SPX Index","TOT_DEBT_TO_TOT_EQY","CQ3 2002","CQ3 2002","Currency=USD","Period=CQ","FUND_PER=Q","Sort=A","Dates=H","DateFormat=P","Fill=—","Direction=H","UseDPDF=Y")</f>
        <v>217.39</v>
      </c>
      <c r="AJ11" s="11">
        <f>_xll.BDH("SPX Index","TOT_DEBT_TO_TOT_EQY","CQ4 2002","CQ4 2002","Currency=USD","Period=CQ","FUND_PER=Q","Sort=A","Dates=H","DateFormat=P","Fill=—","Direction=H","UseDPDF=Y")</f>
        <v>234.43</v>
      </c>
      <c r="AK11" s="11">
        <f>_xll.BDH("SPX Index","TOT_DEBT_TO_TOT_EQY","CQ1 2003","CQ1 2003","Currency=USD","Period=CQ","FUND_PER=Q","Sort=A","Dates=H","DateFormat=P","Fill=—","Direction=H","UseDPDF=Y")</f>
        <v>229.23</v>
      </c>
      <c r="AL11" s="11">
        <f>_xll.BDH("SPX Index","TOT_DEBT_TO_TOT_EQY","CQ2 2003","CQ2 2003","Currency=USD","Period=CQ","FUND_PER=Q","Sort=A","Dates=H","DateFormat=P","Fill=—","Direction=H","UseDPDF=Y")</f>
        <v>227.77</v>
      </c>
      <c r="AM11" s="11">
        <f>_xll.BDH("SPX Index","TOT_DEBT_TO_TOT_EQY","CQ3 2003","CQ3 2003","Currency=USD","Period=CQ","FUND_PER=Q","Sort=A","Dates=H","DateFormat=P","Fill=—","Direction=H","UseDPDF=Y")</f>
        <v>230.87</v>
      </c>
      <c r="AN11" s="11">
        <f>_xll.BDH("SPX Index","TOT_DEBT_TO_TOT_EQY","CQ4 2003","CQ4 2003","Currency=USD","Period=CQ","FUND_PER=Q","Sort=A","Dates=H","DateFormat=P","Fill=—","Direction=H","UseDPDF=Y")</f>
        <v>221.49</v>
      </c>
      <c r="AO11" s="11">
        <f>_xll.BDH("SPX Index","TOT_DEBT_TO_TOT_EQY","CQ1 2004","CQ1 2004","Currency=USD","Period=CQ","FUND_PER=Q","Sort=A","Dates=H","DateFormat=P","Fill=—","Direction=H","UseDPDF=Y")</f>
        <v>224.96</v>
      </c>
      <c r="AP11" s="11">
        <f>_xll.BDH("SPX Index","TOT_DEBT_TO_TOT_EQY","CQ2 2004","CQ2 2004","Currency=USD","Period=CQ","FUND_PER=Q","Sort=A","Dates=H","DateFormat=P","Fill=—","Direction=H","UseDPDF=Y")</f>
        <v>222.52</v>
      </c>
      <c r="AQ11" s="11">
        <f>_xll.BDH("SPX Index","TOT_DEBT_TO_TOT_EQY","CQ3 2004","CQ3 2004","Currency=USD","Period=CQ","FUND_PER=Q","Sort=A","Dates=H","DateFormat=P","Fill=—","Direction=H","UseDPDF=Y")</f>
        <v>219.8</v>
      </c>
      <c r="AR11" s="11">
        <f>_xll.BDH("SPX Index","TOT_DEBT_TO_TOT_EQY","CQ4 2004","CQ4 2004","Currency=USD","Period=CQ","FUND_PER=Q","Sort=A","Dates=H","DateFormat=P","Fill=—","Direction=H","UseDPDF=Y")</f>
        <v>212.48</v>
      </c>
      <c r="AS11" s="11">
        <f>_xll.BDH("SPX Index","TOT_DEBT_TO_TOT_EQY","CQ1 2005","CQ1 2005","Currency=USD","Period=CQ","FUND_PER=Q","Sort=A","Dates=H","DateFormat=P","Fill=—","Direction=H","UseDPDF=Y")</f>
        <v>216.35</v>
      </c>
      <c r="AT11" s="11">
        <f>_xll.BDH("SPX Index","TOT_DEBT_TO_TOT_EQY","CQ2 2005","CQ2 2005","Currency=USD","Period=CQ","FUND_PER=Q","Sort=A","Dates=H","DateFormat=P","Fill=—","Direction=H","UseDPDF=Y")</f>
        <v>212.93</v>
      </c>
      <c r="AU11" s="11">
        <f>_xll.BDH("SPX Index","TOT_DEBT_TO_TOT_EQY","CQ3 2005","CQ3 2005","Currency=USD","Period=CQ","FUND_PER=Q","Sort=A","Dates=H","DateFormat=P","Fill=—","Direction=H","UseDPDF=Y")</f>
        <v>212.93</v>
      </c>
      <c r="AV11" s="11">
        <f>_xll.BDH("SPX Index","TOT_DEBT_TO_TOT_EQY","CQ4 2005","CQ4 2005","Currency=USD","Period=CQ","FUND_PER=Q","Sort=A","Dates=H","DateFormat=P","Fill=—","Direction=H","UseDPDF=Y")</f>
        <v>211.5</v>
      </c>
      <c r="AW11" s="11">
        <f>_xll.BDH("SPX Index","TOT_DEBT_TO_TOT_EQY","CQ1 2006","CQ1 2006","Currency=USD","Period=CQ","FUND_PER=Q","Sort=A","Dates=H","DateFormat=P","Fill=—","Direction=H","UseDPDF=Y")</f>
        <v>213.35</v>
      </c>
      <c r="AX11" s="11">
        <f>_xll.BDH("SPX Index","TOT_DEBT_TO_TOT_EQY","CQ2 2006","CQ2 2006","Currency=USD","Period=CQ","FUND_PER=Q","Sort=A","Dates=H","DateFormat=P","Fill=—","Direction=H","UseDPDF=Y")</f>
        <v>213.11</v>
      </c>
      <c r="AY11" s="11">
        <f>_xll.BDH("SPX Index","TOT_DEBT_TO_TOT_EQY","CQ3 2006","CQ3 2006","Currency=USD","Period=CQ","FUND_PER=Q","Sort=A","Dates=H","DateFormat=P","Fill=—","Direction=H","UseDPDF=Y")</f>
        <v>211.61</v>
      </c>
      <c r="AZ11" s="11">
        <f>_xll.BDH("SPX Index","TOT_DEBT_TO_TOT_EQY","CQ4 2006","CQ4 2006","Currency=USD","Period=CQ","FUND_PER=Q","Sort=A","Dates=H","DateFormat=P","Fill=—","Direction=H","UseDPDF=Y")</f>
        <v>211.25</v>
      </c>
      <c r="BA11" s="11">
        <f>_xll.BDH("SPX Index","TOT_DEBT_TO_TOT_EQY","CQ1 2007","CQ1 2007","Currency=USD","Period=CQ","FUND_PER=Q","Sort=A","Dates=H","DateFormat=P","Fill=—","Direction=H","UseDPDF=Y")</f>
        <v>221.31</v>
      </c>
      <c r="BB11" s="11">
        <f>_xll.BDH("SPX Index","TOT_DEBT_TO_TOT_EQY","CQ2 2007","CQ2 2007","Currency=USD","Period=CQ","FUND_PER=Q","Sort=A","Dates=H","DateFormat=P","Fill=—","Direction=H","UseDPDF=Y")</f>
        <v>233.19</v>
      </c>
      <c r="BC11" s="11">
        <f>_xll.BDH("SPX Index","TOT_DEBT_TO_TOT_EQY","CQ3 2007","CQ3 2007","Currency=USD","Period=CQ","FUND_PER=Q","Sort=A","Dates=H","DateFormat=P","Fill=—","Direction=H","UseDPDF=Y")</f>
        <v>235.3</v>
      </c>
      <c r="BD11" s="11">
        <f>_xll.BDH("SPX Index","TOT_DEBT_TO_TOT_EQY","CQ4 2007","CQ4 2007","Currency=USD","Period=CQ","FUND_PER=Q","Sort=A","Dates=H","DateFormat=P","Fill=—","Direction=H","UseDPDF=Y")</f>
        <v>230.91</v>
      </c>
      <c r="BE11" s="11">
        <f>_xll.BDH("SPX Index","TOT_DEBT_TO_TOT_EQY","CQ1 2008","CQ1 2008","Currency=USD","Period=CQ","FUND_PER=Q","Sort=A","Dates=H","DateFormat=P","Fill=—","Direction=H","UseDPDF=Y")</f>
        <v>234.67</v>
      </c>
      <c r="BF11" s="11">
        <f>_xll.BDH("SPX Index","TOT_DEBT_TO_TOT_EQY","CQ2 2008","CQ2 2008","Currency=USD","Period=CQ","FUND_PER=Q","Sort=A","Dates=H","DateFormat=P","Fill=—","Direction=H","UseDPDF=Y")</f>
        <v>226.93</v>
      </c>
      <c r="BG11" s="11">
        <f>_xll.BDH("SPX Index","TOT_DEBT_TO_TOT_EQY","CQ3 2008","CQ3 2008","Currency=USD","Period=CQ","FUND_PER=Q","Sort=A","Dates=H","DateFormat=P","Fill=—","Direction=H","UseDPDF=Y")</f>
        <v>187.96</v>
      </c>
      <c r="BH11" s="11">
        <f>_xll.BDH("SPX Index","TOT_DEBT_TO_TOT_EQY","CQ4 2008","CQ4 2008","Currency=USD","Period=CQ","FUND_PER=Q","Sort=A","Dates=H","DateFormat=P","Fill=—","Direction=H","UseDPDF=Y")</f>
        <v>184.72</v>
      </c>
      <c r="BI11" s="11">
        <f>_xll.BDH("SPX Index","TOT_DEBT_TO_TOT_EQY","CQ1 2009","CQ1 2009","Currency=USD","Period=CQ","FUND_PER=Q","Sort=A","Dates=H","DateFormat=P","Fill=—","Direction=H","UseDPDF=Y")</f>
        <v>172</v>
      </c>
      <c r="BJ11" s="11">
        <f>_xll.BDH("SPX Index","TOT_DEBT_TO_TOT_EQY","CQ2 2009","CQ2 2009","Currency=USD","Period=CQ","FUND_PER=Q","Sort=A","Dates=H","DateFormat=P","Fill=—","Direction=H","UseDPDF=Y")</f>
        <v>161.01</v>
      </c>
      <c r="BK11" s="11">
        <f>_xll.BDH("SPX Index","TOT_DEBT_TO_TOT_EQY","CQ3 2009","CQ3 2009","Currency=USD","Period=CQ","FUND_PER=Q","Sort=A","Dates=H","DateFormat=P","Fill=—","Direction=H","UseDPDF=Y")</f>
        <v>150.58000000000001</v>
      </c>
      <c r="BL11" s="11">
        <f>_xll.BDH("SPX Index","TOT_DEBT_TO_TOT_EQY","CQ4 2009","CQ4 2009","Currency=USD","Period=CQ","FUND_PER=Q","Sort=A","Dates=H","DateFormat=P","Fill=—","Direction=H","UseDPDF=Y")</f>
        <v>139.9</v>
      </c>
      <c r="BM11" s="11">
        <f>_xll.BDH("SPX Index","TOT_DEBT_TO_TOT_EQY","CQ1 2010","CQ1 2010","Currency=USD","Period=CQ","FUND_PER=Q","Sort=A","Dates=H","DateFormat=P","Fill=—","Direction=H","UseDPDF=Y")</f>
        <v>145.44</v>
      </c>
      <c r="BN11" s="11">
        <f>_xll.BDH("SPX Index","TOT_DEBT_TO_TOT_EQY","CQ2 2010","CQ2 2010","Currency=USD","Period=CQ","FUND_PER=Q","Sort=A","Dates=H","DateFormat=P","Fill=—","Direction=H","UseDPDF=Y")</f>
        <v>138.1</v>
      </c>
      <c r="BO11" s="11">
        <f>_xll.BDH("SPX Index","TOT_DEBT_TO_TOT_EQY","CQ3 2010","CQ3 2010","Currency=USD","Period=CQ","FUND_PER=Q","Sort=A","Dates=H","DateFormat=P","Fill=—","Direction=H","UseDPDF=Y")</f>
        <v>133.9</v>
      </c>
      <c r="BP11" s="11">
        <f>_xll.BDH("SPX Index","TOT_DEBT_TO_TOT_EQY","CQ4 2010","CQ4 2010","Currency=USD","Period=CQ","FUND_PER=Q","Sort=A","Dates=H","DateFormat=P","Fill=—","Direction=H","UseDPDF=Y")</f>
        <v>130.02000000000001</v>
      </c>
      <c r="BQ11" s="11">
        <f>_xll.BDH("SPX Index","TOT_DEBT_TO_TOT_EQY","CQ1 2011","CQ1 2011","Currency=USD","Period=CQ","FUND_PER=Q","Sort=A","Dates=H","DateFormat=P","Fill=—","Direction=H","UseDPDF=Y")</f>
        <v>129.19999999999999</v>
      </c>
      <c r="BR11" s="11">
        <f>_xll.BDH("SPX Index","TOT_DEBT_TO_TOT_EQY","CQ2 2011","CQ2 2011","Currency=USD","Period=CQ","FUND_PER=Q","Sort=A","Dates=H","DateFormat=P","Fill=—","Direction=H","UseDPDF=Y")</f>
        <v>124.39</v>
      </c>
      <c r="BS11" s="11">
        <f>_xll.BDH("SPX Index","TOT_DEBT_TO_TOT_EQY","CQ3 2011","CQ3 2011","Currency=USD","Period=CQ","FUND_PER=Q","Sort=A","Dates=H","DateFormat=P","Fill=—","Direction=H","UseDPDF=Y")</f>
        <v>119.17</v>
      </c>
      <c r="BT11" s="11">
        <f>_xll.BDH("SPX Index","TOT_DEBT_TO_TOT_EQY","CQ4 2011","CQ4 2011","Currency=USD","Period=CQ","FUND_PER=Q","Sort=A","Dates=H","DateFormat=P","Fill=—","Direction=H","UseDPDF=Y")</f>
        <v>116.46</v>
      </c>
      <c r="BU11" s="11">
        <f>_xll.BDH("SPX Index","TOT_DEBT_TO_TOT_EQY","CQ1 2012","CQ1 2012","Currency=USD","Period=CQ","FUND_PER=Q","Sort=A","Dates=H","DateFormat=P","Fill=—","Direction=H","UseDPDF=Y")</f>
        <v>116.97</v>
      </c>
      <c r="BV11" s="11">
        <f>_xll.BDH("SPX Index","TOT_DEBT_TO_TOT_EQY","CQ2 2012","CQ2 2012","Currency=USD","Period=CQ","FUND_PER=Q","Sort=A","Dates=H","DateFormat=P","Fill=—","Direction=H","UseDPDF=Y")</f>
        <v>113.71</v>
      </c>
      <c r="BW11" s="11">
        <f>_xll.BDH("SPX Index","TOT_DEBT_TO_TOT_EQY","CQ3 2012","CQ3 2012","Currency=USD","Period=CQ","FUND_PER=Q","Sort=A","Dates=H","DateFormat=P","Fill=—","Direction=H","UseDPDF=Y")</f>
        <v>110.19</v>
      </c>
      <c r="BX11" s="11">
        <f>_xll.BDH("SPX Index","TOT_DEBT_TO_TOT_EQY","CQ4 2012","CQ4 2012","Currency=USD","Period=CQ","FUND_PER=Q","Sort=A","Dates=H","DateFormat=P","Fill=—","Direction=H","UseDPDF=Y")</f>
        <v>109.28</v>
      </c>
      <c r="BY11" s="11">
        <f>_xll.BDH("SPX Index","TOT_DEBT_TO_TOT_EQY","CQ1 2013","CQ1 2013","Currency=USD","Period=CQ","FUND_PER=Q","Sort=A","Dates=H","DateFormat=P","Fill=—","Direction=H","UseDPDF=Y")</f>
        <v>108.85</v>
      </c>
      <c r="BZ11" s="11">
        <f>_xll.BDH("SPX Index","TOT_DEBT_TO_TOT_EQY","CQ2 2013","CQ2 2013","Currency=USD","Period=CQ","FUND_PER=Q","Sort=A","Dates=H","DateFormat=P","Fill=—","Direction=H","UseDPDF=Y")</f>
        <v>108.59</v>
      </c>
      <c r="CA11" s="11">
        <f>_xll.BDH("SPX Index","TOT_DEBT_TO_TOT_EQY","CQ3 2013","CQ3 2013","Currency=USD","Period=CQ","FUND_PER=Q","Sort=A","Dates=H","DateFormat=P","Fill=—","Direction=H","UseDPDF=Y")</f>
        <v>106.91</v>
      </c>
      <c r="CB11" s="11">
        <f>_xll.BDH("SPX Index","TOT_DEBT_TO_TOT_EQY","CQ4 2013","CQ4 2013","Currency=USD","Period=CQ","FUND_PER=Q","Sort=A","Dates=H","DateFormat=P","Fill=—","Direction=H","UseDPDF=Y")</f>
        <v>101.48</v>
      </c>
      <c r="CC11" s="11">
        <f>_xll.BDH("SPX Index","TOT_DEBT_TO_TOT_EQY","CQ1 2014","CQ1 2014","Currency=USD","Period=CQ","FUND_PER=Q","Sort=A","Dates=H","DateFormat=P","Fill=—","Direction=H","UseDPDF=Y")</f>
        <v>106.38</v>
      </c>
      <c r="CD11" s="11">
        <f>_xll.BDH("SPX Index","TOT_DEBT_TO_TOT_EQY","CQ2 2014","CQ2 2014","Currency=USD","Period=CQ","FUND_PER=Q","Sort=A","Dates=H","DateFormat=P","Fill=—","Direction=H","UseDPDF=Y")</f>
        <v>104.55</v>
      </c>
      <c r="CE11" s="11">
        <f>_xll.BDH("SPX Index","TOT_DEBT_TO_TOT_EQY","CQ3 2014","CQ3 2014","Currency=USD","Period=CQ","FUND_PER=Q","Sort=A","Dates=H","DateFormat=P","Fill=—","Direction=H","UseDPDF=Y")</f>
        <v>104.38</v>
      </c>
      <c r="CF11" s="11">
        <f>_xll.BDH("SPX Index","TOT_DEBT_TO_TOT_EQY","CQ4 2014","CQ4 2014","Currency=USD","Period=CQ","FUND_PER=Q","Sort=A","Dates=H","DateFormat=P","Fill=—","Direction=H","UseDPDF=Y")</f>
        <v>105.35</v>
      </c>
      <c r="CG11" s="11">
        <f>_xll.BDH("SPX Index","TOT_DEBT_TO_TOT_EQY","CQ1 2015","CQ1 2015","Currency=USD","Period=CQ","FUND_PER=Q","Sort=A","Dates=H","DateFormat=P","Fill=—","Direction=H","UseDPDF=Y")</f>
        <v>108.35</v>
      </c>
      <c r="CH11" s="11">
        <f>_xll.BDH("SPX Index","TOT_DEBT_TO_TOT_EQY","CQ2 2015","CQ2 2015","Currency=USD","Period=CQ","FUND_PER=Q","Sort=A","Dates=H","DateFormat=P","Fill=—","Direction=H","UseDPDF=Y")</f>
        <v>109.15</v>
      </c>
      <c r="CI11" s="11">
        <f>_xll.BDH("SPX Index","TOT_DEBT_TO_TOT_EQY","CQ3 2015","CQ3 2015","Currency=USD","Period=CQ","FUND_PER=Q","Sort=A","Dates=H","DateFormat=P","Fill=—","Direction=H","UseDPDF=Y")</f>
        <v>108.94</v>
      </c>
      <c r="CJ11" s="11">
        <f>_xll.BDH("SPX Index","TOT_DEBT_TO_TOT_EQY","CQ4 2015","CQ4 2015","Currency=USD","Period=CQ","FUND_PER=Q","Sort=A","Dates=H","DateFormat=P","Fill=—","Direction=H","UseDPDF=Y")</f>
        <v>108.61</v>
      </c>
      <c r="CK11" s="11">
        <f>_xll.BDH("SPX Index","TOT_DEBT_TO_TOT_EQY","CQ1 2016","CQ1 2016","Currency=USD","Period=CQ","FUND_PER=Q","Sort=A","Dates=H","DateFormat=P","Fill=—","Direction=H","UseDPDF=Y")</f>
        <v>111.43</v>
      </c>
      <c r="CL11" s="11">
        <f>_xll.BDH("SPX Index","TOT_DEBT_TO_TOT_EQY","CQ2 2016","CQ2 2016","Currency=USD","Period=CQ","FUND_PER=Q","Sort=A","Dates=H","DateFormat=P","Fill=—","Direction=H","UseDPDF=Y")</f>
        <v>111.46</v>
      </c>
      <c r="CM11" s="11">
        <f>_xll.BDH("SPX Index","TOT_DEBT_TO_TOT_EQY","CQ3 2016","CQ3 2016","Currency=USD","Period=CQ","FUND_PER=Q","Sort=A","Dates=H","DateFormat=P","Fill=—","Direction=H","UseDPDF=Y")</f>
        <v>111.39</v>
      </c>
      <c r="CN11" s="11">
        <f>_xll.BDH("SPX Index","TOT_DEBT_TO_TOT_EQY","CQ4 2016","CQ4 2016","Currency=USD","Period=CQ","FUND_PER=Q","Sort=A","Dates=H","DateFormat=P","Fill=—","Direction=H","UseDPDF=Y")</f>
        <v>112.23</v>
      </c>
      <c r="CO11" s="11">
        <f>_xll.BDH("SPX Index","TOT_DEBT_TO_TOT_EQY","CQ1 2017","CQ1 2017","Currency=USD","Period=CQ","FUND_PER=Q","Sort=A","Dates=H","DateFormat=P","Fill=—","Direction=H","UseDPDF=Y")</f>
        <v>113.19</v>
      </c>
      <c r="CP11" s="11">
        <f>_xll.BDH("SPX Index","TOT_DEBT_TO_TOT_EQY","CQ2 2017","CQ2 2017","Currency=USD","Period=CQ","FUND_PER=Q","Sort=A","Dates=H","DateFormat=P","Fill=—","Direction=H","UseDPDF=Y")</f>
        <v>114.05</v>
      </c>
      <c r="CQ11" s="11">
        <f>_xll.BDH("SPX Index","TOT_DEBT_TO_TOT_EQY","CQ3 2017","CQ3 2017","Currency=USD","Period=CQ","FUND_PER=Q","Sort=A","Dates=H","DateFormat=P","Fill=—","Direction=H","UseDPDF=Y")</f>
        <v>112.87</v>
      </c>
      <c r="CR11" s="11">
        <f>_xll.BDH("SPX Index","TOT_DEBT_TO_TOT_EQY","CQ4 2017","CQ4 2017","Currency=USD","Period=CQ","FUND_PER=Q","Sort=A","Dates=H","DateFormat=P","Fill=—","Direction=H","UseDPDF=Y")</f>
        <v>112.46</v>
      </c>
      <c r="CS11" s="11">
        <f>_xll.BDH("SPX Index","TOT_DEBT_TO_TOT_EQY","CQ1 2018","CQ1 2018","Currency=USD","Period=CQ","FUND_PER=Q","Sort=A","Dates=H","DateFormat=P","Fill=—","Direction=H","UseDPDF=Y")</f>
        <v>114.51</v>
      </c>
      <c r="CT11" s="11">
        <f>_xll.BDH("SPX Index","TOT_DEBT_TO_TOT_EQY","CQ2 2018","CQ2 2018","Currency=USD","Period=CQ","FUND_PER=Q","Sort=A","Dates=H","DateFormat=P","Fill=—","Direction=H","UseDPDF=Y")</f>
        <v>112.3</v>
      </c>
      <c r="CU11" s="11">
        <f>_xll.BDH("SPX Index","TOT_DEBT_TO_TOT_EQY","CQ3 2018","CQ3 2018","Currency=USD","Period=CQ","FUND_PER=Q","Sort=A","Dates=H","DateFormat=P","Fill=—","Direction=H","UseDPDF=Y")</f>
        <v>112.39</v>
      </c>
      <c r="CV11" s="11">
        <f>_xll.BDH("SPX Index","TOT_DEBT_TO_TOT_EQY","CQ4 2018","CQ4 2018","Currency=USD","Period=CQ","FUND_PER=Q","Sort=A","Dates=H","DateFormat=P","Fill=—","Direction=H","UseDPDF=Y")</f>
        <v>113.64</v>
      </c>
      <c r="CW11" s="11"/>
      <c r="CX11" s="11"/>
    </row>
    <row r="12" spans="1:102" x14ac:dyDescent="0.25">
      <c r="A12" s="9" t="s">
        <v>211</v>
      </c>
      <c r="B12" s="9" t="s">
        <v>212</v>
      </c>
      <c r="C12" s="11">
        <f>_xll.BDH("SPX Index","TOT_DEBT_TO_TOT_ASSET","CQ3 1994","CQ3 1994","Currency=USD","Period=CQ","FUND_PER=Q","Sort=A","Dates=H","DateFormat=P","Fill=—","Direction=H","UseDPDF=Y")</f>
        <v>31.04</v>
      </c>
      <c r="D12" s="11">
        <f>_xll.BDH("SPX Index","TOT_DEBT_TO_TOT_ASSET","CQ4 1994","CQ4 1994","Currency=USD","Period=CQ","FUND_PER=Q","Sort=A","Dates=H","DateFormat=P","Fill=—","Direction=H","UseDPDF=Y")</f>
        <v>32.08</v>
      </c>
      <c r="E12" s="11">
        <f>_xll.BDH("SPX Index","TOT_DEBT_TO_TOT_ASSET","CQ1 1995","CQ1 1995","Currency=USD","Period=CQ","FUND_PER=Q","Sort=A","Dates=H","DateFormat=P","Fill=—","Direction=H","UseDPDF=Y")</f>
        <v>31.31</v>
      </c>
      <c r="F12" s="11">
        <f>_xll.BDH("SPX Index","TOT_DEBT_TO_TOT_ASSET","CQ2 1995","CQ2 1995","Currency=USD","Period=CQ","FUND_PER=Q","Sort=A","Dates=H","DateFormat=P","Fill=—","Direction=H","UseDPDF=Y")</f>
        <v>31.6</v>
      </c>
      <c r="G12" s="11">
        <f>_xll.BDH("SPX Index","TOT_DEBT_TO_TOT_ASSET","CQ3 1995","CQ3 1995","Currency=USD","Period=CQ","FUND_PER=Q","Sort=A","Dates=H","DateFormat=P","Fill=—","Direction=H","UseDPDF=Y")</f>
        <v>32.46</v>
      </c>
      <c r="H12" s="11">
        <f>_xll.BDH("SPX Index","TOT_DEBT_TO_TOT_ASSET","CQ4 1995","CQ4 1995","Currency=USD","Period=CQ","FUND_PER=Q","Sort=A","Dates=H","DateFormat=P","Fill=—","Direction=H","UseDPDF=Y")</f>
        <v>32.32</v>
      </c>
      <c r="I12" s="11">
        <f>_xll.BDH("SPX Index","TOT_DEBT_TO_TOT_ASSET","CQ1 1996","CQ1 1996","Currency=USD","Period=CQ","FUND_PER=Q","Sort=A","Dates=H","DateFormat=P","Fill=—","Direction=H","UseDPDF=Y")</f>
        <v>33.29</v>
      </c>
      <c r="J12" s="11">
        <f>_xll.BDH("SPX Index","TOT_DEBT_TO_TOT_ASSET","CQ2 1996","CQ2 1996","Currency=USD","Period=CQ","FUND_PER=Q","Sort=A","Dates=H","DateFormat=P","Fill=—","Direction=H","UseDPDF=Y")</f>
        <v>33.72</v>
      </c>
      <c r="K12" s="11">
        <f>_xll.BDH("SPX Index","TOT_DEBT_TO_TOT_ASSET","CQ3 1996","CQ3 1996","Currency=USD","Period=CQ","FUND_PER=Q","Sort=A","Dates=H","DateFormat=P","Fill=—","Direction=H","UseDPDF=Y")</f>
        <v>33.35</v>
      </c>
      <c r="L12" s="11">
        <f>_xll.BDH("SPX Index","TOT_DEBT_TO_TOT_ASSET","CQ4 1996","CQ4 1996","Currency=USD","Period=CQ","FUND_PER=Q","Sort=A","Dates=H","DateFormat=P","Fill=—","Direction=H","UseDPDF=Y")</f>
        <v>33.32</v>
      </c>
      <c r="M12" s="11">
        <f>_xll.BDH("SPX Index","TOT_DEBT_TO_TOT_ASSET","CQ1 1997","CQ1 1997","Currency=USD","Period=CQ","FUND_PER=Q","Sort=A","Dates=H","DateFormat=P","Fill=—","Direction=H","UseDPDF=Y")</f>
        <v>33.86</v>
      </c>
      <c r="N12" s="11">
        <f>_xll.BDH("SPX Index","TOT_DEBT_TO_TOT_ASSET","CQ2 1997","CQ2 1997","Currency=USD","Period=CQ","FUND_PER=Q","Sort=A","Dates=H","DateFormat=P","Fill=—","Direction=H","UseDPDF=Y")</f>
        <v>33.58</v>
      </c>
      <c r="O12" s="11">
        <f>_xll.BDH("SPX Index","TOT_DEBT_TO_TOT_ASSET","CQ3 1997","CQ3 1997","Currency=USD","Period=CQ","FUND_PER=Q","Sort=A","Dates=H","DateFormat=P","Fill=—","Direction=H","UseDPDF=Y")</f>
        <v>33.89</v>
      </c>
      <c r="P12" s="11">
        <f>_xll.BDH("SPX Index","TOT_DEBT_TO_TOT_ASSET","CQ4 1997","CQ4 1997","Currency=USD","Period=CQ","FUND_PER=Q","Sort=A","Dates=H","DateFormat=P","Fill=—","Direction=H","UseDPDF=Y")</f>
        <v>33.68</v>
      </c>
      <c r="Q12" s="11">
        <f>_xll.BDH("SPX Index","TOT_DEBT_TO_TOT_ASSET","CQ1 1998","CQ1 1998","Currency=USD","Period=CQ","FUND_PER=Q","Sort=A","Dates=H","DateFormat=P","Fill=—","Direction=H","UseDPDF=Y")</f>
        <v>35.47</v>
      </c>
      <c r="R12" s="11">
        <f>_xll.BDH("SPX Index","TOT_DEBT_TO_TOT_ASSET","CQ2 1998","CQ2 1998","Currency=USD","Period=CQ","FUND_PER=Q","Sort=A","Dates=H","DateFormat=P","Fill=—","Direction=H","UseDPDF=Y")</f>
        <v>36.35</v>
      </c>
      <c r="S12" s="11">
        <f>_xll.BDH("SPX Index","TOT_DEBT_TO_TOT_ASSET","CQ3 1998","CQ3 1998","Currency=USD","Period=CQ","FUND_PER=Q","Sort=A","Dates=H","DateFormat=P","Fill=—","Direction=H","UseDPDF=Y")</f>
        <v>36.46</v>
      </c>
      <c r="T12" s="11">
        <f>_xll.BDH("SPX Index","TOT_DEBT_TO_TOT_ASSET","CQ4 1998","CQ4 1998","Currency=USD","Period=CQ","FUND_PER=Q","Sort=A","Dates=H","DateFormat=P","Fill=—","Direction=H","UseDPDF=Y")</f>
        <v>36.33</v>
      </c>
      <c r="U12" s="11">
        <f>_xll.BDH("SPX Index","TOT_DEBT_TO_TOT_ASSET","CQ1 1999","CQ1 1999","Currency=USD","Period=CQ","FUND_PER=Q","Sort=A","Dates=H","DateFormat=P","Fill=—","Direction=H","UseDPDF=Y")</f>
        <v>37.32</v>
      </c>
      <c r="V12" s="11">
        <f>_xll.BDH("SPX Index","TOT_DEBT_TO_TOT_ASSET","CQ2 1999","CQ2 1999","Currency=USD","Period=CQ","FUND_PER=Q","Sort=A","Dates=H","DateFormat=P","Fill=—","Direction=H","UseDPDF=Y")</f>
        <v>37.36</v>
      </c>
      <c r="W12" s="11">
        <f>_xll.BDH("SPX Index","TOT_DEBT_TO_TOT_ASSET","CQ3 1999","CQ3 1999","Currency=USD","Period=CQ","FUND_PER=Q","Sort=A","Dates=H","DateFormat=P","Fill=—","Direction=H","UseDPDF=Y")</f>
        <v>37.9</v>
      </c>
      <c r="X12" s="11">
        <f>_xll.BDH("SPX Index","TOT_DEBT_TO_TOT_ASSET","CQ4 1999","CQ4 1999","Currency=USD","Period=CQ","FUND_PER=Q","Sort=A","Dates=H","DateFormat=P","Fill=—","Direction=H","UseDPDF=Y")</f>
        <v>37.74</v>
      </c>
      <c r="Y12" s="11">
        <f>_xll.BDH("SPX Index","TOT_DEBT_TO_TOT_ASSET","CQ1 2000","CQ1 2000","Currency=USD","Period=CQ","FUND_PER=Q","Sort=A","Dates=H","DateFormat=P","Fill=—","Direction=H","UseDPDF=Y")</f>
        <v>37.630000000000003</v>
      </c>
      <c r="Z12" s="11">
        <f>_xll.BDH("SPX Index","TOT_DEBT_TO_TOT_ASSET","CQ2 2000","CQ2 2000","Currency=USD","Period=CQ","FUND_PER=Q","Sort=A","Dates=H","DateFormat=P","Fill=—","Direction=H","UseDPDF=Y")</f>
        <v>37.380000000000003</v>
      </c>
      <c r="AA12" s="11">
        <f>_xll.BDH("SPX Index","TOT_DEBT_TO_TOT_ASSET","CQ3 2000","CQ3 2000","Currency=USD","Period=CQ","FUND_PER=Q","Sort=A","Dates=H","DateFormat=P","Fill=—","Direction=H","UseDPDF=Y")</f>
        <v>37.9</v>
      </c>
      <c r="AB12" s="11">
        <f>_xll.BDH("SPX Index","TOT_DEBT_TO_TOT_ASSET","CQ4 2000","CQ4 2000","Currency=USD","Period=CQ","FUND_PER=Q","Sort=A","Dates=H","DateFormat=P","Fill=—","Direction=H","UseDPDF=Y")</f>
        <v>37.24</v>
      </c>
      <c r="AC12" s="11">
        <f>_xll.BDH("SPX Index","TOT_DEBT_TO_TOT_ASSET","CQ1 2001","CQ1 2001","Currency=USD","Period=CQ","FUND_PER=Q","Sort=A","Dates=H","DateFormat=P","Fill=—","Direction=H","UseDPDF=Y")</f>
        <v>37.01</v>
      </c>
      <c r="AD12" s="11">
        <f>_xll.BDH("SPX Index","TOT_DEBT_TO_TOT_ASSET","CQ2 2001","CQ2 2001","Currency=USD","Period=CQ","FUND_PER=Q","Sort=A","Dates=H","DateFormat=P","Fill=—","Direction=H","UseDPDF=Y")</f>
        <v>37.409999999999997</v>
      </c>
      <c r="AE12" s="11">
        <f>_xll.BDH("SPX Index","TOT_DEBT_TO_TOT_ASSET","CQ3 2001","CQ3 2001","Currency=USD","Period=CQ","FUND_PER=Q","Sort=A","Dates=H","DateFormat=P","Fill=—","Direction=H","UseDPDF=Y")</f>
        <v>37.28</v>
      </c>
      <c r="AF12" s="11">
        <f>_xll.BDH("SPX Index","TOT_DEBT_TO_TOT_ASSET","CQ4 2001","CQ4 2001","Currency=USD","Period=CQ","FUND_PER=Q","Sort=A","Dates=H","DateFormat=P","Fill=—","Direction=H","UseDPDF=Y")</f>
        <v>37.25</v>
      </c>
      <c r="AG12" s="11">
        <f>_xll.BDH("SPX Index","TOT_DEBT_TO_TOT_ASSET","CQ1 2002","CQ1 2002","Currency=USD","Period=CQ","FUND_PER=Q","Sort=A","Dates=H","DateFormat=P","Fill=—","Direction=H","UseDPDF=Y")</f>
        <v>38.36</v>
      </c>
      <c r="AH12" s="11">
        <f>_xll.BDH("SPX Index","TOT_DEBT_TO_TOT_ASSET","CQ2 2002","CQ2 2002","Currency=USD","Period=CQ","FUND_PER=Q","Sort=A","Dates=H","DateFormat=P","Fill=—","Direction=H","UseDPDF=Y")</f>
        <v>38.36</v>
      </c>
      <c r="AI12" s="11">
        <f>_xll.BDH("SPX Index","TOT_DEBT_TO_TOT_ASSET","CQ3 2002","CQ3 2002","Currency=USD","Period=CQ","FUND_PER=Q","Sort=A","Dates=H","DateFormat=P","Fill=—","Direction=H","UseDPDF=Y")</f>
        <v>37.46</v>
      </c>
      <c r="AJ12" s="11">
        <f>_xll.BDH("SPX Index","TOT_DEBT_TO_TOT_ASSET","CQ4 2002","CQ4 2002","Currency=USD","Period=CQ","FUND_PER=Q","Sort=A","Dates=H","DateFormat=P","Fill=—","Direction=H","UseDPDF=Y")</f>
        <v>37.729999999999997</v>
      </c>
      <c r="AK12" s="11">
        <f>_xll.BDH("SPX Index","TOT_DEBT_TO_TOT_ASSET","CQ1 2003","CQ1 2003","Currency=USD","Period=CQ","FUND_PER=Q","Sort=A","Dates=H","DateFormat=P","Fill=—","Direction=H","UseDPDF=Y")</f>
        <v>37.58</v>
      </c>
      <c r="AL12" s="11">
        <f>_xll.BDH("SPX Index","TOT_DEBT_TO_TOT_ASSET","CQ2 2003","CQ2 2003","Currency=USD","Period=CQ","FUND_PER=Q","Sort=A","Dates=H","DateFormat=P","Fill=—","Direction=H","UseDPDF=Y")</f>
        <v>37.299999999999997</v>
      </c>
      <c r="AM12" s="11">
        <f>_xll.BDH("SPX Index","TOT_DEBT_TO_TOT_ASSET","CQ3 2003","CQ3 2003","Currency=USD","Period=CQ","FUND_PER=Q","Sort=A","Dates=H","DateFormat=P","Fill=—","Direction=H","UseDPDF=Y")</f>
        <v>37.799999999999997</v>
      </c>
      <c r="AN12" s="11">
        <f>_xll.BDH("SPX Index","TOT_DEBT_TO_TOT_ASSET","CQ4 2003","CQ4 2003","Currency=USD","Period=CQ","FUND_PER=Q","Sort=A","Dates=H","DateFormat=P","Fill=—","Direction=H","UseDPDF=Y")</f>
        <v>37.409999999999997</v>
      </c>
      <c r="AO12" s="11">
        <f>_xll.BDH("SPX Index","TOT_DEBT_TO_TOT_ASSET","CQ1 2004","CQ1 2004","Currency=USD","Period=CQ","FUND_PER=Q","Sort=A","Dates=H","DateFormat=P","Fill=—","Direction=H","UseDPDF=Y")</f>
        <v>37.92</v>
      </c>
      <c r="AP12" s="11">
        <f>_xll.BDH("SPX Index","TOT_DEBT_TO_TOT_ASSET","CQ2 2004","CQ2 2004","Currency=USD","Period=CQ","FUND_PER=Q","Sort=A","Dates=H","DateFormat=P","Fill=—","Direction=H","UseDPDF=Y")</f>
        <v>37.85</v>
      </c>
      <c r="AQ12" s="11">
        <f>_xll.BDH("SPX Index","TOT_DEBT_TO_TOT_ASSET","CQ3 2004","CQ3 2004","Currency=USD","Period=CQ","FUND_PER=Q","Sort=A","Dates=H","DateFormat=P","Fill=—","Direction=H","UseDPDF=Y")</f>
        <v>38</v>
      </c>
      <c r="AR12" s="11">
        <f>_xll.BDH("SPX Index","TOT_DEBT_TO_TOT_ASSET","CQ4 2004","CQ4 2004","Currency=USD","Period=CQ","FUND_PER=Q","Sort=A","Dates=H","DateFormat=P","Fill=—","Direction=H","UseDPDF=Y")</f>
        <v>37.32</v>
      </c>
      <c r="AS12" s="11">
        <f>_xll.BDH("SPX Index","TOT_DEBT_TO_TOT_ASSET","CQ1 2005","CQ1 2005","Currency=USD","Period=CQ","FUND_PER=Q","Sort=A","Dates=H","DateFormat=P","Fill=—","Direction=H","UseDPDF=Y")</f>
        <v>37.840000000000003</v>
      </c>
      <c r="AT12" s="11">
        <f>_xll.BDH("SPX Index","TOT_DEBT_TO_TOT_ASSET","CQ2 2005","CQ2 2005","Currency=USD","Period=CQ","FUND_PER=Q","Sort=A","Dates=H","DateFormat=P","Fill=—","Direction=H","UseDPDF=Y")</f>
        <v>37.49</v>
      </c>
      <c r="AU12" s="11">
        <f>_xll.BDH("SPX Index","TOT_DEBT_TO_TOT_ASSET","CQ3 2005","CQ3 2005","Currency=USD","Period=CQ","FUND_PER=Q","Sort=A","Dates=H","DateFormat=P","Fill=—","Direction=H","UseDPDF=Y")</f>
        <v>37.54</v>
      </c>
      <c r="AV12" s="11">
        <f>_xll.BDH("SPX Index","TOT_DEBT_TO_TOT_ASSET","CQ4 2005","CQ4 2005","Currency=USD","Period=CQ","FUND_PER=Q","Sort=A","Dates=H","DateFormat=P","Fill=—","Direction=H","UseDPDF=Y")</f>
        <v>37.28</v>
      </c>
      <c r="AW12" s="11">
        <f>_xll.BDH("SPX Index","TOT_DEBT_TO_TOT_ASSET","CQ1 2006","CQ1 2006","Currency=USD","Period=CQ","FUND_PER=Q","Sort=A","Dates=H","DateFormat=P","Fill=—","Direction=H","UseDPDF=Y")</f>
        <v>37.75</v>
      </c>
      <c r="AX12" s="11">
        <f>_xll.BDH("SPX Index","TOT_DEBT_TO_TOT_ASSET","CQ2 2006","CQ2 2006","Currency=USD","Period=CQ","FUND_PER=Q","Sort=A","Dates=H","DateFormat=P","Fill=—","Direction=H","UseDPDF=Y")</f>
        <v>37.44</v>
      </c>
      <c r="AY12" s="11">
        <f>_xll.BDH("SPX Index","TOT_DEBT_TO_TOT_ASSET","CQ3 2006","CQ3 2006","Currency=USD","Period=CQ","FUND_PER=Q","Sort=A","Dates=H","DateFormat=P","Fill=—","Direction=H","UseDPDF=Y")</f>
        <v>37.200000000000003</v>
      </c>
      <c r="AZ12" s="11">
        <f>_xll.BDH("SPX Index","TOT_DEBT_TO_TOT_ASSET","CQ4 2006","CQ4 2006","Currency=USD","Period=CQ","FUND_PER=Q","Sort=A","Dates=H","DateFormat=P","Fill=—","Direction=H","UseDPDF=Y")</f>
        <v>37.14</v>
      </c>
      <c r="BA12" s="11">
        <f>_xll.BDH("SPX Index","TOT_DEBT_TO_TOT_ASSET","CQ1 2007","CQ1 2007","Currency=USD","Period=CQ","FUND_PER=Q","Sort=A","Dates=H","DateFormat=P","Fill=—","Direction=H","UseDPDF=Y")</f>
        <v>38.64</v>
      </c>
      <c r="BB12" s="11">
        <f>_xll.BDH("SPX Index","TOT_DEBT_TO_TOT_ASSET","CQ2 2007","CQ2 2007","Currency=USD","Period=CQ","FUND_PER=Q","Sort=A","Dates=H","DateFormat=P","Fill=—","Direction=H","UseDPDF=Y")</f>
        <v>39.28</v>
      </c>
      <c r="BC12" s="11">
        <f>_xll.BDH("SPX Index","TOT_DEBT_TO_TOT_ASSET","CQ3 2007","CQ3 2007","Currency=USD","Period=CQ","FUND_PER=Q","Sort=A","Dates=H","DateFormat=P","Fill=—","Direction=H","UseDPDF=Y")</f>
        <v>39.06</v>
      </c>
      <c r="BD12" s="11">
        <f>_xll.BDH("SPX Index","TOT_DEBT_TO_TOT_ASSET","CQ4 2007","CQ4 2007","Currency=USD","Period=CQ","FUND_PER=Q","Sort=A","Dates=H","DateFormat=P","Fill=—","Direction=H","UseDPDF=Y")</f>
        <v>38.22</v>
      </c>
      <c r="BE12" s="11">
        <f>_xll.BDH("SPX Index","TOT_DEBT_TO_TOT_ASSET","CQ1 2008","CQ1 2008","Currency=USD","Period=CQ","FUND_PER=Q","Sort=A","Dates=H","DateFormat=P","Fill=—","Direction=H","UseDPDF=Y")</f>
        <v>38.450000000000003</v>
      </c>
      <c r="BF12" s="11">
        <f>_xll.BDH("SPX Index","TOT_DEBT_TO_TOT_ASSET","CQ2 2008","CQ2 2008","Currency=USD","Period=CQ","FUND_PER=Q","Sort=A","Dates=H","DateFormat=P","Fill=—","Direction=H","UseDPDF=Y")</f>
        <v>37.97</v>
      </c>
      <c r="BG12" s="11">
        <f>_xll.BDH("SPX Index","TOT_DEBT_TO_TOT_ASSET","CQ3 2008","CQ3 2008","Currency=USD","Period=CQ","FUND_PER=Q","Sort=A","Dates=H","DateFormat=P","Fill=—","Direction=H","UseDPDF=Y")</f>
        <v>33.26</v>
      </c>
      <c r="BH12" s="11">
        <f>_xll.BDH("SPX Index","TOT_DEBT_TO_TOT_ASSET","CQ4 2008","CQ4 2008","Currency=USD","Period=CQ","FUND_PER=Q","Sort=A","Dates=H","DateFormat=P","Fill=—","Direction=H","UseDPDF=Y")</f>
        <v>31.6</v>
      </c>
      <c r="BI12" s="11">
        <f>_xll.BDH("SPX Index","TOT_DEBT_TO_TOT_ASSET","CQ1 2009","CQ1 2009","Currency=USD","Period=CQ","FUND_PER=Q","Sort=A","Dates=H","DateFormat=P","Fill=—","Direction=H","UseDPDF=Y")</f>
        <v>31.27</v>
      </c>
      <c r="BJ12" s="11">
        <f>_xll.BDH("SPX Index","TOT_DEBT_TO_TOT_ASSET","CQ2 2009","CQ2 2009","Currency=USD","Period=CQ","FUND_PER=Q","Sort=A","Dates=H","DateFormat=P","Fill=—","Direction=H","UseDPDF=Y")</f>
        <v>30.6</v>
      </c>
      <c r="BK12" s="11">
        <f>_xll.BDH("SPX Index","TOT_DEBT_TO_TOT_ASSET","CQ3 2009","CQ3 2009","Currency=USD","Period=CQ","FUND_PER=Q","Sort=A","Dates=H","DateFormat=P","Fill=—","Direction=H","UseDPDF=Y")</f>
        <v>29.83</v>
      </c>
      <c r="BL12" s="11">
        <f>_xll.BDH("SPX Index","TOT_DEBT_TO_TOT_ASSET","CQ4 2009","CQ4 2009","Currency=USD","Period=CQ","FUND_PER=Q","Sort=A","Dates=H","DateFormat=P","Fill=—","Direction=H","UseDPDF=Y")</f>
        <v>28.46</v>
      </c>
      <c r="BM12" s="11">
        <f>_xll.BDH("SPX Index","TOT_DEBT_TO_TOT_ASSET","CQ1 2010","CQ1 2010","Currency=USD","Period=CQ","FUND_PER=Q","Sort=A","Dates=H","DateFormat=P","Fill=—","Direction=H","UseDPDF=Y")</f>
        <v>29.92</v>
      </c>
      <c r="BN12" s="11">
        <f>_xll.BDH("SPX Index","TOT_DEBT_TO_TOT_ASSET","CQ2 2010","CQ2 2010","Currency=USD","Period=CQ","FUND_PER=Q","Sort=A","Dates=H","DateFormat=P","Fill=—","Direction=H","UseDPDF=Y")</f>
        <v>29.1</v>
      </c>
      <c r="BO12" s="11">
        <f>_xll.BDH("SPX Index","TOT_DEBT_TO_TOT_ASSET","CQ3 2010","CQ3 2010","Currency=USD","Period=CQ","FUND_PER=Q","Sort=A","Dates=H","DateFormat=P","Fill=—","Direction=H","UseDPDF=Y")</f>
        <v>28.51</v>
      </c>
      <c r="BP12" s="11">
        <f>_xll.BDH("SPX Index","TOT_DEBT_TO_TOT_ASSET","CQ4 2010","CQ4 2010","Currency=USD","Period=CQ","FUND_PER=Q","Sort=A","Dates=H","DateFormat=P","Fill=—","Direction=H","UseDPDF=Y")</f>
        <v>27.92</v>
      </c>
      <c r="BQ12" s="11">
        <f>_xll.BDH("SPX Index","TOT_DEBT_TO_TOT_ASSET","CQ1 2011","CQ1 2011","Currency=USD","Period=CQ","FUND_PER=Q","Sort=A","Dates=H","DateFormat=P","Fill=—","Direction=H","UseDPDF=Y")</f>
        <v>28.15</v>
      </c>
      <c r="BR12" s="11">
        <f>_xll.BDH("SPX Index","TOT_DEBT_TO_TOT_ASSET","CQ2 2011","CQ2 2011","Currency=USD","Period=CQ","FUND_PER=Q","Sort=A","Dates=H","DateFormat=P","Fill=—","Direction=H","UseDPDF=Y")</f>
        <v>27.36</v>
      </c>
      <c r="BS12" s="11">
        <f>_xll.BDH("SPX Index","TOT_DEBT_TO_TOT_ASSET","CQ3 2011","CQ3 2011","Currency=USD","Period=CQ","FUND_PER=Q","Sort=A","Dates=H","DateFormat=P","Fill=—","Direction=H","UseDPDF=Y")</f>
        <v>26.31</v>
      </c>
      <c r="BT12" s="11">
        <f>_xll.BDH("SPX Index","TOT_DEBT_TO_TOT_ASSET","CQ4 2011","CQ4 2011","Currency=USD","Period=CQ","FUND_PER=Q","Sort=A","Dates=H","DateFormat=P","Fill=—","Direction=H","UseDPDF=Y")</f>
        <v>25.5</v>
      </c>
      <c r="BU12" s="11">
        <f>_xll.BDH("SPX Index","TOT_DEBT_TO_TOT_ASSET","CQ1 2012","CQ1 2012","Currency=USD","Period=CQ","FUND_PER=Q","Sort=A","Dates=H","DateFormat=P","Fill=—","Direction=H","UseDPDF=Y")</f>
        <v>25.76</v>
      </c>
      <c r="BV12" s="11">
        <f>_xll.BDH("SPX Index","TOT_DEBT_TO_TOT_ASSET","CQ2 2012","CQ2 2012","Currency=USD","Period=CQ","FUND_PER=Q","Sort=A","Dates=H","DateFormat=P","Fill=—","Direction=H","UseDPDF=Y")</f>
        <v>25.43</v>
      </c>
      <c r="BW12" s="11">
        <f>_xll.BDH("SPX Index","TOT_DEBT_TO_TOT_ASSET","CQ3 2012","CQ3 2012","Currency=USD","Period=CQ","FUND_PER=Q","Sort=A","Dates=H","DateFormat=P","Fill=—","Direction=H","UseDPDF=Y")</f>
        <v>24.81</v>
      </c>
      <c r="BX12" s="11">
        <f>_xll.BDH("SPX Index","TOT_DEBT_TO_TOT_ASSET","CQ4 2012","CQ4 2012","Currency=USD","Period=CQ","FUND_PER=Q","Sort=A","Dates=H","DateFormat=P","Fill=—","Direction=H","UseDPDF=Y")</f>
        <v>24.32</v>
      </c>
      <c r="BY12" s="11">
        <f>_xll.BDH("SPX Index","TOT_DEBT_TO_TOT_ASSET","CQ1 2013","CQ1 2013","Currency=USD","Period=CQ","FUND_PER=Q","Sort=A","Dates=H","DateFormat=P","Fill=—","Direction=H","UseDPDF=Y")</f>
        <v>24.36</v>
      </c>
      <c r="BZ12" s="11">
        <f>_xll.BDH("SPX Index","TOT_DEBT_TO_TOT_ASSET","CQ2 2013","CQ2 2013","Currency=USD","Period=CQ","FUND_PER=Q","Sort=A","Dates=H","DateFormat=P","Fill=—","Direction=H","UseDPDF=Y")</f>
        <v>24.34</v>
      </c>
      <c r="CA12" s="11">
        <f>_xll.BDH("SPX Index","TOT_DEBT_TO_TOT_ASSET","CQ3 2013","CQ3 2013","Currency=USD","Period=CQ","FUND_PER=Q","Sort=A","Dates=H","DateFormat=P","Fill=—","Direction=H","UseDPDF=Y")</f>
        <v>24.04</v>
      </c>
      <c r="CB12" s="11">
        <f>_xll.BDH("SPX Index","TOT_DEBT_TO_TOT_ASSET","CQ4 2013","CQ4 2013","Currency=USD","Period=CQ","FUND_PER=Q","Sort=A","Dates=H","DateFormat=P","Fill=—","Direction=H","UseDPDF=Y")</f>
        <v>23.33</v>
      </c>
      <c r="CC12" s="11">
        <f>_xll.BDH("SPX Index","TOT_DEBT_TO_TOT_ASSET","CQ1 2014","CQ1 2014","Currency=USD","Period=CQ","FUND_PER=Q","Sort=A","Dates=H","DateFormat=P","Fill=—","Direction=H","UseDPDF=Y")</f>
        <v>24.13</v>
      </c>
      <c r="CD12" s="11">
        <f>_xll.BDH("SPX Index","TOT_DEBT_TO_TOT_ASSET","CQ2 2014","CQ2 2014","Currency=USD","Period=CQ","FUND_PER=Q","Sort=A","Dates=H","DateFormat=P","Fill=—","Direction=H","UseDPDF=Y")</f>
        <v>23.85</v>
      </c>
      <c r="CE12" s="11">
        <f>_xll.BDH("SPX Index","TOT_DEBT_TO_TOT_ASSET","CQ3 2014","CQ3 2014","Currency=USD","Period=CQ","FUND_PER=Q","Sort=A","Dates=H","DateFormat=P","Fill=—","Direction=H","UseDPDF=Y")</f>
        <v>23.88</v>
      </c>
      <c r="CF12" s="11">
        <f>_xll.BDH("SPX Index","TOT_DEBT_TO_TOT_ASSET","CQ4 2014","CQ4 2014","Currency=USD","Period=CQ","FUND_PER=Q","Sort=A","Dates=H","DateFormat=P","Fill=—","Direction=H","UseDPDF=Y")</f>
        <v>23.55</v>
      </c>
      <c r="CG12" s="11">
        <f>_xll.BDH("SPX Index","TOT_DEBT_TO_TOT_ASSET","CQ1 2015","CQ1 2015","Currency=USD","Period=CQ","FUND_PER=Q","Sort=A","Dates=H","DateFormat=P","Fill=—","Direction=H","UseDPDF=Y")</f>
        <v>24.03</v>
      </c>
      <c r="CH12" s="11">
        <f>_xll.BDH("SPX Index","TOT_DEBT_TO_TOT_ASSET","CQ2 2015","CQ2 2015","Currency=USD","Period=CQ","FUND_PER=Q","Sort=A","Dates=H","DateFormat=P","Fill=—","Direction=H","UseDPDF=Y")</f>
        <v>24.33</v>
      </c>
      <c r="CI12" s="11">
        <f>_xll.BDH("SPX Index","TOT_DEBT_TO_TOT_ASSET","CQ3 2015","CQ3 2015","Currency=USD","Period=CQ","FUND_PER=Q","Sort=A","Dates=H","DateFormat=P","Fill=—","Direction=H","UseDPDF=Y")</f>
        <v>24.38</v>
      </c>
      <c r="CJ12" s="11">
        <f>_xll.BDH("SPX Index","TOT_DEBT_TO_TOT_ASSET","CQ4 2015","CQ4 2015","Currency=USD","Period=CQ","FUND_PER=Q","Sort=A","Dates=H","DateFormat=P","Fill=—","Direction=H","UseDPDF=Y")</f>
        <v>24.23</v>
      </c>
      <c r="CK12" s="11">
        <f>_xll.BDH("SPX Index","TOT_DEBT_TO_TOT_ASSET","CQ1 2016","CQ1 2016","Currency=USD","Period=CQ","FUND_PER=Q","Sort=A","Dates=H","DateFormat=P","Fill=—","Direction=H","UseDPDF=Y")</f>
        <v>24.63</v>
      </c>
      <c r="CL12" s="11">
        <f>_xll.BDH("SPX Index","TOT_DEBT_TO_TOT_ASSET","CQ2 2016","CQ2 2016","Currency=USD","Period=CQ","FUND_PER=Q","Sort=A","Dates=H","DateFormat=P","Fill=—","Direction=H","UseDPDF=Y")</f>
        <v>24.62</v>
      </c>
      <c r="CM12" s="11">
        <f>_xll.BDH("SPX Index","TOT_DEBT_TO_TOT_ASSET","CQ3 2016","CQ3 2016","Currency=USD","Period=CQ","FUND_PER=Q","Sort=A","Dates=H","DateFormat=P","Fill=—","Direction=H","UseDPDF=Y")</f>
        <v>24.65</v>
      </c>
      <c r="CN12" s="11">
        <f>_xll.BDH("SPX Index","TOT_DEBT_TO_TOT_ASSET","CQ4 2016","CQ4 2016","Currency=USD","Period=CQ","FUND_PER=Q","Sort=A","Dates=H","DateFormat=P","Fill=—","Direction=H","UseDPDF=Y")</f>
        <v>24.53</v>
      </c>
      <c r="CO12" s="11">
        <f>_xll.BDH("SPX Index","TOT_DEBT_TO_TOT_ASSET","CQ1 2017","CQ1 2017","Currency=USD","Period=CQ","FUND_PER=Q","Sort=A","Dates=H","DateFormat=P","Fill=—","Direction=H","UseDPDF=Y")</f>
        <v>24.76</v>
      </c>
      <c r="CP12" s="11">
        <f>_xll.BDH("SPX Index","TOT_DEBT_TO_TOT_ASSET","CQ2 2017","CQ2 2017","Currency=USD","Period=CQ","FUND_PER=Q","Sort=A","Dates=H","DateFormat=P","Fill=—","Direction=H","UseDPDF=Y")</f>
        <v>25.02</v>
      </c>
      <c r="CQ12" s="11">
        <f>_xll.BDH("SPX Index","TOT_DEBT_TO_TOT_ASSET","CQ3 2017","CQ3 2017","Currency=USD","Period=CQ","FUND_PER=Q","Sort=A","Dates=H","DateFormat=P","Fill=—","Direction=H","UseDPDF=Y")</f>
        <v>25.08</v>
      </c>
      <c r="CR12" s="11">
        <f>_xll.BDH("SPX Index","TOT_DEBT_TO_TOT_ASSET","CQ4 2017","CQ4 2017","Currency=USD","Period=CQ","FUND_PER=Q","Sort=A","Dates=H","DateFormat=P","Fill=—","Direction=H","UseDPDF=Y")</f>
        <v>25.05</v>
      </c>
      <c r="CS12" s="11">
        <f>_xll.BDH("SPX Index","TOT_DEBT_TO_TOT_ASSET","CQ1 2018","CQ1 2018","Currency=USD","Period=CQ","FUND_PER=Q","Sort=A","Dates=H","DateFormat=P","Fill=—","Direction=H","UseDPDF=Y")</f>
        <v>25.36</v>
      </c>
      <c r="CT12" s="11">
        <f>_xll.BDH("SPX Index","TOT_DEBT_TO_TOT_ASSET","CQ2 2018","CQ2 2018","Currency=USD","Period=CQ","FUND_PER=Q","Sort=A","Dates=H","DateFormat=P","Fill=—","Direction=H","UseDPDF=Y")</f>
        <v>25.11</v>
      </c>
      <c r="CU12" s="11">
        <f>_xll.BDH("SPX Index","TOT_DEBT_TO_TOT_ASSET","CQ3 2018","CQ3 2018","Currency=USD","Period=CQ","FUND_PER=Q","Sort=A","Dates=H","DateFormat=P","Fill=—","Direction=H","UseDPDF=Y")</f>
        <v>25.07</v>
      </c>
      <c r="CV12" s="11">
        <f>_xll.BDH("SPX Index","TOT_DEBT_TO_TOT_ASSET","CQ4 2018","CQ4 2018","Currency=USD","Period=CQ","FUND_PER=Q","Sort=A","Dates=H","DateFormat=P","Fill=—","Direction=H","UseDPDF=Y")</f>
        <v>25.35</v>
      </c>
      <c r="CW12" s="11"/>
      <c r="CX12" s="11"/>
    </row>
    <row r="13" spans="1:102" x14ac:dyDescent="0.25">
      <c r="A13" s="6" t="s">
        <v>213</v>
      </c>
      <c r="B13" s="6"/>
      <c r="C13" s="6" t="s"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Leverage &amp; 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Trading Floor User</cp:lastModifiedBy>
  <dcterms:created xsi:type="dcterms:W3CDTF">2013-04-03T15:49:21Z</dcterms:created>
  <dcterms:modified xsi:type="dcterms:W3CDTF">2019-02-15T22:24:04Z</dcterms:modified>
</cp:coreProperties>
</file>