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chriseshleman/Dropbox/Work and research/Port Authority/MEI_Online/"/>
    </mc:Choice>
  </mc:AlternateContent>
  <xr:revisionPtr revIDLastSave="0" documentId="8_{C43B2437-C929-824C-A432-95B02EC726A2}" xr6:coauthVersionLast="45" xr6:coauthVersionMax="45" xr10:uidLastSave="{00000000-0000-0000-0000-000000000000}"/>
  <bookViews>
    <workbookView xWindow="1280" yWindow="980" windowWidth="23780" windowHeight="14380" activeTab="6" xr2:uid="{00000000-000D-0000-FFFF-FFFF00000000}"/>
  </bookViews>
  <sheets>
    <sheet name="Port" sheetId="1" r:id="rId1"/>
    <sheet name="PATH" sheetId="2" r:id="rId2"/>
    <sheet name="TBT" sheetId="3" r:id="rId3"/>
    <sheet name="Aviation" sheetId="4" r:id="rId4"/>
    <sheet name="Ferry" sheetId="5" r:id="rId5"/>
    <sheet name="Region" sheetId="14" r:id="rId6"/>
    <sheet name="Prices" sheetId="10" r:id="rId7"/>
    <sheet name="Property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5" i="2" l="1"/>
  <c r="D205" i="2"/>
  <c r="C205" i="2"/>
  <c r="B205" i="2"/>
  <c r="E203" i="2"/>
  <c r="D203" i="2"/>
  <c r="C203" i="2"/>
  <c r="B203" i="2"/>
  <c r="E186" i="2"/>
  <c r="D186" i="2"/>
  <c r="D165" i="2"/>
  <c r="J113" i="4" l="1"/>
  <c r="J112" i="4"/>
  <c r="J111" i="4"/>
  <c r="J110" i="4"/>
  <c r="J109" i="4"/>
  <c r="J108" i="4"/>
  <c r="J107" i="4"/>
  <c r="J106" i="4"/>
  <c r="J105" i="4"/>
  <c r="J104" i="4"/>
  <c r="J103" i="4"/>
  <c r="J102" i="4"/>
  <c r="J101" i="4"/>
  <c r="H101" i="4"/>
  <c r="H89" i="4" s="1"/>
  <c r="G101" i="4"/>
  <c r="F101" i="4"/>
  <c r="D101" i="4"/>
  <c r="D89" i="4" s="1"/>
  <c r="J100" i="4"/>
  <c r="I100" i="4"/>
  <c r="G100" i="4"/>
  <c r="G88" i="4" s="1"/>
  <c r="J99" i="4"/>
  <c r="I99" i="4"/>
  <c r="I87" i="4" s="1"/>
  <c r="H99" i="4"/>
  <c r="H87" i="4" s="1"/>
  <c r="G99" i="4"/>
  <c r="G87" i="4" s="1"/>
  <c r="F99" i="4"/>
  <c r="F87" i="4" s="1"/>
  <c r="E99" i="4"/>
  <c r="D99" i="4"/>
  <c r="L98" i="4"/>
  <c r="L86" i="4" s="1"/>
  <c r="J98" i="4"/>
  <c r="I98" i="4"/>
  <c r="I86" i="4" s="1"/>
  <c r="H98" i="4"/>
  <c r="H86" i="4" s="1"/>
  <c r="G98" i="4"/>
  <c r="G86" i="4" s="1"/>
  <c r="F98" i="4"/>
  <c r="D98" i="4"/>
  <c r="C98" i="4"/>
  <c r="C86" i="4" s="1"/>
  <c r="B98" i="4"/>
  <c r="B86" i="4" s="1"/>
  <c r="J97" i="4"/>
  <c r="H97" i="4"/>
  <c r="G97" i="4"/>
  <c r="F97" i="4"/>
  <c r="D97" i="4"/>
  <c r="C97" i="4"/>
  <c r="B97" i="4"/>
  <c r="J96" i="4"/>
  <c r="I96" i="4"/>
  <c r="H96" i="4"/>
  <c r="G96" i="4"/>
  <c r="B96" i="4"/>
  <c r="L95" i="4"/>
  <c r="J95" i="4"/>
  <c r="I95" i="4"/>
  <c r="H95" i="4"/>
  <c r="G95" i="4"/>
  <c r="B95" i="4"/>
  <c r="L94" i="4"/>
  <c r="J94" i="4"/>
  <c r="H94" i="4"/>
  <c r="G94" i="4"/>
  <c r="C94" i="4"/>
  <c r="B94" i="4"/>
  <c r="L93" i="4"/>
  <c r="J93" i="4"/>
  <c r="I93" i="4"/>
  <c r="H93" i="4"/>
  <c r="G93" i="4"/>
  <c r="F93" i="4"/>
  <c r="D93" i="4"/>
  <c r="B93" i="4"/>
  <c r="L92" i="4"/>
  <c r="J92" i="4"/>
  <c r="I92" i="4"/>
  <c r="H92" i="4"/>
  <c r="G92" i="4"/>
  <c r="D92" i="4"/>
  <c r="C92" i="4"/>
  <c r="B92" i="4"/>
  <c r="L91" i="4"/>
  <c r="J91" i="4"/>
  <c r="I91" i="4"/>
  <c r="H91" i="4"/>
  <c r="D91" i="4"/>
  <c r="C91" i="4"/>
  <c r="B91" i="4"/>
  <c r="L90" i="4"/>
  <c r="J90" i="4"/>
  <c r="H90" i="4"/>
  <c r="G90" i="4"/>
  <c r="E90" i="4"/>
  <c r="L89" i="4"/>
  <c r="J89" i="4"/>
  <c r="I89" i="4"/>
  <c r="L88" i="4"/>
  <c r="J88" i="4"/>
  <c r="I88" i="4"/>
  <c r="H88" i="4"/>
  <c r="D88" i="4"/>
  <c r="L87" i="4"/>
  <c r="J87" i="4"/>
  <c r="C87" i="4"/>
  <c r="B87" i="4"/>
  <c r="K86" i="4"/>
  <c r="J86" i="4"/>
  <c r="D353" i="3"/>
  <c r="D352" i="3"/>
  <c r="D351" i="3"/>
  <c r="D350" i="3"/>
  <c r="D349" i="3"/>
  <c r="D348" i="3"/>
  <c r="D347" i="3"/>
  <c r="D346" i="3"/>
  <c r="D345" i="3"/>
  <c r="D344" i="3"/>
  <c r="D343" i="3"/>
  <c r="D342" i="3"/>
  <c r="H341" i="3"/>
  <c r="H329" i="3" s="1"/>
  <c r="D341" i="3"/>
  <c r="H340" i="3"/>
  <c r="H328" i="3" s="1"/>
  <c r="D340" i="3"/>
  <c r="H339" i="3"/>
  <c r="H327" i="3" s="1"/>
  <c r="D339" i="3"/>
  <c r="D338" i="3"/>
  <c r="H337" i="3"/>
  <c r="D337" i="3"/>
  <c r="C337" i="3"/>
  <c r="D336" i="3"/>
  <c r="C336" i="3"/>
  <c r="D335" i="3"/>
  <c r="C335" i="3"/>
  <c r="H334" i="3"/>
  <c r="D334" i="3"/>
  <c r="D333" i="3"/>
  <c r="D332" i="3"/>
  <c r="C332" i="3" s="1"/>
  <c r="D331" i="3"/>
  <c r="G330" i="3"/>
  <c r="F330" i="3"/>
  <c r="D330" i="3"/>
  <c r="C330" i="3"/>
  <c r="D329" i="3"/>
  <c r="G328" i="3"/>
  <c r="F328" i="3"/>
  <c r="D328" i="3"/>
  <c r="J327" i="3"/>
  <c r="D327" i="3"/>
  <c r="C327" i="3"/>
  <c r="J326" i="3"/>
  <c r="I326" i="3"/>
  <c r="H326" i="3"/>
  <c r="D326" i="3"/>
  <c r="C151" i="1"/>
  <c r="B151" i="1"/>
  <c r="D148" i="1"/>
  <c r="D147" i="1"/>
  <c r="D146" i="1"/>
  <c r="C139" i="1" l="1"/>
  <c r="D112" i="1"/>
</calcChain>
</file>

<file path=xl/sharedStrings.xml><?xml version="1.0" encoding="utf-8"?>
<sst xmlns="http://schemas.openxmlformats.org/spreadsheetml/2006/main" count="1346" uniqueCount="392">
  <si>
    <t>Year_Month</t>
  </si>
  <si>
    <t>Import TEUs</t>
  </si>
  <si>
    <t>Export TEUs</t>
  </si>
  <si>
    <t>ExpressRail Lifts (loads &amp; empties)</t>
  </si>
  <si>
    <t>Ridership (000)</t>
  </si>
  <si>
    <t>Avg. Weekday</t>
  </si>
  <si>
    <t>Avg. Saturday</t>
  </si>
  <si>
    <t>Avg. Sunday</t>
  </si>
  <si>
    <t>Autos</t>
  </si>
  <si>
    <t>Buses</t>
  </si>
  <si>
    <t>Total Trucks</t>
  </si>
  <si>
    <t>GWB</t>
  </si>
  <si>
    <t>LT</t>
  </si>
  <si>
    <t>HT</t>
  </si>
  <si>
    <t>BB</t>
  </si>
  <si>
    <t>GB</t>
  </si>
  <si>
    <t>OBX</t>
  </si>
  <si>
    <t>Total</t>
  </si>
  <si>
    <t>JFK</t>
  </si>
  <si>
    <t>LGA</t>
  </si>
  <si>
    <t>EWR</t>
  </si>
  <si>
    <t>SWF</t>
  </si>
  <si>
    <t>Freight Domestic</t>
  </si>
  <si>
    <t>Freight International</t>
  </si>
  <si>
    <t>Domestic Air Carrier</t>
  </si>
  <si>
    <t>International Air Carrier</t>
  </si>
  <si>
    <t>General Aviation</t>
  </si>
  <si>
    <t>Paid Parked Cars</t>
  </si>
  <si>
    <t>Revenue Airtrain Passengers</t>
  </si>
  <si>
    <t>2005 01</t>
  </si>
  <si>
    <t>2006 01</t>
  </si>
  <si>
    <t>2007 01</t>
  </si>
  <si>
    <t>2008 01</t>
  </si>
  <si>
    <t>2009 01</t>
  </si>
  <si>
    <t>2010 01</t>
  </si>
  <si>
    <t>2011 01</t>
  </si>
  <si>
    <t>2012 01</t>
  </si>
  <si>
    <t>2013 01</t>
  </si>
  <si>
    <t>2014 01</t>
  </si>
  <si>
    <t>2015 01</t>
  </si>
  <si>
    <t>2016 01</t>
  </si>
  <si>
    <t>2017 01</t>
  </si>
  <si>
    <t>2018 01</t>
  </si>
  <si>
    <t>2019 01</t>
  </si>
  <si>
    <t>1999 01</t>
  </si>
  <si>
    <t>2000 01</t>
  </si>
  <si>
    <t>2001 01</t>
  </si>
  <si>
    <t>2002 01</t>
  </si>
  <si>
    <t>2003 01</t>
  </si>
  <si>
    <t>2004 01</t>
  </si>
  <si>
    <t>1990 01</t>
  </si>
  <si>
    <t>1991 01</t>
  </si>
  <si>
    <t>1992 01</t>
  </si>
  <si>
    <t>1993 01</t>
  </si>
  <si>
    <t>1994 01</t>
  </si>
  <si>
    <t>1995 01</t>
  </si>
  <si>
    <t>1996 01</t>
  </si>
  <si>
    <t>1997 01</t>
  </si>
  <si>
    <t>1998 01</t>
  </si>
  <si>
    <t>2005 02</t>
  </si>
  <si>
    <t>2006 02</t>
  </si>
  <si>
    <t>2007 02</t>
  </si>
  <si>
    <t>2008 02</t>
  </si>
  <si>
    <t>2009 02</t>
  </si>
  <si>
    <t>2010 02</t>
  </si>
  <si>
    <t>2011 02</t>
  </si>
  <si>
    <t>2012 02</t>
  </si>
  <si>
    <t>2013 02</t>
  </si>
  <si>
    <t>2014 02</t>
  </si>
  <si>
    <t>2015 02</t>
  </si>
  <si>
    <t>2016 02</t>
  </si>
  <si>
    <t>2017 02</t>
  </si>
  <si>
    <t>2018 02</t>
  </si>
  <si>
    <t>2019 02</t>
  </si>
  <si>
    <t>1999 02</t>
  </si>
  <si>
    <t>2000 02</t>
  </si>
  <si>
    <t>2001 02</t>
  </si>
  <si>
    <t>2002 02</t>
  </si>
  <si>
    <t>2003 02</t>
  </si>
  <si>
    <t>2004 02</t>
  </si>
  <si>
    <t>1990 02</t>
  </si>
  <si>
    <t>1991 02</t>
  </si>
  <si>
    <t>1992 02</t>
  </si>
  <si>
    <t>1993 02</t>
  </si>
  <si>
    <t>1994 02</t>
  </si>
  <si>
    <t>1995 02</t>
  </si>
  <si>
    <t>1996 02</t>
  </si>
  <si>
    <t>1997 02</t>
  </si>
  <si>
    <t>1998 02</t>
  </si>
  <si>
    <t>2005 03</t>
  </si>
  <si>
    <t>2006 03</t>
  </si>
  <si>
    <t>2007 03</t>
  </si>
  <si>
    <t>2008 03</t>
  </si>
  <si>
    <t>2009 03</t>
  </si>
  <si>
    <t>2010 03</t>
  </si>
  <si>
    <t>2011 03</t>
  </si>
  <si>
    <t>2012 03</t>
  </si>
  <si>
    <t>2013 03</t>
  </si>
  <si>
    <t>2014 03</t>
  </si>
  <si>
    <t>2015 03</t>
  </si>
  <si>
    <t>2016 03</t>
  </si>
  <si>
    <t>2017 03</t>
  </si>
  <si>
    <t>2018 03</t>
  </si>
  <si>
    <t>2019 03</t>
  </si>
  <si>
    <t>1999 03</t>
  </si>
  <si>
    <t>2000 03</t>
  </si>
  <si>
    <t>2001 03</t>
  </si>
  <si>
    <t>2002 03</t>
  </si>
  <si>
    <t>2003 03</t>
  </si>
  <si>
    <t>2004 03</t>
  </si>
  <si>
    <t>1990 03</t>
  </si>
  <si>
    <t>1991 03</t>
  </si>
  <si>
    <t>1992 03</t>
  </si>
  <si>
    <t>1993 03</t>
  </si>
  <si>
    <t>1994 03</t>
  </si>
  <si>
    <t>1995 03</t>
  </si>
  <si>
    <t>1996 03</t>
  </si>
  <si>
    <t>1997 03</t>
  </si>
  <si>
    <t>1998 03</t>
  </si>
  <si>
    <t>2005 04</t>
  </si>
  <si>
    <t>2006 04</t>
  </si>
  <si>
    <t>2007 04</t>
  </si>
  <si>
    <t>2008 04</t>
  </si>
  <si>
    <t>2009 04</t>
  </si>
  <si>
    <t>2010 04</t>
  </si>
  <si>
    <t>2011 04</t>
  </si>
  <si>
    <t>2012 04</t>
  </si>
  <si>
    <t>2013 04</t>
  </si>
  <si>
    <t>2014 04</t>
  </si>
  <si>
    <t>2015 04</t>
  </si>
  <si>
    <t>2016 04</t>
  </si>
  <si>
    <t>2017 04</t>
  </si>
  <si>
    <t>2018 04</t>
  </si>
  <si>
    <t>2019 04</t>
  </si>
  <si>
    <t>1999 04</t>
  </si>
  <si>
    <t>2000 04</t>
  </si>
  <si>
    <t>2001 04</t>
  </si>
  <si>
    <t>2002 04</t>
  </si>
  <si>
    <t>2003 04</t>
  </si>
  <si>
    <t>2004 04</t>
  </si>
  <si>
    <t>1990 04</t>
  </si>
  <si>
    <t>1991 04</t>
  </si>
  <si>
    <t>1992 04</t>
  </si>
  <si>
    <t>1993 04</t>
  </si>
  <si>
    <t>1994 04</t>
  </si>
  <si>
    <t>1995 04</t>
  </si>
  <si>
    <t>1996 04</t>
  </si>
  <si>
    <t>1997 04</t>
  </si>
  <si>
    <t>1998 04</t>
  </si>
  <si>
    <t>2005 05</t>
  </si>
  <si>
    <t>2006 05</t>
  </si>
  <si>
    <t>2007 05</t>
  </si>
  <si>
    <t>2008 05</t>
  </si>
  <si>
    <t>2009 05</t>
  </si>
  <si>
    <t>2010 05</t>
  </si>
  <si>
    <t>2011 05</t>
  </si>
  <si>
    <t>2012 05</t>
  </si>
  <si>
    <t>2013 05</t>
  </si>
  <si>
    <t>2014 05</t>
  </si>
  <si>
    <t>2015 05</t>
  </si>
  <si>
    <t>2016 05</t>
  </si>
  <si>
    <t>2017 05</t>
  </si>
  <si>
    <t>2018 05</t>
  </si>
  <si>
    <t>1999 05</t>
  </si>
  <si>
    <t>2000 05</t>
  </si>
  <si>
    <t>2001 05</t>
  </si>
  <si>
    <t>2002 05</t>
  </si>
  <si>
    <t>2003 05</t>
  </si>
  <si>
    <t>2004 05</t>
  </si>
  <si>
    <t>1990 05</t>
  </si>
  <si>
    <t>1991 05</t>
  </si>
  <si>
    <t>1992 05</t>
  </si>
  <si>
    <t>1993 05</t>
  </si>
  <si>
    <t>1994 05</t>
  </si>
  <si>
    <t>1995 05</t>
  </si>
  <si>
    <t>1996 05</t>
  </si>
  <si>
    <t>1997 05</t>
  </si>
  <si>
    <t>1998 05</t>
  </si>
  <si>
    <t>2005 06</t>
  </si>
  <si>
    <t>2006 06</t>
  </si>
  <si>
    <t>2007 06</t>
  </si>
  <si>
    <t>2008 06</t>
  </si>
  <si>
    <t>2009 06</t>
  </si>
  <si>
    <t>2010 06</t>
  </si>
  <si>
    <t>2011 06</t>
  </si>
  <si>
    <t>2012 06</t>
  </si>
  <si>
    <t>2013 06</t>
  </si>
  <si>
    <t>2014 06</t>
  </si>
  <si>
    <t>2015 06</t>
  </si>
  <si>
    <t>2016 06</t>
  </si>
  <si>
    <t>2017 06</t>
  </si>
  <si>
    <t>2018 06</t>
  </si>
  <si>
    <t>1999 06</t>
  </si>
  <si>
    <t>2000 06</t>
  </si>
  <si>
    <t>2001 06</t>
  </si>
  <si>
    <t>2002 06</t>
  </si>
  <si>
    <t>2003 06</t>
  </si>
  <si>
    <t>2004 06</t>
  </si>
  <si>
    <t>1990 06</t>
  </si>
  <si>
    <t>1991 06</t>
  </si>
  <si>
    <t>1992 06</t>
  </si>
  <si>
    <t>1993 06</t>
  </si>
  <si>
    <t>1994 06</t>
  </si>
  <si>
    <t>1995 06</t>
  </si>
  <si>
    <t>1996 06</t>
  </si>
  <si>
    <t>1997 06</t>
  </si>
  <si>
    <t>1998 06</t>
  </si>
  <si>
    <t>2005 07</t>
  </si>
  <si>
    <t>2006 07</t>
  </si>
  <si>
    <t>2007 07</t>
  </si>
  <si>
    <t>2008 07</t>
  </si>
  <si>
    <t>2009 07</t>
  </si>
  <si>
    <t>2010 07</t>
  </si>
  <si>
    <t>2011 07</t>
  </si>
  <si>
    <t>2012 07</t>
  </si>
  <si>
    <t>2013 07</t>
  </si>
  <si>
    <t>2014 07</t>
  </si>
  <si>
    <t>2015 07</t>
  </si>
  <si>
    <t>2016 07</t>
  </si>
  <si>
    <t>2017 07</t>
  </si>
  <si>
    <t>2018 07</t>
  </si>
  <si>
    <t>1999 07</t>
  </si>
  <si>
    <t>2000 07</t>
  </si>
  <si>
    <t>2001 07</t>
  </si>
  <si>
    <t>2002 07</t>
  </si>
  <si>
    <t>2003 07</t>
  </si>
  <si>
    <t>2004 07</t>
  </si>
  <si>
    <t>1990 07</t>
  </si>
  <si>
    <t>1991 07</t>
  </si>
  <si>
    <t>1992 07</t>
  </si>
  <si>
    <t>1993 07</t>
  </si>
  <si>
    <t>1994 07</t>
  </si>
  <si>
    <t>1995 07</t>
  </si>
  <si>
    <t>1996 07</t>
  </si>
  <si>
    <t>1997 07</t>
  </si>
  <si>
    <t>1998 07</t>
  </si>
  <si>
    <t>2005 08</t>
  </si>
  <si>
    <t>2006 08</t>
  </si>
  <si>
    <t>2007 08</t>
  </si>
  <si>
    <t>2008 08</t>
  </si>
  <si>
    <t>2009 08</t>
  </si>
  <si>
    <t>2010 08</t>
  </si>
  <si>
    <t>2011 08</t>
  </si>
  <si>
    <t>2012 08</t>
  </si>
  <si>
    <t>2013 08</t>
  </si>
  <si>
    <t>2014 08</t>
  </si>
  <si>
    <t>2015 08</t>
  </si>
  <si>
    <t>2016 08</t>
  </si>
  <si>
    <t>2017 08</t>
  </si>
  <si>
    <t>2018 08</t>
  </si>
  <si>
    <t>1999 08</t>
  </si>
  <si>
    <t>2000 08</t>
  </si>
  <si>
    <t>2001 08</t>
  </si>
  <si>
    <t>2002 08</t>
  </si>
  <si>
    <t>2003 08</t>
  </si>
  <si>
    <t>2004 08</t>
  </si>
  <si>
    <t>1990 08</t>
  </si>
  <si>
    <t>1991 08</t>
  </si>
  <si>
    <t>1992 08</t>
  </si>
  <si>
    <t>1993 08</t>
  </si>
  <si>
    <t>1994 08</t>
  </si>
  <si>
    <t>1995 08</t>
  </si>
  <si>
    <t>1996 08</t>
  </si>
  <si>
    <t>1997 08</t>
  </si>
  <si>
    <t>1998 08</t>
  </si>
  <si>
    <t>2005 09</t>
  </si>
  <si>
    <t>2006 09</t>
  </si>
  <si>
    <t>2007 09</t>
  </si>
  <si>
    <t>2008 09</t>
  </si>
  <si>
    <t>2009 09</t>
  </si>
  <si>
    <t>2010 09</t>
  </si>
  <si>
    <t>2011 09</t>
  </si>
  <si>
    <t>2012 09</t>
  </si>
  <si>
    <t>2013 09</t>
  </si>
  <si>
    <t>2014 09</t>
  </si>
  <si>
    <t>2015 09</t>
  </si>
  <si>
    <t>2016 09</t>
  </si>
  <si>
    <t>2017 09</t>
  </si>
  <si>
    <t>2018 09</t>
  </si>
  <si>
    <t>1999 09</t>
  </si>
  <si>
    <t>2000 09</t>
  </si>
  <si>
    <t>2001 09</t>
  </si>
  <si>
    <t>2002 09</t>
  </si>
  <si>
    <t>2003 09</t>
  </si>
  <si>
    <t>2004 09</t>
  </si>
  <si>
    <t>1990 09</t>
  </si>
  <si>
    <t>1991 09</t>
  </si>
  <si>
    <t>1992 09</t>
  </si>
  <si>
    <t>1993 09</t>
  </si>
  <si>
    <t>1994 09</t>
  </si>
  <si>
    <t>1995 09</t>
  </si>
  <si>
    <t>1996 09</t>
  </si>
  <si>
    <t>1997 09</t>
  </si>
  <si>
    <t>1998 09</t>
  </si>
  <si>
    <t>2005 10</t>
  </si>
  <si>
    <t>2006 10</t>
  </si>
  <si>
    <t>2007 10</t>
  </si>
  <si>
    <t>2008 10</t>
  </si>
  <si>
    <t>2009 10</t>
  </si>
  <si>
    <t>2010 10</t>
  </si>
  <si>
    <t>2011 10</t>
  </si>
  <si>
    <t>2012 10</t>
  </si>
  <si>
    <t>2013 10</t>
  </si>
  <si>
    <t>2014 10</t>
  </si>
  <si>
    <t>2015 10</t>
  </si>
  <si>
    <t>2016 10</t>
  </si>
  <si>
    <t>2017 10</t>
  </si>
  <si>
    <t>2018 10</t>
  </si>
  <si>
    <t>1999 10</t>
  </si>
  <si>
    <t>2000 10</t>
  </si>
  <si>
    <t>2001 10</t>
  </si>
  <si>
    <t>2002 10</t>
  </si>
  <si>
    <t>2003 10</t>
  </si>
  <si>
    <t>2004 10</t>
  </si>
  <si>
    <t>1990 10</t>
  </si>
  <si>
    <t>1991 10</t>
  </si>
  <si>
    <t>1992 10</t>
  </si>
  <si>
    <t>1993 10</t>
  </si>
  <si>
    <t>1994 10</t>
  </si>
  <si>
    <t>1995 10</t>
  </si>
  <si>
    <t>1996 10</t>
  </si>
  <si>
    <t>1997 10</t>
  </si>
  <si>
    <t>1998 10</t>
  </si>
  <si>
    <t>2005 11</t>
  </si>
  <si>
    <t>2006 11</t>
  </si>
  <si>
    <t>2007 11</t>
  </si>
  <si>
    <t>2008 11</t>
  </si>
  <si>
    <t>2009 11</t>
  </si>
  <si>
    <t>2010 11</t>
  </si>
  <si>
    <t>2011 11</t>
  </si>
  <si>
    <t>2012 11</t>
  </si>
  <si>
    <t>2013 11</t>
  </si>
  <si>
    <t>2014 11</t>
  </si>
  <si>
    <t>2015 11</t>
  </si>
  <si>
    <t>2016 11</t>
  </si>
  <si>
    <t>2017 11</t>
  </si>
  <si>
    <t>2018 11</t>
  </si>
  <si>
    <t>1999 11</t>
  </si>
  <si>
    <t>2000 11</t>
  </si>
  <si>
    <t>2001 11</t>
  </si>
  <si>
    <t>2002 11</t>
  </si>
  <si>
    <t>2003 11</t>
  </si>
  <si>
    <t>2004 11</t>
  </si>
  <si>
    <t>1990 11</t>
  </si>
  <si>
    <t>1991 11</t>
  </si>
  <si>
    <t>1992 11</t>
  </si>
  <si>
    <t>1993 11</t>
  </si>
  <si>
    <t>1994 11</t>
  </si>
  <si>
    <t>1995 11</t>
  </si>
  <si>
    <t>1996 11</t>
  </si>
  <si>
    <t>1997 11</t>
  </si>
  <si>
    <t>1998 11</t>
  </si>
  <si>
    <t>2005 12</t>
  </si>
  <si>
    <t>2006 12</t>
  </si>
  <si>
    <t>2007 12</t>
  </si>
  <si>
    <t>2008 12</t>
  </si>
  <si>
    <t>2009 12</t>
  </si>
  <si>
    <t>2010 12</t>
  </si>
  <si>
    <t>2011 12</t>
  </si>
  <si>
    <t>2012 12</t>
  </si>
  <si>
    <t>2013 12</t>
  </si>
  <si>
    <t>2014 12</t>
  </si>
  <si>
    <t>2015 12</t>
  </si>
  <si>
    <t>2016 12</t>
  </si>
  <si>
    <t>2017 12</t>
  </si>
  <si>
    <t>2018 12</t>
  </si>
  <si>
    <t>1999 12</t>
  </si>
  <si>
    <t>2000 12</t>
  </si>
  <si>
    <t>2001 12</t>
  </si>
  <si>
    <t>2002 12</t>
  </si>
  <si>
    <t>2003 12</t>
  </si>
  <si>
    <t>2004 12</t>
  </si>
  <si>
    <t>1990 12</t>
  </si>
  <si>
    <t>1991 12</t>
  </si>
  <si>
    <t>1992 12</t>
  </si>
  <si>
    <t>1993 12</t>
  </si>
  <si>
    <t>1994 12</t>
  </si>
  <si>
    <t>1995 12</t>
  </si>
  <si>
    <t>1996 12</t>
  </si>
  <si>
    <t>1997 12</t>
  </si>
  <si>
    <t>1998 12</t>
  </si>
  <si>
    <t>Midtown</t>
  </si>
  <si>
    <t>Downtown</t>
  </si>
  <si>
    <t>GDPreal</t>
  </si>
  <si>
    <t>Employment</t>
  </si>
  <si>
    <t>CPI</t>
  </si>
  <si>
    <t>Gasoline</t>
  </si>
  <si>
    <t>2019 05</t>
  </si>
  <si>
    <t>2019 06</t>
  </si>
  <si>
    <t>2019 07</t>
  </si>
  <si>
    <t>UErate</t>
  </si>
  <si>
    <t>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</si>
</sst>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indexed="8"/>
      <name val="Calibri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0"/>
      <color indexed="15"/>
      <name val="Arial"/>
      <family val="2"/>
    </font>
    <font>
      <b/>
      <sz val="10"/>
      <color indexed="16"/>
      <name val="Arial"/>
      <family val="2"/>
    </font>
    <font>
      <b/>
      <sz val="12"/>
      <color indexed="16"/>
      <name val="Times New Roman"/>
      <family val="1"/>
    </font>
    <font>
      <sz val="9"/>
      <color rgb="FF323A2F"/>
      <name val="Arial"/>
      <family val="2"/>
    </font>
    <font>
      <sz val="10"/>
      <color theme="9" tint="-0.49998474074526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medium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8"/>
      </right>
      <top style="medium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medium">
        <color indexed="11"/>
      </bottom>
      <diagonal/>
    </border>
    <border>
      <left style="thin">
        <color indexed="8"/>
      </left>
      <right/>
      <top style="thin">
        <color indexed="10"/>
      </top>
      <bottom style="medium">
        <color indexed="11"/>
      </bottom>
      <diagonal/>
    </border>
    <border>
      <left/>
      <right/>
      <top style="thin">
        <color indexed="10"/>
      </top>
      <bottom style="medium">
        <color indexed="11"/>
      </bottom>
      <diagonal/>
    </border>
    <border>
      <left/>
      <right style="thin">
        <color indexed="10"/>
      </right>
      <top style="thin">
        <color indexed="10"/>
      </top>
      <bottom style="medium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/>
      <right style="thin">
        <color indexed="8"/>
      </right>
      <top style="thin">
        <color indexed="10"/>
      </top>
      <bottom style="medium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medium">
        <color indexed="16"/>
      </bottom>
      <diagonal/>
    </border>
    <border>
      <left style="thin">
        <color indexed="10"/>
      </left>
      <right style="thin">
        <color indexed="16"/>
      </right>
      <top style="thin">
        <color indexed="10"/>
      </top>
      <bottom style="thin">
        <color indexed="10"/>
      </bottom>
      <diagonal/>
    </border>
    <border>
      <left style="thin">
        <color indexed="16"/>
      </left>
      <right style="thin">
        <color indexed="16"/>
      </right>
      <top style="medium">
        <color indexed="16"/>
      </top>
      <bottom style="medium">
        <color indexed="16"/>
      </bottom>
      <diagonal/>
    </border>
    <border>
      <left style="thin">
        <color indexed="8"/>
      </left>
      <right style="thin">
        <color indexed="10"/>
      </right>
      <top style="medium">
        <color indexed="16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 style="thin">
        <color indexed="10"/>
      </top>
      <bottom style="medium">
        <color indexed="11"/>
      </bottom>
      <diagonal/>
    </border>
    <border>
      <left style="thin">
        <color indexed="64"/>
      </left>
      <right/>
      <top/>
      <bottom/>
      <diagonal/>
    </border>
    <border>
      <left style="thin">
        <color indexed="10"/>
      </left>
      <right style="thin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43" fontId="10" fillId="0" borderId="0" applyFont="0" applyFill="0" applyBorder="0" applyAlignment="0" applyProtection="0"/>
  </cellStyleXfs>
  <cellXfs count="68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0" fontId="0" fillId="2" borderId="3" xfId="0" applyFont="1" applyFill="1" applyBorder="1" applyAlignment="1"/>
    <xf numFmtId="49" fontId="1" fillId="2" borderId="4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5" xfId="0" applyFont="1" applyFill="1" applyBorder="1" applyAlignment="1"/>
    <xf numFmtId="49" fontId="1" fillId="2" borderId="2" xfId="0" applyNumberFormat="1" applyFont="1" applyFill="1" applyBorder="1" applyAlignment="1"/>
    <xf numFmtId="49" fontId="1" fillId="2" borderId="1" xfId="0" applyNumberFormat="1" applyFont="1" applyFill="1" applyBorder="1" applyAlignment="1"/>
    <xf numFmtId="3" fontId="0" fillId="2" borderId="2" xfId="0" applyNumberFormat="1" applyFont="1" applyFill="1" applyBorder="1" applyAlignment="1"/>
    <xf numFmtId="49" fontId="1" fillId="2" borderId="6" xfId="0" applyNumberFormat="1" applyFont="1" applyFill="1" applyBorder="1" applyAlignment="1"/>
    <xf numFmtId="49" fontId="1" fillId="2" borderId="7" xfId="0" applyNumberFormat="1" applyFont="1" applyFill="1" applyBorder="1" applyAlignment="1"/>
    <xf numFmtId="0" fontId="0" fillId="2" borderId="9" xfId="0" applyFont="1" applyFill="1" applyBorder="1" applyAlignment="1"/>
    <xf numFmtId="0" fontId="0" fillId="0" borderId="0" xfId="0" applyNumberFormat="1" applyFont="1" applyAlignment="1"/>
    <xf numFmtId="49" fontId="1" fillId="2" borderId="10" xfId="0" applyNumberFormat="1" applyFont="1" applyFill="1" applyBorder="1" applyAlignment="1"/>
    <xf numFmtId="0" fontId="0" fillId="0" borderId="0" xfId="0" applyNumberFormat="1" applyFont="1" applyAlignment="1"/>
    <xf numFmtId="0" fontId="0" fillId="2" borderId="4" xfId="0" applyNumberFormat="1" applyFont="1" applyFill="1" applyBorder="1" applyAlignment="1"/>
    <xf numFmtId="0" fontId="0" fillId="0" borderId="0" xfId="0" applyNumberFormat="1" applyFont="1" applyAlignment="1"/>
    <xf numFmtId="0" fontId="0" fillId="2" borderId="4" xfId="0" applyFont="1" applyFill="1" applyBorder="1" applyAlignment="1"/>
    <xf numFmtId="0" fontId="0" fillId="2" borderId="2" xfId="0" applyFont="1" applyFill="1" applyBorder="1" applyAlignment="1"/>
    <xf numFmtId="0" fontId="0" fillId="0" borderId="0" xfId="0" applyNumberFormat="1" applyFont="1" applyAlignment="1"/>
    <xf numFmtId="3" fontId="4" fillId="2" borderId="14" xfId="0" applyNumberFormat="1" applyFont="1" applyFill="1" applyBorder="1" applyAlignment="1"/>
    <xf numFmtId="3" fontId="4" fillId="2" borderId="19" xfId="0" applyNumberFormat="1" applyFont="1" applyFill="1" applyBorder="1" applyAlignment="1"/>
    <xf numFmtId="49" fontId="1" fillId="2" borderId="20" xfId="0" applyNumberFormat="1" applyFont="1" applyFill="1" applyBorder="1" applyAlignment="1"/>
    <xf numFmtId="3" fontId="5" fillId="4" borderId="21" xfId="0" applyNumberFormat="1" applyFont="1" applyFill="1" applyBorder="1" applyAlignment="1">
      <alignment vertical="center"/>
    </xf>
    <xf numFmtId="3" fontId="6" fillId="4" borderId="21" xfId="0" applyNumberFormat="1" applyFont="1" applyFill="1" applyBorder="1" applyAlignment="1">
      <alignment vertical="center"/>
    </xf>
    <xf numFmtId="0" fontId="4" fillId="2" borderId="22" xfId="0" applyNumberFormat="1" applyFont="1" applyFill="1" applyBorder="1" applyAlignment="1"/>
    <xf numFmtId="0" fontId="4" fillId="2" borderId="19" xfId="0" applyNumberFormat="1" applyFont="1" applyFill="1" applyBorder="1" applyAlignment="1"/>
    <xf numFmtId="49" fontId="1" fillId="2" borderId="23" xfId="0" applyNumberFormat="1" applyFont="1" applyFill="1" applyBorder="1" applyAlignment="1"/>
    <xf numFmtId="0" fontId="4" fillId="2" borderId="14" xfId="0" applyNumberFormat="1" applyFont="1" applyFill="1" applyBorder="1" applyAlignment="1"/>
    <xf numFmtId="0" fontId="4" fillId="2" borderId="15" xfId="0" applyNumberFormat="1" applyFont="1" applyFill="1" applyBorder="1" applyAlignment="1"/>
    <xf numFmtId="0" fontId="4" fillId="3" borderId="17" xfId="0" applyNumberFormat="1" applyFont="1" applyFill="1" applyBorder="1" applyAlignment="1"/>
    <xf numFmtId="0" fontId="4" fillId="2" borderId="16" xfId="0" applyNumberFormat="1" applyFont="1" applyFill="1" applyBorder="1" applyAlignment="1"/>
    <xf numFmtId="3" fontId="7" fillId="0" borderId="0" xfId="0" applyNumberFormat="1" applyFont="1"/>
    <xf numFmtId="3" fontId="0" fillId="0" borderId="24" xfId="0" applyNumberFormat="1" applyBorder="1"/>
    <xf numFmtId="3" fontId="0" fillId="0" borderId="0" xfId="0" applyNumberFormat="1"/>
    <xf numFmtId="0" fontId="0" fillId="0" borderId="0" xfId="0"/>
    <xf numFmtId="3" fontId="0" fillId="0" borderId="8" xfId="0" applyNumberFormat="1" applyBorder="1"/>
    <xf numFmtId="3" fontId="0" fillId="0" borderId="24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8" fillId="0" borderId="24" xfId="0" applyFont="1" applyBorder="1"/>
    <xf numFmtId="49" fontId="1" fillId="2" borderId="25" xfId="0" applyNumberFormat="1" applyFont="1" applyFill="1" applyBorder="1" applyAlignment="1"/>
    <xf numFmtId="3" fontId="7" fillId="5" borderId="0" xfId="0" applyNumberFormat="1" applyFont="1" applyFill="1"/>
    <xf numFmtId="0" fontId="0" fillId="0" borderId="24" xfId="0" applyBorder="1"/>
    <xf numFmtId="3" fontId="0" fillId="5" borderId="0" xfId="0" applyNumberFormat="1" applyFill="1"/>
    <xf numFmtId="0" fontId="0" fillId="5" borderId="0" xfId="0" applyFill="1"/>
    <xf numFmtId="3" fontId="0" fillId="5" borderId="24" xfId="0" applyNumberFormat="1" applyFill="1" applyBorder="1"/>
    <xf numFmtId="3" fontId="0" fillId="5" borderId="8" xfId="0" applyNumberFormat="1" applyFill="1" applyBorder="1"/>
    <xf numFmtId="3" fontId="9" fillId="0" borderId="0" xfId="0" applyNumberFormat="1" applyFont="1"/>
    <xf numFmtId="3" fontId="0" fillId="5" borderId="24" xfId="0" applyNumberFormat="1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49" fontId="2" fillId="4" borderId="10" xfId="0" applyNumberFormat="1" applyFont="1" applyFill="1" applyBorder="1" applyAlignment="1"/>
    <xf numFmtId="49" fontId="3" fillId="4" borderId="11" xfId="0" applyNumberFormat="1" applyFont="1" applyFill="1" applyBorder="1" applyAlignment="1">
      <alignment horizontal="center"/>
    </xf>
    <xf numFmtId="49" fontId="3" fillId="4" borderId="12" xfId="0" applyNumberFormat="1" applyFont="1" applyFill="1" applyBorder="1" applyAlignment="1">
      <alignment horizontal="center"/>
    </xf>
    <xf numFmtId="49" fontId="3" fillId="4" borderId="18" xfId="0" applyNumberFormat="1" applyFont="1" applyFill="1" applyBorder="1" applyAlignment="1">
      <alignment horizontal="center"/>
    </xf>
    <xf numFmtId="49" fontId="3" fillId="4" borderId="13" xfId="0" applyNumberFormat="1" applyFont="1" applyFill="1" applyBorder="1" applyAlignment="1">
      <alignment horizontal="center"/>
    </xf>
    <xf numFmtId="1" fontId="0" fillId="0" borderId="24" xfId="0" applyNumberFormat="1" applyBorder="1"/>
    <xf numFmtId="1" fontId="0" fillId="0" borderId="0" xfId="0" applyNumberFormat="1" applyFill="1" applyAlignment="1">
      <alignment horizontal="right"/>
    </xf>
    <xf numFmtId="1" fontId="9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1" fontId="0" fillId="0" borderId="0" xfId="0" applyNumberFormat="1"/>
    <xf numFmtId="1" fontId="0" fillId="5" borderId="24" xfId="0" applyNumberFormat="1" applyFill="1" applyBorder="1"/>
    <xf numFmtId="1" fontId="0" fillId="5" borderId="0" xfId="0" applyNumberFormat="1" applyFill="1"/>
    <xf numFmtId="1" fontId="0" fillId="0" borderId="0" xfId="1" applyNumberFormat="1" applyFont="1"/>
    <xf numFmtId="1" fontId="9" fillId="0" borderId="0" xfId="0" applyNumberFormat="1" applyFont="1"/>
    <xf numFmtId="1" fontId="0" fillId="0" borderId="24" xfId="0" applyNumberFormat="1" applyBorder="1" applyAlignment="1">
      <alignment horizontal="right"/>
    </xf>
    <xf numFmtId="0" fontId="10" fillId="0" borderId="0" xfId="0" applyFont="1"/>
  </cellXfs>
  <cellStyles count="2">
    <cellStyle name="Comma" xfId="1" builtinId="3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  <rgbColor rgb="FF323A2F"/>
      <rgbColor rgb="FFFFFF00"/>
      <rgbColor rgb="FFD9E2F3"/>
      <rgbColor rgb="FF385623"/>
      <rgbColor rgb="FF44546A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80"/>
  <sheetViews>
    <sheetView showGridLines="0" topLeftCell="A106" workbookViewId="0">
      <selection activeCell="A122" sqref="A122:A173"/>
    </sheetView>
  </sheetViews>
  <sheetFormatPr baseColWidth="10" defaultColWidth="8.83203125" defaultRowHeight="15" customHeight="1" x14ac:dyDescent="0.2"/>
  <cols>
    <col min="1" max="1" width="14.5" style="1" customWidth="1"/>
    <col min="2" max="3" width="8.83203125" style="1" customWidth="1"/>
    <col min="4" max="4" width="13.83203125" style="1" customWidth="1"/>
    <col min="5" max="256" width="8.83203125" style="1" customWidth="1"/>
  </cols>
  <sheetData>
    <row r="1" spans="1:5" ht="1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4"/>
    </row>
    <row r="2" spans="1:5" ht="15" customHeight="1" x14ac:dyDescent="0.2">
      <c r="A2" s="5" t="s">
        <v>29</v>
      </c>
      <c r="B2" s="6">
        <v>191242</v>
      </c>
      <c r="C2" s="6">
        <v>77692</v>
      </c>
      <c r="D2" s="6">
        <v>25022</v>
      </c>
      <c r="E2" s="7"/>
    </row>
    <row r="3" spans="1:5" ht="15" customHeight="1" x14ac:dyDescent="0.2">
      <c r="A3" s="8" t="s">
        <v>59</v>
      </c>
      <c r="B3" s="6">
        <v>179210</v>
      </c>
      <c r="C3" s="6">
        <v>74099</v>
      </c>
      <c r="D3" s="6">
        <v>25036</v>
      </c>
      <c r="E3" s="7"/>
    </row>
    <row r="4" spans="1:5" ht="15" customHeight="1" x14ac:dyDescent="0.2">
      <c r="A4" s="8" t="s">
        <v>89</v>
      </c>
      <c r="B4" s="6">
        <v>194984</v>
      </c>
      <c r="C4" s="6">
        <v>84574</v>
      </c>
      <c r="D4" s="6">
        <v>26011</v>
      </c>
      <c r="E4" s="7"/>
    </row>
    <row r="5" spans="1:5" ht="15" customHeight="1" x14ac:dyDescent="0.2">
      <c r="A5" s="8" t="s">
        <v>119</v>
      </c>
      <c r="B5" s="6">
        <v>184573</v>
      </c>
      <c r="C5" s="6">
        <v>86723</v>
      </c>
      <c r="D5" s="6">
        <v>23915</v>
      </c>
      <c r="E5" s="7"/>
    </row>
    <row r="6" spans="1:5" ht="15" customHeight="1" x14ac:dyDescent="0.2">
      <c r="A6" s="8" t="s">
        <v>149</v>
      </c>
      <c r="B6" s="6">
        <v>211414</v>
      </c>
      <c r="C6" s="6">
        <v>86475</v>
      </c>
      <c r="D6" s="6">
        <v>24961</v>
      </c>
      <c r="E6" s="7"/>
    </row>
    <row r="7" spans="1:5" ht="15" customHeight="1" x14ac:dyDescent="0.2">
      <c r="A7" s="8" t="s">
        <v>178</v>
      </c>
      <c r="B7" s="6">
        <v>202916</v>
      </c>
      <c r="C7" s="6">
        <v>80582</v>
      </c>
      <c r="D7" s="6">
        <v>23768</v>
      </c>
      <c r="E7" s="7"/>
    </row>
    <row r="8" spans="1:5" ht="15" customHeight="1" x14ac:dyDescent="0.2">
      <c r="A8" s="8" t="s">
        <v>207</v>
      </c>
      <c r="B8" s="6">
        <v>211764</v>
      </c>
      <c r="C8" s="6">
        <v>81790</v>
      </c>
      <c r="D8" s="6">
        <v>23688</v>
      </c>
      <c r="E8" s="7"/>
    </row>
    <row r="9" spans="1:5" ht="15" customHeight="1" x14ac:dyDescent="0.2">
      <c r="A9" s="8" t="s">
        <v>236</v>
      </c>
      <c r="B9" s="6">
        <v>199437</v>
      </c>
      <c r="C9" s="6">
        <v>78994</v>
      </c>
      <c r="D9" s="6">
        <v>27033</v>
      </c>
      <c r="E9" s="7"/>
    </row>
    <row r="10" spans="1:5" ht="15" customHeight="1" x14ac:dyDescent="0.2">
      <c r="A10" s="8" t="s">
        <v>265</v>
      </c>
      <c r="B10" s="6">
        <v>205132</v>
      </c>
      <c r="C10" s="6">
        <v>77699</v>
      </c>
      <c r="D10" s="6">
        <v>25508</v>
      </c>
      <c r="E10" s="7"/>
    </row>
    <row r="11" spans="1:5" ht="15" customHeight="1" x14ac:dyDescent="0.2">
      <c r="A11" s="8" t="s">
        <v>294</v>
      </c>
      <c r="B11" s="6">
        <v>216593</v>
      </c>
      <c r="C11" s="6">
        <v>83920</v>
      </c>
      <c r="D11" s="6">
        <v>26929</v>
      </c>
      <c r="E11" s="7"/>
    </row>
    <row r="12" spans="1:5" ht="15" customHeight="1" x14ac:dyDescent="0.2">
      <c r="A12" s="8" t="s">
        <v>323</v>
      </c>
      <c r="B12" s="6">
        <v>213802</v>
      </c>
      <c r="C12" s="6">
        <v>86622</v>
      </c>
      <c r="D12" s="6">
        <v>25854</v>
      </c>
      <c r="E12" s="7"/>
    </row>
    <row r="13" spans="1:5" ht="15" customHeight="1" x14ac:dyDescent="0.2">
      <c r="A13" s="9" t="s">
        <v>352</v>
      </c>
      <c r="B13" s="6">
        <v>197055</v>
      </c>
      <c r="C13" s="6">
        <v>78713</v>
      </c>
      <c r="D13" s="6">
        <v>25307</v>
      </c>
      <c r="E13" s="7"/>
    </row>
    <row r="14" spans="1:5" ht="15" customHeight="1" x14ac:dyDescent="0.2">
      <c r="A14" s="5" t="s">
        <v>30</v>
      </c>
      <c r="B14" s="6">
        <v>209929</v>
      </c>
      <c r="C14" s="6">
        <v>80349</v>
      </c>
      <c r="D14" s="6">
        <v>26286</v>
      </c>
      <c r="E14" s="7"/>
    </row>
    <row r="15" spans="1:5" ht="15" customHeight="1" x14ac:dyDescent="0.2">
      <c r="A15" s="8" t="s">
        <v>60</v>
      </c>
      <c r="B15" s="6">
        <v>178698</v>
      </c>
      <c r="C15" s="6">
        <v>76681</v>
      </c>
      <c r="D15" s="6">
        <v>24445</v>
      </c>
      <c r="E15" s="7"/>
    </row>
    <row r="16" spans="1:5" ht="15" customHeight="1" x14ac:dyDescent="0.2">
      <c r="A16" s="8" t="s">
        <v>90</v>
      </c>
      <c r="B16" s="6">
        <v>206024</v>
      </c>
      <c r="C16" s="6">
        <v>92544</v>
      </c>
      <c r="D16" s="6">
        <v>29086</v>
      </c>
      <c r="E16" s="7"/>
    </row>
    <row r="17" spans="1:5" ht="15" customHeight="1" x14ac:dyDescent="0.2">
      <c r="A17" s="8" t="s">
        <v>120</v>
      </c>
      <c r="B17" s="6">
        <v>232782</v>
      </c>
      <c r="C17" s="6">
        <v>84478</v>
      </c>
      <c r="D17" s="6">
        <v>26520</v>
      </c>
      <c r="E17" s="7"/>
    </row>
    <row r="18" spans="1:5" ht="15" customHeight="1" x14ac:dyDescent="0.2">
      <c r="A18" s="8" t="s">
        <v>150</v>
      </c>
      <c r="B18" s="6">
        <v>230168</v>
      </c>
      <c r="C18" s="6">
        <v>92194</v>
      </c>
      <c r="D18" s="6">
        <v>27668</v>
      </c>
      <c r="E18" s="7"/>
    </row>
    <row r="19" spans="1:5" ht="15" customHeight="1" x14ac:dyDescent="0.2">
      <c r="A19" s="8" t="s">
        <v>179</v>
      </c>
      <c r="B19" s="6">
        <v>220439</v>
      </c>
      <c r="C19" s="6">
        <v>88883</v>
      </c>
      <c r="D19" s="6">
        <v>27586</v>
      </c>
      <c r="E19" s="7"/>
    </row>
    <row r="20" spans="1:5" ht="15" customHeight="1" x14ac:dyDescent="0.2">
      <c r="A20" s="8" t="s">
        <v>208</v>
      </c>
      <c r="B20" s="6">
        <v>231820</v>
      </c>
      <c r="C20" s="6">
        <v>86316</v>
      </c>
      <c r="D20" s="6">
        <v>28776</v>
      </c>
      <c r="E20" s="7"/>
    </row>
    <row r="21" spans="1:5" ht="15" customHeight="1" x14ac:dyDescent="0.2">
      <c r="A21" s="8" t="s">
        <v>237</v>
      </c>
      <c r="B21" s="6">
        <v>229928</v>
      </c>
      <c r="C21" s="6">
        <v>89561</v>
      </c>
      <c r="D21" s="6">
        <v>31712</v>
      </c>
      <c r="E21" s="7"/>
    </row>
    <row r="22" spans="1:5" ht="15" customHeight="1" x14ac:dyDescent="0.2">
      <c r="A22" s="8" t="s">
        <v>266</v>
      </c>
      <c r="B22" s="6">
        <v>206291</v>
      </c>
      <c r="C22" s="6">
        <v>80918</v>
      </c>
      <c r="D22" s="6">
        <v>28876</v>
      </c>
      <c r="E22" s="7"/>
    </row>
    <row r="23" spans="1:5" ht="15" customHeight="1" x14ac:dyDescent="0.2">
      <c r="A23" s="8" t="s">
        <v>295</v>
      </c>
      <c r="B23" s="6">
        <v>236657</v>
      </c>
      <c r="C23" s="6">
        <v>99318</v>
      </c>
      <c r="D23" s="6">
        <v>30485</v>
      </c>
      <c r="E23" s="7"/>
    </row>
    <row r="24" spans="1:5" ht="15" customHeight="1" x14ac:dyDescent="0.2">
      <c r="A24" s="8" t="s">
        <v>324</v>
      </c>
      <c r="B24" s="6">
        <v>215238</v>
      </c>
      <c r="C24" s="6">
        <v>95261</v>
      </c>
      <c r="D24" s="6">
        <v>29909</v>
      </c>
      <c r="E24" s="7"/>
    </row>
    <row r="25" spans="1:5" ht="15" customHeight="1" x14ac:dyDescent="0.2">
      <c r="A25" s="9" t="s">
        <v>353</v>
      </c>
      <c r="B25" s="6">
        <v>201580</v>
      </c>
      <c r="C25" s="6">
        <v>84868</v>
      </c>
      <c r="D25" s="6">
        <v>27535</v>
      </c>
      <c r="E25" s="7"/>
    </row>
    <row r="26" spans="1:5" ht="15" customHeight="1" x14ac:dyDescent="0.2">
      <c r="A26" s="5" t="s">
        <v>31</v>
      </c>
      <c r="B26" s="6">
        <v>190233</v>
      </c>
      <c r="C26" s="6">
        <v>105311</v>
      </c>
      <c r="D26" s="6">
        <v>26517</v>
      </c>
      <c r="E26" s="7"/>
    </row>
    <row r="27" spans="1:5" ht="15" customHeight="1" x14ac:dyDescent="0.2">
      <c r="A27" s="8" t="s">
        <v>61</v>
      </c>
      <c r="B27" s="6">
        <v>192377</v>
      </c>
      <c r="C27" s="6">
        <v>99725</v>
      </c>
      <c r="D27" s="6">
        <v>23150</v>
      </c>
      <c r="E27" s="7"/>
    </row>
    <row r="28" spans="1:5" ht="15" customHeight="1" x14ac:dyDescent="0.2">
      <c r="A28" s="8" t="s">
        <v>91</v>
      </c>
      <c r="B28" s="6">
        <v>233233</v>
      </c>
      <c r="C28" s="6">
        <v>129066</v>
      </c>
      <c r="D28" s="6">
        <v>28909</v>
      </c>
      <c r="E28" s="7"/>
    </row>
    <row r="29" spans="1:5" ht="15" customHeight="1" x14ac:dyDescent="0.2">
      <c r="A29" s="8" t="s">
        <v>121</v>
      </c>
      <c r="B29" s="6">
        <v>190907</v>
      </c>
      <c r="C29" s="6">
        <v>112554</v>
      </c>
      <c r="D29" s="6">
        <v>28930</v>
      </c>
      <c r="E29" s="7"/>
    </row>
    <row r="30" spans="1:5" ht="15" customHeight="1" x14ac:dyDescent="0.2">
      <c r="A30" s="8" t="s">
        <v>151</v>
      </c>
      <c r="B30" s="6">
        <v>218807</v>
      </c>
      <c r="C30" s="6">
        <v>127051</v>
      </c>
      <c r="D30" s="6">
        <v>29394</v>
      </c>
      <c r="E30" s="7"/>
    </row>
    <row r="31" spans="1:5" ht="15" customHeight="1" x14ac:dyDescent="0.2">
      <c r="A31" s="8" t="s">
        <v>180</v>
      </c>
      <c r="B31" s="6">
        <v>235998</v>
      </c>
      <c r="C31" s="6">
        <v>130257</v>
      </c>
      <c r="D31" s="6">
        <v>29702</v>
      </c>
      <c r="E31" s="7"/>
    </row>
    <row r="32" spans="1:5" ht="15" customHeight="1" x14ac:dyDescent="0.2">
      <c r="A32" s="8" t="s">
        <v>209</v>
      </c>
      <c r="B32" s="6">
        <v>230276</v>
      </c>
      <c r="C32" s="6">
        <v>115576</v>
      </c>
      <c r="D32" s="6">
        <v>28985</v>
      </c>
      <c r="E32" s="7"/>
    </row>
    <row r="33" spans="1:5" ht="15" customHeight="1" x14ac:dyDescent="0.2">
      <c r="A33" s="8" t="s">
        <v>238</v>
      </c>
      <c r="B33" s="6">
        <v>245535</v>
      </c>
      <c r="C33" s="6">
        <v>128799</v>
      </c>
      <c r="D33" s="6">
        <v>33794</v>
      </c>
      <c r="E33" s="7"/>
    </row>
    <row r="34" spans="1:5" ht="15" customHeight="1" x14ac:dyDescent="0.2">
      <c r="A34" s="8" t="s">
        <v>267</v>
      </c>
      <c r="B34" s="6">
        <v>235112</v>
      </c>
      <c r="C34" s="6">
        <v>129445</v>
      </c>
      <c r="D34" s="6">
        <v>31200</v>
      </c>
      <c r="E34" s="7"/>
    </row>
    <row r="35" spans="1:5" ht="15" customHeight="1" x14ac:dyDescent="0.2">
      <c r="A35" s="8" t="s">
        <v>296</v>
      </c>
      <c r="B35" s="6">
        <v>224795</v>
      </c>
      <c r="C35" s="6">
        <v>132851</v>
      </c>
      <c r="D35" s="6">
        <v>34788</v>
      </c>
      <c r="E35" s="7"/>
    </row>
    <row r="36" spans="1:5" ht="15" customHeight="1" x14ac:dyDescent="0.2">
      <c r="A36" s="8" t="s">
        <v>325</v>
      </c>
      <c r="B36" s="6">
        <v>213170</v>
      </c>
      <c r="C36" s="6">
        <v>131951</v>
      </c>
      <c r="D36" s="6">
        <v>32171</v>
      </c>
      <c r="E36" s="7"/>
    </row>
    <row r="37" spans="1:5" ht="15" customHeight="1" x14ac:dyDescent="0.2">
      <c r="A37" s="9" t="s">
        <v>354</v>
      </c>
      <c r="B37" s="6">
        <v>209149</v>
      </c>
      <c r="C37" s="6">
        <v>135317</v>
      </c>
      <c r="D37" s="6">
        <v>30503</v>
      </c>
      <c r="E37" s="7"/>
    </row>
    <row r="38" spans="1:5" ht="15" customHeight="1" x14ac:dyDescent="0.2">
      <c r="A38" s="5" t="s">
        <v>32</v>
      </c>
      <c r="B38" s="6">
        <v>199718</v>
      </c>
      <c r="C38" s="6">
        <v>123021</v>
      </c>
      <c r="D38" s="6">
        <v>32731</v>
      </c>
      <c r="E38" s="7"/>
    </row>
    <row r="39" spans="1:5" ht="15" customHeight="1" x14ac:dyDescent="0.2">
      <c r="A39" s="8" t="s">
        <v>62</v>
      </c>
      <c r="B39" s="6">
        <v>194440</v>
      </c>
      <c r="C39" s="6">
        <v>130287</v>
      </c>
      <c r="D39" s="6">
        <v>30320</v>
      </c>
      <c r="E39" s="7"/>
    </row>
    <row r="40" spans="1:5" ht="15" customHeight="1" x14ac:dyDescent="0.2">
      <c r="A40" s="8" t="s">
        <v>92</v>
      </c>
      <c r="B40" s="6">
        <v>203279</v>
      </c>
      <c r="C40" s="6">
        <v>145569</v>
      </c>
      <c r="D40" s="6">
        <v>32156</v>
      </c>
      <c r="E40" s="7"/>
    </row>
    <row r="41" spans="1:5" ht="15" customHeight="1" x14ac:dyDescent="0.2">
      <c r="A41" s="8" t="s">
        <v>122</v>
      </c>
      <c r="B41" s="6">
        <v>202462</v>
      </c>
      <c r="C41" s="6">
        <v>140235</v>
      </c>
      <c r="D41" s="6">
        <v>31942</v>
      </c>
      <c r="E41" s="7"/>
    </row>
    <row r="42" spans="1:5" ht="15" customHeight="1" x14ac:dyDescent="0.2">
      <c r="A42" s="8" t="s">
        <v>152</v>
      </c>
      <c r="B42" s="6">
        <v>210660</v>
      </c>
      <c r="C42" s="6">
        <v>145170</v>
      </c>
      <c r="D42" s="6">
        <v>32396</v>
      </c>
      <c r="E42" s="7"/>
    </row>
    <row r="43" spans="1:5" ht="15" customHeight="1" x14ac:dyDescent="0.2">
      <c r="A43" s="8" t="s">
        <v>181</v>
      </c>
      <c r="B43" s="6">
        <v>221509</v>
      </c>
      <c r="C43" s="6">
        <v>152286</v>
      </c>
      <c r="D43" s="6">
        <v>30924</v>
      </c>
      <c r="E43" s="7"/>
    </row>
    <row r="44" spans="1:5" ht="15" customHeight="1" x14ac:dyDescent="0.2">
      <c r="A44" s="8" t="s">
        <v>210</v>
      </c>
      <c r="B44" s="6">
        <v>229149</v>
      </c>
      <c r="C44" s="6">
        <v>143869</v>
      </c>
      <c r="D44" s="6">
        <v>33839</v>
      </c>
      <c r="E44" s="7"/>
    </row>
    <row r="45" spans="1:5" ht="15" customHeight="1" x14ac:dyDescent="0.2">
      <c r="A45" s="8" t="s">
        <v>239</v>
      </c>
      <c r="B45" s="6">
        <v>227739</v>
      </c>
      <c r="C45" s="6">
        <v>140949</v>
      </c>
      <c r="D45" s="6">
        <v>35223</v>
      </c>
      <c r="E45" s="7"/>
    </row>
    <row r="46" spans="1:5" ht="15" customHeight="1" x14ac:dyDescent="0.2">
      <c r="A46" s="8" t="s">
        <v>268</v>
      </c>
      <c r="B46" s="6">
        <v>238844</v>
      </c>
      <c r="C46" s="6">
        <v>144034</v>
      </c>
      <c r="D46" s="6">
        <v>31508</v>
      </c>
      <c r="E46" s="7"/>
    </row>
    <row r="47" spans="1:5" ht="15" customHeight="1" x14ac:dyDescent="0.2">
      <c r="A47" s="8" t="s">
        <v>297</v>
      </c>
      <c r="B47" s="6">
        <v>230338</v>
      </c>
      <c r="C47" s="6">
        <v>131009</v>
      </c>
      <c r="D47" s="6">
        <v>33621</v>
      </c>
      <c r="E47" s="7"/>
    </row>
    <row r="48" spans="1:5" ht="15" customHeight="1" x14ac:dyDescent="0.2">
      <c r="A48" s="8" t="s">
        <v>326</v>
      </c>
      <c r="B48" s="6">
        <v>204080</v>
      </c>
      <c r="C48" s="6">
        <v>118296</v>
      </c>
      <c r="D48" s="6">
        <v>28559</v>
      </c>
      <c r="E48" s="7"/>
    </row>
    <row r="49" spans="1:5" ht="15" customHeight="1" x14ac:dyDescent="0.2">
      <c r="A49" s="9" t="s">
        <v>355</v>
      </c>
      <c r="B49" s="6">
        <v>186756</v>
      </c>
      <c r="C49" s="6">
        <v>101515</v>
      </c>
      <c r="D49" s="6">
        <v>24608</v>
      </c>
      <c r="E49" s="7"/>
    </row>
    <row r="50" spans="1:5" ht="15" customHeight="1" x14ac:dyDescent="0.2">
      <c r="A50" s="5" t="s">
        <v>33</v>
      </c>
      <c r="B50" s="6">
        <v>176449</v>
      </c>
      <c r="C50" s="6">
        <v>96314</v>
      </c>
      <c r="D50" s="6">
        <v>23946</v>
      </c>
      <c r="E50" s="7"/>
    </row>
    <row r="51" spans="1:5" ht="15" customHeight="1" x14ac:dyDescent="0.2">
      <c r="A51" s="8" t="s">
        <v>63</v>
      </c>
      <c r="B51" s="6">
        <v>169909</v>
      </c>
      <c r="C51" s="6">
        <v>113233</v>
      </c>
      <c r="D51" s="6">
        <v>22982</v>
      </c>
      <c r="E51" s="7"/>
    </row>
    <row r="52" spans="1:5" ht="15" customHeight="1" x14ac:dyDescent="0.2">
      <c r="A52" s="8" t="s">
        <v>93</v>
      </c>
      <c r="B52" s="6">
        <v>167592</v>
      </c>
      <c r="C52" s="6">
        <v>113236</v>
      </c>
      <c r="D52" s="6">
        <v>26488</v>
      </c>
      <c r="E52" s="7"/>
    </row>
    <row r="53" spans="1:5" ht="15" customHeight="1" x14ac:dyDescent="0.2">
      <c r="A53" s="8" t="s">
        <v>123</v>
      </c>
      <c r="B53" s="6">
        <v>170899</v>
      </c>
      <c r="C53" s="6">
        <v>110700</v>
      </c>
      <c r="D53" s="6">
        <v>26381</v>
      </c>
      <c r="E53" s="7"/>
    </row>
    <row r="54" spans="1:5" ht="15" customHeight="1" x14ac:dyDescent="0.2">
      <c r="A54" s="8" t="s">
        <v>153</v>
      </c>
      <c r="B54" s="6">
        <v>182403</v>
      </c>
      <c r="C54" s="6">
        <v>122652</v>
      </c>
      <c r="D54" s="6">
        <v>24980</v>
      </c>
      <c r="E54" s="7"/>
    </row>
    <row r="55" spans="1:5" ht="15" customHeight="1" x14ac:dyDescent="0.2">
      <c r="A55" s="8" t="s">
        <v>182</v>
      </c>
      <c r="B55" s="6">
        <v>186985</v>
      </c>
      <c r="C55" s="6">
        <v>117427</v>
      </c>
      <c r="D55" s="6">
        <v>25976</v>
      </c>
      <c r="E55" s="7"/>
    </row>
    <row r="56" spans="1:5" ht="15" customHeight="1" x14ac:dyDescent="0.2">
      <c r="A56" s="8" t="s">
        <v>211</v>
      </c>
      <c r="B56" s="6">
        <v>207066</v>
      </c>
      <c r="C56" s="6">
        <v>114782</v>
      </c>
      <c r="D56" s="6">
        <v>26668</v>
      </c>
      <c r="E56" s="7"/>
    </row>
    <row r="57" spans="1:5" ht="15" customHeight="1" x14ac:dyDescent="0.2">
      <c r="A57" s="8" t="s">
        <v>240</v>
      </c>
      <c r="B57" s="6">
        <v>209693</v>
      </c>
      <c r="C57" s="6">
        <v>121629</v>
      </c>
      <c r="D57" s="6">
        <v>26382</v>
      </c>
      <c r="E57" s="7"/>
    </row>
    <row r="58" spans="1:5" ht="15" customHeight="1" x14ac:dyDescent="0.2">
      <c r="A58" s="8" t="s">
        <v>269</v>
      </c>
      <c r="B58" s="6">
        <v>203622</v>
      </c>
      <c r="C58" s="6">
        <v>117160</v>
      </c>
      <c r="D58" s="6">
        <v>24381</v>
      </c>
      <c r="E58" s="7"/>
    </row>
    <row r="59" spans="1:5" ht="15" customHeight="1" x14ac:dyDescent="0.2">
      <c r="A59" s="8" t="s">
        <v>298</v>
      </c>
      <c r="B59" s="6">
        <v>206034</v>
      </c>
      <c r="C59" s="6">
        <v>127107</v>
      </c>
      <c r="D59" s="6">
        <v>28702</v>
      </c>
      <c r="E59" s="7"/>
    </row>
    <row r="60" spans="1:5" ht="15" customHeight="1" x14ac:dyDescent="0.2">
      <c r="A60" s="8" t="s">
        <v>327</v>
      </c>
      <c r="B60" s="6">
        <v>191549</v>
      </c>
      <c r="C60" s="6">
        <v>124007</v>
      </c>
      <c r="D60" s="6">
        <v>26352</v>
      </c>
      <c r="E60" s="7"/>
    </row>
    <row r="61" spans="1:5" ht="15" customHeight="1" x14ac:dyDescent="0.2">
      <c r="A61" s="9" t="s">
        <v>356</v>
      </c>
      <c r="B61" s="6">
        <v>172834</v>
      </c>
      <c r="C61" s="6">
        <v>114825</v>
      </c>
      <c r="D61" s="6">
        <v>24893</v>
      </c>
      <c r="E61" s="7"/>
    </row>
    <row r="62" spans="1:5" ht="15" customHeight="1" x14ac:dyDescent="0.2">
      <c r="A62" s="5" t="s">
        <v>34</v>
      </c>
      <c r="B62" s="6">
        <v>185797</v>
      </c>
      <c r="C62" s="6">
        <v>116759</v>
      </c>
      <c r="D62" s="6">
        <v>26637</v>
      </c>
      <c r="E62" s="7"/>
    </row>
    <row r="63" spans="1:5" ht="15" customHeight="1" x14ac:dyDescent="0.2">
      <c r="A63" s="8" t="s">
        <v>64</v>
      </c>
      <c r="B63" s="6">
        <v>173911</v>
      </c>
      <c r="C63" s="6">
        <v>108455</v>
      </c>
      <c r="D63" s="6">
        <v>24638</v>
      </c>
      <c r="E63" s="7"/>
    </row>
    <row r="64" spans="1:5" ht="15" customHeight="1" x14ac:dyDescent="0.2">
      <c r="A64" s="8" t="s">
        <v>94</v>
      </c>
      <c r="B64" s="6">
        <v>204311</v>
      </c>
      <c r="C64" s="6">
        <v>127992</v>
      </c>
      <c r="D64" s="6">
        <v>33175</v>
      </c>
      <c r="E64" s="7"/>
    </row>
    <row r="65" spans="1:5" ht="15" customHeight="1" x14ac:dyDescent="0.2">
      <c r="A65" s="8" t="s">
        <v>124</v>
      </c>
      <c r="B65" s="6">
        <v>197723</v>
      </c>
      <c r="C65" s="6">
        <v>132954</v>
      </c>
      <c r="D65" s="6">
        <v>31680</v>
      </c>
      <c r="E65" s="7"/>
    </row>
    <row r="66" spans="1:5" ht="15" customHeight="1" x14ac:dyDescent="0.2">
      <c r="A66" s="8" t="s">
        <v>154</v>
      </c>
      <c r="B66" s="6">
        <v>222840</v>
      </c>
      <c r="C66" s="6">
        <v>134803</v>
      </c>
      <c r="D66" s="6">
        <v>31428</v>
      </c>
      <c r="E66" s="7"/>
    </row>
    <row r="67" spans="1:5" ht="15" customHeight="1" x14ac:dyDescent="0.2">
      <c r="A67" s="8" t="s">
        <v>183</v>
      </c>
      <c r="B67" s="6">
        <v>222671</v>
      </c>
      <c r="C67" s="6">
        <v>126520</v>
      </c>
      <c r="D67" s="6">
        <v>32739</v>
      </c>
      <c r="E67" s="7"/>
    </row>
    <row r="68" spans="1:5" ht="15" customHeight="1" x14ac:dyDescent="0.2">
      <c r="A68" s="8" t="s">
        <v>212</v>
      </c>
      <c r="B68" s="6">
        <v>251199</v>
      </c>
      <c r="C68" s="6">
        <v>128654</v>
      </c>
      <c r="D68" s="6">
        <v>32593</v>
      </c>
      <c r="E68" s="7"/>
    </row>
    <row r="69" spans="1:5" ht="15" customHeight="1" x14ac:dyDescent="0.2">
      <c r="A69" s="8" t="s">
        <v>241</v>
      </c>
      <c r="B69" s="6">
        <v>244559</v>
      </c>
      <c r="C69" s="6">
        <v>128426</v>
      </c>
      <c r="D69" s="6">
        <v>34773</v>
      </c>
      <c r="E69" s="7"/>
    </row>
    <row r="70" spans="1:5" ht="15" customHeight="1" x14ac:dyDescent="0.2">
      <c r="A70" s="8" t="s">
        <v>270</v>
      </c>
      <c r="B70" s="6">
        <v>225947</v>
      </c>
      <c r="C70" s="6">
        <v>117289</v>
      </c>
      <c r="D70" s="6">
        <v>32377</v>
      </c>
      <c r="E70" s="7"/>
    </row>
    <row r="71" spans="1:5" ht="15" customHeight="1" x14ac:dyDescent="0.2">
      <c r="A71" s="8" t="s">
        <v>299</v>
      </c>
      <c r="B71" s="6">
        <v>232438</v>
      </c>
      <c r="C71" s="6">
        <v>139182</v>
      </c>
      <c r="D71" s="6">
        <v>35714</v>
      </c>
      <c r="E71" s="7"/>
    </row>
    <row r="72" spans="1:5" ht="15" customHeight="1" x14ac:dyDescent="0.2">
      <c r="A72" s="8" t="s">
        <v>328</v>
      </c>
      <c r="B72" s="6">
        <v>214830</v>
      </c>
      <c r="C72" s="6">
        <v>134055</v>
      </c>
      <c r="D72" s="6">
        <v>32369</v>
      </c>
      <c r="E72" s="7"/>
    </row>
    <row r="73" spans="1:5" ht="15" customHeight="1" x14ac:dyDescent="0.2">
      <c r="A73" s="9" t="s">
        <v>357</v>
      </c>
      <c r="B73" s="6">
        <v>202868</v>
      </c>
      <c r="C73" s="6">
        <v>123239</v>
      </c>
      <c r="D73" s="6">
        <v>28647</v>
      </c>
      <c r="E73" s="7"/>
    </row>
    <row r="74" spans="1:5" ht="15" customHeight="1" x14ac:dyDescent="0.2">
      <c r="A74" s="5" t="s">
        <v>35</v>
      </c>
      <c r="B74" s="6">
        <v>216055</v>
      </c>
      <c r="C74" s="6">
        <v>123278</v>
      </c>
      <c r="D74" s="6">
        <v>32744</v>
      </c>
      <c r="E74" s="7"/>
    </row>
    <row r="75" spans="1:5" ht="15" customHeight="1" x14ac:dyDescent="0.2">
      <c r="A75" s="8" t="s">
        <v>65</v>
      </c>
      <c r="B75" s="6">
        <v>206706</v>
      </c>
      <c r="C75" s="6">
        <v>119001</v>
      </c>
      <c r="D75" s="6">
        <v>31539</v>
      </c>
      <c r="E75" s="7"/>
    </row>
    <row r="76" spans="1:5" ht="15" customHeight="1" x14ac:dyDescent="0.2">
      <c r="A76" s="8" t="s">
        <v>95</v>
      </c>
      <c r="B76" s="6">
        <v>207973</v>
      </c>
      <c r="C76" s="6">
        <v>153959</v>
      </c>
      <c r="D76" s="6">
        <v>39112</v>
      </c>
      <c r="E76" s="7"/>
    </row>
    <row r="77" spans="1:5" ht="15" customHeight="1" x14ac:dyDescent="0.2">
      <c r="A77" s="8" t="s">
        <v>125</v>
      </c>
      <c r="B77" s="6">
        <v>216412</v>
      </c>
      <c r="C77" s="6">
        <v>140657</v>
      </c>
      <c r="D77" s="6">
        <v>34881</v>
      </c>
      <c r="E77" s="7"/>
    </row>
    <row r="78" spans="1:5" ht="15" customHeight="1" x14ac:dyDescent="0.2">
      <c r="A78" s="8" t="s">
        <v>155</v>
      </c>
      <c r="B78" s="6">
        <v>230054</v>
      </c>
      <c r="C78" s="6">
        <v>147933</v>
      </c>
      <c r="D78" s="6">
        <v>34162</v>
      </c>
      <c r="E78" s="7"/>
    </row>
    <row r="79" spans="1:5" ht="15" customHeight="1" x14ac:dyDescent="0.2">
      <c r="A79" s="8" t="s">
        <v>184</v>
      </c>
      <c r="B79" s="6">
        <v>221461</v>
      </c>
      <c r="C79" s="6">
        <v>131265</v>
      </c>
      <c r="D79" s="6">
        <v>35291</v>
      </c>
      <c r="E79" s="7"/>
    </row>
    <row r="80" spans="1:5" ht="15" customHeight="1" x14ac:dyDescent="0.2">
      <c r="A80" s="8" t="s">
        <v>213</v>
      </c>
      <c r="B80" s="6">
        <v>236482</v>
      </c>
      <c r="C80" s="6">
        <v>134867</v>
      </c>
      <c r="D80" s="6">
        <v>35999</v>
      </c>
      <c r="E80" s="7"/>
    </row>
    <row r="81" spans="1:5" ht="15" customHeight="1" x14ac:dyDescent="0.2">
      <c r="A81" s="8" t="s">
        <v>242</v>
      </c>
      <c r="B81" s="6">
        <v>244589</v>
      </c>
      <c r="C81" s="6">
        <v>126531</v>
      </c>
      <c r="D81" s="6">
        <v>34824</v>
      </c>
      <c r="E81" s="7"/>
    </row>
    <row r="82" spans="1:5" ht="15" customHeight="1" x14ac:dyDescent="0.2">
      <c r="A82" s="8" t="s">
        <v>271</v>
      </c>
      <c r="B82" s="6">
        <v>242771</v>
      </c>
      <c r="C82" s="6">
        <v>138158</v>
      </c>
      <c r="D82" s="6">
        <v>38328</v>
      </c>
      <c r="E82" s="7"/>
    </row>
    <row r="83" spans="1:5" ht="15" customHeight="1" x14ac:dyDescent="0.2">
      <c r="A83" s="8" t="s">
        <v>300</v>
      </c>
      <c r="B83" s="6">
        <v>223892</v>
      </c>
      <c r="C83" s="6">
        <v>141546</v>
      </c>
      <c r="D83" s="6">
        <v>37611</v>
      </c>
      <c r="E83" s="7"/>
    </row>
    <row r="84" spans="1:5" ht="15" customHeight="1" x14ac:dyDescent="0.2">
      <c r="A84" s="8" t="s">
        <v>329</v>
      </c>
      <c r="B84" s="6">
        <v>226040</v>
      </c>
      <c r="C84" s="6">
        <v>131470</v>
      </c>
      <c r="D84" s="6">
        <v>32780</v>
      </c>
      <c r="E84" s="7"/>
    </row>
    <row r="85" spans="1:5" ht="15" customHeight="1" x14ac:dyDescent="0.2">
      <c r="A85" s="9" t="s">
        <v>358</v>
      </c>
      <c r="B85" s="6">
        <v>211256</v>
      </c>
      <c r="C85" s="6">
        <v>132600</v>
      </c>
      <c r="D85" s="6">
        <v>35780</v>
      </c>
      <c r="E85" s="7"/>
    </row>
    <row r="86" spans="1:5" ht="15" customHeight="1" x14ac:dyDescent="0.2">
      <c r="A86" s="5" t="s">
        <v>36</v>
      </c>
      <c r="B86" s="6">
        <v>228051</v>
      </c>
      <c r="C86" s="6">
        <v>129432</v>
      </c>
      <c r="D86" s="6">
        <v>34009</v>
      </c>
      <c r="E86" s="7"/>
    </row>
    <row r="87" spans="1:5" ht="15" customHeight="1" x14ac:dyDescent="0.2">
      <c r="A87" s="8" t="s">
        <v>66</v>
      </c>
      <c r="B87" s="6">
        <v>219087</v>
      </c>
      <c r="C87" s="6">
        <v>123307</v>
      </c>
      <c r="D87" s="6">
        <v>34482</v>
      </c>
      <c r="E87" s="7"/>
    </row>
    <row r="88" spans="1:5" ht="15" customHeight="1" x14ac:dyDescent="0.2">
      <c r="A88" s="8" t="s">
        <v>96</v>
      </c>
      <c r="B88" s="6">
        <v>208999</v>
      </c>
      <c r="C88" s="6">
        <v>143471</v>
      </c>
      <c r="D88" s="6">
        <v>42505</v>
      </c>
      <c r="E88" s="7"/>
    </row>
    <row r="89" spans="1:5" ht="15" customHeight="1" x14ac:dyDescent="0.2">
      <c r="A89" s="8" t="s">
        <v>126</v>
      </c>
      <c r="B89" s="6">
        <v>224808</v>
      </c>
      <c r="C89" s="6">
        <v>131268</v>
      </c>
      <c r="D89" s="6">
        <v>38538</v>
      </c>
      <c r="E89" s="7"/>
    </row>
    <row r="90" spans="1:5" ht="15" customHeight="1" x14ac:dyDescent="0.2">
      <c r="A90" s="8" t="s">
        <v>156</v>
      </c>
      <c r="B90" s="6">
        <v>239283</v>
      </c>
      <c r="C90" s="6">
        <v>140629</v>
      </c>
      <c r="D90" s="6">
        <v>40194</v>
      </c>
      <c r="E90" s="7"/>
    </row>
    <row r="91" spans="1:5" ht="15" customHeight="1" x14ac:dyDescent="0.2">
      <c r="A91" s="8" t="s">
        <v>185</v>
      </c>
      <c r="B91" s="6">
        <v>238627</v>
      </c>
      <c r="C91" s="6">
        <v>130153</v>
      </c>
      <c r="D91" s="6">
        <v>38570</v>
      </c>
      <c r="E91" s="7"/>
    </row>
    <row r="92" spans="1:5" ht="15" customHeight="1" x14ac:dyDescent="0.2">
      <c r="A92" s="8" t="s">
        <v>214</v>
      </c>
      <c r="B92" s="6">
        <v>256591</v>
      </c>
      <c r="C92" s="6">
        <v>135878</v>
      </c>
      <c r="D92" s="6">
        <v>40357</v>
      </c>
      <c r="E92" s="7"/>
    </row>
    <row r="93" spans="1:5" ht="15" customHeight="1" x14ac:dyDescent="0.2">
      <c r="A93" s="8" t="s">
        <v>243</v>
      </c>
      <c r="B93" s="6">
        <v>257122</v>
      </c>
      <c r="C93" s="6">
        <v>128966</v>
      </c>
      <c r="D93" s="6">
        <v>40976</v>
      </c>
      <c r="E93" s="7"/>
    </row>
    <row r="94" spans="1:5" ht="15" customHeight="1" x14ac:dyDescent="0.2">
      <c r="A94" s="8" t="s">
        <v>272</v>
      </c>
      <c r="B94" s="6">
        <v>238063</v>
      </c>
      <c r="C94" s="6">
        <v>129863</v>
      </c>
      <c r="D94" s="6">
        <v>35739</v>
      </c>
      <c r="E94" s="7"/>
    </row>
    <row r="95" spans="1:5" ht="15" customHeight="1" x14ac:dyDescent="0.2">
      <c r="A95" s="8" t="s">
        <v>301</v>
      </c>
      <c r="B95" s="6">
        <v>198768</v>
      </c>
      <c r="C95" s="6">
        <v>115865</v>
      </c>
      <c r="D95" s="6">
        <v>33589</v>
      </c>
      <c r="E95" s="7"/>
    </row>
    <row r="96" spans="1:5" ht="15" customHeight="1" x14ac:dyDescent="0.2">
      <c r="A96" s="8" t="s">
        <v>330</v>
      </c>
      <c r="B96" s="6">
        <v>224732</v>
      </c>
      <c r="C96" s="6">
        <v>106603</v>
      </c>
      <c r="D96" s="6">
        <v>26112</v>
      </c>
      <c r="E96" s="7"/>
    </row>
    <row r="97" spans="1:5" ht="15" customHeight="1" x14ac:dyDescent="0.2">
      <c r="A97" s="9" t="s">
        <v>359</v>
      </c>
      <c r="B97" s="6">
        <v>215440</v>
      </c>
      <c r="C97" s="6">
        <v>127866</v>
      </c>
      <c r="D97" s="6">
        <v>28433</v>
      </c>
      <c r="E97" s="7"/>
    </row>
    <row r="98" spans="1:5" ht="15" customHeight="1" x14ac:dyDescent="0.2">
      <c r="A98" s="5" t="s">
        <v>37</v>
      </c>
      <c r="B98" s="6">
        <v>215142</v>
      </c>
      <c r="C98" s="6">
        <v>116455</v>
      </c>
      <c r="D98" s="6">
        <v>34315</v>
      </c>
      <c r="E98" s="7"/>
    </row>
    <row r="99" spans="1:5" ht="15" customHeight="1" x14ac:dyDescent="0.2">
      <c r="A99" s="8" t="s">
        <v>67</v>
      </c>
      <c r="B99" s="6">
        <v>202521</v>
      </c>
      <c r="C99" s="6">
        <v>119052</v>
      </c>
      <c r="D99" s="6">
        <v>30056</v>
      </c>
      <c r="E99" s="7"/>
    </row>
    <row r="100" spans="1:5" ht="15" customHeight="1" x14ac:dyDescent="0.2">
      <c r="A100" s="8" t="s">
        <v>97</v>
      </c>
      <c r="B100" s="6">
        <v>212577</v>
      </c>
      <c r="C100" s="6">
        <v>132189</v>
      </c>
      <c r="D100" s="6">
        <v>37018</v>
      </c>
      <c r="E100" s="7"/>
    </row>
    <row r="101" spans="1:5" ht="15" customHeight="1" x14ac:dyDescent="0.2">
      <c r="A101" s="8" t="s">
        <v>127</v>
      </c>
      <c r="B101" s="6">
        <v>216414</v>
      </c>
      <c r="C101" s="6">
        <v>131664</v>
      </c>
      <c r="D101" s="6">
        <v>37631</v>
      </c>
      <c r="E101" s="7"/>
    </row>
    <row r="102" spans="1:5" ht="15" customHeight="1" x14ac:dyDescent="0.2">
      <c r="A102" s="8" t="s">
        <v>157</v>
      </c>
      <c r="B102" s="6">
        <v>244785</v>
      </c>
      <c r="C102" s="6">
        <v>129160</v>
      </c>
      <c r="D102" s="6">
        <v>34512</v>
      </c>
      <c r="E102" s="7"/>
    </row>
    <row r="103" spans="1:5" ht="15" customHeight="1" x14ac:dyDescent="0.2">
      <c r="A103" s="8" t="s">
        <v>186</v>
      </c>
      <c r="B103" s="6">
        <v>229211</v>
      </c>
      <c r="C103" s="6">
        <v>112884</v>
      </c>
      <c r="D103" s="6">
        <v>38823</v>
      </c>
      <c r="E103" s="7"/>
    </row>
    <row r="104" spans="1:5" ht="15" customHeight="1" x14ac:dyDescent="0.2">
      <c r="A104" s="8" t="s">
        <v>215</v>
      </c>
      <c r="B104" s="6">
        <v>250828</v>
      </c>
      <c r="C104" s="6">
        <v>119346</v>
      </c>
      <c r="D104" s="6">
        <v>34863</v>
      </c>
      <c r="E104" s="7"/>
    </row>
    <row r="105" spans="1:5" ht="15" customHeight="1" x14ac:dyDescent="0.2">
      <c r="A105" s="8" t="s">
        <v>244</v>
      </c>
      <c r="B105" s="6">
        <v>263549</v>
      </c>
      <c r="C105" s="6">
        <v>127074</v>
      </c>
      <c r="D105" s="6">
        <v>35752</v>
      </c>
      <c r="E105" s="7"/>
    </row>
    <row r="106" spans="1:5" ht="15" customHeight="1" x14ac:dyDescent="0.2">
      <c r="A106" s="8" t="s">
        <v>273</v>
      </c>
      <c r="B106" s="6">
        <v>235665</v>
      </c>
      <c r="C106" s="6">
        <v>113282</v>
      </c>
      <c r="D106" s="6">
        <v>34460</v>
      </c>
      <c r="E106" s="7"/>
    </row>
    <row r="107" spans="1:5" ht="15" customHeight="1" x14ac:dyDescent="0.2">
      <c r="A107" s="8" t="s">
        <v>302</v>
      </c>
      <c r="B107" s="6">
        <v>255804</v>
      </c>
      <c r="C107" s="6">
        <v>129205</v>
      </c>
      <c r="D107" s="6">
        <v>38912</v>
      </c>
      <c r="E107" s="7"/>
    </row>
    <row r="108" spans="1:5" ht="15" customHeight="1" x14ac:dyDescent="0.2">
      <c r="A108" s="8" t="s">
        <v>331</v>
      </c>
      <c r="B108" s="6">
        <v>209290</v>
      </c>
      <c r="C108" s="6">
        <v>125545</v>
      </c>
      <c r="D108" s="6">
        <v>34673</v>
      </c>
      <c r="E108" s="7"/>
    </row>
    <row r="109" spans="1:5" ht="15" customHeight="1" x14ac:dyDescent="0.2">
      <c r="A109" s="9" t="s">
        <v>360</v>
      </c>
      <c r="B109" s="6">
        <v>224769</v>
      </c>
      <c r="C109" s="6">
        <v>110845</v>
      </c>
      <c r="D109" s="6">
        <v>34825</v>
      </c>
      <c r="E109" s="7"/>
    </row>
    <row r="110" spans="1:5" ht="15" customHeight="1" x14ac:dyDescent="0.2">
      <c r="A110" s="5" t="s">
        <v>38</v>
      </c>
      <c r="B110" s="6">
        <v>231885</v>
      </c>
      <c r="C110" s="6">
        <v>104646</v>
      </c>
      <c r="D110" s="6">
        <v>32586</v>
      </c>
      <c r="E110" s="7"/>
    </row>
    <row r="111" spans="1:5" ht="15" customHeight="1" x14ac:dyDescent="0.2">
      <c r="A111" s="8" t="s">
        <v>68</v>
      </c>
      <c r="B111" s="6">
        <v>207699</v>
      </c>
      <c r="C111" s="6">
        <v>92800</v>
      </c>
      <c r="D111" s="6">
        <v>30347</v>
      </c>
      <c r="E111" s="7"/>
    </row>
    <row r="112" spans="1:5" ht="15" customHeight="1" x14ac:dyDescent="0.2">
      <c r="A112" s="8" t="s">
        <v>98</v>
      </c>
      <c r="B112" s="6">
        <v>234059</v>
      </c>
      <c r="C112" s="6">
        <v>135779</v>
      </c>
      <c r="D112" s="6">
        <f>D124/(1+0.104)</f>
        <v>41800.724637681153</v>
      </c>
      <c r="E112" s="7"/>
    </row>
    <row r="113" spans="1:5" ht="15" customHeight="1" x14ac:dyDescent="0.2">
      <c r="A113" s="8" t="s">
        <v>128</v>
      </c>
      <c r="B113" s="6">
        <v>229683</v>
      </c>
      <c r="C113" s="6">
        <v>125266</v>
      </c>
      <c r="D113" s="6">
        <v>41768</v>
      </c>
      <c r="E113" s="7"/>
    </row>
    <row r="114" spans="1:5" ht="15" customHeight="1" x14ac:dyDescent="0.2">
      <c r="A114" s="8" t="s">
        <v>158</v>
      </c>
      <c r="B114" s="6">
        <v>248601</v>
      </c>
      <c r="C114" s="6">
        <v>128260</v>
      </c>
      <c r="D114" s="6">
        <v>38137</v>
      </c>
      <c r="E114" s="7"/>
    </row>
    <row r="115" spans="1:5" ht="15" customHeight="1" x14ac:dyDescent="0.2">
      <c r="A115" s="8" t="s">
        <v>187</v>
      </c>
      <c r="B115" s="6">
        <v>241653</v>
      </c>
      <c r="C115" s="6">
        <v>117848</v>
      </c>
      <c r="D115" s="6">
        <v>38563</v>
      </c>
      <c r="E115" s="7"/>
    </row>
    <row r="116" spans="1:5" ht="15" customHeight="1" x14ac:dyDescent="0.2">
      <c r="A116" s="8" t="s">
        <v>216</v>
      </c>
      <c r="B116" s="6">
        <v>266371</v>
      </c>
      <c r="C116" s="6">
        <v>120241</v>
      </c>
      <c r="D116" s="6">
        <v>43027</v>
      </c>
      <c r="E116" s="7"/>
    </row>
    <row r="117" spans="1:5" ht="15" customHeight="1" x14ac:dyDescent="0.2">
      <c r="A117" s="8" t="s">
        <v>245</v>
      </c>
      <c r="B117" s="6">
        <v>269715</v>
      </c>
      <c r="C117" s="6">
        <v>127448</v>
      </c>
      <c r="D117" s="6">
        <v>42995</v>
      </c>
      <c r="E117" s="7"/>
    </row>
    <row r="118" spans="1:5" ht="15" customHeight="1" x14ac:dyDescent="0.2">
      <c r="A118" s="8" t="s">
        <v>274</v>
      </c>
      <c r="B118" s="6">
        <v>252232</v>
      </c>
      <c r="C118" s="6">
        <v>110680</v>
      </c>
      <c r="D118" s="6">
        <v>39430</v>
      </c>
      <c r="E118" s="7"/>
    </row>
    <row r="119" spans="1:5" ht="15" customHeight="1" x14ac:dyDescent="0.2">
      <c r="A119" s="8" t="s">
        <v>303</v>
      </c>
      <c r="B119" s="6">
        <v>272576</v>
      </c>
      <c r="C119" s="6">
        <v>126367</v>
      </c>
      <c r="D119" s="6">
        <v>42950</v>
      </c>
      <c r="E119" s="7"/>
    </row>
    <row r="120" spans="1:5" ht="15" customHeight="1" x14ac:dyDescent="0.2">
      <c r="A120" s="8" t="s">
        <v>332</v>
      </c>
      <c r="B120" s="6">
        <v>239599</v>
      </c>
      <c r="C120" s="6">
        <v>121504</v>
      </c>
      <c r="D120" s="6">
        <v>36541</v>
      </c>
      <c r="E120" s="7"/>
    </row>
    <row r="121" spans="1:5" ht="15" customHeight="1" x14ac:dyDescent="0.2">
      <c r="A121" s="9" t="s">
        <v>361</v>
      </c>
      <c r="B121" s="6">
        <v>250590</v>
      </c>
      <c r="C121" s="6">
        <v>118006</v>
      </c>
      <c r="D121" s="6">
        <v>37268</v>
      </c>
      <c r="E121" s="7"/>
    </row>
    <row r="122" spans="1:5" ht="15" customHeight="1" x14ac:dyDescent="0.2">
      <c r="A122" s="5" t="s">
        <v>39</v>
      </c>
      <c r="B122" s="6">
        <v>235293</v>
      </c>
      <c r="C122" s="6">
        <v>104201</v>
      </c>
      <c r="D122" s="6">
        <v>37132</v>
      </c>
      <c r="E122" s="7"/>
    </row>
    <row r="123" spans="1:5" ht="15" customHeight="1" x14ac:dyDescent="0.2">
      <c r="A123" s="8" t="s">
        <v>69</v>
      </c>
      <c r="B123" s="6">
        <v>240453</v>
      </c>
      <c r="C123" s="6">
        <v>102326</v>
      </c>
      <c r="D123" s="6">
        <v>35818</v>
      </c>
      <c r="E123" s="7"/>
    </row>
    <row r="124" spans="1:5" ht="15" customHeight="1" x14ac:dyDescent="0.2">
      <c r="A124" s="8" t="s">
        <v>99</v>
      </c>
      <c r="B124" s="6">
        <v>287777</v>
      </c>
      <c r="C124" s="6">
        <v>125079</v>
      </c>
      <c r="D124" s="6">
        <v>46148</v>
      </c>
      <c r="E124" s="7"/>
    </row>
    <row r="125" spans="1:5" ht="15" customHeight="1" x14ac:dyDescent="0.2">
      <c r="A125" s="8" t="s">
        <v>129</v>
      </c>
      <c r="B125" s="6">
        <v>251106</v>
      </c>
      <c r="C125" s="6">
        <v>125008</v>
      </c>
      <c r="D125" s="6">
        <v>47661</v>
      </c>
      <c r="E125" s="7"/>
    </row>
    <row r="126" spans="1:5" ht="15" customHeight="1" x14ac:dyDescent="0.2">
      <c r="A126" s="8" t="s">
        <v>159</v>
      </c>
      <c r="B126" s="6">
        <v>282030</v>
      </c>
      <c r="C126" s="6">
        <v>126641</v>
      </c>
      <c r="D126" s="6">
        <v>44663</v>
      </c>
      <c r="E126" s="7"/>
    </row>
    <row r="127" spans="1:5" ht="15" customHeight="1" x14ac:dyDescent="0.2">
      <c r="A127" s="8" t="s">
        <v>188</v>
      </c>
      <c r="B127" s="6">
        <v>279038</v>
      </c>
      <c r="C127" s="6">
        <v>115991</v>
      </c>
      <c r="D127" s="6">
        <v>45681</v>
      </c>
      <c r="E127" s="7"/>
    </row>
    <row r="128" spans="1:5" ht="15" customHeight="1" x14ac:dyDescent="0.2">
      <c r="A128" s="8" t="s">
        <v>217</v>
      </c>
      <c r="B128" s="6">
        <v>295865</v>
      </c>
      <c r="C128" s="6">
        <v>120736</v>
      </c>
      <c r="D128" s="6">
        <v>46892</v>
      </c>
      <c r="E128" s="7"/>
    </row>
    <row r="129" spans="1:5" ht="15" customHeight="1" x14ac:dyDescent="0.2">
      <c r="A129" s="8" t="s">
        <v>246</v>
      </c>
      <c r="B129" s="6">
        <v>285834</v>
      </c>
      <c r="C129" s="6">
        <v>114791</v>
      </c>
      <c r="D129" s="6">
        <v>45533</v>
      </c>
      <c r="E129" s="7"/>
    </row>
    <row r="130" spans="1:5" ht="15" customHeight="1" x14ac:dyDescent="0.2">
      <c r="A130" s="8" t="s">
        <v>275</v>
      </c>
      <c r="B130" s="6">
        <v>286354</v>
      </c>
      <c r="C130" s="6">
        <v>111959</v>
      </c>
      <c r="D130" s="6">
        <v>42229</v>
      </c>
      <c r="E130" s="7"/>
    </row>
    <row r="131" spans="1:5" ht="15" customHeight="1" x14ac:dyDescent="0.2">
      <c r="A131" s="8" t="s">
        <v>304</v>
      </c>
      <c r="B131" s="6">
        <v>269674</v>
      </c>
      <c r="C131" s="6">
        <v>118106</v>
      </c>
      <c r="D131" s="6">
        <v>48859</v>
      </c>
      <c r="E131" s="7"/>
    </row>
    <row r="132" spans="1:5" ht="15" customHeight="1" x14ac:dyDescent="0.2">
      <c r="A132" s="8" t="s">
        <v>333</v>
      </c>
      <c r="B132" s="6">
        <v>249112</v>
      </c>
      <c r="C132" s="6">
        <v>116983</v>
      </c>
      <c r="D132" s="6">
        <v>41194</v>
      </c>
      <c r="E132" s="7"/>
    </row>
    <row r="133" spans="1:5" ht="15" customHeight="1" x14ac:dyDescent="0.2">
      <c r="A133" s="9" t="s">
        <v>362</v>
      </c>
      <c r="B133" s="6">
        <v>251802</v>
      </c>
      <c r="C133" s="6">
        <v>109804</v>
      </c>
      <c r="D133" s="6">
        <v>40434</v>
      </c>
      <c r="E133" s="7"/>
    </row>
    <row r="134" spans="1:5" ht="15" customHeight="1" x14ac:dyDescent="0.2">
      <c r="A134" s="5" t="s">
        <v>40</v>
      </c>
      <c r="B134" s="6">
        <v>247129</v>
      </c>
      <c r="C134" s="6">
        <v>102669</v>
      </c>
      <c r="D134" s="6">
        <v>39366</v>
      </c>
      <c r="E134" s="7"/>
    </row>
    <row r="135" spans="1:5" ht="15" customHeight="1" x14ac:dyDescent="0.2">
      <c r="A135" s="8" t="s">
        <v>70</v>
      </c>
      <c r="B135" s="6">
        <v>258249</v>
      </c>
      <c r="C135" s="6">
        <v>109641</v>
      </c>
      <c r="D135" s="6">
        <v>41837</v>
      </c>
      <c r="E135" s="7"/>
    </row>
    <row r="136" spans="1:5" ht="15" customHeight="1" x14ac:dyDescent="0.2">
      <c r="A136" s="8" t="s">
        <v>100</v>
      </c>
      <c r="B136" s="6">
        <v>253956</v>
      </c>
      <c r="C136" s="6">
        <v>118489</v>
      </c>
      <c r="D136" s="6">
        <v>48073</v>
      </c>
      <c r="E136" s="7"/>
    </row>
    <row r="137" spans="1:5" ht="15" customHeight="1" x14ac:dyDescent="0.2">
      <c r="A137" s="8" t="s">
        <v>130</v>
      </c>
      <c r="B137" s="6">
        <v>244677</v>
      </c>
      <c r="C137" s="6">
        <v>114824</v>
      </c>
      <c r="D137" s="6">
        <v>44984</v>
      </c>
      <c r="E137" s="7"/>
    </row>
    <row r="138" spans="1:5" ht="15" customHeight="1" x14ac:dyDescent="0.2">
      <c r="A138" s="8" t="s">
        <v>160</v>
      </c>
      <c r="B138" s="6">
        <v>268861</v>
      </c>
      <c r="C138" s="6">
        <v>115212</v>
      </c>
      <c r="D138" s="6">
        <v>45804</v>
      </c>
      <c r="E138" s="7"/>
    </row>
    <row r="139" spans="1:5" ht="15" customHeight="1" x14ac:dyDescent="0.2">
      <c r="A139" s="8" t="s">
        <v>189</v>
      </c>
      <c r="B139" s="6">
        <v>270617</v>
      </c>
      <c r="C139" s="10">
        <f>C151/(1+0.048)</f>
        <v>116578.74837966297</v>
      </c>
      <c r="D139" s="6">
        <v>46560</v>
      </c>
      <c r="E139" s="7"/>
    </row>
    <row r="140" spans="1:5" ht="15" customHeight="1" x14ac:dyDescent="0.2">
      <c r="A140" s="8" t="s">
        <v>218</v>
      </c>
      <c r="B140" s="6">
        <v>275337</v>
      </c>
      <c r="C140" s="6">
        <v>109204</v>
      </c>
      <c r="D140" s="6">
        <v>48114</v>
      </c>
      <c r="E140" s="7"/>
    </row>
    <row r="141" spans="1:5" ht="15" customHeight="1" x14ac:dyDescent="0.2">
      <c r="A141" s="8" t="s">
        <v>247</v>
      </c>
      <c r="B141" s="6">
        <v>304274</v>
      </c>
      <c r="C141" s="6">
        <v>118306</v>
      </c>
      <c r="D141" s="6">
        <v>49628</v>
      </c>
      <c r="E141" s="7"/>
    </row>
    <row r="142" spans="1:5" ht="15" customHeight="1" x14ac:dyDescent="0.2">
      <c r="A142" s="8" t="s">
        <v>276</v>
      </c>
      <c r="B142" s="6">
        <v>254033</v>
      </c>
      <c r="C142" s="6">
        <v>106170</v>
      </c>
      <c r="D142" s="6">
        <v>44371</v>
      </c>
      <c r="E142" s="7"/>
    </row>
    <row r="143" spans="1:5" ht="15" customHeight="1" x14ac:dyDescent="0.2">
      <c r="A143" s="8" t="s">
        <v>305</v>
      </c>
      <c r="B143" s="6">
        <v>289092</v>
      </c>
      <c r="C143" s="6">
        <v>119672</v>
      </c>
      <c r="D143" s="6">
        <v>45728</v>
      </c>
      <c r="E143" s="7"/>
    </row>
    <row r="144" spans="1:5" ht="15" customHeight="1" x14ac:dyDescent="0.2">
      <c r="A144" s="8" t="s">
        <v>334</v>
      </c>
      <c r="B144" s="6">
        <v>271755</v>
      </c>
      <c r="C144" s="6">
        <v>114884</v>
      </c>
      <c r="D144" s="6">
        <v>43556</v>
      </c>
      <c r="E144" s="7"/>
    </row>
    <row r="145" spans="1:5" ht="15" customHeight="1" x14ac:dyDescent="0.2">
      <c r="A145" s="9" t="s">
        <v>363</v>
      </c>
      <c r="B145" s="6">
        <v>264710</v>
      </c>
      <c r="C145" s="6">
        <v>111572</v>
      </c>
      <c r="D145" s="6">
        <v>42128</v>
      </c>
      <c r="E145" s="7"/>
    </row>
    <row r="146" spans="1:5" ht="15" customHeight="1" x14ac:dyDescent="0.2">
      <c r="A146" s="11" t="s">
        <v>41</v>
      </c>
      <c r="B146" s="34">
        <v>260725</v>
      </c>
      <c r="C146" s="34">
        <v>110958</v>
      </c>
      <c r="D146" s="43">
        <f>D158/(1+0.198)</f>
        <v>41989.148580968285</v>
      </c>
      <c r="E146" s="7"/>
    </row>
    <row r="147" spans="1:5" ht="15" customHeight="1" x14ac:dyDescent="0.2">
      <c r="A147" s="12" t="s">
        <v>71</v>
      </c>
      <c r="B147" s="34">
        <v>262875</v>
      </c>
      <c r="C147" s="34">
        <v>105638</v>
      </c>
      <c r="D147" s="43">
        <f>D159/(1+0.152)</f>
        <v>41232.638888888891</v>
      </c>
      <c r="E147" s="7"/>
    </row>
    <row r="148" spans="1:5" ht="15" customHeight="1" x14ac:dyDescent="0.2">
      <c r="A148" s="12" t="s">
        <v>101</v>
      </c>
      <c r="B148" s="34">
        <v>249788</v>
      </c>
      <c r="C148" s="34">
        <v>115104</v>
      </c>
      <c r="D148" s="43">
        <f>D160/(1+0.184)</f>
        <v>44757.601351351354</v>
      </c>
      <c r="E148" s="7"/>
    </row>
    <row r="149" spans="1:5" ht="15" customHeight="1" x14ac:dyDescent="0.2">
      <c r="A149" s="12" t="s">
        <v>131</v>
      </c>
      <c r="B149" s="34">
        <v>278868</v>
      </c>
      <c r="C149" s="34">
        <v>119415</v>
      </c>
      <c r="D149" s="34">
        <v>47043</v>
      </c>
      <c r="E149" s="7"/>
    </row>
    <row r="150" spans="1:5" ht="15" customHeight="1" x14ac:dyDescent="0.2">
      <c r="A150" s="12" t="s">
        <v>161</v>
      </c>
      <c r="B150" s="34">
        <v>283466</v>
      </c>
      <c r="C150" s="34">
        <v>119287</v>
      </c>
      <c r="D150" s="34">
        <v>48287</v>
      </c>
      <c r="E150" s="7"/>
    </row>
    <row r="151" spans="1:5" ht="15" customHeight="1" x14ac:dyDescent="0.2">
      <c r="A151" s="12" t="s">
        <v>190</v>
      </c>
      <c r="B151" s="43">
        <f>B163/(1+0.052)</f>
        <v>295134.03041825094</v>
      </c>
      <c r="C151" s="43">
        <f>C163/(1+0.06)</f>
        <v>122174.52830188679</v>
      </c>
      <c r="D151" s="34">
        <v>50693</v>
      </c>
      <c r="E151" s="7"/>
    </row>
    <row r="152" spans="1:5" ht="15" customHeight="1" x14ac:dyDescent="0.2">
      <c r="A152" s="12" t="s">
        <v>219</v>
      </c>
      <c r="B152" s="34">
        <v>291760</v>
      </c>
      <c r="C152" s="34">
        <v>112694</v>
      </c>
      <c r="D152" s="34">
        <v>49087</v>
      </c>
      <c r="E152" s="7"/>
    </row>
    <row r="153" spans="1:5" ht="15" customHeight="1" x14ac:dyDescent="0.2">
      <c r="A153" s="12" t="s">
        <v>248</v>
      </c>
      <c r="B153" s="34">
        <v>320848</v>
      </c>
      <c r="C153" s="34">
        <v>125312</v>
      </c>
      <c r="D153" s="34">
        <v>51115</v>
      </c>
      <c r="E153" s="7"/>
    </row>
    <row r="154" spans="1:5" ht="15" customHeight="1" x14ac:dyDescent="0.2">
      <c r="A154" s="12" t="s">
        <v>277</v>
      </c>
      <c r="B154" s="34">
        <v>287753</v>
      </c>
      <c r="C154" s="34">
        <v>113739</v>
      </c>
      <c r="D154" s="34">
        <v>46505</v>
      </c>
      <c r="E154" s="7"/>
    </row>
    <row r="155" spans="1:5" ht="15" customHeight="1" x14ac:dyDescent="0.2">
      <c r="A155" s="12" t="s">
        <v>306</v>
      </c>
      <c r="B155" s="34">
        <v>305729</v>
      </c>
      <c r="C155" s="34">
        <v>121203</v>
      </c>
      <c r="D155" s="34">
        <v>51206</v>
      </c>
      <c r="E155" s="7"/>
    </row>
    <row r="156" spans="1:5" ht="15" customHeight="1" x14ac:dyDescent="0.2">
      <c r="A156" s="12" t="s">
        <v>335</v>
      </c>
      <c r="B156" s="34">
        <v>285070</v>
      </c>
      <c r="C156" s="34">
        <v>128760</v>
      </c>
      <c r="D156" s="34">
        <v>47055</v>
      </c>
      <c r="E156" s="7"/>
    </row>
    <row r="157" spans="1:5" ht="15" customHeight="1" x14ac:dyDescent="0.2">
      <c r="A157" s="12" t="s">
        <v>364</v>
      </c>
      <c r="B157" s="34">
        <v>274366</v>
      </c>
      <c r="C157" s="34">
        <v>121093</v>
      </c>
      <c r="D157" s="34">
        <v>48690</v>
      </c>
      <c r="E157" s="7"/>
    </row>
    <row r="158" spans="1:5" ht="15" customHeight="1" x14ac:dyDescent="0.2">
      <c r="A158" s="12" t="s">
        <v>42</v>
      </c>
      <c r="B158" s="35">
        <v>309003</v>
      </c>
      <c r="C158" s="38">
        <v>112893</v>
      </c>
      <c r="D158" s="38">
        <v>50303</v>
      </c>
      <c r="E158" s="7"/>
    </row>
    <row r="159" spans="1:5" ht="15" customHeight="1" x14ac:dyDescent="0.2">
      <c r="A159" s="12" t="s">
        <v>72</v>
      </c>
      <c r="B159" s="34">
        <v>274638</v>
      </c>
      <c r="C159" s="34">
        <v>116702</v>
      </c>
      <c r="D159" s="34">
        <v>47500</v>
      </c>
      <c r="E159" s="7"/>
    </row>
    <row r="160" spans="1:5" ht="15" customHeight="1" x14ac:dyDescent="0.2">
      <c r="A160" s="12" t="s">
        <v>102</v>
      </c>
      <c r="B160" s="34">
        <v>288462</v>
      </c>
      <c r="C160" s="34">
        <v>132105</v>
      </c>
      <c r="D160" s="34">
        <v>52993</v>
      </c>
      <c r="E160" s="7"/>
    </row>
    <row r="161" spans="1:5" ht="15" customHeight="1" x14ac:dyDescent="0.2">
      <c r="A161" s="12" t="s">
        <v>132</v>
      </c>
      <c r="B161" s="34">
        <v>272903</v>
      </c>
      <c r="C161" s="34">
        <v>134843</v>
      </c>
      <c r="D161" s="34">
        <v>51777</v>
      </c>
      <c r="E161" s="7"/>
    </row>
    <row r="162" spans="1:5" ht="15" customHeight="1" x14ac:dyDescent="0.2">
      <c r="A162" s="12" t="s">
        <v>162</v>
      </c>
      <c r="B162" s="34">
        <v>302081</v>
      </c>
      <c r="C162" s="34">
        <v>130341</v>
      </c>
      <c r="D162" s="34">
        <v>57732</v>
      </c>
      <c r="E162" s="7"/>
    </row>
    <row r="163" spans="1:5" ht="15" customHeight="1" x14ac:dyDescent="0.2">
      <c r="A163" s="12" t="s">
        <v>191</v>
      </c>
      <c r="B163" s="34">
        <v>310481</v>
      </c>
      <c r="C163" s="34">
        <v>129505</v>
      </c>
      <c r="D163" s="34">
        <v>54706</v>
      </c>
      <c r="E163" s="7"/>
    </row>
    <row r="164" spans="1:5" ht="15" customHeight="1" x14ac:dyDescent="0.2">
      <c r="A164" s="12" t="s">
        <v>220</v>
      </c>
      <c r="B164" s="34">
        <v>322093</v>
      </c>
      <c r="C164" s="34">
        <v>116441</v>
      </c>
      <c r="D164" s="34">
        <v>54254</v>
      </c>
      <c r="E164" s="7"/>
    </row>
    <row r="165" spans="1:5" ht="15" customHeight="1" x14ac:dyDescent="0.2">
      <c r="A165" s="12" t="s">
        <v>249</v>
      </c>
      <c r="B165" s="34">
        <v>333567</v>
      </c>
      <c r="C165" s="34">
        <v>125115</v>
      </c>
      <c r="D165" s="34">
        <v>57744</v>
      </c>
      <c r="E165" s="7"/>
    </row>
    <row r="166" spans="1:5" ht="15" customHeight="1" x14ac:dyDescent="0.2">
      <c r="A166" s="12" t="s">
        <v>278</v>
      </c>
      <c r="B166" s="34">
        <v>304125</v>
      </c>
      <c r="C166" s="34">
        <v>116711</v>
      </c>
      <c r="D166" s="34">
        <v>55991</v>
      </c>
      <c r="E166" s="7"/>
    </row>
    <row r="167" spans="1:5" ht="15" customHeight="1" x14ac:dyDescent="0.2">
      <c r="A167" s="12" t="s">
        <v>307</v>
      </c>
      <c r="B167" s="34">
        <v>339602</v>
      </c>
      <c r="C167" s="34">
        <v>130782</v>
      </c>
      <c r="D167" s="34">
        <v>57197</v>
      </c>
      <c r="E167" s="7"/>
    </row>
    <row r="168" spans="1:5" ht="15" customHeight="1" x14ac:dyDescent="0.2">
      <c r="A168" s="12" t="s">
        <v>336</v>
      </c>
      <c r="B168" s="34">
        <v>301826</v>
      </c>
      <c r="C168" s="34">
        <v>115415</v>
      </c>
      <c r="D168" s="34">
        <v>53609</v>
      </c>
      <c r="E168" s="7"/>
    </row>
    <row r="169" spans="1:5" ht="15" customHeight="1" x14ac:dyDescent="0.2">
      <c r="A169" s="12" t="s">
        <v>365</v>
      </c>
      <c r="B169" s="34">
        <v>317332</v>
      </c>
      <c r="C169" s="34">
        <v>115927</v>
      </c>
      <c r="D169" s="34">
        <v>51954</v>
      </c>
      <c r="E169" s="13"/>
    </row>
    <row r="170" spans="1:5" ht="15" customHeight="1" x14ac:dyDescent="0.2">
      <c r="A170" s="12" t="s">
        <v>43</v>
      </c>
      <c r="B170" s="34">
        <v>327345</v>
      </c>
      <c r="C170" s="34">
        <v>111833</v>
      </c>
      <c r="D170" s="34">
        <v>54705</v>
      </c>
    </row>
    <row r="171" spans="1:5" ht="15" customHeight="1" x14ac:dyDescent="0.2">
      <c r="A171" s="12" t="s">
        <v>73</v>
      </c>
      <c r="B171" s="34">
        <v>295523</v>
      </c>
      <c r="C171" s="34">
        <v>113358</v>
      </c>
      <c r="D171" s="34">
        <v>49551</v>
      </c>
    </row>
    <row r="172" spans="1:5" ht="15" customHeight="1" x14ac:dyDescent="0.2">
      <c r="A172" s="12" t="s">
        <v>103</v>
      </c>
      <c r="B172" s="34">
        <v>282981</v>
      </c>
      <c r="C172" s="34">
        <v>130038</v>
      </c>
      <c r="D172" s="34">
        <v>58877</v>
      </c>
    </row>
    <row r="173" spans="1:5" ht="15" customHeight="1" x14ac:dyDescent="0.2">
      <c r="A173" s="12" t="s">
        <v>133</v>
      </c>
      <c r="B173" s="34">
        <v>297825</v>
      </c>
      <c r="C173" s="34">
        <v>131311</v>
      </c>
      <c r="D173" s="34">
        <v>56911</v>
      </c>
    </row>
    <row r="174" spans="1:5" ht="15" customHeight="1" x14ac:dyDescent="0.2">
      <c r="A174" s="12"/>
    </row>
    <row r="175" spans="1:5" ht="15" customHeight="1" x14ac:dyDescent="0.2">
      <c r="A175" s="12"/>
    </row>
    <row r="176" spans="1:5" ht="15" customHeight="1" x14ac:dyDescent="0.2">
      <c r="A176" s="12"/>
    </row>
    <row r="177" spans="1:1" ht="15" customHeight="1" x14ac:dyDescent="0.2">
      <c r="A177" s="42"/>
    </row>
    <row r="178" spans="1:1" ht="15" customHeight="1" x14ac:dyDescent="0.2">
      <c r="A178" s="42"/>
    </row>
    <row r="179" spans="1:1" ht="15" customHeight="1" x14ac:dyDescent="0.2">
      <c r="A179" s="42"/>
    </row>
    <row r="180" spans="1:1" ht="15" customHeight="1" x14ac:dyDescent="0.2">
      <c r="A180" s="4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45"/>
  <sheetViews>
    <sheetView showGridLines="0" workbookViewId="0">
      <selection activeCell="A17" sqref="A17"/>
    </sheetView>
  </sheetViews>
  <sheetFormatPr baseColWidth="10" defaultColWidth="8.83203125" defaultRowHeight="15" customHeight="1" x14ac:dyDescent="0.2"/>
  <cols>
    <col min="1" max="1" width="11.83203125" style="14" customWidth="1"/>
    <col min="2" max="2" width="17.83203125" style="14" customWidth="1"/>
    <col min="3" max="3" width="16.1640625" style="14" customWidth="1"/>
    <col min="4" max="4" width="15.5" style="14" customWidth="1"/>
    <col min="5" max="5" width="15.1640625" style="14" customWidth="1"/>
    <col min="6" max="256" width="8.83203125" style="14" customWidth="1"/>
  </cols>
  <sheetData>
    <row r="1" spans="1:256" ht="24" customHeight="1" x14ac:dyDescent="0.2">
      <c r="A1" s="52" t="s">
        <v>0</v>
      </c>
      <c r="B1" s="53" t="s">
        <v>4</v>
      </c>
      <c r="C1" s="54" t="s">
        <v>5</v>
      </c>
      <c r="D1" s="54" t="s">
        <v>6</v>
      </c>
      <c r="E1" s="56" t="s">
        <v>7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</row>
    <row r="2" spans="1:256" ht="15.5" customHeight="1" x14ac:dyDescent="0.2">
      <c r="A2" s="11" t="s">
        <v>44</v>
      </c>
      <c r="B2" s="57">
        <v>5089</v>
      </c>
      <c r="C2" s="58">
        <v>224427</v>
      </c>
      <c r="D2" s="59">
        <v>80197</v>
      </c>
      <c r="E2" s="60">
        <v>53284</v>
      </c>
    </row>
    <row r="3" spans="1:256" ht="15" customHeight="1" x14ac:dyDescent="0.2">
      <c r="A3" s="12" t="s">
        <v>74</v>
      </c>
      <c r="B3" s="57">
        <v>5013</v>
      </c>
      <c r="C3" s="58">
        <v>227587</v>
      </c>
      <c r="D3" s="59">
        <v>90325</v>
      </c>
      <c r="E3" s="60">
        <v>59836</v>
      </c>
    </row>
    <row r="4" spans="1:256" ht="15" customHeight="1" x14ac:dyDescent="0.2">
      <c r="A4" s="12" t="s">
        <v>104</v>
      </c>
      <c r="B4" s="57">
        <v>5876</v>
      </c>
      <c r="C4" s="58">
        <v>229146</v>
      </c>
      <c r="D4" s="59">
        <v>92380</v>
      </c>
      <c r="E4" s="60">
        <v>58912</v>
      </c>
    </row>
    <row r="5" spans="1:256" ht="15" customHeight="1" x14ac:dyDescent="0.2">
      <c r="A5" s="12" t="s">
        <v>134</v>
      </c>
      <c r="B5" s="57">
        <v>5652</v>
      </c>
      <c r="C5" s="58">
        <v>228388</v>
      </c>
      <c r="D5" s="59">
        <v>94802</v>
      </c>
      <c r="E5" s="60">
        <v>62082</v>
      </c>
    </row>
    <row r="6" spans="1:256" ht="15" customHeight="1" x14ac:dyDescent="0.2">
      <c r="A6" s="12" t="s">
        <v>163</v>
      </c>
      <c r="B6" s="57">
        <v>5457</v>
      </c>
      <c r="C6" s="58">
        <v>230310</v>
      </c>
      <c r="D6" s="59">
        <v>94283</v>
      </c>
      <c r="E6" s="60">
        <v>66434</v>
      </c>
    </row>
    <row r="7" spans="1:256" ht="15" customHeight="1" x14ac:dyDescent="0.2">
      <c r="A7" s="12" t="s">
        <v>192</v>
      </c>
      <c r="B7" s="57">
        <v>5781</v>
      </c>
      <c r="C7" s="58">
        <v>232678</v>
      </c>
      <c r="D7" s="59">
        <v>92071</v>
      </c>
      <c r="E7" s="60">
        <v>73418</v>
      </c>
    </row>
    <row r="8" spans="1:256" ht="15" customHeight="1" x14ac:dyDescent="0.2">
      <c r="A8" s="12" t="s">
        <v>221</v>
      </c>
      <c r="B8" s="57">
        <v>5596</v>
      </c>
      <c r="C8" s="58">
        <v>230528</v>
      </c>
      <c r="D8" s="59">
        <v>87555</v>
      </c>
      <c r="E8" s="60">
        <v>66150</v>
      </c>
    </row>
    <row r="9" spans="1:256" ht="15" customHeight="1" x14ac:dyDescent="0.2">
      <c r="A9" s="12" t="s">
        <v>250</v>
      </c>
      <c r="B9" s="57">
        <v>5683</v>
      </c>
      <c r="C9" s="58">
        <v>227248</v>
      </c>
      <c r="D9" s="59">
        <v>87304</v>
      </c>
      <c r="E9" s="60">
        <v>66781</v>
      </c>
    </row>
    <row r="10" spans="1:256" ht="15" customHeight="1" x14ac:dyDescent="0.2">
      <c r="A10" s="12" t="s">
        <v>279</v>
      </c>
      <c r="B10" s="57">
        <v>5605</v>
      </c>
      <c r="C10" s="58">
        <v>230965</v>
      </c>
      <c r="D10" s="59">
        <v>98282</v>
      </c>
      <c r="E10" s="60">
        <v>71785</v>
      </c>
    </row>
    <row r="11" spans="1:256" ht="15" customHeight="1" x14ac:dyDescent="0.2">
      <c r="A11" s="12" t="s">
        <v>308</v>
      </c>
      <c r="B11" s="57">
        <v>5926</v>
      </c>
      <c r="C11" s="58">
        <v>243711</v>
      </c>
      <c r="D11" s="59">
        <v>100763</v>
      </c>
      <c r="E11" s="60">
        <v>72059</v>
      </c>
    </row>
    <row r="12" spans="1:256" ht="15" customHeight="1" x14ac:dyDescent="0.2">
      <c r="A12" s="12" t="s">
        <v>337</v>
      </c>
      <c r="B12" s="57">
        <v>5698</v>
      </c>
      <c r="C12" s="58">
        <v>240399</v>
      </c>
      <c r="D12" s="59">
        <v>102222</v>
      </c>
      <c r="E12" s="60">
        <v>70453</v>
      </c>
    </row>
    <row r="13" spans="1:256" ht="15" customHeight="1" x14ac:dyDescent="0.2">
      <c r="A13" s="15" t="s">
        <v>366</v>
      </c>
      <c r="B13" s="57">
        <v>5958</v>
      </c>
      <c r="C13" s="58">
        <v>239338</v>
      </c>
      <c r="D13" s="59">
        <v>111558</v>
      </c>
      <c r="E13" s="60">
        <v>76761</v>
      </c>
    </row>
    <row r="14" spans="1:256" ht="15" customHeight="1" x14ac:dyDescent="0.2">
      <c r="A14" s="11" t="s">
        <v>45</v>
      </c>
      <c r="B14" s="57">
        <v>5462</v>
      </c>
      <c r="C14" s="58">
        <v>232710</v>
      </c>
      <c r="D14" s="60">
        <v>85384</v>
      </c>
      <c r="E14" s="60">
        <v>60462</v>
      </c>
    </row>
    <row r="15" spans="1:256" ht="15" customHeight="1" x14ac:dyDescent="0.2">
      <c r="A15" s="12" t="s">
        <v>75</v>
      </c>
      <c r="B15" s="57">
        <v>5614</v>
      </c>
      <c r="C15" s="58">
        <v>244019</v>
      </c>
      <c r="D15" s="60">
        <v>93136</v>
      </c>
      <c r="E15" s="60">
        <v>65227</v>
      </c>
    </row>
    <row r="16" spans="1:256" ht="15" customHeight="1" x14ac:dyDescent="0.2">
      <c r="A16" s="12" t="s">
        <v>105</v>
      </c>
      <c r="B16" s="57">
        <v>6435</v>
      </c>
      <c r="C16" s="58">
        <v>241353</v>
      </c>
      <c r="D16" s="60">
        <v>90713</v>
      </c>
      <c r="E16" s="60">
        <v>66365</v>
      </c>
    </row>
    <row r="17" spans="1:5" ht="15" customHeight="1" x14ac:dyDescent="0.2">
      <c r="A17" s="12" t="s">
        <v>135</v>
      </c>
      <c r="B17" s="57">
        <v>5756</v>
      </c>
      <c r="C17" s="58">
        <v>250698</v>
      </c>
      <c r="D17" s="60">
        <v>100146</v>
      </c>
      <c r="E17" s="60">
        <v>67409</v>
      </c>
    </row>
    <row r="18" spans="1:5" ht="15" customHeight="1" x14ac:dyDescent="0.2">
      <c r="A18" s="12" t="s">
        <v>164</v>
      </c>
      <c r="B18" s="57">
        <v>6441</v>
      </c>
      <c r="C18" s="58">
        <v>257985</v>
      </c>
      <c r="D18" s="60">
        <v>97440</v>
      </c>
      <c r="E18" s="60">
        <v>75643</v>
      </c>
    </row>
    <row r="19" spans="1:5" ht="15" customHeight="1" x14ac:dyDescent="0.2">
      <c r="A19" s="12" t="s">
        <v>193</v>
      </c>
      <c r="B19" s="57">
        <v>6463</v>
      </c>
      <c r="C19" s="58">
        <v>260820</v>
      </c>
      <c r="D19" s="60">
        <v>102604</v>
      </c>
      <c r="E19" s="60">
        <v>77873</v>
      </c>
    </row>
    <row r="20" spans="1:5" ht="15" customHeight="1" x14ac:dyDescent="0.2">
      <c r="A20" s="12" t="s">
        <v>222</v>
      </c>
      <c r="B20" s="57">
        <v>6032</v>
      </c>
      <c r="C20" s="58">
        <v>250338</v>
      </c>
      <c r="D20" s="60">
        <v>100715</v>
      </c>
      <c r="E20" s="60">
        <v>73557</v>
      </c>
    </row>
    <row r="21" spans="1:5" ht="15" customHeight="1" x14ac:dyDescent="0.2">
      <c r="A21" s="12" t="s">
        <v>251</v>
      </c>
      <c r="B21" s="57">
        <v>6559</v>
      </c>
      <c r="C21" s="58">
        <v>253989</v>
      </c>
      <c r="D21" s="60">
        <v>102662</v>
      </c>
      <c r="E21" s="60">
        <v>76739</v>
      </c>
    </row>
    <row r="22" spans="1:5" ht="15" customHeight="1" x14ac:dyDescent="0.2">
      <c r="A22" s="12" t="s">
        <v>280</v>
      </c>
      <c r="B22" s="57">
        <v>6285</v>
      </c>
      <c r="C22" s="58">
        <v>267337</v>
      </c>
      <c r="D22" s="60">
        <v>105997</v>
      </c>
      <c r="E22" s="60">
        <v>80405</v>
      </c>
    </row>
    <row r="23" spans="1:5" ht="15" customHeight="1" x14ac:dyDescent="0.2">
      <c r="A23" s="12" t="s">
        <v>309</v>
      </c>
      <c r="B23" s="57">
        <v>6726</v>
      </c>
      <c r="C23" s="58">
        <v>270971</v>
      </c>
      <c r="D23" s="60">
        <v>112181</v>
      </c>
      <c r="E23" s="60">
        <v>78463</v>
      </c>
    </row>
    <row r="24" spans="1:5" ht="15" customHeight="1" x14ac:dyDescent="0.2">
      <c r="A24" s="12" t="s">
        <v>338</v>
      </c>
      <c r="B24" s="57">
        <v>6291</v>
      </c>
      <c r="C24" s="58">
        <v>267935</v>
      </c>
      <c r="D24" s="60">
        <v>105982</v>
      </c>
      <c r="E24" s="60">
        <v>72218</v>
      </c>
    </row>
    <row r="25" spans="1:5" ht="15" customHeight="1" x14ac:dyDescent="0.2">
      <c r="A25" s="15" t="s">
        <v>367</v>
      </c>
      <c r="B25" s="57">
        <v>6022</v>
      </c>
      <c r="C25" s="58">
        <v>256185</v>
      </c>
      <c r="D25" s="60">
        <v>97987</v>
      </c>
      <c r="E25" s="60">
        <v>74820</v>
      </c>
    </row>
    <row r="26" spans="1:5" ht="15" customHeight="1" x14ac:dyDescent="0.2">
      <c r="A26" s="11" t="s">
        <v>46</v>
      </c>
      <c r="B26" s="57">
        <v>6246</v>
      </c>
      <c r="C26" s="58">
        <v>258328</v>
      </c>
      <c r="D26" s="60">
        <v>92091</v>
      </c>
      <c r="E26" s="60">
        <v>64854</v>
      </c>
    </row>
    <row r="27" spans="1:5" ht="15" customHeight="1" x14ac:dyDescent="0.2">
      <c r="A27" s="12" t="s">
        <v>76</v>
      </c>
      <c r="B27" s="57">
        <v>5696</v>
      </c>
      <c r="C27" s="58">
        <v>259913</v>
      </c>
      <c r="D27" s="60">
        <v>99074</v>
      </c>
      <c r="E27" s="60">
        <v>64644</v>
      </c>
    </row>
    <row r="28" spans="1:5" ht="15" customHeight="1" x14ac:dyDescent="0.2">
      <c r="A28" s="12" t="s">
        <v>106</v>
      </c>
      <c r="B28" s="57">
        <v>6654</v>
      </c>
      <c r="C28" s="58">
        <v>260170</v>
      </c>
      <c r="D28" s="60">
        <v>108856</v>
      </c>
      <c r="E28" s="60">
        <v>71413</v>
      </c>
    </row>
    <row r="29" spans="1:5" ht="15" customHeight="1" x14ac:dyDescent="0.2">
      <c r="A29" s="12" t="s">
        <v>136</v>
      </c>
      <c r="B29" s="57">
        <v>6221</v>
      </c>
      <c r="C29" s="58">
        <v>259015</v>
      </c>
      <c r="D29" s="60">
        <v>105199</v>
      </c>
      <c r="E29" s="60">
        <v>72270</v>
      </c>
    </row>
    <row r="30" spans="1:5" ht="15" customHeight="1" x14ac:dyDescent="0.2">
      <c r="A30" s="12" t="s">
        <v>165</v>
      </c>
      <c r="B30" s="57">
        <v>6485</v>
      </c>
      <c r="C30" s="58">
        <v>260982</v>
      </c>
      <c r="D30" s="60">
        <v>99179</v>
      </c>
      <c r="E30" s="60">
        <v>76338</v>
      </c>
    </row>
    <row r="31" spans="1:5" ht="15" customHeight="1" x14ac:dyDescent="0.2">
      <c r="A31" s="12" t="s">
        <v>194</v>
      </c>
      <c r="B31" s="57">
        <v>6304</v>
      </c>
      <c r="C31" s="58">
        <v>262492</v>
      </c>
      <c r="D31" s="60">
        <v>95778</v>
      </c>
      <c r="E31" s="60">
        <v>78725</v>
      </c>
    </row>
    <row r="32" spans="1:5" ht="15" customHeight="1" x14ac:dyDescent="0.2">
      <c r="A32" s="12" t="s">
        <v>223</v>
      </c>
      <c r="B32" s="57">
        <v>6217</v>
      </c>
      <c r="C32" s="58">
        <v>254760</v>
      </c>
      <c r="D32" s="60">
        <v>101620</v>
      </c>
      <c r="E32" s="60">
        <v>72905</v>
      </c>
    </row>
    <row r="33" spans="1:5" ht="15" customHeight="1" x14ac:dyDescent="0.2">
      <c r="A33" s="12" t="s">
        <v>252</v>
      </c>
      <c r="B33" s="57">
        <v>6461</v>
      </c>
      <c r="C33" s="58">
        <v>250885</v>
      </c>
      <c r="D33" s="60">
        <v>97968</v>
      </c>
      <c r="E33" s="60">
        <v>74795</v>
      </c>
    </row>
    <row r="34" spans="1:5" ht="15" customHeight="1" x14ac:dyDescent="0.2">
      <c r="A34" s="12" t="s">
        <v>281</v>
      </c>
      <c r="B34" s="57">
        <v>4927</v>
      </c>
      <c r="C34" s="58">
        <v>216737</v>
      </c>
      <c r="D34" s="60">
        <v>93762</v>
      </c>
      <c r="E34" s="60">
        <v>72466</v>
      </c>
    </row>
    <row r="35" spans="1:5" ht="15" customHeight="1" x14ac:dyDescent="0.2">
      <c r="A35" s="12" t="s">
        <v>310</v>
      </c>
      <c r="B35" s="57">
        <v>5425</v>
      </c>
      <c r="C35" s="58">
        <v>211462</v>
      </c>
      <c r="D35" s="60">
        <v>89945</v>
      </c>
      <c r="E35" s="60">
        <v>66140</v>
      </c>
    </row>
    <row r="36" spans="1:5" ht="15" customHeight="1" x14ac:dyDescent="0.2">
      <c r="A36" s="12" t="s">
        <v>339</v>
      </c>
      <c r="B36" s="57">
        <v>4722</v>
      </c>
      <c r="C36" s="58">
        <v>199402</v>
      </c>
      <c r="D36" s="60">
        <v>85271</v>
      </c>
      <c r="E36" s="60">
        <v>63770</v>
      </c>
    </row>
    <row r="37" spans="1:5" ht="15" customHeight="1" x14ac:dyDescent="0.2">
      <c r="A37" s="15" t="s">
        <v>368</v>
      </c>
      <c r="B37" s="57">
        <v>4432</v>
      </c>
      <c r="C37" s="58">
        <v>183917</v>
      </c>
      <c r="D37" s="60">
        <v>92960</v>
      </c>
      <c r="E37" s="60">
        <v>66571</v>
      </c>
    </row>
    <row r="38" spans="1:5" ht="15" customHeight="1" x14ac:dyDescent="0.2">
      <c r="A38" s="11" t="s">
        <v>47</v>
      </c>
      <c r="B38" s="57">
        <v>4479</v>
      </c>
      <c r="C38" s="58">
        <v>181507</v>
      </c>
      <c r="D38" s="60">
        <v>77547</v>
      </c>
      <c r="E38" s="60">
        <v>54022</v>
      </c>
    </row>
    <row r="39" spans="1:5" ht="15" customHeight="1" x14ac:dyDescent="0.2">
      <c r="A39" s="12" t="s">
        <v>77</v>
      </c>
      <c r="B39" s="57">
        <v>4058</v>
      </c>
      <c r="C39" s="58">
        <v>179839</v>
      </c>
      <c r="D39" s="60">
        <v>83041</v>
      </c>
      <c r="E39" s="60">
        <v>57610</v>
      </c>
    </row>
    <row r="40" spans="1:5" ht="15" customHeight="1" x14ac:dyDescent="0.2">
      <c r="A40" s="12" t="s">
        <v>107</v>
      </c>
      <c r="B40" s="57">
        <v>4464</v>
      </c>
      <c r="C40" s="58">
        <v>177386</v>
      </c>
      <c r="D40" s="60">
        <v>89899</v>
      </c>
      <c r="E40" s="60">
        <v>57979</v>
      </c>
    </row>
    <row r="41" spans="1:5" ht="15" customHeight="1" x14ac:dyDescent="0.2">
      <c r="A41" s="12" t="s">
        <v>137</v>
      </c>
      <c r="B41" s="57">
        <v>4602</v>
      </c>
      <c r="C41" s="58">
        <v>182462</v>
      </c>
      <c r="D41" s="60">
        <v>86839</v>
      </c>
      <c r="E41" s="60">
        <v>60076</v>
      </c>
    </row>
    <row r="42" spans="1:5" ht="15" customHeight="1" x14ac:dyDescent="0.2">
      <c r="A42" s="12" t="s">
        <v>166</v>
      </c>
      <c r="B42" s="57">
        <v>4521</v>
      </c>
      <c r="C42" s="58">
        <v>176502</v>
      </c>
      <c r="D42" s="60">
        <v>81898</v>
      </c>
      <c r="E42" s="60">
        <v>62811</v>
      </c>
    </row>
    <row r="43" spans="1:5" ht="15" customHeight="1" x14ac:dyDescent="0.2">
      <c r="A43" s="12" t="s">
        <v>195</v>
      </c>
      <c r="B43" s="57">
        <v>4270</v>
      </c>
      <c r="C43" s="58">
        <v>175940</v>
      </c>
      <c r="D43" s="60">
        <v>83420</v>
      </c>
      <c r="E43" s="60">
        <v>66756</v>
      </c>
    </row>
    <row r="44" spans="1:5" ht="15" customHeight="1" x14ac:dyDescent="0.2">
      <c r="A44" s="12" t="s">
        <v>224</v>
      </c>
      <c r="B44" s="57">
        <v>4352</v>
      </c>
      <c r="C44" s="58">
        <v>169371</v>
      </c>
      <c r="D44" s="60">
        <v>80263</v>
      </c>
      <c r="E44" s="60">
        <v>60934</v>
      </c>
    </row>
    <row r="45" spans="1:5" ht="15" customHeight="1" x14ac:dyDescent="0.2">
      <c r="A45" s="12" t="s">
        <v>253</v>
      </c>
      <c r="B45" s="57">
        <v>4356</v>
      </c>
      <c r="C45" s="58">
        <v>168532</v>
      </c>
      <c r="D45" s="60">
        <v>78131</v>
      </c>
      <c r="E45" s="60">
        <v>64622</v>
      </c>
    </row>
    <row r="46" spans="1:5" ht="15" customHeight="1" x14ac:dyDescent="0.2">
      <c r="A46" s="12" t="s">
        <v>282</v>
      </c>
      <c r="B46" s="57">
        <v>4263</v>
      </c>
      <c r="C46" s="58">
        <v>176328</v>
      </c>
      <c r="D46" s="60">
        <v>89599</v>
      </c>
      <c r="E46" s="60">
        <v>63358</v>
      </c>
    </row>
    <row r="47" spans="1:5" ht="15" customHeight="1" x14ac:dyDescent="0.2">
      <c r="A47" s="12" t="s">
        <v>311</v>
      </c>
      <c r="B47" s="57">
        <v>4451</v>
      </c>
      <c r="C47" s="58">
        <v>170083</v>
      </c>
      <c r="D47" s="60">
        <v>80731</v>
      </c>
      <c r="E47" s="60">
        <v>63646</v>
      </c>
    </row>
    <row r="48" spans="1:5" ht="15" customHeight="1" x14ac:dyDescent="0.2">
      <c r="A48" s="12" t="s">
        <v>340</v>
      </c>
      <c r="B48" s="57">
        <v>4010</v>
      </c>
      <c r="C48" s="58">
        <v>168713</v>
      </c>
      <c r="D48" s="60">
        <v>83538</v>
      </c>
      <c r="E48" s="60">
        <v>61843</v>
      </c>
    </row>
    <row r="49" spans="1:5" ht="15" customHeight="1" x14ac:dyDescent="0.2">
      <c r="A49" s="15" t="s">
        <v>369</v>
      </c>
      <c r="B49" s="57">
        <v>4094</v>
      </c>
      <c r="C49" s="58">
        <v>161982</v>
      </c>
      <c r="D49" s="60">
        <v>90845</v>
      </c>
      <c r="E49" s="60">
        <v>67300</v>
      </c>
    </row>
    <row r="50" spans="1:5" ht="15" customHeight="1" x14ac:dyDescent="0.2">
      <c r="A50" s="11" t="s">
        <v>48</v>
      </c>
      <c r="B50" s="57">
        <v>4000.7950000000001</v>
      </c>
      <c r="C50" s="61">
        <v>160048</v>
      </c>
      <c r="D50" s="61">
        <v>71488</v>
      </c>
      <c r="E50" s="61">
        <v>51824</v>
      </c>
    </row>
    <row r="51" spans="1:5" ht="15" customHeight="1" x14ac:dyDescent="0.2">
      <c r="A51" s="12" t="s">
        <v>78</v>
      </c>
      <c r="B51" s="57">
        <v>3577.096</v>
      </c>
      <c r="C51" s="61">
        <v>160867</v>
      </c>
      <c r="D51" s="61">
        <v>71921</v>
      </c>
      <c r="E51" s="61">
        <v>52513</v>
      </c>
    </row>
    <row r="52" spans="1:5" ht="15" customHeight="1" x14ac:dyDescent="0.2">
      <c r="A52" s="12" t="s">
        <v>108</v>
      </c>
      <c r="B52" s="57">
        <v>4071.194</v>
      </c>
      <c r="C52" s="61">
        <v>160269</v>
      </c>
      <c r="D52" s="61">
        <v>84040</v>
      </c>
      <c r="E52" s="61">
        <v>57064</v>
      </c>
    </row>
    <row r="53" spans="1:5" ht="15" customHeight="1" x14ac:dyDescent="0.2">
      <c r="A53" s="12" t="s">
        <v>138</v>
      </c>
      <c r="B53" s="57">
        <v>4001.0390000000002</v>
      </c>
      <c r="C53" s="61">
        <v>157178</v>
      </c>
      <c r="D53" s="61">
        <v>76129</v>
      </c>
      <c r="E53" s="61">
        <v>59661</v>
      </c>
    </row>
    <row r="54" spans="1:5" ht="15" customHeight="1" x14ac:dyDescent="0.2">
      <c r="A54" s="12" t="s">
        <v>167</v>
      </c>
      <c r="B54" s="57">
        <v>3972.64</v>
      </c>
      <c r="C54" s="61">
        <v>157661</v>
      </c>
      <c r="D54" s="61">
        <v>75650</v>
      </c>
      <c r="E54" s="61">
        <v>59529</v>
      </c>
    </row>
    <row r="55" spans="1:5" ht="15" customHeight="1" x14ac:dyDescent="0.2">
      <c r="A55" s="12" t="s">
        <v>196</v>
      </c>
      <c r="B55" s="57">
        <v>3930.877</v>
      </c>
      <c r="C55" s="61">
        <v>161773</v>
      </c>
      <c r="D55" s="61">
        <v>75878</v>
      </c>
      <c r="E55" s="61">
        <v>63435</v>
      </c>
    </row>
    <row r="56" spans="1:5" ht="15" customHeight="1" x14ac:dyDescent="0.2">
      <c r="A56" s="12" t="s">
        <v>225</v>
      </c>
      <c r="B56" s="57">
        <v>4129.6949999999997</v>
      </c>
      <c r="C56" s="61">
        <v>159151</v>
      </c>
      <c r="D56" s="61">
        <v>78959</v>
      </c>
      <c r="E56" s="61">
        <v>59233</v>
      </c>
    </row>
    <row r="57" spans="1:5" ht="15" customHeight="1" x14ac:dyDescent="0.2">
      <c r="A57" s="12" t="s">
        <v>254</v>
      </c>
      <c r="B57" s="57">
        <v>3700.5430000000001</v>
      </c>
      <c r="C57" s="61">
        <v>144250</v>
      </c>
      <c r="D57" s="61">
        <v>73561</v>
      </c>
      <c r="E57" s="61">
        <v>60693</v>
      </c>
    </row>
    <row r="58" spans="1:5" ht="15" customHeight="1" x14ac:dyDescent="0.2">
      <c r="A58" s="12" t="s">
        <v>283</v>
      </c>
      <c r="B58" s="57">
        <v>3984.221</v>
      </c>
      <c r="C58" s="61">
        <v>159573</v>
      </c>
      <c r="D58" s="61">
        <v>80677</v>
      </c>
      <c r="E58" s="61">
        <v>63307</v>
      </c>
    </row>
    <row r="59" spans="1:5" ht="15" customHeight="1" x14ac:dyDescent="0.2">
      <c r="A59" s="12" t="s">
        <v>312</v>
      </c>
      <c r="B59" s="57">
        <v>4231.7470000000003</v>
      </c>
      <c r="C59" s="61">
        <v>160130</v>
      </c>
      <c r="D59" s="61">
        <v>81679</v>
      </c>
      <c r="E59" s="61">
        <v>60482</v>
      </c>
    </row>
    <row r="60" spans="1:5" ht="15" customHeight="1" x14ac:dyDescent="0.2">
      <c r="A60" s="12" t="s">
        <v>341</v>
      </c>
      <c r="B60" s="57">
        <v>3843.6860000000001</v>
      </c>
      <c r="C60" s="61">
        <v>163070</v>
      </c>
      <c r="D60" s="61">
        <v>86242</v>
      </c>
      <c r="E60" s="61">
        <v>62725</v>
      </c>
    </row>
    <row r="61" spans="1:5" ht="15" customHeight="1" x14ac:dyDescent="0.2">
      <c r="A61" s="15" t="s">
        <v>370</v>
      </c>
      <c r="B61" s="57">
        <v>4476.6120000000001</v>
      </c>
      <c r="C61" s="61">
        <v>176505</v>
      </c>
      <c r="D61" s="61">
        <v>87730</v>
      </c>
      <c r="E61" s="61">
        <v>62313</v>
      </c>
    </row>
    <row r="62" spans="1:5" ht="15" customHeight="1" x14ac:dyDescent="0.2">
      <c r="A62" s="11" t="s">
        <v>49</v>
      </c>
      <c r="B62" s="57">
        <v>4280.5339999999997</v>
      </c>
      <c r="C62" s="61">
        <v>177570</v>
      </c>
      <c r="D62" s="61">
        <v>74050</v>
      </c>
      <c r="E62" s="61">
        <v>49634</v>
      </c>
    </row>
    <row r="63" spans="1:5" ht="15" customHeight="1" x14ac:dyDescent="0.2">
      <c r="A63" s="12" t="s">
        <v>79</v>
      </c>
      <c r="B63" s="57">
        <v>4375.8649999999998</v>
      </c>
      <c r="C63" s="61">
        <v>191291</v>
      </c>
      <c r="D63" s="61">
        <v>88649</v>
      </c>
      <c r="E63" s="61">
        <v>60970</v>
      </c>
    </row>
    <row r="64" spans="1:5" ht="15" customHeight="1" x14ac:dyDescent="0.2">
      <c r="A64" s="12" t="s">
        <v>109</v>
      </c>
      <c r="B64" s="57">
        <v>4970.3869999999997</v>
      </c>
      <c r="C64" s="61">
        <v>189097</v>
      </c>
      <c r="D64" s="61">
        <v>91208</v>
      </c>
      <c r="E64" s="61">
        <v>64254</v>
      </c>
    </row>
    <row r="65" spans="1:5" ht="15" customHeight="1" x14ac:dyDescent="0.2">
      <c r="A65" s="12" t="s">
        <v>139</v>
      </c>
      <c r="B65" s="57">
        <v>4830.299</v>
      </c>
      <c r="C65" s="61">
        <v>190263</v>
      </c>
      <c r="D65" s="61">
        <v>96222</v>
      </c>
      <c r="E65" s="61">
        <v>64910</v>
      </c>
    </row>
    <row r="66" spans="1:5" ht="15" customHeight="1" x14ac:dyDescent="0.2">
      <c r="A66" s="12" t="s">
        <v>168</v>
      </c>
      <c r="B66" s="57">
        <v>4743.7979999999998</v>
      </c>
      <c r="C66" s="61">
        <v>194556</v>
      </c>
      <c r="D66" s="61">
        <v>91377</v>
      </c>
      <c r="E66" s="61">
        <v>67675</v>
      </c>
    </row>
    <row r="67" spans="1:5" ht="15" customHeight="1" x14ac:dyDescent="0.2">
      <c r="A67" s="12" t="s">
        <v>197</v>
      </c>
      <c r="B67" s="57">
        <v>5059.0600000000004</v>
      </c>
      <c r="C67" s="61">
        <v>199902</v>
      </c>
      <c r="D67" s="61">
        <v>90659</v>
      </c>
      <c r="E67" s="61">
        <v>74653</v>
      </c>
    </row>
    <row r="68" spans="1:5" ht="15" customHeight="1" x14ac:dyDescent="0.2">
      <c r="A68" s="12" t="s">
        <v>226</v>
      </c>
      <c r="B68" s="57">
        <v>4895.7039999999997</v>
      </c>
      <c r="C68" s="61">
        <v>195926</v>
      </c>
      <c r="D68" s="61">
        <v>88593</v>
      </c>
      <c r="E68" s="61">
        <v>68117</v>
      </c>
    </row>
    <row r="69" spans="1:5" ht="15" customHeight="1" x14ac:dyDescent="0.2">
      <c r="A69" s="12" t="s">
        <v>255</v>
      </c>
      <c r="B69" s="57">
        <v>4938.7610000000004</v>
      </c>
      <c r="C69" s="61">
        <v>192886</v>
      </c>
      <c r="D69" s="61">
        <v>86926</v>
      </c>
      <c r="E69" s="61">
        <v>69522</v>
      </c>
    </row>
    <row r="70" spans="1:5" ht="15" customHeight="1" x14ac:dyDescent="0.2">
      <c r="A70" s="12" t="s">
        <v>284</v>
      </c>
      <c r="B70" s="57">
        <v>4911.7479999999996</v>
      </c>
      <c r="C70" s="61">
        <v>200209</v>
      </c>
      <c r="D70" s="61">
        <v>86290</v>
      </c>
      <c r="E70" s="61">
        <v>71098</v>
      </c>
    </row>
    <row r="71" spans="1:5" ht="15" customHeight="1" x14ac:dyDescent="0.2">
      <c r="A71" s="12" t="s">
        <v>313</v>
      </c>
      <c r="B71" s="57">
        <v>4964.8829999999998</v>
      </c>
      <c r="C71" s="61">
        <v>200575</v>
      </c>
      <c r="D71" s="61">
        <v>90672</v>
      </c>
      <c r="E71" s="61">
        <v>69064</v>
      </c>
    </row>
    <row r="72" spans="1:5" ht="15" customHeight="1" x14ac:dyDescent="0.2">
      <c r="A72" s="12" t="s">
        <v>342</v>
      </c>
      <c r="B72" s="57">
        <v>4708.4390000000003</v>
      </c>
      <c r="C72" s="61">
        <v>196542</v>
      </c>
      <c r="D72" s="61">
        <v>89946</v>
      </c>
      <c r="E72" s="61">
        <v>64852</v>
      </c>
    </row>
    <row r="73" spans="1:5" ht="15" customHeight="1" x14ac:dyDescent="0.2">
      <c r="A73" s="15" t="s">
        <v>371</v>
      </c>
      <c r="B73" s="57">
        <v>5024.7340000000004</v>
      </c>
      <c r="C73" s="61">
        <v>193804</v>
      </c>
      <c r="D73" s="61">
        <v>105516</v>
      </c>
      <c r="E73" s="61">
        <v>71552</v>
      </c>
    </row>
    <row r="74" spans="1:5" ht="15" customHeight="1" x14ac:dyDescent="0.2">
      <c r="A74" s="11" t="s">
        <v>29</v>
      </c>
      <c r="B74" s="57">
        <v>4585.0609999999997</v>
      </c>
      <c r="C74" s="61">
        <v>193522</v>
      </c>
      <c r="D74" s="61">
        <v>71220</v>
      </c>
      <c r="E74" s="61">
        <v>53303</v>
      </c>
    </row>
    <row r="75" spans="1:5" ht="15" customHeight="1" x14ac:dyDescent="0.2">
      <c r="A75" s="12" t="s">
        <v>59</v>
      </c>
      <c r="B75" s="57">
        <v>4412.6030000000001</v>
      </c>
      <c r="C75" s="61">
        <v>196499</v>
      </c>
      <c r="D75" s="61">
        <v>86386</v>
      </c>
      <c r="E75" s="61">
        <v>65767</v>
      </c>
    </row>
    <row r="76" spans="1:5" ht="15" customHeight="1" x14ac:dyDescent="0.2">
      <c r="A76" s="12" t="s">
        <v>89</v>
      </c>
      <c r="B76" s="57">
        <v>5036.6040000000003</v>
      </c>
      <c r="C76" s="61">
        <v>193516</v>
      </c>
      <c r="D76" s="61">
        <v>89088</v>
      </c>
      <c r="E76" s="61">
        <v>57685</v>
      </c>
    </row>
    <row r="77" spans="1:5" ht="15" customHeight="1" x14ac:dyDescent="0.2">
      <c r="A77" s="12" t="s">
        <v>119</v>
      </c>
      <c r="B77" s="57">
        <v>5080.1099999999997</v>
      </c>
      <c r="C77" s="61">
        <v>209008</v>
      </c>
      <c r="D77" s="61">
        <v>86284</v>
      </c>
      <c r="E77" s="61">
        <v>64892</v>
      </c>
    </row>
    <row r="78" spans="1:5" ht="15" customHeight="1" x14ac:dyDescent="0.2">
      <c r="A78" s="12" t="s">
        <v>149</v>
      </c>
      <c r="B78" s="57">
        <v>5127.1120000000001</v>
      </c>
      <c r="C78" s="61">
        <v>206201</v>
      </c>
      <c r="D78" s="61">
        <v>92896</v>
      </c>
      <c r="E78" s="61">
        <v>70702</v>
      </c>
    </row>
    <row r="79" spans="1:5" ht="15" customHeight="1" x14ac:dyDescent="0.2">
      <c r="A79" s="12" t="s">
        <v>178</v>
      </c>
      <c r="B79" s="57">
        <v>5319.9309999999996</v>
      </c>
      <c r="C79" s="61">
        <v>211199</v>
      </c>
      <c r="D79" s="61">
        <v>94721</v>
      </c>
      <c r="E79" s="61">
        <v>76908</v>
      </c>
    </row>
    <row r="80" spans="1:5" ht="15" customHeight="1" x14ac:dyDescent="0.2">
      <c r="A80" s="12" t="s">
        <v>207</v>
      </c>
      <c r="B80" s="57">
        <v>5076.3680000000004</v>
      </c>
      <c r="C80" s="61">
        <v>207674</v>
      </c>
      <c r="D80" s="61">
        <v>93631</v>
      </c>
      <c r="E80" s="61">
        <v>73859</v>
      </c>
    </row>
    <row r="81" spans="1:5" ht="15" customHeight="1" x14ac:dyDescent="0.2">
      <c r="A81" s="12" t="s">
        <v>236</v>
      </c>
      <c r="B81" s="57">
        <v>5281.4120000000003</v>
      </c>
      <c r="C81" s="61">
        <v>202989</v>
      </c>
      <c r="D81" s="61">
        <v>87202</v>
      </c>
      <c r="E81" s="61">
        <v>65965</v>
      </c>
    </row>
    <row r="82" spans="1:5" ht="15" customHeight="1" x14ac:dyDescent="0.2">
      <c r="A82" s="12" t="s">
        <v>265</v>
      </c>
      <c r="B82" s="57">
        <v>5193.4440000000004</v>
      </c>
      <c r="C82" s="61">
        <v>211559</v>
      </c>
      <c r="D82" s="61">
        <v>95427</v>
      </c>
      <c r="E82" s="61">
        <v>74779</v>
      </c>
    </row>
    <row r="83" spans="1:5" ht="15" customHeight="1" x14ac:dyDescent="0.2">
      <c r="A83" s="12" t="s">
        <v>294</v>
      </c>
      <c r="B83" s="57">
        <v>5214.8230000000003</v>
      </c>
      <c r="C83" s="61">
        <v>212579</v>
      </c>
      <c r="D83" s="61">
        <v>90173</v>
      </c>
      <c r="E83" s="61">
        <v>70018</v>
      </c>
    </row>
    <row r="84" spans="1:5" ht="15" customHeight="1" x14ac:dyDescent="0.2">
      <c r="A84" s="12" t="s">
        <v>323</v>
      </c>
      <c r="B84" s="57">
        <v>5113.5349999999999</v>
      </c>
      <c r="C84" s="61">
        <v>215115</v>
      </c>
      <c r="D84" s="61">
        <v>93838</v>
      </c>
      <c r="E84" s="61">
        <v>71610</v>
      </c>
    </row>
    <row r="85" spans="1:5" ht="15" customHeight="1" x14ac:dyDescent="0.2">
      <c r="A85" s="15" t="s">
        <v>352</v>
      </c>
      <c r="B85" s="57">
        <v>5329.69</v>
      </c>
      <c r="C85" s="61">
        <v>216273</v>
      </c>
      <c r="D85" s="61">
        <v>93052</v>
      </c>
      <c r="E85" s="61">
        <v>62640</v>
      </c>
    </row>
    <row r="86" spans="1:5" ht="15" customHeight="1" x14ac:dyDescent="0.2">
      <c r="A86" s="11" t="s">
        <v>30</v>
      </c>
      <c r="B86" s="57">
        <v>5060</v>
      </c>
      <c r="C86" s="59">
        <v>212746</v>
      </c>
      <c r="D86" s="60">
        <v>82453</v>
      </c>
      <c r="E86" s="60">
        <v>60693</v>
      </c>
    </row>
    <row r="87" spans="1:5" ht="15" customHeight="1" x14ac:dyDescent="0.2">
      <c r="A87" s="12" t="s">
        <v>60</v>
      </c>
      <c r="B87" s="57">
        <v>4843</v>
      </c>
      <c r="C87" s="59">
        <v>219429</v>
      </c>
      <c r="D87" s="60">
        <v>89256</v>
      </c>
      <c r="E87" s="60">
        <v>56117</v>
      </c>
    </row>
    <row r="88" spans="1:5" ht="15" customHeight="1" x14ac:dyDescent="0.2">
      <c r="A88" s="12" t="s">
        <v>90</v>
      </c>
      <c r="B88" s="57">
        <v>5796</v>
      </c>
      <c r="C88" s="59">
        <v>222081</v>
      </c>
      <c r="D88" s="60">
        <v>104351</v>
      </c>
      <c r="E88" s="60">
        <v>67545</v>
      </c>
    </row>
    <row r="89" spans="1:5" ht="15" customHeight="1" x14ac:dyDescent="0.2">
      <c r="A89" s="12" t="s">
        <v>120</v>
      </c>
      <c r="B89" s="57">
        <v>5264</v>
      </c>
      <c r="C89" s="59">
        <v>220328</v>
      </c>
      <c r="D89" s="60">
        <v>97856</v>
      </c>
      <c r="E89" s="60">
        <v>73620</v>
      </c>
    </row>
    <row r="90" spans="1:5" ht="15" customHeight="1" x14ac:dyDescent="0.2">
      <c r="A90" s="12" t="s">
        <v>150</v>
      </c>
      <c r="B90" s="57">
        <v>5845</v>
      </c>
      <c r="C90" s="59">
        <v>228217</v>
      </c>
      <c r="D90" s="60">
        <v>105636</v>
      </c>
      <c r="E90" s="60">
        <v>80740</v>
      </c>
    </row>
    <row r="91" spans="1:5" ht="15" customHeight="1" x14ac:dyDescent="0.2">
      <c r="A91" s="12" t="s">
        <v>179</v>
      </c>
      <c r="B91" s="57">
        <v>5804</v>
      </c>
      <c r="C91" s="59">
        <v>231546</v>
      </c>
      <c r="D91" s="60">
        <v>95681</v>
      </c>
      <c r="E91" s="60">
        <v>82910</v>
      </c>
    </row>
    <row r="92" spans="1:5" ht="15" customHeight="1" x14ac:dyDescent="0.2">
      <c r="A92" s="12" t="s">
        <v>208</v>
      </c>
      <c r="B92" s="57">
        <v>5473</v>
      </c>
      <c r="C92" s="59">
        <v>225504</v>
      </c>
      <c r="D92" s="60">
        <v>98518</v>
      </c>
      <c r="E92" s="60">
        <v>76881</v>
      </c>
    </row>
    <row r="93" spans="1:5" ht="15" customHeight="1" x14ac:dyDescent="0.2">
      <c r="A93" s="12" t="s">
        <v>237</v>
      </c>
      <c r="B93" s="57">
        <v>5889</v>
      </c>
      <c r="C93" s="59">
        <v>225241</v>
      </c>
      <c r="D93" s="60">
        <v>100514</v>
      </c>
      <c r="E93" s="60">
        <v>75649</v>
      </c>
    </row>
    <row r="94" spans="1:5" ht="15" customHeight="1" x14ac:dyDescent="0.2">
      <c r="A94" s="12" t="s">
        <v>266</v>
      </c>
      <c r="B94" s="57">
        <v>5592</v>
      </c>
      <c r="C94" s="59">
        <v>233259</v>
      </c>
      <c r="D94" s="60">
        <v>99389</v>
      </c>
      <c r="E94" s="60">
        <v>84260</v>
      </c>
    </row>
    <row r="95" spans="1:5" ht="15" customHeight="1" x14ac:dyDescent="0.2">
      <c r="A95" s="12" t="s">
        <v>295</v>
      </c>
      <c r="B95" s="57">
        <v>5996</v>
      </c>
      <c r="C95" s="59">
        <v>238715</v>
      </c>
      <c r="D95" s="60">
        <v>100677</v>
      </c>
      <c r="E95" s="60">
        <v>78676</v>
      </c>
    </row>
    <row r="96" spans="1:5" ht="15" customHeight="1" x14ac:dyDescent="0.2">
      <c r="A96" s="12" t="s">
        <v>324</v>
      </c>
      <c r="B96" s="57">
        <v>5726</v>
      </c>
      <c r="C96" s="59">
        <v>238040</v>
      </c>
      <c r="D96" s="60">
        <v>110234</v>
      </c>
      <c r="E96" s="60">
        <v>80090</v>
      </c>
    </row>
    <row r="97" spans="1:5" ht="15" customHeight="1" x14ac:dyDescent="0.2">
      <c r="A97" s="15" t="s">
        <v>353</v>
      </c>
      <c r="B97" s="57">
        <v>5623</v>
      </c>
      <c r="C97" s="59">
        <v>227623</v>
      </c>
      <c r="D97" s="60">
        <v>114936</v>
      </c>
      <c r="E97" s="60">
        <v>89930</v>
      </c>
    </row>
    <row r="98" spans="1:5" ht="15" customHeight="1" x14ac:dyDescent="0.2">
      <c r="A98" s="11" t="s">
        <v>31</v>
      </c>
      <c r="B98" s="57">
        <v>5664</v>
      </c>
      <c r="C98" s="61">
        <v>229700</v>
      </c>
      <c r="D98" s="61">
        <v>95844</v>
      </c>
      <c r="E98" s="61">
        <v>68643</v>
      </c>
    </row>
    <row r="99" spans="1:5" ht="15" customHeight="1" x14ac:dyDescent="0.2">
      <c r="A99" s="12" t="s">
        <v>61</v>
      </c>
      <c r="B99" s="57">
        <v>5101</v>
      </c>
      <c r="C99" s="61">
        <v>229594</v>
      </c>
      <c r="D99" s="61">
        <v>94335</v>
      </c>
      <c r="E99" s="61">
        <v>67784</v>
      </c>
    </row>
    <row r="100" spans="1:5" ht="15" customHeight="1" x14ac:dyDescent="0.2">
      <c r="A100" s="12" t="s">
        <v>91</v>
      </c>
      <c r="B100" s="57">
        <v>6031</v>
      </c>
      <c r="C100" s="61">
        <v>235968</v>
      </c>
      <c r="D100" s="61">
        <v>109380</v>
      </c>
      <c r="E100" s="61">
        <v>73284</v>
      </c>
    </row>
    <row r="101" spans="1:5" ht="15" customHeight="1" x14ac:dyDescent="0.2">
      <c r="A101" s="12" t="s">
        <v>121</v>
      </c>
      <c r="B101" s="57">
        <v>5744</v>
      </c>
      <c r="C101" s="61">
        <v>235083</v>
      </c>
      <c r="D101" s="61">
        <v>111836</v>
      </c>
      <c r="E101" s="61">
        <v>71894</v>
      </c>
    </row>
    <row r="102" spans="1:5" ht="15" customHeight="1" x14ac:dyDescent="0.2">
      <c r="A102" s="12" t="s">
        <v>151</v>
      </c>
      <c r="B102" s="57">
        <v>6249</v>
      </c>
      <c r="C102" s="61">
        <v>245044</v>
      </c>
      <c r="D102" s="61">
        <v>110349</v>
      </c>
      <c r="E102" s="61">
        <v>84684</v>
      </c>
    </row>
    <row r="103" spans="1:5" ht="15" customHeight="1" x14ac:dyDescent="0.2">
      <c r="A103" s="12" t="s">
        <v>180</v>
      </c>
      <c r="B103" s="57">
        <v>6158</v>
      </c>
      <c r="C103" s="61">
        <v>249606</v>
      </c>
      <c r="D103" s="61">
        <v>111681</v>
      </c>
      <c r="E103" s="61">
        <v>89376</v>
      </c>
    </row>
    <row r="104" spans="1:5" ht="15" customHeight="1" x14ac:dyDescent="0.2">
      <c r="A104" s="12" t="s">
        <v>209</v>
      </c>
      <c r="B104" s="57">
        <v>6104</v>
      </c>
      <c r="C104" s="61">
        <v>245724</v>
      </c>
      <c r="D104" s="61">
        <v>110895</v>
      </c>
      <c r="E104" s="61">
        <v>81560</v>
      </c>
    </row>
    <row r="105" spans="1:5" ht="15" customHeight="1" x14ac:dyDescent="0.2">
      <c r="A105" s="12" t="s">
        <v>238</v>
      </c>
      <c r="B105" s="57">
        <v>6337</v>
      </c>
      <c r="C105" s="61">
        <v>241638</v>
      </c>
      <c r="D105" s="61">
        <v>110079</v>
      </c>
      <c r="E105" s="61">
        <v>84844</v>
      </c>
    </row>
    <row r="106" spans="1:5" ht="15" customHeight="1" x14ac:dyDescent="0.2">
      <c r="A106" s="12" t="s">
        <v>267</v>
      </c>
      <c r="B106" s="57">
        <v>5933</v>
      </c>
      <c r="C106" s="61">
        <v>254124</v>
      </c>
      <c r="D106" s="61">
        <v>112591</v>
      </c>
      <c r="E106" s="61">
        <v>89869</v>
      </c>
    </row>
    <row r="107" spans="1:5" ht="15" customHeight="1" x14ac:dyDescent="0.2">
      <c r="A107" s="12" t="s">
        <v>296</v>
      </c>
      <c r="B107" s="57">
        <v>6636</v>
      </c>
      <c r="C107" s="61">
        <v>256053</v>
      </c>
      <c r="D107" s="61">
        <v>113290</v>
      </c>
      <c r="E107" s="61">
        <v>87586</v>
      </c>
    </row>
    <row r="108" spans="1:5" ht="15" customHeight="1" x14ac:dyDescent="0.2">
      <c r="A108" s="12" t="s">
        <v>325</v>
      </c>
      <c r="B108" s="57">
        <v>5962</v>
      </c>
      <c r="C108" s="61">
        <v>249638</v>
      </c>
      <c r="D108" s="61">
        <v>107059</v>
      </c>
      <c r="E108" s="61">
        <v>88638</v>
      </c>
    </row>
    <row r="109" spans="1:5" ht="15" customHeight="1" x14ac:dyDescent="0.2">
      <c r="A109" s="15" t="s">
        <v>354</v>
      </c>
      <c r="B109" s="57">
        <v>5673</v>
      </c>
      <c r="C109" s="61">
        <v>232220</v>
      </c>
      <c r="D109" s="61">
        <v>117363</v>
      </c>
      <c r="E109" s="61">
        <v>77576</v>
      </c>
    </row>
    <row r="110" spans="1:5" ht="15" customHeight="1" x14ac:dyDescent="0.2">
      <c r="A110" s="11" t="s">
        <v>32</v>
      </c>
      <c r="B110" s="57">
        <v>5950</v>
      </c>
      <c r="C110" s="61">
        <v>241951</v>
      </c>
      <c r="D110" s="61">
        <v>99235</v>
      </c>
      <c r="E110" s="61">
        <v>70768</v>
      </c>
    </row>
    <row r="111" spans="1:5" ht="15" customHeight="1" x14ac:dyDescent="0.2">
      <c r="A111" s="12" t="s">
        <v>62</v>
      </c>
      <c r="B111" s="57">
        <v>5733</v>
      </c>
      <c r="C111" s="61">
        <v>246334</v>
      </c>
      <c r="D111" s="61">
        <v>100670</v>
      </c>
      <c r="E111" s="61">
        <v>75110</v>
      </c>
    </row>
    <row r="112" spans="1:5" ht="15" customHeight="1" x14ac:dyDescent="0.2">
      <c r="A112" s="12" t="s">
        <v>92</v>
      </c>
      <c r="B112" s="57">
        <v>6199</v>
      </c>
      <c r="C112" s="61">
        <v>249977</v>
      </c>
      <c r="D112" s="61">
        <v>112355</v>
      </c>
      <c r="E112" s="61">
        <v>77552</v>
      </c>
    </row>
    <row r="113" spans="1:5" ht="15" customHeight="1" x14ac:dyDescent="0.2">
      <c r="A113" s="12" t="s">
        <v>122</v>
      </c>
      <c r="B113" s="57">
        <v>6424</v>
      </c>
      <c r="C113" s="61">
        <v>255987</v>
      </c>
      <c r="D113" s="61">
        <v>117631</v>
      </c>
      <c r="E113" s="61">
        <v>80598</v>
      </c>
    </row>
    <row r="114" spans="1:5" ht="15" customHeight="1" x14ac:dyDescent="0.2">
      <c r="A114" s="12" t="s">
        <v>152</v>
      </c>
      <c r="B114" s="57">
        <v>6375</v>
      </c>
      <c r="C114" s="61">
        <v>254989</v>
      </c>
      <c r="D114" s="61">
        <v>113683</v>
      </c>
      <c r="E114" s="61">
        <v>90551</v>
      </c>
    </row>
    <row r="115" spans="1:5" ht="15" customHeight="1" x14ac:dyDescent="0.2">
      <c r="A115" s="12" t="s">
        <v>181</v>
      </c>
      <c r="B115" s="57">
        <v>6387</v>
      </c>
      <c r="C115" s="61">
        <v>259752</v>
      </c>
      <c r="D115" s="61">
        <v>118554</v>
      </c>
      <c r="E115" s="61">
        <v>91660</v>
      </c>
    </row>
    <row r="116" spans="1:5" ht="15" customHeight="1" x14ac:dyDescent="0.2">
      <c r="A116" s="12" t="s">
        <v>210</v>
      </c>
      <c r="B116" s="57">
        <v>6617</v>
      </c>
      <c r="C116" s="61">
        <v>259575</v>
      </c>
      <c r="D116" s="61">
        <v>110751</v>
      </c>
      <c r="E116" s="61">
        <v>86986</v>
      </c>
    </row>
    <row r="117" spans="1:5" ht="15" customHeight="1" x14ac:dyDescent="0.2">
      <c r="A117" s="12" t="s">
        <v>239</v>
      </c>
      <c r="B117" s="57">
        <v>6372</v>
      </c>
      <c r="C117" s="61">
        <v>252430</v>
      </c>
      <c r="D117" s="61">
        <v>118364</v>
      </c>
      <c r="E117" s="61">
        <v>95810</v>
      </c>
    </row>
    <row r="118" spans="1:5" ht="15" customHeight="1" x14ac:dyDescent="0.2">
      <c r="A118" s="12" t="s">
        <v>268</v>
      </c>
      <c r="B118" s="57">
        <v>6355</v>
      </c>
      <c r="C118" s="61">
        <v>260384</v>
      </c>
      <c r="D118" s="61">
        <v>109836</v>
      </c>
      <c r="E118" s="61">
        <v>88276</v>
      </c>
    </row>
    <row r="119" spans="1:5" ht="15" customHeight="1" x14ac:dyDescent="0.2">
      <c r="A119" s="12" t="s">
        <v>297</v>
      </c>
      <c r="B119" s="57">
        <v>6764.9759999999997</v>
      </c>
      <c r="C119" s="61">
        <v>260659</v>
      </c>
      <c r="D119" s="61">
        <v>117083</v>
      </c>
      <c r="E119" s="61">
        <v>89883</v>
      </c>
    </row>
    <row r="120" spans="1:5" ht="15" customHeight="1" x14ac:dyDescent="0.2">
      <c r="A120" s="12" t="s">
        <v>326</v>
      </c>
      <c r="B120" s="57">
        <v>5734.9480000000003</v>
      </c>
      <c r="C120" s="61">
        <v>254777</v>
      </c>
      <c r="D120" s="61">
        <v>109518</v>
      </c>
      <c r="E120" s="61">
        <v>80642</v>
      </c>
    </row>
    <row r="121" spans="1:5" ht="15" customHeight="1" x14ac:dyDescent="0.2">
      <c r="A121" s="15" t="s">
        <v>355</v>
      </c>
      <c r="B121" s="57">
        <v>6040.3069999999998</v>
      </c>
      <c r="C121" s="61">
        <v>235603</v>
      </c>
      <c r="D121" s="61">
        <v>114746</v>
      </c>
      <c r="E121" s="61">
        <v>84490</v>
      </c>
    </row>
    <row r="122" spans="1:5" ht="15" customHeight="1" x14ac:dyDescent="0.2">
      <c r="A122" s="11" t="s">
        <v>33</v>
      </c>
      <c r="B122" s="57">
        <v>5687.73</v>
      </c>
      <c r="C122" s="61">
        <v>237641</v>
      </c>
      <c r="D122" s="61">
        <v>93802</v>
      </c>
      <c r="E122" s="61">
        <v>68951</v>
      </c>
    </row>
    <row r="123" spans="1:5" ht="15" customHeight="1" x14ac:dyDescent="0.2">
      <c r="A123" s="12" t="s">
        <v>63</v>
      </c>
      <c r="B123" s="57">
        <v>5527.6229999999996</v>
      </c>
      <c r="C123" s="61">
        <v>245971</v>
      </c>
      <c r="D123" s="61">
        <v>107609</v>
      </c>
      <c r="E123" s="61">
        <v>79524</v>
      </c>
    </row>
    <row r="124" spans="1:5" ht="15" customHeight="1" x14ac:dyDescent="0.2">
      <c r="A124" s="12" t="s">
        <v>93</v>
      </c>
      <c r="B124" s="57">
        <v>6256.3789999999999</v>
      </c>
      <c r="C124" s="61">
        <v>244049</v>
      </c>
      <c r="D124" s="61">
        <v>125257</v>
      </c>
      <c r="E124" s="61">
        <v>77258</v>
      </c>
    </row>
    <row r="125" spans="1:5" ht="15" customHeight="1" x14ac:dyDescent="0.2">
      <c r="A125" s="12" t="s">
        <v>123</v>
      </c>
      <c r="B125" s="57">
        <v>6176.5309999999999</v>
      </c>
      <c r="C125" s="61">
        <v>243580</v>
      </c>
      <c r="D125" s="61">
        <v>116011</v>
      </c>
      <c r="E125" s="61">
        <v>87693</v>
      </c>
    </row>
    <row r="126" spans="1:5" ht="15" customHeight="1" x14ac:dyDescent="0.2">
      <c r="A126" s="12" t="s">
        <v>153</v>
      </c>
      <c r="B126" s="57">
        <v>5937.951</v>
      </c>
      <c r="C126" s="61">
        <v>244205</v>
      </c>
      <c r="D126" s="61">
        <v>110632</v>
      </c>
      <c r="E126" s="61">
        <v>83285</v>
      </c>
    </row>
    <row r="127" spans="1:5" ht="15" customHeight="1" x14ac:dyDescent="0.2">
      <c r="A127" s="12" t="s">
        <v>182</v>
      </c>
      <c r="B127" s="57">
        <v>6204.9660000000003</v>
      </c>
      <c r="C127" s="61">
        <v>245069</v>
      </c>
      <c r="D127" s="61">
        <v>111209</v>
      </c>
      <c r="E127" s="61">
        <v>92150</v>
      </c>
    </row>
    <row r="128" spans="1:5" ht="15" customHeight="1" x14ac:dyDescent="0.2">
      <c r="A128" s="12" t="s">
        <v>211</v>
      </c>
      <c r="B128" s="57">
        <v>6329.7889999999998</v>
      </c>
      <c r="C128" s="61">
        <v>244323</v>
      </c>
      <c r="D128" s="61">
        <v>117285</v>
      </c>
      <c r="E128" s="61">
        <v>88297</v>
      </c>
    </row>
    <row r="129" spans="1:5" ht="15" customHeight="1" x14ac:dyDescent="0.2">
      <c r="A129" s="12" t="s">
        <v>240</v>
      </c>
      <c r="B129" s="57">
        <v>5957.4</v>
      </c>
      <c r="C129" s="61">
        <v>237543</v>
      </c>
      <c r="D129" s="61">
        <v>108524</v>
      </c>
      <c r="E129" s="61">
        <v>85282</v>
      </c>
    </row>
    <row r="130" spans="1:5" ht="15" customHeight="1" x14ac:dyDescent="0.2">
      <c r="A130" s="12" t="s">
        <v>269</v>
      </c>
      <c r="B130" s="57">
        <v>6100.4759999999997</v>
      </c>
      <c r="C130" s="61">
        <v>246956</v>
      </c>
      <c r="D130" s="61">
        <v>114436</v>
      </c>
      <c r="E130" s="61">
        <v>90203</v>
      </c>
    </row>
    <row r="131" spans="1:5" ht="15" customHeight="1" x14ac:dyDescent="0.2">
      <c r="A131" s="12" t="s">
        <v>298</v>
      </c>
      <c r="B131" s="57">
        <v>6352.8220000000001</v>
      </c>
      <c r="C131" s="61">
        <v>249835</v>
      </c>
      <c r="D131" s="61">
        <v>113373</v>
      </c>
      <c r="E131" s="61">
        <v>86832</v>
      </c>
    </row>
    <row r="132" spans="1:5" ht="15" customHeight="1" x14ac:dyDescent="0.2">
      <c r="A132" s="12" t="s">
        <v>327</v>
      </c>
      <c r="B132" s="57">
        <v>5827.8029999999999</v>
      </c>
      <c r="C132" s="61">
        <v>250266</v>
      </c>
      <c r="D132" s="61">
        <v>109291</v>
      </c>
      <c r="E132" s="61">
        <v>89116</v>
      </c>
    </row>
    <row r="133" spans="1:5" ht="15" customHeight="1" x14ac:dyDescent="0.2">
      <c r="A133" s="15" t="s">
        <v>356</v>
      </c>
      <c r="B133" s="57">
        <v>5919.5649999999996</v>
      </c>
      <c r="C133" s="61">
        <v>232699</v>
      </c>
      <c r="D133" s="61">
        <v>101766</v>
      </c>
      <c r="E133" s="61">
        <v>83431</v>
      </c>
    </row>
    <row r="134" spans="1:5" ht="15" customHeight="1" x14ac:dyDescent="0.2">
      <c r="A134" s="11" t="s">
        <v>34</v>
      </c>
      <c r="B134" s="57">
        <v>5535</v>
      </c>
      <c r="C134" s="61">
        <v>236942</v>
      </c>
      <c r="D134" s="61">
        <v>97228</v>
      </c>
      <c r="E134" s="61">
        <v>67568</v>
      </c>
    </row>
    <row r="135" spans="1:5" ht="15" customHeight="1" x14ac:dyDescent="0.2">
      <c r="A135" s="12" t="s">
        <v>64</v>
      </c>
      <c r="B135" s="57">
        <v>5132</v>
      </c>
      <c r="C135" s="61">
        <v>227278</v>
      </c>
      <c r="D135" s="61">
        <v>98249</v>
      </c>
      <c r="E135" s="61">
        <v>78894</v>
      </c>
    </row>
    <row r="136" spans="1:5" ht="15" customHeight="1" x14ac:dyDescent="0.2">
      <c r="A136" s="12" t="s">
        <v>94</v>
      </c>
      <c r="B136" s="57">
        <v>6469</v>
      </c>
      <c r="C136" s="61">
        <v>245247</v>
      </c>
      <c r="D136" s="61">
        <v>127399</v>
      </c>
      <c r="E136" s="61">
        <v>80390</v>
      </c>
    </row>
    <row r="137" spans="1:5" ht="15" customHeight="1" x14ac:dyDescent="0.2">
      <c r="A137" s="12" t="s">
        <v>124</v>
      </c>
      <c r="B137" s="57">
        <v>6277</v>
      </c>
      <c r="C137" s="61">
        <v>248379</v>
      </c>
      <c r="D137" s="61">
        <v>120620</v>
      </c>
      <c r="E137" s="61">
        <v>82584</v>
      </c>
    </row>
    <row r="138" spans="1:5" ht="15" customHeight="1" x14ac:dyDescent="0.2">
      <c r="A138" s="12" t="s">
        <v>154</v>
      </c>
      <c r="B138" s="57">
        <v>6154</v>
      </c>
      <c r="C138" s="61">
        <v>249795</v>
      </c>
      <c r="D138" s="61">
        <v>121561</v>
      </c>
      <c r="E138" s="61">
        <v>92630</v>
      </c>
    </row>
    <row r="139" spans="1:5" ht="15" customHeight="1" x14ac:dyDescent="0.2">
      <c r="A139" s="12" t="s">
        <v>183</v>
      </c>
      <c r="B139" s="57">
        <v>6482</v>
      </c>
      <c r="C139" s="61">
        <v>254799</v>
      </c>
      <c r="D139" s="61">
        <v>122276</v>
      </c>
      <c r="E139" s="61">
        <v>94257</v>
      </c>
    </row>
    <row r="140" spans="1:5" ht="15" customHeight="1" x14ac:dyDescent="0.2">
      <c r="A140" s="12" t="s">
        <v>212</v>
      </c>
      <c r="B140" s="57">
        <v>6369</v>
      </c>
      <c r="C140" s="61">
        <v>253153</v>
      </c>
      <c r="D140" s="61">
        <v>113424</v>
      </c>
      <c r="E140" s="61">
        <v>98705</v>
      </c>
    </row>
    <row r="141" spans="1:5" ht="15" customHeight="1" x14ac:dyDescent="0.2">
      <c r="A141" s="12" t="s">
        <v>241</v>
      </c>
      <c r="B141" s="57">
        <v>6398</v>
      </c>
      <c r="C141" s="61">
        <v>247642</v>
      </c>
      <c r="D141" s="61">
        <v>123899</v>
      </c>
      <c r="E141" s="61">
        <v>88645</v>
      </c>
    </row>
    <row r="142" spans="1:5" ht="15" customHeight="1" x14ac:dyDescent="0.2">
      <c r="A142" s="12" t="s">
        <v>270</v>
      </c>
      <c r="B142" s="57">
        <v>6345</v>
      </c>
      <c r="C142" s="61">
        <v>255366</v>
      </c>
      <c r="D142" s="61">
        <v>126249</v>
      </c>
      <c r="E142" s="61">
        <v>94547</v>
      </c>
    </row>
    <row r="143" spans="1:5" ht="15" customHeight="1" x14ac:dyDescent="0.2">
      <c r="A143" s="12" t="s">
        <v>299</v>
      </c>
      <c r="B143" s="57">
        <v>6564</v>
      </c>
      <c r="C143" s="61">
        <v>261005</v>
      </c>
      <c r="D143" s="61">
        <v>128413</v>
      </c>
      <c r="E143" s="61">
        <v>100314</v>
      </c>
    </row>
    <row r="144" spans="1:5" ht="15" customHeight="1" x14ac:dyDescent="0.2">
      <c r="A144" s="12" t="s">
        <v>328</v>
      </c>
      <c r="B144" s="57">
        <v>6181</v>
      </c>
      <c r="C144" s="61">
        <v>255935</v>
      </c>
      <c r="D144" s="61">
        <v>120047</v>
      </c>
      <c r="E144" s="61">
        <v>90011</v>
      </c>
    </row>
    <row r="145" spans="1:5" ht="15" customHeight="1" x14ac:dyDescent="0.2">
      <c r="A145" s="15" t="s">
        <v>357</v>
      </c>
      <c r="B145" s="57">
        <v>6005</v>
      </c>
      <c r="C145" s="61">
        <v>226778</v>
      </c>
      <c r="D145" s="61">
        <v>135300</v>
      </c>
      <c r="E145" s="61">
        <v>81535</v>
      </c>
    </row>
    <row r="146" spans="1:5" ht="15" customHeight="1" x14ac:dyDescent="0.2">
      <c r="A146" s="11" t="s">
        <v>35</v>
      </c>
      <c r="B146" s="57">
        <v>5677</v>
      </c>
      <c r="C146" s="61">
        <v>233686</v>
      </c>
      <c r="D146" s="61">
        <v>99668</v>
      </c>
      <c r="E146" s="61">
        <v>76760</v>
      </c>
    </row>
    <row r="147" spans="1:5" ht="15" customHeight="1" x14ac:dyDescent="0.2">
      <c r="A147" s="12" t="s">
        <v>65</v>
      </c>
      <c r="B147" s="57">
        <v>5608</v>
      </c>
      <c r="C147" s="61">
        <v>249812</v>
      </c>
      <c r="D147" s="61">
        <v>106615</v>
      </c>
      <c r="E147" s="61">
        <v>84040</v>
      </c>
    </row>
    <row r="148" spans="1:5" ht="15" customHeight="1" x14ac:dyDescent="0.2">
      <c r="A148" s="12" t="s">
        <v>95</v>
      </c>
      <c r="B148" s="57">
        <v>6745</v>
      </c>
      <c r="C148" s="61">
        <v>255001</v>
      </c>
      <c r="D148" s="61">
        <v>136644</v>
      </c>
      <c r="E148" s="61">
        <v>83538</v>
      </c>
    </row>
    <row r="149" spans="1:5" ht="15" customHeight="1" x14ac:dyDescent="0.2">
      <c r="A149" s="12" t="s">
        <v>125</v>
      </c>
      <c r="B149" s="57">
        <v>6328</v>
      </c>
      <c r="C149" s="61">
        <v>255958</v>
      </c>
      <c r="D149" s="61">
        <v>118432</v>
      </c>
      <c r="E149" s="61">
        <v>90208</v>
      </c>
    </row>
    <row r="150" spans="1:5" ht="15" customHeight="1" x14ac:dyDescent="0.2">
      <c r="A150" s="12" t="s">
        <v>155</v>
      </c>
      <c r="B150" s="57">
        <v>6432</v>
      </c>
      <c r="C150" s="61">
        <v>257067</v>
      </c>
      <c r="D150" s="61">
        <v>120764</v>
      </c>
      <c r="E150" s="61">
        <v>92422</v>
      </c>
    </row>
    <row r="151" spans="1:5" ht="15" customHeight="1" x14ac:dyDescent="0.2">
      <c r="A151" s="12" t="s">
        <v>184</v>
      </c>
      <c r="B151" s="57">
        <v>6772</v>
      </c>
      <c r="C151" s="61">
        <v>265547</v>
      </c>
      <c r="D151" s="61">
        <v>128293</v>
      </c>
      <c r="E151" s="61">
        <v>104166</v>
      </c>
    </row>
    <row r="152" spans="1:5" ht="15" customHeight="1" x14ac:dyDescent="0.2">
      <c r="A152" s="12" t="s">
        <v>213</v>
      </c>
      <c r="B152" s="57">
        <v>6419</v>
      </c>
      <c r="C152" s="61">
        <v>260760</v>
      </c>
      <c r="D152" s="61">
        <v>123657</v>
      </c>
      <c r="E152" s="61">
        <v>92476</v>
      </c>
    </row>
    <row r="153" spans="1:5" ht="15" customHeight="1" x14ac:dyDescent="0.2">
      <c r="A153" s="12" t="s">
        <v>242</v>
      </c>
      <c r="B153" s="62">
        <v>6468</v>
      </c>
      <c r="C153" s="61">
        <v>253334</v>
      </c>
      <c r="D153" s="61">
        <v>98045</v>
      </c>
      <c r="E153" s="61">
        <v>62322</v>
      </c>
    </row>
    <row r="154" spans="1:5" ht="15" customHeight="1" x14ac:dyDescent="0.2">
      <c r="A154" s="12" t="s">
        <v>271</v>
      </c>
      <c r="B154" s="62">
        <v>6545</v>
      </c>
      <c r="C154" s="63">
        <v>263276</v>
      </c>
      <c r="D154" s="61">
        <v>130121</v>
      </c>
      <c r="E154" s="61">
        <v>100009</v>
      </c>
    </row>
    <row r="155" spans="1:5" ht="15" customHeight="1" x14ac:dyDescent="0.2">
      <c r="A155" s="12" t="s">
        <v>300</v>
      </c>
      <c r="B155" s="57">
        <v>6708</v>
      </c>
      <c r="C155" s="61">
        <v>269162</v>
      </c>
      <c r="D155" s="61">
        <v>123173</v>
      </c>
      <c r="E155" s="61">
        <v>100202</v>
      </c>
    </row>
    <row r="156" spans="1:5" ht="15" customHeight="1" x14ac:dyDescent="0.2">
      <c r="A156" s="12" t="s">
        <v>329</v>
      </c>
      <c r="B156" s="57">
        <v>6377</v>
      </c>
      <c r="C156" s="61">
        <v>264057</v>
      </c>
      <c r="D156" s="61">
        <v>123234</v>
      </c>
      <c r="E156" s="61">
        <v>95457</v>
      </c>
    </row>
    <row r="157" spans="1:5" ht="15" customHeight="1" x14ac:dyDescent="0.2">
      <c r="A157" s="15" t="s">
        <v>358</v>
      </c>
      <c r="B157" s="57">
        <v>6448</v>
      </c>
      <c r="C157" s="61">
        <v>245620</v>
      </c>
      <c r="D157" s="61">
        <v>135025</v>
      </c>
      <c r="E157" s="61">
        <v>101617</v>
      </c>
    </row>
    <row r="158" spans="1:5" ht="15" customHeight="1" x14ac:dyDescent="0.2">
      <c r="A158" s="11" t="s">
        <v>36</v>
      </c>
      <c r="B158" s="57">
        <v>6129</v>
      </c>
      <c r="C158" s="61">
        <v>245473</v>
      </c>
      <c r="D158" s="61">
        <v>107203</v>
      </c>
      <c r="E158" s="61">
        <v>79165</v>
      </c>
    </row>
    <row r="159" spans="1:5" ht="15" customHeight="1" x14ac:dyDescent="0.2">
      <c r="A159" s="12" t="s">
        <v>66</v>
      </c>
      <c r="B159" s="62">
        <v>6151</v>
      </c>
      <c r="C159" s="63">
        <v>261474</v>
      </c>
      <c r="D159" s="61">
        <v>114891</v>
      </c>
      <c r="E159" s="61">
        <v>86594</v>
      </c>
    </row>
    <row r="160" spans="1:5" ht="15" customHeight="1" x14ac:dyDescent="0.2">
      <c r="A160" s="12" t="s">
        <v>96</v>
      </c>
      <c r="B160" s="62">
        <v>6953</v>
      </c>
      <c r="C160" s="63">
        <v>269793</v>
      </c>
      <c r="D160" s="61">
        <v>129974</v>
      </c>
      <c r="E160" s="61">
        <v>91947</v>
      </c>
    </row>
    <row r="161" spans="1:5" ht="15" customHeight="1" x14ac:dyDescent="0.2">
      <c r="A161" s="12" t="s">
        <v>126</v>
      </c>
      <c r="B161" s="57">
        <v>6445</v>
      </c>
      <c r="C161" s="61">
        <v>260699</v>
      </c>
      <c r="D161" s="61">
        <v>132474</v>
      </c>
      <c r="E161" s="61">
        <v>88181</v>
      </c>
    </row>
    <row r="162" spans="1:5" ht="15" customHeight="1" x14ac:dyDescent="0.2">
      <c r="A162" s="12" t="s">
        <v>156</v>
      </c>
      <c r="B162" s="57">
        <v>6753</v>
      </c>
      <c r="C162" s="61">
        <v>261148</v>
      </c>
      <c r="D162" s="61">
        <v>129282</v>
      </c>
      <c r="E162" s="61">
        <v>99552</v>
      </c>
    </row>
    <row r="163" spans="1:5" ht="15" customHeight="1" x14ac:dyDescent="0.2">
      <c r="A163" s="12" t="s">
        <v>185</v>
      </c>
      <c r="B163" s="57">
        <v>6610</v>
      </c>
      <c r="C163" s="61">
        <v>264729</v>
      </c>
      <c r="D163" s="63">
        <v>125922</v>
      </c>
      <c r="E163" s="61">
        <v>105328</v>
      </c>
    </row>
    <row r="164" spans="1:5" ht="15" customHeight="1" x14ac:dyDescent="0.2">
      <c r="A164" s="12" t="s">
        <v>214</v>
      </c>
      <c r="B164" s="57">
        <v>6690</v>
      </c>
      <c r="C164" s="61">
        <v>265126</v>
      </c>
      <c r="D164" s="61">
        <v>124534</v>
      </c>
      <c r="E164" s="61">
        <v>97788</v>
      </c>
    </row>
    <row r="165" spans="1:5" ht="15" customHeight="1" x14ac:dyDescent="0.2">
      <c r="A165" s="12" t="s">
        <v>243</v>
      </c>
      <c r="B165" s="57">
        <v>6789</v>
      </c>
      <c r="C165" s="61">
        <v>256135</v>
      </c>
      <c r="D165" s="63">
        <f>D177/(1-0.002)</f>
        <v>121001.00200400801</v>
      </c>
      <c r="E165" s="61">
        <v>100598</v>
      </c>
    </row>
    <row r="166" spans="1:5" ht="15" customHeight="1" x14ac:dyDescent="0.2">
      <c r="A166" s="12" t="s">
        <v>272</v>
      </c>
      <c r="B166" s="57">
        <v>6354</v>
      </c>
      <c r="C166" s="61">
        <v>267481</v>
      </c>
      <c r="D166" s="61">
        <v>131998</v>
      </c>
      <c r="E166" s="61">
        <v>103752</v>
      </c>
    </row>
    <row r="167" spans="1:5" ht="15" customHeight="1" x14ac:dyDescent="0.2">
      <c r="A167" s="12" t="s">
        <v>301</v>
      </c>
      <c r="B167" s="57">
        <v>6272</v>
      </c>
      <c r="C167" s="61">
        <v>233819</v>
      </c>
      <c r="D167" s="61">
        <v>137720</v>
      </c>
      <c r="E167" s="61">
        <v>92074</v>
      </c>
    </row>
    <row r="168" spans="1:5" ht="15" customHeight="1" x14ac:dyDescent="0.2">
      <c r="A168" s="12" t="s">
        <v>330</v>
      </c>
      <c r="B168" s="57">
        <v>2944</v>
      </c>
      <c r="C168" s="61">
        <v>121710</v>
      </c>
      <c r="D168" s="61">
        <v>49612</v>
      </c>
      <c r="E168" s="61">
        <v>36468</v>
      </c>
    </row>
    <row r="169" spans="1:5" ht="15" customHeight="1" x14ac:dyDescent="0.2">
      <c r="A169" s="15" t="s">
        <v>359</v>
      </c>
      <c r="B169" s="57">
        <v>4459</v>
      </c>
      <c r="C169" s="61">
        <v>185834</v>
      </c>
      <c r="D169" s="61">
        <v>77424</v>
      </c>
      <c r="E169" s="61">
        <v>61082</v>
      </c>
    </row>
    <row r="170" spans="1:5" ht="15" customHeight="1" x14ac:dyDescent="0.2">
      <c r="A170" s="11" t="s">
        <v>37</v>
      </c>
      <c r="B170" s="57">
        <v>5316</v>
      </c>
      <c r="C170" s="61">
        <v>217197</v>
      </c>
      <c r="D170" s="61">
        <v>81711</v>
      </c>
      <c r="E170" s="61">
        <v>61876</v>
      </c>
    </row>
    <row r="171" spans="1:5" ht="15" customHeight="1" x14ac:dyDescent="0.2">
      <c r="A171" s="12" t="s">
        <v>67</v>
      </c>
      <c r="B171" s="57">
        <v>5153</v>
      </c>
      <c r="C171" s="61">
        <v>233634</v>
      </c>
      <c r="D171" s="61">
        <v>83689</v>
      </c>
      <c r="E171" s="61">
        <v>69423</v>
      </c>
    </row>
    <row r="172" spans="1:5" ht="15" customHeight="1" x14ac:dyDescent="0.2">
      <c r="A172" s="12" t="s">
        <v>97</v>
      </c>
      <c r="B172" s="57">
        <v>5939</v>
      </c>
      <c r="C172" s="61">
        <v>235594</v>
      </c>
      <c r="D172" s="61">
        <v>118285</v>
      </c>
      <c r="E172" s="61">
        <v>79938</v>
      </c>
    </row>
    <row r="173" spans="1:5" ht="15" customHeight="1" x14ac:dyDescent="0.2">
      <c r="A173" s="12" t="s">
        <v>127</v>
      </c>
      <c r="B173" s="64">
        <v>6316</v>
      </c>
      <c r="C173" s="61">
        <v>248689</v>
      </c>
      <c r="D173" s="61">
        <v>122783</v>
      </c>
      <c r="E173" s="65">
        <v>88547</v>
      </c>
    </row>
    <row r="174" spans="1:5" ht="15" customHeight="1" x14ac:dyDescent="0.2">
      <c r="A174" s="12" t="s">
        <v>157</v>
      </c>
      <c r="B174" s="57">
        <v>6390</v>
      </c>
      <c r="C174" s="61">
        <v>249223</v>
      </c>
      <c r="D174" s="61">
        <v>111033</v>
      </c>
      <c r="E174" s="61">
        <v>92733</v>
      </c>
    </row>
    <row r="175" spans="1:5" ht="15" customHeight="1" x14ac:dyDescent="0.2">
      <c r="A175" s="12" t="s">
        <v>186</v>
      </c>
      <c r="B175" s="57">
        <v>6144</v>
      </c>
      <c r="C175" s="61">
        <v>252260</v>
      </c>
      <c r="D175" s="61">
        <v>121762</v>
      </c>
      <c r="E175" s="61">
        <v>97890</v>
      </c>
    </row>
    <row r="176" spans="1:5" ht="15" customHeight="1" x14ac:dyDescent="0.2">
      <c r="A176" s="12" t="s">
        <v>215</v>
      </c>
      <c r="B176" s="57">
        <v>6439</v>
      </c>
      <c r="C176" s="61">
        <v>250020</v>
      </c>
      <c r="D176" s="61">
        <v>114977</v>
      </c>
      <c r="E176" s="61">
        <v>87679</v>
      </c>
    </row>
    <row r="177" spans="1:5" ht="15" customHeight="1" x14ac:dyDescent="0.2">
      <c r="A177" s="12" t="s">
        <v>244</v>
      </c>
      <c r="B177" s="57">
        <v>6383</v>
      </c>
      <c r="C177" s="61">
        <v>245527</v>
      </c>
      <c r="D177" s="61">
        <v>120759</v>
      </c>
      <c r="E177" s="61">
        <v>94319</v>
      </c>
    </row>
    <row r="178" spans="1:5" ht="15" customHeight="1" x14ac:dyDescent="0.2">
      <c r="A178" s="12" t="s">
        <v>273</v>
      </c>
      <c r="B178" s="57">
        <v>6199</v>
      </c>
      <c r="C178" s="61">
        <v>256738</v>
      </c>
      <c r="D178" s="61">
        <v>125779</v>
      </c>
      <c r="E178" s="61">
        <v>95627</v>
      </c>
    </row>
    <row r="179" spans="1:5" ht="15" customHeight="1" x14ac:dyDescent="0.2">
      <c r="A179" s="12" t="s">
        <v>302</v>
      </c>
      <c r="B179" s="57">
        <v>6777</v>
      </c>
      <c r="C179" s="61">
        <v>259233</v>
      </c>
      <c r="D179" s="61">
        <v>125494</v>
      </c>
      <c r="E179" s="61">
        <v>93499</v>
      </c>
    </row>
    <row r="180" spans="1:5" ht="15" customHeight="1" x14ac:dyDescent="0.2">
      <c r="A180" s="12" t="s">
        <v>331</v>
      </c>
      <c r="B180" s="57">
        <v>5860</v>
      </c>
      <c r="C180" s="61">
        <v>252002</v>
      </c>
      <c r="D180" s="61">
        <v>113493</v>
      </c>
      <c r="E180" s="61">
        <v>82786</v>
      </c>
    </row>
    <row r="181" spans="1:5" ht="15" customHeight="1" x14ac:dyDescent="0.2">
      <c r="A181" s="15" t="s">
        <v>360</v>
      </c>
      <c r="B181" s="57">
        <v>5884</v>
      </c>
      <c r="C181" s="61">
        <v>233064</v>
      </c>
      <c r="D181" s="61">
        <v>126161</v>
      </c>
      <c r="E181" s="61">
        <v>85239</v>
      </c>
    </row>
    <row r="182" spans="1:5" ht="15" customHeight="1" x14ac:dyDescent="0.2">
      <c r="A182" s="11" t="s">
        <v>38</v>
      </c>
      <c r="B182" s="57">
        <v>5725</v>
      </c>
      <c r="C182" s="61">
        <v>231474</v>
      </c>
      <c r="D182" s="61">
        <v>91282</v>
      </c>
      <c r="E182" s="61">
        <v>72754</v>
      </c>
    </row>
    <row r="183" spans="1:5" ht="15" customHeight="1" x14ac:dyDescent="0.2">
      <c r="A183" s="12" t="s">
        <v>68</v>
      </c>
      <c r="B183" s="57">
        <v>5294</v>
      </c>
      <c r="C183" s="61">
        <v>233112</v>
      </c>
      <c r="D183" s="61">
        <v>109725</v>
      </c>
      <c r="E183" s="61">
        <v>78635</v>
      </c>
    </row>
    <row r="184" spans="1:5" ht="15" customHeight="1" x14ac:dyDescent="0.2">
      <c r="A184" s="12" t="s">
        <v>98</v>
      </c>
      <c r="B184" s="57">
        <v>6134</v>
      </c>
      <c r="C184" s="61">
        <v>248144</v>
      </c>
      <c r="D184" s="61">
        <v>110695</v>
      </c>
      <c r="E184" s="61">
        <v>73948</v>
      </c>
    </row>
    <row r="185" spans="1:5" ht="15" customHeight="1" x14ac:dyDescent="0.2">
      <c r="A185" s="12" t="s">
        <v>128</v>
      </c>
      <c r="B185" s="57">
        <v>6344</v>
      </c>
      <c r="C185" s="61">
        <v>252737</v>
      </c>
      <c r="D185" s="61">
        <v>112766</v>
      </c>
      <c r="E185" s="61">
        <v>83096</v>
      </c>
    </row>
    <row r="186" spans="1:5" ht="15" customHeight="1" x14ac:dyDescent="0.2">
      <c r="A186" s="12" t="s">
        <v>158</v>
      </c>
      <c r="B186" s="57">
        <v>6362</v>
      </c>
      <c r="C186" s="63">
        <v>255113</v>
      </c>
      <c r="D186" s="63">
        <f>D198/(1+0.089)</f>
        <v>109673.0945821855</v>
      </c>
      <c r="E186" s="63">
        <f>E198/(1+0.043)</f>
        <v>91480.34515819751</v>
      </c>
    </row>
    <row r="187" spans="1:5" ht="15" customHeight="1" x14ac:dyDescent="0.2">
      <c r="A187" s="12" t="s">
        <v>187</v>
      </c>
      <c r="B187" s="57">
        <v>6349</v>
      </c>
      <c r="C187" s="61">
        <v>259002</v>
      </c>
      <c r="D187" s="61">
        <v>112600</v>
      </c>
      <c r="E187" s="61">
        <v>91968</v>
      </c>
    </row>
    <row r="188" spans="1:5" ht="15" customHeight="1" x14ac:dyDescent="0.2">
      <c r="A188" s="12" t="s">
        <v>216</v>
      </c>
      <c r="B188" s="57">
        <v>6537</v>
      </c>
      <c r="C188" s="61">
        <v>258041</v>
      </c>
      <c r="D188" s="61">
        <v>110719</v>
      </c>
      <c r="E188" s="61">
        <v>80839</v>
      </c>
    </row>
    <row r="189" spans="1:5" ht="15" customHeight="1" x14ac:dyDescent="0.2">
      <c r="A189" s="12" t="s">
        <v>245</v>
      </c>
      <c r="B189" s="66">
        <v>6192</v>
      </c>
      <c r="C189" s="61">
        <v>250156</v>
      </c>
      <c r="D189" s="61">
        <v>104511</v>
      </c>
      <c r="E189" s="61">
        <v>83147</v>
      </c>
    </row>
    <row r="190" spans="1:5" ht="15" customHeight="1" x14ac:dyDescent="0.2">
      <c r="A190" s="12" t="s">
        <v>274</v>
      </c>
      <c r="B190" s="66">
        <v>6279</v>
      </c>
      <c r="C190" s="61">
        <v>258152</v>
      </c>
      <c r="D190" s="61">
        <v>110300</v>
      </c>
      <c r="E190" s="61">
        <v>82503</v>
      </c>
    </row>
    <row r="191" spans="1:5" ht="15" customHeight="1" x14ac:dyDescent="0.2">
      <c r="A191" s="12" t="s">
        <v>303</v>
      </c>
      <c r="B191" s="66">
        <v>6735</v>
      </c>
      <c r="C191" s="61">
        <v>262366</v>
      </c>
      <c r="D191" s="61">
        <v>105930</v>
      </c>
      <c r="E191" s="61">
        <v>85194</v>
      </c>
    </row>
    <row r="192" spans="1:5" ht="15" customHeight="1" x14ac:dyDescent="0.2">
      <c r="A192" s="12" t="s">
        <v>332</v>
      </c>
      <c r="B192" s="66">
        <v>5646</v>
      </c>
      <c r="C192" s="63">
        <v>253716</v>
      </c>
      <c r="D192" s="61">
        <v>100327</v>
      </c>
      <c r="E192" s="61">
        <v>79008</v>
      </c>
    </row>
    <row r="193" spans="1:5" ht="15" customHeight="1" x14ac:dyDescent="0.2">
      <c r="A193" s="15" t="s">
        <v>361</v>
      </c>
      <c r="B193" s="57">
        <v>6100</v>
      </c>
      <c r="C193" s="63">
        <v>237434</v>
      </c>
      <c r="D193" s="61">
        <v>117210</v>
      </c>
      <c r="E193" s="61">
        <v>85523</v>
      </c>
    </row>
    <row r="194" spans="1:5" ht="15" customHeight="1" x14ac:dyDescent="0.2">
      <c r="A194" s="11" t="s">
        <v>39</v>
      </c>
      <c r="B194" s="57">
        <v>5467</v>
      </c>
      <c r="C194" s="61">
        <v>227560</v>
      </c>
      <c r="D194" s="61">
        <v>88875</v>
      </c>
      <c r="E194" s="61">
        <v>65718</v>
      </c>
    </row>
    <row r="195" spans="1:5" ht="15" customHeight="1" x14ac:dyDescent="0.2">
      <c r="A195" s="12" t="s">
        <v>69</v>
      </c>
      <c r="B195" s="57">
        <v>5410</v>
      </c>
      <c r="C195" s="61">
        <v>245222</v>
      </c>
      <c r="D195" s="61">
        <v>94726</v>
      </c>
      <c r="E195" s="61">
        <v>69433</v>
      </c>
    </row>
    <row r="196" spans="1:5" ht="15" customHeight="1" x14ac:dyDescent="0.2">
      <c r="A196" s="12" t="s">
        <v>99</v>
      </c>
      <c r="B196" s="57">
        <v>6342</v>
      </c>
      <c r="C196" s="61">
        <v>250447</v>
      </c>
      <c r="D196" s="61">
        <v>107723</v>
      </c>
      <c r="E196" s="61">
        <v>80341</v>
      </c>
    </row>
    <row r="197" spans="1:5" ht="15" customHeight="1" x14ac:dyDescent="0.2">
      <c r="A197" s="12" t="s">
        <v>129</v>
      </c>
      <c r="B197" s="57">
        <v>6534</v>
      </c>
      <c r="C197" s="61">
        <v>258351</v>
      </c>
      <c r="D197" s="61">
        <v>122703</v>
      </c>
      <c r="E197" s="61">
        <v>89890</v>
      </c>
    </row>
    <row r="198" spans="1:5" ht="15" customHeight="1" x14ac:dyDescent="0.2">
      <c r="A198" s="12" t="s">
        <v>159</v>
      </c>
      <c r="B198" s="57">
        <v>6452</v>
      </c>
      <c r="C198" s="61">
        <v>264325</v>
      </c>
      <c r="D198" s="61">
        <v>119434</v>
      </c>
      <c r="E198" s="61">
        <v>95414</v>
      </c>
    </row>
    <row r="199" spans="1:5" ht="15" customHeight="1" x14ac:dyDescent="0.2">
      <c r="A199" s="12" t="s">
        <v>188</v>
      </c>
      <c r="B199" s="57">
        <v>6731</v>
      </c>
      <c r="C199" s="61">
        <v>267048</v>
      </c>
      <c r="D199" s="61">
        <v>116406</v>
      </c>
      <c r="E199" s="61">
        <v>97617</v>
      </c>
    </row>
    <row r="200" spans="1:5" ht="15" customHeight="1" x14ac:dyDescent="0.2">
      <c r="A200" s="12" t="s">
        <v>217</v>
      </c>
      <c r="B200" s="57">
        <v>6854</v>
      </c>
      <c r="C200" s="61">
        <v>261749</v>
      </c>
      <c r="D200" s="61">
        <v>121592</v>
      </c>
      <c r="E200" s="61">
        <v>91506</v>
      </c>
    </row>
    <row r="201" spans="1:5" ht="15" customHeight="1" x14ac:dyDescent="0.2">
      <c r="A201" s="12" t="s">
        <v>246</v>
      </c>
      <c r="B201" s="57">
        <v>6521</v>
      </c>
      <c r="C201" s="61">
        <v>259288</v>
      </c>
      <c r="D201" s="61">
        <v>119474</v>
      </c>
      <c r="E201" s="61">
        <v>95663</v>
      </c>
    </row>
    <row r="202" spans="1:5" ht="15" customHeight="1" x14ac:dyDescent="0.2">
      <c r="A202" s="12" t="s">
        <v>275</v>
      </c>
      <c r="B202" s="57">
        <v>6624</v>
      </c>
      <c r="C202" s="61">
        <v>269024</v>
      </c>
      <c r="D202" s="61">
        <v>124025</v>
      </c>
      <c r="E202" s="61">
        <v>95915</v>
      </c>
    </row>
    <row r="203" spans="1:5" ht="15" customHeight="1" x14ac:dyDescent="0.2">
      <c r="A203" s="12" t="s">
        <v>304</v>
      </c>
      <c r="B203" s="62">
        <f>B215/(1-0.049)</f>
        <v>6963.1966351209257</v>
      </c>
      <c r="C203" s="63">
        <f>C215/(1+0.007)</f>
        <v>274494.53823237342</v>
      </c>
      <c r="D203" s="63">
        <f>D215/(1-0.195)</f>
        <v>123337.88819875778</v>
      </c>
      <c r="E203" s="63">
        <f>E215/(1-0.18)</f>
        <v>93578.048780487792</v>
      </c>
    </row>
    <row r="204" spans="1:5" ht="15" customHeight="1" x14ac:dyDescent="0.2">
      <c r="A204" s="12" t="s">
        <v>333</v>
      </c>
      <c r="B204" s="57">
        <v>6197</v>
      </c>
      <c r="C204" s="61">
        <v>267998</v>
      </c>
      <c r="D204" s="61">
        <v>113949</v>
      </c>
      <c r="E204" s="61">
        <v>92873</v>
      </c>
    </row>
    <row r="205" spans="1:5" ht="15" customHeight="1" x14ac:dyDescent="0.2">
      <c r="A205" s="15" t="s">
        <v>362</v>
      </c>
      <c r="B205" s="62">
        <f>B217/(1-0.013)</f>
        <v>6435.6636271529887</v>
      </c>
      <c r="C205" s="63">
        <f>C217/(1+0.042)</f>
        <v>248502.87907869482</v>
      </c>
      <c r="D205" s="63">
        <f>D217/(1-0.191)</f>
        <v>125440.04944375773</v>
      </c>
      <c r="E205" s="63">
        <f>E217/(1-0.216)</f>
        <v>97894.132653061228</v>
      </c>
    </row>
    <row r="206" spans="1:5" ht="15" customHeight="1" x14ac:dyDescent="0.2">
      <c r="A206" s="11" t="s">
        <v>40</v>
      </c>
      <c r="B206" s="57">
        <v>5753</v>
      </c>
      <c r="C206" s="61">
        <v>250485</v>
      </c>
      <c r="D206" s="61">
        <v>87876</v>
      </c>
      <c r="E206" s="61">
        <v>67582</v>
      </c>
    </row>
    <row r="207" spans="1:5" ht="15" customHeight="1" x14ac:dyDescent="0.2">
      <c r="A207" s="12" t="s">
        <v>70</v>
      </c>
      <c r="B207" s="57">
        <v>6002</v>
      </c>
      <c r="C207" s="61">
        <v>259235</v>
      </c>
      <c r="D207" s="61">
        <v>102089</v>
      </c>
      <c r="E207" s="61">
        <v>77496</v>
      </c>
    </row>
    <row r="208" spans="1:5" ht="15" customHeight="1" x14ac:dyDescent="0.2">
      <c r="A208" s="12" t="s">
        <v>100</v>
      </c>
      <c r="B208" s="57">
        <v>6909</v>
      </c>
      <c r="C208" s="61">
        <v>265130</v>
      </c>
      <c r="D208" s="61">
        <v>119979</v>
      </c>
      <c r="E208" s="61">
        <v>82664</v>
      </c>
    </row>
    <row r="209" spans="1:5" ht="15" customHeight="1" x14ac:dyDescent="0.2">
      <c r="A209" s="12" t="s">
        <v>130</v>
      </c>
      <c r="B209" s="57">
        <v>6613</v>
      </c>
      <c r="C209" s="61">
        <v>270123</v>
      </c>
      <c r="D209" s="61">
        <v>117505</v>
      </c>
      <c r="E209" s="61">
        <v>88258</v>
      </c>
    </row>
    <row r="210" spans="1:5" ht="15" customHeight="1" x14ac:dyDescent="0.2">
      <c r="A210" s="12" t="s">
        <v>160</v>
      </c>
      <c r="B210" s="57">
        <v>6706</v>
      </c>
      <c r="C210" s="61">
        <v>271904</v>
      </c>
      <c r="D210" s="61">
        <v>117628</v>
      </c>
      <c r="E210" s="61">
        <v>88917</v>
      </c>
    </row>
    <row r="211" spans="1:5" ht="15" customHeight="1" x14ac:dyDescent="0.2">
      <c r="A211" s="12" t="s">
        <v>189</v>
      </c>
      <c r="B211" s="57">
        <v>6975</v>
      </c>
      <c r="C211" s="61">
        <v>277946</v>
      </c>
      <c r="D211" s="61">
        <v>120930</v>
      </c>
      <c r="E211" s="61">
        <v>94236</v>
      </c>
    </row>
    <row r="212" spans="1:5" ht="15" customHeight="1" x14ac:dyDescent="0.2">
      <c r="A212" s="12" t="s">
        <v>218</v>
      </c>
      <c r="B212" s="57">
        <v>6561</v>
      </c>
      <c r="C212" s="61">
        <v>272460</v>
      </c>
      <c r="D212" s="61">
        <v>111618</v>
      </c>
      <c r="E212" s="61">
        <v>91292</v>
      </c>
    </row>
    <row r="213" spans="1:5" ht="15" customHeight="1" x14ac:dyDescent="0.2">
      <c r="A213" s="12" t="s">
        <v>247</v>
      </c>
      <c r="B213" s="57">
        <v>6899</v>
      </c>
      <c r="C213" s="61">
        <v>269440</v>
      </c>
      <c r="D213" s="61">
        <v>97193</v>
      </c>
      <c r="E213" s="61">
        <v>78344</v>
      </c>
    </row>
    <row r="214" spans="1:5" ht="15" customHeight="1" x14ac:dyDescent="0.2">
      <c r="A214" s="12" t="s">
        <v>276</v>
      </c>
      <c r="B214" s="57">
        <v>6698</v>
      </c>
      <c r="C214" s="61">
        <v>278139</v>
      </c>
      <c r="D214" s="61">
        <v>108508</v>
      </c>
      <c r="E214" s="61">
        <v>83958</v>
      </c>
    </row>
    <row r="215" spans="1:5" ht="15" customHeight="1" x14ac:dyDescent="0.2">
      <c r="A215" s="12" t="s">
        <v>305</v>
      </c>
      <c r="B215" s="57">
        <v>6622</v>
      </c>
      <c r="C215" s="61">
        <v>276416</v>
      </c>
      <c r="D215" s="61">
        <v>99287</v>
      </c>
      <c r="E215" s="61">
        <v>76734</v>
      </c>
    </row>
    <row r="216" spans="1:5" ht="15" customHeight="1" x14ac:dyDescent="0.2">
      <c r="A216" s="12" t="s">
        <v>334</v>
      </c>
      <c r="B216" s="57">
        <v>6456</v>
      </c>
      <c r="C216" s="61">
        <v>277467</v>
      </c>
      <c r="D216" s="61">
        <v>104731</v>
      </c>
      <c r="E216" s="61">
        <v>79021</v>
      </c>
    </row>
    <row r="217" spans="1:5" ht="15" customHeight="1" x14ac:dyDescent="0.2">
      <c r="A217" s="15" t="s">
        <v>363</v>
      </c>
      <c r="B217" s="57">
        <v>6352</v>
      </c>
      <c r="C217" s="61">
        <v>258940</v>
      </c>
      <c r="D217" s="61">
        <v>101481</v>
      </c>
      <c r="E217" s="61">
        <v>76749</v>
      </c>
    </row>
    <row r="218" spans="1:5" ht="15" customHeight="1" x14ac:dyDescent="0.2">
      <c r="A218" s="11" t="s">
        <v>41</v>
      </c>
      <c r="B218" s="57">
        <v>6323</v>
      </c>
      <c r="C218" s="61">
        <v>266846</v>
      </c>
      <c r="D218" s="61">
        <v>97008</v>
      </c>
      <c r="E218" s="61">
        <v>78605</v>
      </c>
    </row>
    <row r="219" spans="1:5" ht="15" customHeight="1" x14ac:dyDescent="0.2">
      <c r="A219" s="12" t="s">
        <v>71</v>
      </c>
      <c r="B219" s="57">
        <v>5941</v>
      </c>
      <c r="C219" s="61">
        <v>266278</v>
      </c>
      <c r="D219" s="61">
        <v>110189</v>
      </c>
      <c r="E219" s="61">
        <v>80354</v>
      </c>
    </row>
    <row r="220" spans="1:5" ht="15" customHeight="1" x14ac:dyDescent="0.2">
      <c r="A220" s="12" t="s">
        <v>101</v>
      </c>
      <c r="B220" s="57">
        <v>6875</v>
      </c>
      <c r="C220" s="61">
        <v>266744</v>
      </c>
      <c r="D220" s="61">
        <v>107588</v>
      </c>
      <c r="E220" s="61">
        <v>77458</v>
      </c>
    </row>
    <row r="221" spans="1:5" ht="15" customHeight="1" x14ac:dyDescent="0.2">
      <c r="A221" s="12" t="s">
        <v>131</v>
      </c>
      <c r="B221" s="57">
        <v>6866</v>
      </c>
      <c r="C221" s="61">
        <v>289352</v>
      </c>
      <c r="D221" s="61">
        <v>121897</v>
      </c>
      <c r="E221" s="61">
        <v>93996</v>
      </c>
    </row>
    <row r="222" spans="1:5" ht="15" customHeight="1" x14ac:dyDescent="0.2">
      <c r="A222" s="12" t="s">
        <v>161</v>
      </c>
      <c r="B222" s="57">
        <v>7139</v>
      </c>
      <c r="C222" s="61">
        <v>284085</v>
      </c>
      <c r="D222" s="61">
        <v>110585</v>
      </c>
      <c r="E222" s="61">
        <v>92969</v>
      </c>
    </row>
    <row r="223" spans="1:5" ht="15" customHeight="1" x14ac:dyDescent="0.2">
      <c r="A223" s="12" t="s">
        <v>190</v>
      </c>
      <c r="B223" s="57">
        <v>7232</v>
      </c>
      <c r="C223" s="61">
        <v>288215</v>
      </c>
      <c r="D223" s="61">
        <v>124223</v>
      </c>
      <c r="E223" s="61">
        <v>98629</v>
      </c>
    </row>
    <row r="224" spans="1:5" ht="15" customHeight="1" x14ac:dyDescent="0.2">
      <c r="A224" s="12" t="s">
        <v>219</v>
      </c>
      <c r="B224" s="57">
        <v>7129</v>
      </c>
      <c r="C224" s="61">
        <v>297766</v>
      </c>
      <c r="D224" s="61">
        <v>118356</v>
      </c>
      <c r="E224" s="61">
        <v>94797</v>
      </c>
    </row>
    <row r="225" spans="1:5" ht="15" customHeight="1" x14ac:dyDescent="0.2">
      <c r="A225" s="12" t="s">
        <v>248</v>
      </c>
      <c r="B225" s="57">
        <v>7688</v>
      </c>
      <c r="C225" s="61">
        <v>296990</v>
      </c>
      <c r="D225" s="61">
        <v>119613</v>
      </c>
      <c r="E225" s="61">
        <v>94761</v>
      </c>
    </row>
    <row r="226" spans="1:5" ht="15" customHeight="1" x14ac:dyDescent="0.2">
      <c r="A226" s="12" t="s">
        <v>277</v>
      </c>
      <c r="B226" s="57">
        <v>6972</v>
      </c>
      <c r="C226" s="61">
        <v>293422</v>
      </c>
      <c r="D226" s="61">
        <v>124152</v>
      </c>
      <c r="E226" s="61">
        <v>95565</v>
      </c>
    </row>
    <row r="227" spans="1:5" ht="15" customHeight="1" x14ac:dyDescent="0.2">
      <c r="A227" s="12" t="s">
        <v>306</v>
      </c>
      <c r="B227" s="57">
        <v>7420</v>
      </c>
      <c r="C227" s="61">
        <v>297032</v>
      </c>
      <c r="D227" s="61">
        <v>129132</v>
      </c>
      <c r="E227" s="61">
        <v>89990</v>
      </c>
    </row>
    <row r="228" spans="1:5" ht="15" customHeight="1" x14ac:dyDescent="0.2">
      <c r="A228" s="12" t="s">
        <v>335</v>
      </c>
      <c r="B228" s="57">
        <v>6827</v>
      </c>
      <c r="C228" s="61">
        <v>291558</v>
      </c>
      <c r="D228" s="61">
        <v>115540</v>
      </c>
      <c r="E228" s="61">
        <v>87081</v>
      </c>
    </row>
    <row r="229" spans="1:5" ht="15" customHeight="1" x14ac:dyDescent="0.2">
      <c r="A229" s="12" t="s">
        <v>364</v>
      </c>
      <c r="B229" s="57">
        <v>6405</v>
      </c>
      <c r="C229" s="61">
        <v>265519</v>
      </c>
      <c r="D229" s="61">
        <v>114861</v>
      </c>
      <c r="E229" s="61">
        <v>91395</v>
      </c>
    </row>
    <row r="230" spans="1:5" ht="15" customHeight="1" x14ac:dyDescent="0.2">
      <c r="A230" s="12" t="s">
        <v>42</v>
      </c>
      <c r="B230" s="57">
        <v>6474</v>
      </c>
      <c r="C230" s="61">
        <v>266614</v>
      </c>
      <c r="D230" s="61">
        <v>100665</v>
      </c>
      <c r="E230" s="61">
        <v>70584</v>
      </c>
    </row>
    <row r="231" spans="1:5" ht="15" customHeight="1" x14ac:dyDescent="0.2">
      <c r="A231" s="12" t="s">
        <v>72</v>
      </c>
      <c r="B231" s="57">
        <v>6134</v>
      </c>
      <c r="C231" s="61">
        <v>279694</v>
      </c>
      <c r="D231" s="61">
        <v>101733</v>
      </c>
      <c r="E231" s="61">
        <v>74538</v>
      </c>
    </row>
    <row r="232" spans="1:5" ht="15" customHeight="1" x14ac:dyDescent="0.2">
      <c r="A232" s="12" t="s">
        <v>102</v>
      </c>
      <c r="B232" s="57">
        <v>6757</v>
      </c>
      <c r="C232" s="61">
        <v>264982</v>
      </c>
      <c r="D232" s="61">
        <v>118680</v>
      </c>
      <c r="E232" s="61">
        <v>83400</v>
      </c>
    </row>
    <row r="233" spans="1:5" ht="15" customHeight="1" x14ac:dyDescent="0.2">
      <c r="A233" s="12" t="s">
        <v>132</v>
      </c>
      <c r="B233" s="57">
        <v>6906</v>
      </c>
      <c r="C233" s="61">
        <v>284284</v>
      </c>
      <c r="D233" s="61">
        <v>127001</v>
      </c>
      <c r="E233" s="61">
        <v>85516</v>
      </c>
    </row>
    <row r="234" spans="1:5" ht="15" customHeight="1" x14ac:dyDescent="0.2">
      <c r="A234" s="12" t="s">
        <v>162</v>
      </c>
      <c r="B234" s="57">
        <v>7315</v>
      </c>
      <c r="C234" s="61">
        <v>291747</v>
      </c>
      <c r="D234" s="61">
        <v>116302</v>
      </c>
      <c r="E234" s="61">
        <v>84874</v>
      </c>
    </row>
    <row r="235" spans="1:5" ht="15" customHeight="1" x14ac:dyDescent="0.2">
      <c r="A235" s="12" t="s">
        <v>191</v>
      </c>
      <c r="B235" s="57">
        <v>7105</v>
      </c>
      <c r="C235" s="61">
        <v>291075</v>
      </c>
      <c r="D235" s="61">
        <v>119848</v>
      </c>
      <c r="E235" s="61">
        <v>98302</v>
      </c>
    </row>
    <row r="236" spans="1:5" ht="15" customHeight="1" x14ac:dyDescent="0.2">
      <c r="A236" s="12" t="s">
        <v>220</v>
      </c>
      <c r="B236" s="57">
        <v>6858</v>
      </c>
      <c r="C236" s="61">
        <v>281770</v>
      </c>
      <c r="D236" s="61">
        <v>107162</v>
      </c>
      <c r="E236" s="61">
        <v>79579</v>
      </c>
    </row>
    <row r="237" spans="1:5" ht="15" customHeight="1" x14ac:dyDescent="0.2">
      <c r="A237" s="12" t="s">
        <v>249</v>
      </c>
      <c r="B237" s="57">
        <v>7044</v>
      </c>
      <c r="C237" s="61">
        <v>275442</v>
      </c>
      <c r="D237" s="61">
        <v>98034</v>
      </c>
      <c r="E237" s="61">
        <v>79259</v>
      </c>
    </row>
    <row r="238" spans="1:5" ht="15" customHeight="1" x14ac:dyDescent="0.2">
      <c r="A238" s="12" t="s">
        <v>278</v>
      </c>
      <c r="B238" s="57">
        <v>6544</v>
      </c>
      <c r="C238" s="61">
        <v>289129</v>
      </c>
      <c r="D238" s="61">
        <v>112583</v>
      </c>
      <c r="E238" s="61">
        <v>80417</v>
      </c>
    </row>
    <row r="239" spans="1:5" ht="15" customHeight="1" x14ac:dyDescent="0.2">
      <c r="A239" s="12" t="s">
        <v>307</v>
      </c>
      <c r="B239" s="57">
        <v>7537</v>
      </c>
      <c r="C239" s="61">
        <v>299788</v>
      </c>
      <c r="D239" s="61">
        <v>100914</v>
      </c>
      <c r="E239" s="61">
        <v>78066</v>
      </c>
    </row>
    <row r="240" spans="1:5" ht="15" customHeight="1" x14ac:dyDescent="0.2">
      <c r="A240" s="12" t="s">
        <v>336</v>
      </c>
      <c r="B240" s="57">
        <v>6707</v>
      </c>
      <c r="C240" s="61">
        <v>287651</v>
      </c>
      <c r="D240" s="61">
        <v>111520</v>
      </c>
      <c r="E240" s="61">
        <v>88759</v>
      </c>
    </row>
    <row r="241" spans="1:5" ht="15" customHeight="1" x14ac:dyDescent="0.2">
      <c r="A241" s="12" t="s">
        <v>365</v>
      </c>
      <c r="B241" s="57">
        <v>6351</v>
      </c>
      <c r="C241" s="61">
        <v>258220</v>
      </c>
      <c r="D241" s="61">
        <v>130999</v>
      </c>
      <c r="E241" s="61">
        <v>92492</v>
      </c>
    </row>
    <row r="242" spans="1:5" ht="15" customHeight="1" x14ac:dyDescent="0.2">
      <c r="A242" s="12" t="s">
        <v>43</v>
      </c>
      <c r="B242" s="57">
        <v>6480</v>
      </c>
      <c r="C242" s="61">
        <v>272332</v>
      </c>
      <c r="D242" s="61">
        <v>84350</v>
      </c>
      <c r="E242" s="61">
        <v>62370</v>
      </c>
    </row>
    <row r="243" spans="1:5" ht="15" customHeight="1" x14ac:dyDescent="0.2">
      <c r="A243" s="12" t="s">
        <v>73</v>
      </c>
      <c r="B243" s="57">
        <v>6050</v>
      </c>
      <c r="C243" s="61">
        <v>278047</v>
      </c>
      <c r="D243" s="61">
        <v>94429</v>
      </c>
      <c r="E243" s="61">
        <v>69546</v>
      </c>
    </row>
    <row r="244" spans="1:5" ht="15" customHeight="1" x14ac:dyDescent="0.2">
      <c r="A244" s="12" t="s">
        <v>103</v>
      </c>
      <c r="B244" s="57">
        <v>6793</v>
      </c>
      <c r="C244" s="61">
        <v>281605</v>
      </c>
      <c r="D244" s="61">
        <v>106134</v>
      </c>
      <c r="E244" s="61">
        <v>69640</v>
      </c>
    </row>
    <row r="245" spans="1:5" ht="15" customHeight="1" x14ac:dyDescent="0.2">
      <c r="A245" s="12" t="s">
        <v>133</v>
      </c>
      <c r="B245" s="57">
        <v>7063</v>
      </c>
      <c r="C245" s="61">
        <v>285930</v>
      </c>
      <c r="D245" s="61">
        <v>113327</v>
      </c>
      <c r="E245" s="61">
        <v>79808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53"/>
  <sheetViews>
    <sheetView showGridLines="0" workbookViewId="0">
      <selection activeCell="E349" sqref="E349"/>
    </sheetView>
  </sheetViews>
  <sheetFormatPr baseColWidth="10" defaultColWidth="8.83203125" defaultRowHeight="15" customHeight="1" x14ac:dyDescent="0.2"/>
  <cols>
    <col min="1" max="1" width="10.5" style="16" customWidth="1"/>
    <col min="2" max="256" width="8.83203125" style="16" customWidth="1"/>
  </cols>
  <sheetData>
    <row r="1" spans="1:256" ht="24" customHeight="1" x14ac:dyDescent="0.2">
      <c r="A1" s="52" t="s">
        <v>0</v>
      </c>
      <c r="B1" s="53" t="s">
        <v>8</v>
      </c>
      <c r="C1" s="54" t="s">
        <v>9</v>
      </c>
      <c r="D1" s="54" t="s">
        <v>10</v>
      </c>
      <c r="E1" s="54" t="s">
        <v>11</v>
      </c>
      <c r="F1" s="54" t="s">
        <v>12</v>
      </c>
      <c r="G1" s="54" t="s">
        <v>13</v>
      </c>
      <c r="H1" s="54" t="s">
        <v>14</v>
      </c>
      <c r="I1" s="54" t="s">
        <v>15</v>
      </c>
      <c r="J1" s="54" t="s">
        <v>16</v>
      </c>
      <c r="K1" s="56" t="s">
        <v>17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</row>
    <row r="2" spans="1:256" ht="15.5" customHeight="1" x14ac:dyDescent="0.2">
      <c r="A2" s="5" t="s">
        <v>50</v>
      </c>
      <c r="B2" s="17">
        <v>8074.8050000000003</v>
      </c>
      <c r="C2" s="17">
        <v>158.785</v>
      </c>
      <c r="D2" s="17">
        <v>605.29</v>
      </c>
      <c r="E2" s="17">
        <v>3900.6550000000002</v>
      </c>
      <c r="F2" s="17">
        <v>1629.3130000000001</v>
      </c>
      <c r="G2" s="17">
        <v>1204.547</v>
      </c>
      <c r="H2" s="17">
        <v>209.572</v>
      </c>
      <c r="I2" s="17">
        <v>933.91099999999994</v>
      </c>
      <c r="J2" s="17">
        <v>960.88199999999995</v>
      </c>
      <c r="K2" s="17">
        <v>8838.880000000001</v>
      </c>
    </row>
    <row r="3" spans="1:256" ht="15" customHeight="1" x14ac:dyDescent="0.2">
      <c r="A3" s="8" t="s">
        <v>80</v>
      </c>
      <c r="B3" s="6">
        <v>7432.2610000000004</v>
      </c>
      <c r="C3" s="6">
        <v>145.233</v>
      </c>
      <c r="D3" s="6">
        <v>553.73800000000006</v>
      </c>
      <c r="E3" s="6">
        <v>3580.694</v>
      </c>
      <c r="F3" s="6">
        <v>1508.944</v>
      </c>
      <c r="G3" s="6">
        <v>1124.627</v>
      </c>
      <c r="H3" s="6">
        <v>183.815</v>
      </c>
      <c r="I3" s="6">
        <v>850.779</v>
      </c>
      <c r="J3" s="6">
        <v>882.37300000000005</v>
      </c>
      <c r="K3" s="6">
        <v>8131.2319999999982</v>
      </c>
    </row>
    <row r="4" spans="1:256" ht="15" customHeight="1" x14ac:dyDescent="0.2">
      <c r="A4" s="8" t="s">
        <v>110</v>
      </c>
      <c r="B4" s="6">
        <v>8554.8549999999996</v>
      </c>
      <c r="C4" s="6">
        <v>169.11799999999999</v>
      </c>
      <c r="D4" s="6">
        <v>652.71100000000001</v>
      </c>
      <c r="E4" s="6">
        <v>4104.5420000000004</v>
      </c>
      <c r="F4" s="6">
        <v>1739.377</v>
      </c>
      <c r="G4" s="6">
        <v>1295.046</v>
      </c>
      <c r="H4" s="6">
        <v>212.399</v>
      </c>
      <c r="I4" s="6">
        <v>991.78899999999999</v>
      </c>
      <c r="J4" s="6">
        <v>1033.5309999999999</v>
      </c>
      <c r="K4" s="6">
        <v>9376.6840000000011</v>
      </c>
    </row>
    <row r="5" spans="1:256" ht="15" customHeight="1" x14ac:dyDescent="0.2">
      <c r="A5" s="8" t="s">
        <v>140</v>
      </c>
      <c r="B5" s="6">
        <v>8562.76</v>
      </c>
      <c r="C5" s="6">
        <v>167.84299999999999</v>
      </c>
      <c r="D5" s="6">
        <v>615.12900000000002</v>
      </c>
      <c r="E5" s="6">
        <v>4110.79</v>
      </c>
      <c r="F5" s="6">
        <v>1686.223</v>
      </c>
      <c r="G5" s="6">
        <v>1272.3009999999999</v>
      </c>
      <c r="H5" s="6">
        <v>206.06800000000001</v>
      </c>
      <c r="I5" s="6">
        <v>1008.2619999999999</v>
      </c>
      <c r="J5" s="6">
        <v>1062.088</v>
      </c>
      <c r="K5" s="6">
        <v>9345.732</v>
      </c>
    </row>
    <row r="6" spans="1:256" ht="15" customHeight="1" x14ac:dyDescent="0.2">
      <c r="A6" s="8" t="s">
        <v>169</v>
      </c>
      <c r="B6" s="6">
        <v>8948.7469999999994</v>
      </c>
      <c r="C6" s="6">
        <v>180.62200000000001</v>
      </c>
      <c r="D6" s="6">
        <v>664.71600000000001</v>
      </c>
      <c r="E6" s="6">
        <v>4342.24</v>
      </c>
      <c r="F6" s="6">
        <v>1760.5630000000001</v>
      </c>
      <c r="G6" s="6">
        <v>1310.835</v>
      </c>
      <c r="H6" s="6">
        <v>214.971</v>
      </c>
      <c r="I6" s="6">
        <v>1060.443</v>
      </c>
      <c r="J6" s="6">
        <v>1105.0329999999999</v>
      </c>
      <c r="K6" s="6">
        <v>9794.0849999999991</v>
      </c>
    </row>
    <row r="7" spans="1:256" ht="15" customHeight="1" x14ac:dyDescent="0.2">
      <c r="A7" s="8" t="s">
        <v>198</v>
      </c>
      <c r="B7" s="6">
        <v>9007.8790000000008</v>
      </c>
      <c r="C7" s="6">
        <v>181.46799999999999</v>
      </c>
      <c r="D7" s="6">
        <v>647.37</v>
      </c>
      <c r="E7" s="6">
        <v>4371.6049999999996</v>
      </c>
      <c r="F7" s="6">
        <v>1750.4749999999999</v>
      </c>
      <c r="G7" s="6">
        <v>1303.704</v>
      </c>
      <c r="H7" s="6">
        <v>214.93799999999999</v>
      </c>
      <c r="I7" s="6">
        <v>1080.306</v>
      </c>
      <c r="J7" s="6">
        <v>1115.6890000000001</v>
      </c>
      <c r="K7" s="6">
        <v>9836.7170000000006</v>
      </c>
    </row>
    <row r="8" spans="1:256" ht="15" customHeight="1" x14ac:dyDescent="0.2">
      <c r="A8" s="8" t="s">
        <v>227</v>
      </c>
      <c r="B8" s="6">
        <v>9067.2260000000006</v>
      </c>
      <c r="C8" s="6">
        <v>178.785</v>
      </c>
      <c r="D8" s="6">
        <v>616.61500000000001</v>
      </c>
      <c r="E8" s="6">
        <v>4338.4279999999999</v>
      </c>
      <c r="F8" s="6">
        <v>1698.3710000000001</v>
      </c>
      <c r="G8" s="6">
        <v>1324.34</v>
      </c>
      <c r="H8" s="6">
        <v>207.887</v>
      </c>
      <c r="I8" s="6">
        <v>1132.1769999999999</v>
      </c>
      <c r="J8" s="6">
        <v>1161.423</v>
      </c>
      <c r="K8" s="6">
        <v>9862.6260000000002</v>
      </c>
    </row>
    <row r="9" spans="1:256" ht="15" customHeight="1" x14ac:dyDescent="0.2">
      <c r="A9" s="8" t="s">
        <v>256</v>
      </c>
      <c r="B9" s="6">
        <v>9145.402</v>
      </c>
      <c r="C9" s="6">
        <v>189.71299999999999</v>
      </c>
      <c r="D9" s="6">
        <v>671.06899999999996</v>
      </c>
      <c r="E9" s="6">
        <v>4356.7669999999998</v>
      </c>
      <c r="F9" s="6">
        <v>1743.7239999999999</v>
      </c>
      <c r="G9" s="6">
        <v>1340.9169999999999</v>
      </c>
      <c r="H9" s="6">
        <v>218.13900000000001</v>
      </c>
      <c r="I9" s="6">
        <v>1159.921</v>
      </c>
      <c r="J9" s="6">
        <v>1186.7159999999999</v>
      </c>
      <c r="K9" s="6">
        <v>10006.183999999999</v>
      </c>
    </row>
    <row r="10" spans="1:256" ht="15" customHeight="1" x14ac:dyDescent="0.2">
      <c r="A10" s="8" t="s">
        <v>285</v>
      </c>
      <c r="B10" s="6">
        <v>8604.6820000000007</v>
      </c>
      <c r="C10" s="6">
        <v>162.221</v>
      </c>
      <c r="D10" s="6">
        <v>594.48900000000003</v>
      </c>
      <c r="E10" s="6">
        <v>4063.84</v>
      </c>
      <c r="F10" s="6">
        <v>1631.866</v>
      </c>
      <c r="G10" s="6">
        <v>1287.144</v>
      </c>
      <c r="H10" s="6">
        <v>205.37700000000001</v>
      </c>
      <c r="I10" s="6">
        <v>1070.1489999999999</v>
      </c>
      <c r="J10" s="6">
        <v>1103.0160000000001</v>
      </c>
      <c r="K10" s="6">
        <v>9361.3919999999998</v>
      </c>
    </row>
    <row r="11" spans="1:256" ht="15" customHeight="1" x14ac:dyDescent="0.2">
      <c r="A11" s="8" t="s">
        <v>314</v>
      </c>
      <c r="B11" s="6">
        <v>8642.3389999999999</v>
      </c>
      <c r="C11" s="6">
        <v>178.13200000000001</v>
      </c>
      <c r="D11" s="6">
        <v>673.17</v>
      </c>
      <c r="E11" s="6">
        <v>4162.38</v>
      </c>
      <c r="F11" s="6">
        <v>1705.5619999999999</v>
      </c>
      <c r="G11" s="6">
        <v>1301.2650000000001</v>
      </c>
      <c r="H11" s="6">
        <v>198.239</v>
      </c>
      <c r="I11" s="6">
        <v>1059.6389999999999</v>
      </c>
      <c r="J11" s="6">
        <v>1066.556</v>
      </c>
      <c r="K11" s="6">
        <v>9493.6409999999996</v>
      </c>
    </row>
    <row r="12" spans="1:256" ht="15" customHeight="1" x14ac:dyDescent="0.2">
      <c r="A12" s="8" t="s">
        <v>343</v>
      </c>
      <c r="B12" s="6">
        <v>8416.9459999999999</v>
      </c>
      <c r="C12" s="6">
        <v>168.85599999999999</v>
      </c>
      <c r="D12" s="6">
        <v>608.28899999999999</v>
      </c>
      <c r="E12" s="6">
        <v>4043.5369999999998</v>
      </c>
      <c r="F12" s="6">
        <v>1633.905</v>
      </c>
      <c r="G12" s="6">
        <v>1253.761</v>
      </c>
      <c r="H12" s="6">
        <v>202.238</v>
      </c>
      <c r="I12" s="6">
        <v>1019.984</v>
      </c>
      <c r="J12" s="6">
        <v>1040.6659999999999</v>
      </c>
      <c r="K12" s="6">
        <v>9194.0910000000003</v>
      </c>
    </row>
    <row r="13" spans="1:256" ht="15" customHeight="1" x14ac:dyDescent="0.2">
      <c r="A13" s="9" t="s">
        <v>372</v>
      </c>
      <c r="B13" s="6">
        <v>8451.0400000000009</v>
      </c>
      <c r="C13" s="6">
        <v>160.5</v>
      </c>
      <c r="D13" s="6">
        <v>542.36800000000005</v>
      </c>
      <c r="E13" s="6">
        <v>3973.511</v>
      </c>
      <c r="F13" s="6">
        <v>1656.3979999999999</v>
      </c>
      <c r="G13" s="6">
        <v>1261.067</v>
      </c>
      <c r="H13" s="6">
        <v>202.12700000000001</v>
      </c>
      <c r="I13" s="6">
        <v>1005.096</v>
      </c>
      <c r="J13" s="6">
        <v>1055.7090000000001</v>
      </c>
      <c r="K13" s="6">
        <v>9153.9080000000013</v>
      </c>
    </row>
    <row r="14" spans="1:256" ht="15" customHeight="1" x14ac:dyDescent="0.2">
      <c r="A14" s="5" t="s">
        <v>51</v>
      </c>
      <c r="B14" s="6">
        <v>7750.9430000000002</v>
      </c>
      <c r="C14" s="6">
        <v>162.74600000000001</v>
      </c>
      <c r="D14" s="6">
        <v>578.94399999999996</v>
      </c>
      <c r="E14" s="6">
        <v>3698.2049999999999</v>
      </c>
      <c r="F14" s="6">
        <v>1567.16</v>
      </c>
      <c r="G14" s="6">
        <v>1163.7239999999999</v>
      </c>
      <c r="H14" s="6">
        <v>196.74199999999999</v>
      </c>
      <c r="I14" s="6">
        <v>928.14499999999998</v>
      </c>
      <c r="J14" s="6">
        <v>938.65700000000004</v>
      </c>
      <c r="K14" s="6">
        <v>8492.6329999999998</v>
      </c>
    </row>
    <row r="15" spans="1:256" ht="15" customHeight="1" x14ac:dyDescent="0.2">
      <c r="A15" s="8" t="s">
        <v>81</v>
      </c>
      <c r="B15" s="6">
        <v>7427.1980000000003</v>
      </c>
      <c r="C15" s="6">
        <v>147.983</v>
      </c>
      <c r="D15" s="6">
        <v>529.27300000000002</v>
      </c>
      <c r="E15" s="6">
        <v>3535.788</v>
      </c>
      <c r="F15" s="6">
        <v>1495.0039999999999</v>
      </c>
      <c r="G15" s="6">
        <v>1117.5840000000001</v>
      </c>
      <c r="H15" s="6">
        <v>179.321</v>
      </c>
      <c r="I15" s="6">
        <v>874.62199999999996</v>
      </c>
      <c r="J15" s="6">
        <v>902.13499999999999</v>
      </c>
      <c r="K15" s="6">
        <v>8104.4539999999997</v>
      </c>
    </row>
    <row r="16" spans="1:256" ht="15" customHeight="1" x14ac:dyDescent="0.2">
      <c r="A16" s="8" t="s">
        <v>111</v>
      </c>
      <c r="B16" s="6">
        <v>8559.5990000000002</v>
      </c>
      <c r="C16" s="6">
        <v>166.49199999999999</v>
      </c>
      <c r="D16" s="6">
        <v>585.51300000000003</v>
      </c>
      <c r="E16" s="6">
        <v>4083.3580000000002</v>
      </c>
      <c r="F16" s="6">
        <v>1688.4490000000001</v>
      </c>
      <c r="G16" s="6">
        <v>1273.259</v>
      </c>
      <c r="H16" s="6">
        <v>204.756</v>
      </c>
      <c r="I16" s="6">
        <v>1000.611</v>
      </c>
      <c r="J16" s="6">
        <v>1061.171</v>
      </c>
      <c r="K16" s="6">
        <v>9311.6040000000012</v>
      </c>
    </row>
    <row r="17" spans="1:11" ht="15" customHeight="1" x14ac:dyDescent="0.2">
      <c r="A17" s="8" t="s">
        <v>141</v>
      </c>
      <c r="B17" s="6">
        <v>8296.2569999999996</v>
      </c>
      <c r="C17" s="6">
        <v>174.369</v>
      </c>
      <c r="D17" s="6">
        <v>611.923</v>
      </c>
      <c r="E17" s="6">
        <v>3973.43</v>
      </c>
      <c r="F17" s="6">
        <v>1613.835</v>
      </c>
      <c r="G17" s="6">
        <v>1247.117</v>
      </c>
      <c r="H17" s="6">
        <v>199.40299999999999</v>
      </c>
      <c r="I17" s="6">
        <v>993.87699999999995</v>
      </c>
      <c r="J17" s="6">
        <v>1054.8869999999999</v>
      </c>
      <c r="K17" s="6">
        <v>9082.5490000000009</v>
      </c>
    </row>
    <row r="18" spans="1:11" ht="15" customHeight="1" x14ac:dyDescent="0.2">
      <c r="A18" s="8" t="s">
        <v>170</v>
      </c>
      <c r="B18" s="6">
        <v>8817.6389999999992</v>
      </c>
      <c r="C18" s="6">
        <v>181.15899999999999</v>
      </c>
      <c r="D18" s="6">
        <v>626.673</v>
      </c>
      <c r="E18" s="6">
        <v>4245.8289999999997</v>
      </c>
      <c r="F18" s="6">
        <v>1672.443</v>
      </c>
      <c r="G18" s="6">
        <v>1314.501</v>
      </c>
      <c r="H18" s="6">
        <v>206.357</v>
      </c>
      <c r="I18" s="6">
        <v>1055.2370000000001</v>
      </c>
      <c r="J18" s="6">
        <v>1131.104</v>
      </c>
      <c r="K18" s="6">
        <v>9625.4709999999995</v>
      </c>
    </row>
    <row r="19" spans="1:11" ht="15" customHeight="1" x14ac:dyDescent="0.2">
      <c r="A19" s="8" t="s">
        <v>199</v>
      </c>
      <c r="B19" s="6">
        <v>8714.8979999999992</v>
      </c>
      <c r="C19" s="6">
        <v>175.22399999999999</v>
      </c>
      <c r="D19" s="6">
        <v>588.13400000000001</v>
      </c>
      <c r="E19" s="6">
        <v>4166.8739999999998</v>
      </c>
      <c r="F19" s="6">
        <v>1633.9190000000001</v>
      </c>
      <c r="G19" s="6">
        <v>1270.779</v>
      </c>
      <c r="H19" s="6">
        <v>198.791</v>
      </c>
      <c r="I19" s="6">
        <v>1063.576</v>
      </c>
      <c r="J19" s="6">
        <v>1144.317</v>
      </c>
      <c r="K19" s="6">
        <v>9478.2560000000012</v>
      </c>
    </row>
    <row r="20" spans="1:11" ht="15" customHeight="1" x14ac:dyDescent="0.2">
      <c r="A20" s="8" t="s">
        <v>228</v>
      </c>
      <c r="B20" s="6">
        <v>8750.6869999999999</v>
      </c>
      <c r="C20" s="6">
        <v>181.45400000000001</v>
      </c>
      <c r="D20" s="6">
        <v>595.33299999999997</v>
      </c>
      <c r="E20" s="6">
        <v>4181.2049999999999</v>
      </c>
      <c r="F20" s="6">
        <v>1604.3920000000001</v>
      </c>
      <c r="G20" s="6">
        <v>1280.008</v>
      </c>
      <c r="H20" s="6">
        <v>197.24</v>
      </c>
      <c r="I20" s="6">
        <v>1089.569</v>
      </c>
      <c r="J20" s="6">
        <v>1175.06</v>
      </c>
      <c r="K20" s="6">
        <v>9527.4739999999983</v>
      </c>
    </row>
    <row r="21" spans="1:11" ht="15" customHeight="1" x14ac:dyDescent="0.2">
      <c r="A21" s="8" t="s">
        <v>257</v>
      </c>
      <c r="B21" s="6">
        <v>9036.857</v>
      </c>
      <c r="C21" s="6">
        <v>187.464</v>
      </c>
      <c r="D21" s="6">
        <v>619.00699999999995</v>
      </c>
      <c r="E21" s="6">
        <v>4272.4359999999997</v>
      </c>
      <c r="F21" s="6">
        <v>1693.3630000000001</v>
      </c>
      <c r="G21" s="6">
        <v>1315.962</v>
      </c>
      <c r="H21" s="6">
        <v>207.14</v>
      </c>
      <c r="I21" s="6">
        <v>1132.0340000000001</v>
      </c>
      <c r="J21" s="6">
        <v>1222.393</v>
      </c>
      <c r="K21" s="6">
        <v>9843.3280000000013</v>
      </c>
    </row>
    <row r="22" spans="1:11" ht="15" customHeight="1" x14ac:dyDescent="0.2">
      <c r="A22" s="8" t="s">
        <v>286</v>
      </c>
      <c r="B22" s="6">
        <v>8396.0169999999998</v>
      </c>
      <c r="C22" s="6">
        <v>164.905</v>
      </c>
      <c r="D22" s="6">
        <v>571.44600000000003</v>
      </c>
      <c r="E22" s="6">
        <v>3906.5369999999998</v>
      </c>
      <c r="F22" s="6">
        <v>1636.5650000000001</v>
      </c>
      <c r="G22" s="6">
        <v>1274.2629999999999</v>
      </c>
      <c r="H22" s="6">
        <v>194.69800000000001</v>
      </c>
      <c r="I22" s="6">
        <v>1031.7339999999999</v>
      </c>
      <c r="J22" s="6">
        <v>1088.5709999999999</v>
      </c>
      <c r="K22" s="6">
        <v>9132.3680000000004</v>
      </c>
    </row>
    <row r="23" spans="1:11" ht="15" customHeight="1" x14ac:dyDescent="0.2">
      <c r="A23" s="8" t="s">
        <v>315</v>
      </c>
      <c r="B23" s="6">
        <v>8559.1110000000008</v>
      </c>
      <c r="C23" s="6">
        <v>180.39500000000001</v>
      </c>
      <c r="D23" s="6">
        <v>644.43700000000001</v>
      </c>
      <c r="E23" s="6">
        <v>4085.855</v>
      </c>
      <c r="F23" s="6">
        <v>1711.325</v>
      </c>
      <c r="G23" s="6">
        <v>1312.7260000000001</v>
      </c>
      <c r="H23" s="6">
        <v>114.613</v>
      </c>
      <c r="I23" s="6">
        <v>1078.761</v>
      </c>
      <c r="J23" s="6">
        <v>1080.663</v>
      </c>
      <c r="K23" s="6">
        <v>9383.9430000000011</v>
      </c>
    </row>
    <row r="24" spans="1:11" ht="15" customHeight="1" x14ac:dyDescent="0.2">
      <c r="A24" s="8" t="s">
        <v>344</v>
      </c>
      <c r="B24" s="6">
        <v>8265.6730000000007</v>
      </c>
      <c r="C24" s="6">
        <v>165.477</v>
      </c>
      <c r="D24" s="6">
        <v>568.99599999999998</v>
      </c>
      <c r="E24" s="6">
        <v>3876.02</v>
      </c>
      <c r="F24" s="6">
        <v>1636.278</v>
      </c>
      <c r="G24" s="6">
        <v>1261.8969999999999</v>
      </c>
      <c r="H24" s="6">
        <v>177.946</v>
      </c>
      <c r="I24" s="6">
        <v>991.22699999999998</v>
      </c>
      <c r="J24" s="6">
        <v>1056.778</v>
      </c>
      <c r="K24" s="6">
        <v>9000.1459999999988</v>
      </c>
    </row>
    <row r="25" spans="1:11" ht="15" customHeight="1" x14ac:dyDescent="0.2">
      <c r="A25" s="9" t="s">
        <v>373</v>
      </c>
      <c r="B25" s="6">
        <v>8486.366</v>
      </c>
      <c r="C25" s="6">
        <v>162.40899999999999</v>
      </c>
      <c r="D25" s="6">
        <v>551.07399999999996</v>
      </c>
      <c r="E25" s="6">
        <v>3927.165</v>
      </c>
      <c r="F25" s="6">
        <v>1672.08</v>
      </c>
      <c r="G25" s="6">
        <v>1305.2660000000001</v>
      </c>
      <c r="H25" s="6">
        <v>189.21</v>
      </c>
      <c r="I25" s="6">
        <v>1012.127</v>
      </c>
      <c r="J25" s="6">
        <v>1094.001</v>
      </c>
      <c r="K25" s="6">
        <v>9199.8490000000002</v>
      </c>
    </row>
    <row r="26" spans="1:11" ht="15" customHeight="1" x14ac:dyDescent="0.2">
      <c r="A26" s="5" t="s">
        <v>52</v>
      </c>
      <c r="B26" s="6">
        <v>7867.5889999999999</v>
      </c>
      <c r="C26" s="6">
        <v>163.61799999999999</v>
      </c>
      <c r="D26" s="6">
        <v>563.41700000000003</v>
      </c>
      <c r="E26" s="6">
        <v>3658.9290000000001</v>
      </c>
      <c r="F26" s="6">
        <v>1604.712</v>
      </c>
      <c r="G26" s="6">
        <v>1230.876</v>
      </c>
      <c r="H26" s="6">
        <v>181.267</v>
      </c>
      <c r="I26" s="6">
        <v>925.35799999999995</v>
      </c>
      <c r="J26" s="6">
        <v>993.48199999999997</v>
      </c>
      <c r="K26" s="6">
        <v>8594.6239999999998</v>
      </c>
    </row>
    <row r="27" spans="1:11" ht="15" customHeight="1" x14ac:dyDescent="0.2">
      <c r="A27" s="8" t="s">
        <v>82</v>
      </c>
      <c r="B27" s="6">
        <v>7642.5559999999996</v>
      </c>
      <c r="C27" s="6">
        <v>153.619</v>
      </c>
      <c r="D27" s="6">
        <v>527.53399999999999</v>
      </c>
      <c r="E27" s="6">
        <v>3556.2640000000001</v>
      </c>
      <c r="F27" s="6">
        <v>1540.123</v>
      </c>
      <c r="G27" s="6">
        <v>1191.8920000000001</v>
      </c>
      <c r="H27" s="6">
        <v>172.191</v>
      </c>
      <c r="I27" s="6">
        <v>897.26</v>
      </c>
      <c r="J27" s="6">
        <v>965.97900000000004</v>
      </c>
      <c r="K27" s="6">
        <v>8323.7090000000007</v>
      </c>
    </row>
    <row r="28" spans="1:11" ht="15" customHeight="1" x14ac:dyDescent="0.2">
      <c r="A28" s="8" t="s">
        <v>112</v>
      </c>
      <c r="B28" s="6">
        <v>8190.8329999999996</v>
      </c>
      <c r="C28" s="6">
        <v>172.20699999999999</v>
      </c>
      <c r="D28" s="6">
        <v>591.25599999999997</v>
      </c>
      <c r="E28" s="6">
        <v>3805.114</v>
      </c>
      <c r="F28" s="6">
        <v>1661.348</v>
      </c>
      <c r="G28" s="6">
        <v>1282.8320000000001</v>
      </c>
      <c r="H28" s="6">
        <v>187.57900000000001</v>
      </c>
      <c r="I28" s="6">
        <v>972.78499999999997</v>
      </c>
      <c r="J28" s="6">
        <v>1044.6379999999999</v>
      </c>
      <c r="K28" s="6">
        <v>8954.2959999999985</v>
      </c>
    </row>
    <row r="29" spans="1:11" ht="15" customHeight="1" x14ac:dyDescent="0.2">
      <c r="A29" s="8" t="s">
        <v>142</v>
      </c>
      <c r="B29" s="6">
        <v>8407.4959999999992</v>
      </c>
      <c r="C29" s="6">
        <v>172.37299999999999</v>
      </c>
      <c r="D29" s="6">
        <v>590.428</v>
      </c>
      <c r="E29" s="6">
        <v>3948.4229999999998</v>
      </c>
      <c r="F29" s="6">
        <v>1659.2349999999999</v>
      </c>
      <c r="G29" s="6">
        <v>1277.741</v>
      </c>
      <c r="H29" s="6">
        <v>186.786</v>
      </c>
      <c r="I29" s="6">
        <v>1010.5549999999999</v>
      </c>
      <c r="J29" s="6">
        <v>1087.557</v>
      </c>
      <c r="K29" s="6">
        <v>9170.2970000000005</v>
      </c>
    </row>
    <row r="30" spans="1:11" ht="15" customHeight="1" x14ac:dyDescent="0.2">
      <c r="A30" s="8" t="s">
        <v>171</v>
      </c>
      <c r="B30" s="6">
        <v>8745.3029999999999</v>
      </c>
      <c r="C30" s="6">
        <v>176.952</v>
      </c>
      <c r="D30" s="6">
        <v>582.95799999999997</v>
      </c>
      <c r="E30" s="6">
        <v>4120.6540000000005</v>
      </c>
      <c r="F30" s="6">
        <v>1666.3009999999999</v>
      </c>
      <c r="G30" s="6">
        <v>1305.739</v>
      </c>
      <c r="H30" s="6">
        <v>192.35300000000001</v>
      </c>
      <c r="I30" s="6">
        <v>1070.0060000000001</v>
      </c>
      <c r="J30" s="6">
        <v>1150.1600000000001</v>
      </c>
      <c r="K30" s="6">
        <v>9505.2129999999997</v>
      </c>
    </row>
    <row r="31" spans="1:11" ht="15" customHeight="1" x14ac:dyDescent="0.2">
      <c r="A31" s="8" t="s">
        <v>200</v>
      </c>
      <c r="B31" s="6">
        <v>8755.9050000000007</v>
      </c>
      <c r="C31" s="6">
        <v>183.221</v>
      </c>
      <c r="D31" s="6">
        <v>623.85699999999997</v>
      </c>
      <c r="E31" s="6">
        <v>4164.3289999999997</v>
      </c>
      <c r="F31" s="6">
        <v>1691.3869999999999</v>
      </c>
      <c r="G31" s="6">
        <v>1290.5360000000001</v>
      </c>
      <c r="H31" s="6">
        <v>194.65199999999999</v>
      </c>
      <c r="I31" s="6">
        <v>1071.095</v>
      </c>
      <c r="J31" s="6">
        <v>1150.9839999999999</v>
      </c>
      <c r="K31" s="6">
        <v>9562.9830000000002</v>
      </c>
    </row>
    <row r="32" spans="1:11" ht="15" customHeight="1" x14ac:dyDescent="0.2">
      <c r="A32" s="8" t="s">
        <v>229</v>
      </c>
      <c r="B32" s="6">
        <v>8913.9840000000004</v>
      </c>
      <c r="C32" s="6">
        <v>188.34800000000001</v>
      </c>
      <c r="D32" s="6">
        <v>609.85900000000004</v>
      </c>
      <c r="E32" s="6">
        <v>4235.4229999999998</v>
      </c>
      <c r="F32" s="6">
        <v>1663.9059999999999</v>
      </c>
      <c r="G32" s="6">
        <v>1289.3889999999999</v>
      </c>
      <c r="H32" s="6">
        <v>197.89699999999999</v>
      </c>
      <c r="I32" s="6">
        <v>1119.9079999999999</v>
      </c>
      <c r="J32" s="6">
        <v>1205.6679999999999</v>
      </c>
      <c r="K32" s="6">
        <v>9712.1909999999989</v>
      </c>
    </row>
    <row r="33" spans="1:11" ht="15" customHeight="1" x14ac:dyDescent="0.2">
      <c r="A33" s="8" t="s">
        <v>258</v>
      </c>
      <c r="B33" s="6">
        <v>9160.0720000000001</v>
      </c>
      <c r="C33" s="6">
        <v>183.49299999999999</v>
      </c>
      <c r="D33" s="6">
        <v>595.08199999999999</v>
      </c>
      <c r="E33" s="6">
        <v>4299.7560000000003</v>
      </c>
      <c r="F33" s="6">
        <v>1727.654</v>
      </c>
      <c r="G33" s="6">
        <v>1301.6759999999999</v>
      </c>
      <c r="H33" s="6">
        <v>209.91300000000001</v>
      </c>
      <c r="I33" s="6">
        <v>1158.0920000000001</v>
      </c>
      <c r="J33" s="6">
        <v>1241.556</v>
      </c>
      <c r="K33" s="6">
        <v>9938.6470000000008</v>
      </c>
    </row>
    <row r="34" spans="1:11" ht="15" customHeight="1" x14ac:dyDescent="0.2">
      <c r="A34" s="8" t="s">
        <v>287</v>
      </c>
      <c r="B34" s="6">
        <v>8544.5159999999996</v>
      </c>
      <c r="C34" s="6">
        <v>169.50800000000001</v>
      </c>
      <c r="D34" s="6">
        <v>603.92999999999995</v>
      </c>
      <c r="E34" s="6">
        <v>4039.0189999999998</v>
      </c>
      <c r="F34" s="6">
        <v>1655.643</v>
      </c>
      <c r="G34" s="6">
        <v>1270.4069999999999</v>
      </c>
      <c r="H34" s="6">
        <v>204.99299999999999</v>
      </c>
      <c r="I34" s="6">
        <v>1034.873</v>
      </c>
      <c r="J34" s="6">
        <v>1113.019</v>
      </c>
      <c r="K34" s="6">
        <v>9317.9540000000015</v>
      </c>
    </row>
    <row r="35" spans="1:11" ht="15" customHeight="1" x14ac:dyDescent="0.2">
      <c r="A35" s="8" t="s">
        <v>316</v>
      </c>
      <c r="B35" s="6">
        <v>8753.8189999999995</v>
      </c>
      <c r="C35" s="6">
        <v>178.99100000000001</v>
      </c>
      <c r="D35" s="6">
        <v>627.25199999999995</v>
      </c>
      <c r="E35" s="6">
        <v>4126.0230000000001</v>
      </c>
      <c r="F35" s="6">
        <v>1748.5820000000001</v>
      </c>
      <c r="G35" s="6">
        <v>1324.6859999999999</v>
      </c>
      <c r="H35" s="6">
        <v>207.44800000000001</v>
      </c>
      <c r="I35" s="6">
        <v>1041.336</v>
      </c>
      <c r="J35" s="6">
        <v>1111.9870000000001</v>
      </c>
      <c r="K35" s="6">
        <v>9560.0620000000017</v>
      </c>
    </row>
    <row r="36" spans="1:11" ht="15" customHeight="1" x14ac:dyDescent="0.2">
      <c r="A36" s="8" t="s">
        <v>345</v>
      </c>
      <c r="B36" s="6">
        <v>8333.2690000000002</v>
      </c>
      <c r="C36" s="6">
        <v>166.83099999999999</v>
      </c>
      <c r="D36" s="6">
        <v>565.48</v>
      </c>
      <c r="E36" s="6">
        <v>3898.768</v>
      </c>
      <c r="F36" s="6">
        <v>1657.39</v>
      </c>
      <c r="G36" s="6">
        <v>1258.2149999999999</v>
      </c>
      <c r="H36" s="6">
        <v>199.59299999999999</v>
      </c>
      <c r="I36" s="6">
        <v>983.96699999999998</v>
      </c>
      <c r="J36" s="6">
        <v>1067.6469999999999</v>
      </c>
      <c r="K36" s="6">
        <v>9065.58</v>
      </c>
    </row>
    <row r="37" spans="1:11" ht="15" customHeight="1" x14ac:dyDescent="0.2">
      <c r="A37" s="9" t="s">
        <v>374</v>
      </c>
      <c r="B37" s="6">
        <v>8420.8340000000007</v>
      </c>
      <c r="C37" s="6">
        <v>170.58099999999999</v>
      </c>
      <c r="D37" s="6">
        <v>580.625</v>
      </c>
      <c r="E37" s="6">
        <v>3912.2080000000001</v>
      </c>
      <c r="F37" s="6">
        <v>1703.079</v>
      </c>
      <c r="G37" s="6">
        <v>1294.579</v>
      </c>
      <c r="H37" s="6">
        <v>209.589</v>
      </c>
      <c r="I37" s="6">
        <v>972.75599999999997</v>
      </c>
      <c r="J37" s="6">
        <v>1079.829</v>
      </c>
      <c r="K37" s="6">
        <v>9172.0400000000009</v>
      </c>
    </row>
    <row r="38" spans="1:11" ht="15" customHeight="1" x14ac:dyDescent="0.2">
      <c r="A38" s="5" t="s">
        <v>53</v>
      </c>
      <c r="B38" s="6">
        <v>7960.9210000000003</v>
      </c>
      <c r="C38" s="6">
        <v>156.12100000000001</v>
      </c>
      <c r="D38" s="6">
        <v>540.41800000000001</v>
      </c>
      <c r="E38" s="6">
        <v>3700.2849999999999</v>
      </c>
      <c r="F38" s="6">
        <v>1590.4069999999999</v>
      </c>
      <c r="G38" s="6">
        <v>1226.5630000000001</v>
      </c>
      <c r="H38" s="6">
        <v>194.46199999999999</v>
      </c>
      <c r="I38" s="6">
        <v>918.43100000000004</v>
      </c>
      <c r="J38" s="6">
        <v>1027.3119999999999</v>
      </c>
      <c r="K38" s="6">
        <v>8657.4600000000009</v>
      </c>
    </row>
    <row r="39" spans="1:11" ht="15" customHeight="1" x14ac:dyDescent="0.2">
      <c r="A39" s="8" t="s">
        <v>83</v>
      </c>
      <c r="B39" s="6">
        <v>7000.9139999999998</v>
      </c>
      <c r="C39" s="6">
        <v>150.185</v>
      </c>
      <c r="D39" s="6">
        <v>517.50800000000004</v>
      </c>
      <c r="E39" s="6">
        <v>3296.0659999999998</v>
      </c>
      <c r="F39" s="6">
        <v>1422.921</v>
      </c>
      <c r="G39" s="6">
        <v>1073.578</v>
      </c>
      <c r="H39" s="6">
        <v>177.54</v>
      </c>
      <c r="I39" s="6">
        <v>810.40899999999999</v>
      </c>
      <c r="J39" s="6">
        <v>888.09299999999996</v>
      </c>
      <c r="K39" s="6">
        <v>7668.607</v>
      </c>
    </row>
    <row r="40" spans="1:11" ht="15" customHeight="1" x14ac:dyDescent="0.2">
      <c r="A40" s="8" t="s">
        <v>113</v>
      </c>
      <c r="B40" s="6">
        <v>7702.1469999999999</v>
      </c>
      <c r="C40" s="6">
        <v>172.39699999999999</v>
      </c>
      <c r="D40" s="6">
        <v>608.303</v>
      </c>
      <c r="E40" s="6">
        <v>3675.038</v>
      </c>
      <c r="F40" s="6">
        <v>1531.6669999999999</v>
      </c>
      <c r="G40" s="6">
        <v>1185.2139999999999</v>
      </c>
      <c r="H40" s="6">
        <v>202.56800000000001</v>
      </c>
      <c r="I40" s="6">
        <v>906.41300000000001</v>
      </c>
      <c r="J40" s="6">
        <v>981.947</v>
      </c>
      <c r="K40" s="6">
        <v>8482.8469999999998</v>
      </c>
    </row>
    <row r="41" spans="1:11" ht="15" customHeight="1" x14ac:dyDescent="0.2">
      <c r="A41" s="8" t="s">
        <v>143</v>
      </c>
      <c r="B41" s="6">
        <v>8419.8520000000008</v>
      </c>
      <c r="C41" s="6">
        <v>174.01400000000001</v>
      </c>
      <c r="D41" s="6">
        <v>600.47500000000002</v>
      </c>
      <c r="E41" s="6">
        <v>3958.7950000000001</v>
      </c>
      <c r="F41" s="6">
        <v>1667.029</v>
      </c>
      <c r="G41" s="6">
        <v>1256.4490000000001</v>
      </c>
      <c r="H41" s="6">
        <v>211.42400000000001</v>
      </c>
      <c r="I41" s="6">
        <v>1000.338</v>
      </c>
      <c r="J41" s="6">
        <v>1100.306</v>
      </c>
      <c r="K41" s="6">
        <v>9194.3410000000003</v>
      </c>
    </row>
    <row r="42" spans="1:11" ht="15" customHeight="1" x14ac:dyDescent="0.2">
      <c r="A42" s="8" t="s">
        <v>172</v>
      </c>
      <c r="B42" s="6">
        <v>8901.3189999999995</v>
      </c>
      <c r="C42" s="6">
        <v>176.65899999999999</v>
      </c>
      <c r="D42" s="6">
        <v>592.14499999999998</v>
      </c>
      <c r="E42" s="6">
        <v>4216.4620000000004</v>
      </c>
      <c r="F42" s="6">
        <v>1714.278</v>
      </c>
      <c r="G42" s="6">
        <v>1298.4390000000001</v>
      </c>
      <c r="H42" s="6">
        <v>218.381</v>
      </c>
      <c r="I42" s="6">
        <v>1056.278</v>
      </c>
      <c r="J42" s="6">
        <v>1166.2850000000001</v>
      </c>
      <c r="K42" s="6">
        <v>9670.1230000000014</v>
      </c>
    </row>
    <row r="43" spans="1:11" ht="15" customHeight="1" x14ac:dyDescent="0.2">
      <c r="A43" s="8" t="s">
        <v>201</v>
      </c>
      <c r="B43" s="6">
        <v>8821.7710000000006</v>
      </c>
      <c r="C43" s="6">
        <v>184.941</v>
      </c>
      <c r="D43" s="6">
        <v>639.14400000000001</v>
      </c>
      <c r="E43" s="6">
        <v>4196.8280000000004</v>
      </c>
      <c r="F43" s="6">
        <v>1686.2260000000001</v>
      </c>
      <c r="G43" s="6">
        <v>1313.5319999999999</v>
      </c>
      <c r="H43" s="6">
        <v>223.45099999999999</v>
      </c>
      <c r="I43" s="6">
        <v>1057.9359999999999</v>
      </c>
      <c r="J43" s="6">
        <v>1167.883</v>
      </c>
      <c r="K43" s="6">
        <v>9645.8559999999998</v>
      </c>
    </row>
    <row r="44" spans="1:11" ht="15" customHeight="1" x14ac:dyDescent="0.2">
      <c r="A44" s="8" t="s">
        <v>230</v>
      </c>
      <c r="B44" s="6">
        <v>8944.7350000000006</v>
      </c>
      <c r="C44" s="6">
        <v>184.185</v>
      </c>
      <c r="D44" s="6">
        <v>596.9</v>
      </c>
      <c r="E44" s="6">
        <v>4222.0680000000002</v>
      </c>
      <c r="F44" s="6">
        <v>1631.615</v>
      </c>
      <c r="G44" s="6">
        <v>1334.066</v>
      </c>
      <c r="H44" s="6">
        <v>218.14699999999999</v>
      </c>
      <c r="I44" s="6">
        <v>1097.2159999999999</v>
      </c>
      <c r="J44" s="6">
        <v>1222.7080000000001</v>
      </c>
      <c r="K44" s="6">
        <v>9725.82</v>
      </c>
    </row>
    <row r="45" spans="1:11" ht="15" customHeight="1" x14ac:dyDescent="0.2">
      <c r="A45" s="8" t="s">
        <v>259</v>
      </c>
      <c r="B45" s="6">
        <v>9092.4419999999991</v>
      </c>
      <c r="C45" s="6">
        <v>188.864</v>
      </c>
      <c r="D45" s="6">
        <v>615.30799999999999</v>
      </c>
      <c r="E45" s="6">
        <v>4224.2870000000003</v>
      </c>
      <c r="F45" s="6">
        <v>1692.69</v>
      </c>
      <c r="G45" s="6">
        <v>1369.2909999999999</v>
      </c>
      <c r="H45" s="6">
        <v>229.09899999999999</v>
      </c>
      <c r="I45" s="6">
        <v>1110.8689999999999</v>
      </c>
      <c r="J45" s="6">
        <v>1270.3779999999999</v>
      </c>
      <c r="K45" s="6">
        <v>9896.6140000000014</v>
      </c>
    </row>
    <row r="46" spans="1:11" ht="15" customHeight="1" x14ac:dyDescent="0.2">
      <c r="A46" s="8" t="s">
        <v>288</v>
      </c>
      <c r="B46" s="6">
        <v>8365.4889999999996</v>
      </c>
      <c r="C46" s="6">
        <v>171.33500000000001</v>
      </c>
      <c r="D46" s="6">
        <v>607.04700000000003</v>
      </c>
      <c r="E46" s="6">
        <v>3831.6170000000002</v>
      </c>
      <c r="F46" s="6">
        <v>1650.8240000000001</v>
      </c>
      <c r="G46" s="6">
        <v>1318.5550000000001</v>
      </c>
      <c r="H46" s="6">
        <v>214.828</v>
      </c>
      <c r="I46" s="6">
        <v>1008.7430000000001</v>
      </c>
      <c r="J46" s="6">
        <v>1119.3040000000001</v>
      </c>
      <c r="K46" s="6">
        <v>9143.8710000000028</v>
      </c>
    </row>
    <row r="47" spans="1:11" ht="15" customHeight="1" x14ac:dyDescent="0.2">
      <c r="A47" s="8" t="s">
        <v>317</v>
      </c>
      <c r="B47" s="6">
        <v>8652.51</v>
      </c>
      <c r="C47" s="6">
        <v>176.52199999999999</v>
      </c>
      <c r="D47" s="6">
        <v>615.54399999999998</v>
      </c>
      <c r="E47" s="6">
        <v>4011.518</v>
      </c>
      <c r="F47" s="6">
        <v>1712.5170000000001</v>
      </c>
      <c r="G47" s="6">
        <v>1364.905</v>
      </c>
      <c r="H47" s="6">
        <v>220.69399999999999</v>
      </c>
      <c r="I47" s="6">
        <v>1010.37</v>
      </c>
      <c r="J47" s="6">
        <v>1124.5719999999999</v>
      </c>
      <c r="K47" s="6">
        <v>9444.5760000000009</v>
      </c>
    </row>
    <row r="48" spans="1:11" ht="15" customHeight="1" x14ac:dyDescent="0.2">
      <c r="A48" s="8" t="s">
        <v>346</v>
      </c>
      <c r="B48" s="6">
        <v>8355.8089999999993</v>
      </c>
      <c r="C48" s="6">
        <v>172.82</v>
      </c>
      <c r="D48" s="6">
        <v>597.43899999999996</v>
      </c>
      <c r="E48" s="6">
        <v>3898.913</v>
      </c>
      <c r="F48" s="6">
        <v>1637.4929999999999</v>
      </c>
      <c r="G48" s="6">
        <v>1309.9390000000001</v>
      </c>
      <c r="H48" s="6">
        <v>213.321</v>
      </c>
      <c r="I48" s="6">
        <v>983.37900000000002</v>
      </c>
      <c r="J48" s="6">
        <v>1083.0229999999999</v>
      </c>
      <c r="K48" s="6">
        <v>9126.0679999999993</v>
      </c>
    </row>
    <row r="49" spans="1:11" ht="15" customHeight="1" x14ac:dyDescent="0.2">
      <c r="A49" s="9" t="s">
        <v>375</v>
      </c>
      <c r="B49" s="6">
        <v>8473.6409999999996</v>
      </c>
      <c r="C49" s="6">
        <v>177.32499999999999</v>
      </c>
      <c r="D49" s="6">
        <v>579.89400000000001</v>
      </c>
      <c r="E49" s="6">
        <v>3903.12</v>
      </c>
      <c r="F49" s="6">
        <v>1686.3910000000001</v>
      </c>
      <c r="G49" s="6">
        <v>1335.5350000000001</v>
      </c>
      <c r="H49" s="6">
        <v>216.983</v>
      </c>
      <c r="I49" s="6">
        <v>990.87400000000002</v>
      </c>
      <c r="J49" s="6">
        <v>1097.9570000000001</v>
      </c>
      <c r="K49" s="6">
        <v>9230.86</v>
      </c>
    </row>
    <row r="50" spans="1:11" ht="15" customHeight="1" x14ac:dyDescent="0.2">
      <c r="A50" s="5" t="s">
        <v>54</v>
      </c>
      <c r="B50" s="6">
        <v>6836.7460000000001</v>
      </c>
      <c r="C50" s="6">
        <v>157.18199999999999</v>
      </c>
      <c r="D50" s="6">
        <v>506.27800000000002</v>
      </c>
      <c r="E50" s="6">
        <v>3169.4259999999999</v>
      </c>
      <c r="F50" s="6">
        <v>1414.5519999999999</v>
      </c>
      <c r="G50" s="6">
        <v>1102.1759999999999</v>
      </c>
      <c r="H50" s="6">
        <v>189.511</v>
      </c>
      <c r="I50" s="6">
        <v>774.22299999999996</v>
      </c>
      <c r="J50" s="6">
        <v>850.31799999999998</v>
      </c>
      <c r="K50" s="6">
        <v>7500.206000000001</v>
      </c>
    </row>
    <row r="51" spans="1:11" ht="15" customHeight="1" x14ac:dyDescent="0.2">
      <c r="A51" s="8" t="s">
        <v>84</v>
      </c>
      <c r="B51" s="6">
        <v>6344.3280000000004</v>
      </c>
      <c r="C51" s="6">
        <v>145.56800000000001</v>
      </c>
      <c r="D51" s="6">
        <v>489.41899999999998</v>
      </c>
      <c r="E51" s="6">
        <v>2948.7469999999998</v>
      </c>
      <c r="F51" s="6">
        <v>1298.037</v>
      </c>
      <c r="G51" s="6">
        <v>1007.828</v>
      </c>
      <c r="H51" s="6">
        <v>168.55</v>
      </c>
      <c r="I51" s="6">
        <v>743.45500000000004</v>
      </c>
      <c r="J51" s="6">
        <v>812.69799999999998</v>
      </c>
      <c r="K51" s="6">
        <v>6979.3149999999996</v>
      </c>
    </row>
    <row r="52" spans="1:11" ht="15" customHeight="1" x14ac:dyDescent="0.2">
      <c r="A52" s="8" t="s">
        <v>114</v>
      </c>
      <c r="B52" s="6">
        <v>8052.634</v>
      </c>
      <c r="C52" s="6">
        <v>178.44900000000001</v>
      </c>
      <c r="D52" s="6">
        <v>616.33199999999999</v>
      </c>
      <c r="E52" s="6">
        <v>3732.4389999999999</v>
      </c>
      <c r="F52" s="6">
        <v>1637.2809999999999</v>
      </c>
      <c r="G52" s="6">
        <v>1282.2660000000001</v>
      </c>
      <c r="H52" s="6">
        <v>213.26900000000001</v>
      </c>
      <c r="I52" s="6">
        <v>939.96500000000003</v>
      </c>
      <c r="J52" s="6">
        <v>1042.1949999999999</v>
      </c>
      <c r="K52" s="6">
        <v>8847.4149999999991</v>
      </c>
    </row>
    <row r="53" spans="1:11" ht="15" customHeight="1" x14ac:dyDescent="0.2">
      <c r="A53" s="8" t="s">
        <v>144</v>
      </c>
      <c r="B53" s="6">
        <v>8347.2880000000005</v>
      </c>
      <c r="C53" s="6">
        <v>176.035</v>
      </c>
      <c r="D53" s="6">
        <v>576.08399999999995</v>
      </c>
      <c r="E53" s="6">
        <v>3880.049</v>
      </c>
      <c r="F53" s="6">
        <v>1630.902</v>
      </c>
      <c r="G53" s="6">
        <v>1319.7760000000001</v>
      </c>
      <c r="H53" s="6">
        <v>210.61699999999999</v>
      </c>
      <c r="I53" s="6">
        <v>973.46400000000006</v>
      </c>
      <c r="J53" s="6">
        <v>1084.5989999999999</v>
      </c>
      <c r="K53" s="6">
        <v>9099.4069999999992</v>
      </c>
    </row>
    <row r="54" spans="1:11" ht="15" customHeight="1" x14ac:dyDescent="0.2">
      <c r="A54" s="8" t="s">
        <v>173</v>
      </c>
      <c r="B54" s="6">
        <v>8722.1810000000005</v>
      </c>
      <c r="C54" s="6">
        <v>183.214</v>
      </c>
      <c r="D54" s="6">
        <v>601.18799999999999</v>
      </c>
      <c r="E54" s="6">
        <v>3965.1689999999999</v>
      </c>
      <c r="F54" s="6">
        <v>1726.62</v>
      </c>
      <c r="G54" s="6">
        <v>1380.442</v>
      </c>
      <c r="H54" s="6">
        <v>220.32400000000001</v>
      </c>
      <c r="I54" s="6">
        <v>1059.787</v>
      </c>
      <c r="J54" s="6">
        <v>1154.241</v>
      </c>
      <c r="K54" s="6">
        <v>9506.5829999999987</v>
      </c>
    </row>
    <row r="55" spans="1:11" ht="15" customHeight="1" x14ac:dyDescent="0.2">
      <c r="A55" s="8" t="s">
        <v>202</v>
      </c>
      <c r="B55" s="6">
        <v>8649.0949999999993</v>
      </c>
      <c r="C55" s="6">
        <v>191.15600000000001</v>
      </c>
      <c r="D55" s="6">
        <v>625.14400000000001</v>
      </c>
      <c r="E55" s="6">
        <v>3966.7559999999999</v>
      </c>
      <c r="F55" s="6">
        <v>1709.7750000000001</v>
      </c>
      <c r="G55" s="6">
        <v>1357.383</v>
      </c>
      <c r="H55" s="6">
        <v>224.29</v>
      </c>
      <c r="I55" s="6">
        <v>1055.3389999999999</v>
      </c>
      <c r="J55" s="6">
        <v>1151.8520000000001</v>
      </c>
      <c r="K55" s="6">
        <v>9465.3950000000004</v>
      </c>
    </row>
    <row r="56" spans="1:11" ht="15" customHeight="1" x14ac:dyDescent="0.2">
      <c r="A56" s="8" t="s">
        <v>231</v>
      </c>
      <c r="B56" s="6">
        <v>9009.74</v>
      </c>
      <c r="C56" s="6">
        <v>188.09100000000001</v>
      </c>
      <c r="D56" s="6">
        <v>567.82899999999995</v>
      </c>
      <c r="E56" s="6">
        <v>4185.6040000000003</v>
      </c>
      <c r="F56" s="6">
        <v>1670.14</v>
      </c>
      <c r="G56" s="6">
        <v>1367.2739999999999</v>
      </c>
      <c r="H56" s="6">
        <v>213.77199999999999</v>
      </c>
      <c r="I56" s="6">
        <v>1113.366</v>
      </c>
      <c r="J56" s="6">
        <v>1215.5039999999999</v>
      </c>
      <c r="K56" s="6">
        <v>9765.66</v>
      </c>
    </row>
    <row r="57" spans="1:11" ht="15" customHeight="1" x14ac:dyDescent="0.2">
      <c r="A57" s="8" t="s">
        <v>260</v>
      </c>
      <c r="B57" s="6">
        <v>9179.6049999999996</v>
      </c>
      <c r="C57" s="6">
        <v>197.65899999999999</v>
      </c>
      <c r="D57" s="6">
        <v>641.14400000000001</v>
      </c>
      <c r="E57" s="6">
        <v>4272.402</v>
      </c>
      <c r="F57" s="6">
        <v>1741.0740000000001</v>
      </c>
      <c r="G57" s="6">
        <v>1399.9159999999999</v>
      </c>
      <c r="H57" s="6">
        <v>222.40600000000001</v>
      </c>
      <c r="I57" s="6">
        <v>1141.2650000000001</v>
      </c>
      <c r="J57" s="6">
        <v>1241.345</v>
      </c>
      <c r="K57" s="6">
        <v>10018.407999999999</v>
      </c>
    </row>
    <row r="58" spans="1:11" ht="15" customHeight="1" x14ac:dyDescent="0.2">
      <c r="A58" s="8" t="s">
        <v>289</v>
      </c>
      <c r="B58" s="6">
        <v>8556.5110000000004</v>
      </c>
      <c r="C58" s="6">
        <v>176.78100000000001</v>
      </c>
      <c r="D58" s="6">
        <v>602.02300000000002</v>
      </c>
      <c r="E58" s="6">
        <v>3971.3510000000001</v>
      </c>
      <c r="F58" s="6">
        <v>1641.9590000000001</v>
      </c>
      <c r="G58" s="6">
        <v>1350.7159999999999</v>
      </c>
      <c r="H58" s="6">
        <v>216.14699999999999</v>
      </c>
      <c r="I58" s="6">
        <v>1028.04</v>
      </c>
      <c r="J58" s="6">
        <v>1127.1020000000001</v>
      </c>
      <c r="K58" s="6">
        <v>9335.3150000000005</v>
      </c>
    </row>
    <row r="59" spans="1:11" ht="15" customHeight="1" x14ac:dyDescent="0.2">
      <c r="A59" s="8" t="s">
        <v>318</v>
      </c>
      <c r="B59" s="6">
        <v>8941.44</v>
      </c>
      <c r="C59" s="6">
        <v>185.66900000000001</v>
      </c>
      <c r="D59" s="6">
        <v>611.77200000000005</v>
      </c>
      <c r="E59" s="6">
        <v>4101.9740000000002</v>
      </c>
      <c r="F59" s="6">
        <v>1768.0129999999999</v>
      </c>
      <c r="G59" s="6">
        <v>1399.7539999999999</v>
      </c>
      <c r="H59" s="6">
        <v>236.41</v>
      </c>
      <c r="I59" s="6">
        <v>1070.931</v>
      </c>
      <c r="J59" s="6">
        <v>1161.799</v>
      </c>
      <c r="K59" s="6">
        <v>9738.8810000000012</v>
      </c>
    </row>
    <row r="60" spans="1:11" ht="15" customHeight="1" x14ac:dyDescent="0.2">
      <c r="A60" s="8" t="s">
        <v>347</v>
      </c>
      <c r="B60" s="6">
        <v>8468.5769999999993</v>
      </c>
      <c r="C60" s="6">
        <v>179.32400000000001</v>
      </c>
      <c r="D60" s="6">
        <v>595.25599999999997</v>
      </c>
      <c r="E60" s="6">
        <v>3929.7820000000002</v>
      </c>
      <c r="F60" s="6">
        <v>1678.6579999999999</v>
      </c>
      <c r="G60" s="6">
        <v>1327.8440000000001</v>
      </c>
      <c r="H60" s="6">
        <v>222.523</v>
      </c>
      <c r="I60" s="6">
        <v>1002.259</v>
      </c>
      <c r="J60" s="6">
        <v>1082.0909999999999</v>
      </c>
      <c r="K60" s="6">
        <v>9243.1570000000011</v>
      </c>
    </row>
    <row r="61" spans="1:11" ht="15" customHeight="1" x14ac:dyDescent="0.2">
      <c r="A61" s="9" t="s">
        <v>376</v>
      </c>
      <c r="B61" s="6">
        <v>8747.4549999999999</v>
      </c>
      <c r="C61" s="6">
        <v>175.74700000000001</v>
      </c>
      <c r="D61" s="6">
        <v>577.51400000000001</v>
      </c>
      <c r="E61" s="6">
        <v>3998.37</v>
      </c>
      <c r="F61" s="6">
        <v>1735.6949999999999</v>
      </c>
      <c r="G61" s="6">
        <v>1388.521</v>
      </c>
      <c r="H61" s="6">
        <v>222.77199999999999</v>
      </c>
      <c r="I61" s="6">
        <v>1024.982</v>
      </c>
      <c r="J61" s="6">
        <v>1130.376</v>
      </c>
      <c r="K61" s="6">
        <v>9500.7160000000003</v>
      </c>
    </row>
    <row r="62" spans="1:11" ht="15" customHeight="1" x14ac:dyDescent="0.2">
      <c r="A62" s="5" t="s">
        <v>55</v>
      </c>
      <c r="B62" s="6">
        <v>8024.59</v>
      </c>
      <c r="C62" s="6">
        <v>167.52699999999999</v>
      </c>
      <c r="D62" s="6">
        <v>548.76099999999997</v>
      </c>
      <c r="E62" s="6">
        <v>3684.5120000000002</v>
      </c>
      <c r="F62" s="6">
        <v>1603.9280000000001</v>
      </c>
      <c r="G62" s="6">
        <v>1281.453</v>
      </c>
      <c r="H62" s="6">
        <v>211.202</v>
      </c>
      <c r="I62" s="6">
        <v>922.245</v>
      </c>
      <c r="J62" s="6">
        <v>1037.538</v>
      </c>
      <c r="K62" s="6">
        <v>8740.8780000000006</v>
      </c>
    </row>
    <row r="63" spans="1:11" ht="15" customHeight="1" x14ac:dyDescent="0.2">
      <c r="A63" s="8" t="s">
        <v>85</v>
      </c>
      <c r="B63" s="6">
        <v>7121.4070000000002</v>
      </c>
      <c r="C63" s="6">
        <v>156.63999999999999</v>
      </c>
      <c r="D63" s="6">
        <v>513.82600000000002</v>
      </c>
      <c r="E63" s="6">
        <v>3304.2579999999998</v>
      </c>
      <c r="F63" s="6">
        <v>1438.259</v>
      </c>
      <c r="G63" s="6">
        <v>1140.9960000000001</v>
      </c>
      <c r="H63" s="6">
        <v>186.934</v>
      </c>
      <c r="I63" s="6">
        <v>815.42499999999995</v>
      </c>
      <c r="J63" s="6">
        <v>906.00099999999998</v>
      </c>
      <c r="K63" s="6">
        <v>7791.8730000000014</v>
      </c>
    </row>
    <row r="64" spans="1:11" ht="15" customHeight="1" x14ac:dyDescent="0.2">
      <c r="A64" s="8" t="s">
        <v>115</v>
      </c>
      <c r="B64" s="6">
        <v>8565.1669999999995</v>
      </c>
      <c r="C64" s="6">
        <v>188.98</v>
      </c>
      <c r="D64" s="6">
        <v>628.61300000000006</v>
      </c>
      <c r="E64" s="6">
        <v>4003.2240000000002</v>
      </c>
      <c r="F64" s="6">
        <v>1717.5930000000001</v>
      </c>
      <c r="G64" s="6">
        <v>1366.73</v>
      </c>
      <c r="H64" s="6">
        <v>225.09700000000001</v>
      </c>
      <c r="I64" s="6">
        <v>986</v>
      </c>
      <c r="J64" s="6">
        <v>1084.116</v>
      </c>
      <c r="K64" s="6">
        <v>9382.76</v>
      </c>
    </row>
    <row r="65" spans="1:11" ht="15" customHeight="1" x14ac:dyDescent="0.2">
      <c r="A65" s="8" t="s">
        <v>145</v>
      </c>
      <c r="B65" s="6">
        <v>8625.9500000000007</v>
      </c>
      <c r="C65" s="6">
        <v>184.184</v>
      </c>
      <c r="D65" s="6">
        <v>562.81799999999998</v>
      </c>
      <c r="E65" s="6">
        <v>3990.3980000000001</v>
      </c>
      <c r="F65" s="6">
        <v>1681.4849999999999</v>
      </c>
      <c r="G65" s="6">
        <v>1352.0989999999999</v>
      </c>
      <c r="H65" s="6">
        <v>212.654</v>
      </c>
      <c r="I65" s="6">
        <v>1031.17</v>
      </c>
      <c r="J65" s="6">
        <v>1105.146</v>
      </c>
      <c r="K65" s="6">
        <v>9372.9520000000011</v>
      </c>
    </row>
    <row r="66" spans="1:11" ht="15" customHeight="1" x14ac:dyDescent="0.2">
      <c r="A66" s="8" t="s">
        <v>174</v>
      </c>
      <c r="B66" s="6">
        <v>8991.4740000000002</v>
      </c>
      <c r="C66" s="6">
        <v>198.95</v>
      </c>
      <c r="D66" s="6">
        <v>622.21900000000005</v>
      </c>
      <c r="E66" s="6">
        <v>4231.3890000000001</v>
      </c>
      <c r="F66" s="6">
        <v>1734.4480000000001</v>
      </c>
      <c r="G66" s="6">
        <v>1393.586</v>
      </c>
      <c r="H66" s="6">
        <v>226.05799999999999</v>
      </c>
      <c r="I66" s="6">
        <v>1077.6300000000001</v>
      </c>
      <c r="J66" s="6">
        <v>1149.5319999999999</v>
      </c>
      <c r="K66" s="6">
        <v>9812.643</v>
      </c>
    </row>
    <row r="67" spans="1:11" ht="15" customHeight="1" x14ac:dyDescent="0.2">
      <c r="A67" s="8" t="s">
        <v>203</v>
      </c>
      <c r="B67" s="6">
        <v>8993.4660000000003</v>
      </c>
      <c r="C67" s="6">
        <v>197.32599999999999</v>
      </c>
      <c r="D67" s="6">
        <v>628.43299999999999</v>
      </c>
      <c r="E67" s="6">
        <v>4231.78</v>
      </c>
      <c r="F67" s="6">
        <v>1726.7929999999999</v>
      </c>
      <c r="G67" s="6">
        <v>1387.3589999999999</v>
      </c>
      <c r="H67" s="6">
        <v>229.333</v>
      </c>
      <c r="I67" s="6">
        <v>1092.8030000000001</v>
      </c>
      <c r="J67" s="6">
        <v>1151.1569999999999</v>
      </c>
      <c r="K67" s="6">
        <v>9819.2249999999985</v>
      </c>
    </row>
    <row r="68" spans="1:11" ht="15" customHeight="1" x14ac:dyDescent="0.2">
      <c r="A68" s="8" t="s">
        <v>232</v>
      </c>
      <c r="B68" s="6">
        <v>9070.5020000000004</v>
      </c>
      <c r="C68" s="6">
        <v>196.727</v>
      </c>
      <c r="D68" s="6">
        <v>563.66899999999998</v>
      </c>
      <c r="E68" s="6">
        <v>4201.4539999999997</v>
      </c>
      <c r="F68" s="6">
        <v>1680.327</v>
      </c>
      <c r="G68" s="6">
        <v>1378.44</v>
      </c>
      <c r="H68" s="6">
        <v>217.214</v>
      </c>
      <c r="I68" s="6">
        <v>1140.126</v>
      </c>
      <c r="J68" s="6">
        <v>1213.337</v>
      </c>
      <c r="K68" s="6">
        <v>9830.8979999999992</v>
      </c>
    </row>
    <row r="69" spans="1:11" ht="15" customHeight="1" x14ac:dyDescent="0.2">
      <c r="A69" s="8" t="s">
        <v>261</v>
      </c>
      <c r="B69" s="6">
        <v>9360.0149999999994</v>
      </c>
      <c r="C69" s="6">
        <v>206.15</v>
      </c>
      <c r="D69" s="6">
        <v>644.78899999999999</v>
      </c>
      <c r="E69" s="6">
        <v>4375.2479999999996</v>
      </c>
      <c r="F69" s="6">
        <v>1765.251</v>
      </c>
      <c r="G69" s="6">
        <v>1413.0940000000001</v>
      </c>
      <c r="H69" s="6">
        <v>235.14599999999999</v>
      </c>
      <c r="I69" s="6">
        <v>1187.836</v>
      </c>
      <c r="J69" s="6">
        <v>1234.3789999999999</v>
      </c>
      <c r="K69" s="6">
        <v>10210.954</v>
      </c>
    </row>
    <row r="70" spans="1:11" ht="15" customHeight="1" x14ac:dyDescent="0.2">
      <c r="A70" s="8" t="s">
        <v>290</v>
      </c>
      <c r="B70" s="6">
        <v>8804.7000000000007</v>
      </c>
      <c r="C70" s="6">
        <v>181.97900000000001</v>
      </c>
      <c r="D70" s="6">
        <v>588.08600000000001</v>
      </c>
      <c r="E70" s="6">
        <v>4090.7620000000002</v>
      </c>
      <c r="F70" s="6">
        <v>1714.8209999999999</v>
      </c>
      <c r="G70" s="6">
        <v>1345.45</v>
      </c>
      <c r="H70" s="6">
        <v>220.977</v>
      </c>
      <c r="I70" s="6">
        <v>1077.2629999999999</v>
      </c>
      <c r="J70" s="6">
        <v>1125.492</v>
      </c>
      <c r="K70" s="6">
        <v>9574.7650000000012</v>
      </c>
    </row>
    <row r="71" spans="1:11" ht="15" customHeight="1" x14ac:dyDescent="0.2">
      <c r="A71" s="8" t="s">
        <v>319</v>
      </c>
      <c r="B71" s="6">
        <v>8772.7279999999992</v>
      </c>
      <c r="C71" s="6">
        <v>193.61600000000001</v>
      </c>
      <c r="D71" s="6">
        <v>624.55200000000002</v>
      </c>
      <c r="E71" s="6">
        <v>4101.5839999999998</v>
      </c>
      <c r="F71" s="6">
        <v>1723.423</v>
      </c>
      <c r="G71" s="6">
        <v>1352.867</v>
      </c>
      <c r="H71" s="6">
        <v>231.58799999999999</v>
      </c>
      <c r="I71" s="6">
        <v>1063.6890000000001</v>
      </c>
      <c r="J71" s="6">
        <v>1117.7449999999999</v>
      </c>
      <c r="K71" s="6">
        <v>9590.8960000000006</v>
      </c>
    </row>
    <row r="72" spans="1:11" ht="15" customHeight="1" x14ac:dyDescent="0.2">
      <c r="A72" s="8" t="s">
        <v>348</v>
      </c>
      <c r="B72" s="6">
        <v>8519.4069999999992</v>
      </c>
      <c r="C72" s="6">
        <v>186.78700000000001</v>
      </c>
      <c r="D72" s="6">
        <v>591.346</v>
      </c>
      <c r="E72" s="6">
        <v>3948.3449999999998</v>
      </c>
      <c r="F72" s="6">
        <v>1710.2370000000001</v>
      </c>
      <c r="G72" s="6">
        <v>1330.355</v>
      </c>
      <c r="H72" s="6">
        <v>221.148</v>
      </c>
      <c r="I72" s="6">
        <v>1004.773</v>
      </c>
      <c r="J72" s="6">
        <v>1082.682</v>
      </c>
      <c r="K72" s="6">
        <v>9297.5400000000009</v>
      </c>
    </row>
    <row r="73" spans="1:11" ht="15" customHeight="1" x14ac:dyDescent="0.2">
      <c r="A73" s="9" t="s">
        <v>377</v>
      </c>
      <c r="B73" s="6">
        <v>8405.75</v>
      </c>
      <c r="C73" s="6">
        <v>181.345</v>
      </c>
      <c r="D73" s="6">
        <v>541.56399999999996</v>
      </c>
      <c r="E73" s="6">
        <v>3843.28</v>
      </c>
      <c r="F73" s="6">
        <v>1692.9259999999999</v>
      </c>
      <c r="G73" s="6">
        <v>1325.4929999999999</v>
      </c>
      <c r="H73" s="6">
        <v>209.53800000000001</v>
      </c>
      <c r="I73" s="6">
        <v>985.04899999999998</v>
      </c>
      <c r="J73" s="6">
        <v>1072.373</v>
      </c>
      <c r="K73" s="6">
        <v>9128.6590000000015</v>
      </c>
    </row>
    <row r="74" spans="1:11" ht="15" customHeight="1" x14ac:dyDescent="0.2">
      <c r="A74" s="5" t="s">
        <v>56</v>
      </c>
      <c r="B74" s="6">
        <v>6983.9880000000003</v>
      </c>
      <c r="C74" s="6">
        <v>166.84299999999999</v>
      </c>
      <c r="D74" s="6">
        <v>528.697</v>
      </c>
      <c r="E74" s="6">
        <v>3283.2660000000001</v>
      </c>
      <c r="F74" s="6">
        <v>1421.336</v>
      </c>
      <c r="G74" s="6">
        <v>1101.6030000000001</v>
      </c>
      <c r="H74" s="6">
        <v>184.79400000000001</v>
      </c>
      <c r="I74" s="6">
        <v>806.04100000000005</v>
      </c>
      <c r="J74" s="6">
        <v>882.48800000000006</v>
      </c>
      <c r="K74" s="6">
        <v>7679.5280000000002</v>
      </c>
    </row>
    <row r="75" spans="1:11" ht="15" customHeight="1" x14ac:dyDescent="0.2">
      <c r="A75" s="8" t="s">
        <v>86</v>
      </c>
      <c r="B75" s="6">
        <v>7485.35</v>
      </c>
      <c r="C75" s="6">
        <v>169.06200000000001</v>
      </c>
      <c r="D75" s="6">
        <v>543.32100000000003</v>
      </c>
      <c r="E75" s="6">
        <v>3471.5149999999999</v>
      </c>
      <c r="F75" s="6">
        <v>1521.0709999999999</v>
      </c>
      <c r="G75" s="6">
        <v>1206.3389999999999</v>
      </c>
      <c r="H75" s="6">
        <v>195.49600000000001</v>
      </c>
      <c r="I75" s="6">
        <v>858.70299999999997</v>
      </c>
      <c r="J75" s="6">
        <v>944.60900000000004</v>
      </c>
      <c r="K75" s="6">
        <v>8197.7330000000002</v>
      </c>
    </row>
    <row r="76" spans="1:11" ht="15" customHeight="1" x14ac:dyDescent="0.2">
      <c r="A76" s="8" t="s">
        <v>116</v>
      </c>
      <c r="B76" s="6">
        <v>8401.4429999999993</v>
      </c>
      <c r="C76" s="6">
        <v>187.09299999999999</v>
      </c>
      <c r="D76" s="6">
        <v>587.65599999999995</v>
      </c>
      <c r="E76" s="6">
        <v>3873.674</v>
      </c>
      <c r="F76" s="6">
        <v>1687.316</v>
      </c>
      <c r="G76" s="6">
        <v>1357.298</v>
      </c>
      <c r="H76" s="6">
        <v>216.80799999999999</v>
      </c>
      <c r="I76" s="6">
        <v>967.96699999999998</v>
      </c>
      <c r="J76" s="6">
        <v>1073.1289999999999</v>
      </c>
      <c r="K76" s="6">
        <v>9176.1919999999991</v>
      </c>
    </row>
    <row r="77" spans="1:11" ht="15" customHeight="1" x14ac:dyDescent="0.2">
      <c r="A77" s="8" t="s">
        <v>146</v>
      </c>
      <c r="B77" s="6">
        <v>8662.9339999999993</v>
      </c>
      <c r="C77" s="6">
        <v>193.971</v>
      </c>
      <c r="D77" s="6">
        <v>601.21600000000001</v>
      </c>
      <c r="E77" s="6">
        <v>4030.5189999999998</v>
      </c>
      <c r="F77" s="6">
        <v>1705.193</v>
      </c>
      <c r="G77" s="6">
        <v>1369.1859999999999</v>
      </c>
      <c r="H77" s="6">
        <v>220.15100000000001</v>
      </c>
      <c r="I77" s="6">
        <v>1020.944</v>
      </c>
      <c r="J77" s="6">
        <v>1112.1279999999999</v>
      </c>
      <c r="K77" s="6">
        <v>9458.1209999999992</v>
      </c>
    </row>
    <row r="78" spans="1:11" ht="15" customHeight="1" x14ac:dyDescent="0.2">
      <c r="A78" s="8" t="s">
        <v>175</v>
      </c>
      <c r="B78" s="6">
        <v>9174.4259999999995</v>
      </c>
      <c r="C78" s="6">
        <v>203.815</v>
      </c>
      <c r="D78" s="6">
        <v>637.06700000000001</v>
      </c>
      <c r="E78" s="6">
        <v>4314.1229999999996</v>
      </c>
      <c r="F78" s="6">
        <v>1749.116</v>
      </c>
      <c r="G78" s="6">
        <v>1435.752</v>
      </c>
      <c r="H78" s="6">
        <v>228.816</v>
      </c>
      <c r="I78" s="6">
        <v>1086.6579999999999</v>
      </c>
      <c r="J78" s="6">
        <v>1200.8430000000001</v>
      </c>
      <c r="K78" s="6">
        <v>10015.308000000001</v>
      </c>
    </row>
    <row r="79" spans="1:11" ht="15" customHeight="1" x14ac:dyDescent="0.2">
      <c r="A79" s="8" t="s">
        <v>204</v>
      </c>
      <c r="B79" s="6">
        <v>9099.6859999999997</v>
      </c>
      <c r="C79" s="6">
        <v>196.304</v>
      </c>
      <c r="D79" s="6">
        <v>604.49099999999999</v>
      </c>
      <c r="E79" s="6">
        <v>4253.7610000000004</v>
      </c>
      <c r="F79" s="6">
        <v>1721.2739999999999</v>
      </c>
      <c r="G79" s="6">
        <v>1401.048</v>
      </c>
      <c r="H79" s="6">
        <v>221.542</v>
      </c>
      <c r="I79" s="6">
        <v>1095.4469999999999</v>
      </c>
      <c r="J79" s="6">
        <v>1207.4090000000001</v>
      </c>
      <c r="K79" s="6">
        <v>9900.4809999999998</v>
      </c>
    </row>
    <row r="80" spans="1:11" ht="15" customHeight="1" x14ac:dyDescent="0.2">
      <c r="A80" s="8" t="s">
        <v>233</v>
      </c>
      <c r="B80" s="6">
        <v>9152.1180000000004</v>
      </c>
      <c r="C80" s="6">
        <v>204.88300000000001</v>
      </c>
      <c r="D80" s="6">
        <v>614.94000000000005</v>
      </c>
      <c r="E80" s="6">
        <v>4300.3050000000003</v>
      </c>
      <c r="F80" s="6">
        <v>1709.7349999999999</v>
      </c>
      <c r="G80" s="6">
        <v>1403.7339999999999</v>
      </c>
      <c r="H80" s="6">
        <v>222.83799999999999</v>
      </c>
      <c r="I80" s="6">
        <v>1114.8889999999999</v>
      </c>
      <c r="J80" s="6">
        <v>1220.44</v>
      </c>
      <c r="K80" s="6">
        <v>9971.9409999999989</v>
      </c>
    </row>
    <row r="81" spans="1:11" ht="15" customHeight="1" x14ac:dyDescent="0.2">
      <c r="A81" s="8" t="s">
        <v>262</v>
      </c>
      <c r="B81" s="6">
        <v>9578.5450000000001</v>
      </c>
      <c r="C81" s="6">
        <v>210.196</v>
      </c>
      <c r="D81" s="6">
        <v>636.55999999999995</v>
      </c>
      <c r="E81" s="6">
        <v>4485.9210000000003</v>
      </c>
      <c r="F81" s="6">
        <v>1781.8</v>
      </c>
      <c r="G81" s="6">
        <v>1462.2470000000001</v>
      </c>
      <c r="H81" s="6">
        <v>227.79</v>
      </c>
      <c r="I81" s="6">
        <v>1168.5650000000001</v>
      </c>
      <c r="J81" s="6">
        <v>1298.9780000000001</v>
      </c>
      <c r="K81" s="6">
        <v>10425.300999999999</v>
      </c>
    </row>
    <row r="82" spans="1:11" ht="15" customHeight="1" x14ac:dyDescent="0.2">
      <c r="A82" s="8" t="s">
        <v>291</v>
      </c>
      <c r="B82" s="6">
        <v>8838.9850000000006</v>
      </c>
      <c r="C82" s="6">
        <v>186.65299999999999</v>
      </c>
      <c r="D82" s="6">
        <v>598.19799999999998</v>
      </c>
      <c r="E82" s="6">
        <v>4140.3670000000002</v>
      </c>
      <c r="F82" s="6">
        <v>1695.1690000000001</v>
      </c>
      <c r="G82" s="6">
        <v>1386.885</v>
      </c>
      <c r="H82" s="6">
        <v>220.285</v>
      </c>
      <c r="I82" s="6">
        <v>1028.163</v>
      </c>
      <c r="J82" s="6">
        <v>1152.9670000000001</v>
      </c>
      <c r="K82" s="6">
        <v>9623.8360000000011</v>
      </c>
    </row>
    <row r="83" spans="1:11" ht="15" customHeight="1" x14ac:dyDescent="0.2">
      <c r="A83" s="8" t="s">
        <v>320</v>
      </c>
      <c r="B83" s="6">
        <v>9017.9840000000004</v>
      </c>
      <c r="C83" s="6">
        <v>204.14500000000001</v>
      </c>
      <c r="D83" s="6">
        <v>671.55200000000002</v>
      </c>
      <c r="E83" s="6">
        <v>4256.5410000000002</v>
      </c>
      <c r="F83" s="6">
        <v>1784.279</v>
      </c>
      <c r="G83" s="6">
        <v>1425.5070000000001</v>
      </c>
      <c r="H83" s="6">
        <v>230.52699999999999</v>
      </c>
      <c r="I83" s="6">
        <v>1052.308</v>
      </c>
      <c r="J83" s="6">
        <v>1144.519</v>
      </c>
      <c r="K83" s="6">
        <v>9893.6810000000005</v>
      </c>
    </row>
    <row r="84" spans="1:11" ht="15" customHeight="1" x14ac:dyDescent="0.2">
      <c r="A84" s="8" t="s">
        <v>349</v>
      </c>
      <c r="B84" s="6">
        <v>8730.4869999999992</v>
      </c>
      <c r="C84" s="6">
        <v>188.46</v>
      </c>
      <c r="D84" s="6">
        <v>598.28300000000002</v>
      </c>
      <c r="E84" s="6">
        <v>4050.9119999999998</v>
      </c>
      <c r="F84" s="6">
        <v>1713.3969999999999</v>
      </c>
      <c r="G84" s="6">
        <v>1377.2840000000001</v>
      </c>
      <c r="H84" s="6">
        <v>221.80500000000001</v>
      </c>
      <c r="I84" s="6">
        <v>1026.202</v>
      </c>
      <c r="J84" s="6">
        <v>1127.6300000000001</v>
      </c>
      <c r="K84" s="6">
        <v>9517.23</v>
      </c>
    </row>
    <row r="85" spans="1:11" ht="15" customHeight="1" x14ac:dyDescent="0.2">
      <c r="A85" s="9" t="s">
        <v>378</v>
      </c>
      <c r="B85" s="6">
        <v>8929.8950000000004</v>
      </c>
      <c r="C85" s="6">
        <v>195.26300000000001</v>
      </c>
      <c r="D85" s="6">
        <v>587.76599999999996</v>
      </c>
      <c r="E85" s="6">
        <v>4096.6109999999999</v>
      </c>
      <c r="F85" s="6">
        <v>1772.883</v>
      </c>
      <c r="G85" s="6">
        <v>1421.4639999999999</v>
      </c>
      <c r="H85" s="6">
        <v>225.49</v>
      </c>
      <c r="I85" s="6">
        <v>1039.579</v>
      </c>
      <c r="J85" s="6">
        <v>1156.8969999999999</v>
      </c>
      <c r="K85" s="6">
        <v>9712.9239999999991</v>
      </c>
    </row>
    <row r="86" spans="1:11" ht="15" customHeight="1" x14ac:dyDescent="0.2">
      <c r="A86" s="5" t="s">
        <v>57</v>
      </c>
      <c r="B86" s="6">
        <v>8180.1710000000003</v>
      </c>
      <c r="C86" s="6">
        <v>186.83799999999999</v>
      </c>
      <c r="D86" s="6">
        <v>598.52300000000002</v>
      </c>
      <c r="E86" s="6">
        <v>3794.9160000000002</v>
      </c>
      <c r="F86" s="6">
        <v>1637.9290000000001</v>
      </c>
      <c r="G86" s="6">
        <v>1327.316</v>
      </c>
      <c r="H86" s="6">
        <v>218.5</v>
      </c>
      <c r="I86" s="6">
        <v>942.99599999999998</v>
      </c>
      <c r="J86" s="6">
        <v>1043.875</v>
      </c>
      <c r="K86" s="6">
        <v>8965.5319999999992</v>
      </c>
    </row>
    <row r="87" spans="1:11" ht="15" customHeight="1" x14ac:dyDescent="0.2">
      <c r="A87" s="8" t="s">
        <v>87</v>
      </c>
      <c r="B87" s="6">
        <v>7745.3270000000002</v>
      </c>
      <c r="C87" s="6">
        <v>172.93600000000001</v>
      </c>
      <c r="D87" s="6">
        <v>553.07000000000005</v>
      </c>
      <c r="E87" s="6">
        <v>3574.5169999999998</v>
      </c>
      <c r="F87" s="6">
        <v>1552.1410000000001</v>
      </c>
      <c r="G87" s="6">
        <v>1264.8530000000001</v>
      </c>
      <c r="H87" s="6">
        <v>204.33500000000001</v>
      </c>
      <c r="I87" s="6">
        <v>888.93299999999999</v>
      </c>
      <c r="J87" s="6">
        <v>986.55399999999997</v>
      </c>
      <c r="K87" s="6">
        <v>8471.3329999999987</v>
      </c>
    </row>
    <row r="88" spans="1:11" ht="15" customHeight="1" x14ac:dyDescent="0.2">
      <c r="A88" s="8" t="s">
        <v>117</v>
      </c>
      <c r="B88" s="6">
        <v>8841.4629999999997</v>
      </c>
      <c r="C88" s="6">
        <v>194.578</v>
      </c>
      <c r="D88" s="6">
        <v>606.40300000000002</v>
      </c>
      <c r="E88" s="6">
        <v>4081.3209999999999</v>
      </c>
      <c r="F88" s="6">
        <v>1734.3040000000001</v>
      </c>
      <c r="G88" s="6">
        <v>1426.454</v>
      </c>
      <c r="H88" s="6">
        <v>228.44800000000001</v>
      </c>
      <c r="I88" s="6">
        <v>1034.5319999999999</v>
      </c>
      <c r="J88" s="6">
        <v>1137.385</v>
      </c>
      <c r="K88" s="6">
        <v>9642.4439999999995</v>
      </c>
    </row>
    <row r="89" spans="1:11" ht="15" customHeight="1" x14ac:dyDescent="0.2">
      <c r="A89" s="8" t="s">
        <v>147</v>
      </c>
      <c r="B89" s="6">
        <v>8819.42</v>
      </c>
      <c r="C89" s="6">
        <v>202.91300000000001</v>
      </c>
      <c r="D89" s="6">
        <v>639.09299999999996</v>
      </c>
      <c r="E89" s="6">
        <v>4136.8869999999997</v>
      </c>
      <c r="F89" s="6">
        <v>1717.1020000000001</v>
      </c>
      <c r="G89" s="6">
        <v>1405.5219999999999</v>
      </c>
      <c r="H89" s="6">
        <v>232.06399999999999</v>
      </c>
      <c r="I89" s="6">
        <v>1036.242</v>
      </c>
      <c r="J89" s="6">
        <v>1133.6089999999999</v>
      </c>
      <c r="K89" s="6">
        <v>9661.4259999999995</v>
      </c>
    </row>
    <row r="90" spans="1:11" ht="15" customHeight="1" x14ac:dyDescent="0.2">
      <c r="A90" s="8" t="s">
        <v>176</v>
      </c>
      <c r="B90" s="6">
        <v>9433.1679999999997</v>
      </c>
      <c r="C90" s="6">
        <v>208.72300000000001</v>
      </c>
      <c r="D90" s="6">
        <v>646.64700000000005</v>
      </c>
      <c r="E90" s="6">
        <v>4382.6170000000002</v>
      </c>
      <c r="F90" s="6">
        <v>1802.9590000000001</v>
      </c>
      <c r="G90" s="6">
        <v>1479.319</v>
      </c>
      <c r="H90" s="6">
        <v>249.03899999999999</v>
      </c>
      <c r="I90" s="6">
        <v>1135.1179999999999</v>
      </c>
      <c r="J90" s="6">
        <v>1239.4860000000001</v>
      </c>
      <c r="K90" s="6">
        <v>10288.538</v>
      </c>
    </row>
    <row r="91" spans="1:11" ht="15" customHeight="1" x14ac:dyDescent="0.2">
      <c r="A91" s="8" t="s">
        <v>205</v>
      </c>
      <c r="B91" s="6">
        <v>9296.9969999999994</v>
      </c>
      <c r="C91" s="6">
        <v>206.053</v>
      </c>
      <c r="D91" s="6">
        <v>641.84199999999998</v>
      </c>
      <c r="E91" s="6">
        <v>4346.6450000000004</v>
      </c>
      <c r="F91" s="6">
        <v>1766.829</v>
      </c>
      <c r="G91" s="6">
        <v>1442.559</v>
      </c>
      <c r="H91" s="6">
        <v>245.31899999999999</v>
      </c>
      <c r="I91" s="6">
        <v>1113.578</v>
      </c>
      <c r="J91" s="6">
        <v>1229.962</v>
      </c>
      <c r="K91" s="6">
        <v>10144.892</v>
      </c>
    </row>
    <row r="92" spans="1:11" ht="15" customHeight="1" x14ac:dyDescent="0.2">
      <c r="A92" s="8" t="s">
        <v>234</v>
      </c>
      <c r="B92" s="6">
        <v>9588.1279012231225</v>
      </c>
      <c r="C92" s="6">
        <v>214.65100000000001</v>
      </c>
      <c r="D92" s="6">
        <v>659.26300000000003</v>
      </c>
      <c r="E92" s="6">
        <v>4518.0425100155644</v>
      </c>
      <c r="F92" s="6">
        <v>1774.728554199113</v>
      </c>
      <c r="G92" s="6">
        <v>1475.379822613138</v>
      </c>
      <c r="H92" s="6">
        <v>245.34625651722831</v>
      </c>
      <c r="I92" s="6">
        <v>1168.4022643235139</v>
      </c>
      <c r="J92" s="6">
        <v>1280.142493554566</v>
      </c>
      <c r="K92" s="6">
        <v>10462.041901223123</v>
      </c>
    </row>
    <row r="93" spans="1:11" ht="15" customHeight="1" x14ac:dyDescent="0.2">
      <c r="A93" s="8" t="s">
        <v>263</v>
      </c>
      <c r="B93" s="6">
        <v>9881.7192793729719</v>
      </c>
      <c r="C93" s="6">
        <v>212.917</v>
      </c>
      <c r="D93" s="6">
        <v>647.30499999999995</v>
      </c>
      <c r="E93" s="6">
        <v>4636.7538798794412</v>
      </c>
      <c r="F93" s="6">
        <v>1777.4945685682801</v>
      </c>
      <c r="G93" s="6">
        <v>1513.664220364501</v>
      </c>
      <c r="H93" s="6">
        <v>249.39252953027531</v>
      </c>
      <c r="I93" s="6">
        <v>1226.025820688629</v>
      </c>
      <c r="J93" s="6">
        <v>1338.610260341844</v>
      </c>
      <c r="K93" s="6">
        <v>10741.94127937297</v>
      </c>
    </row>
    <row r="94" spans="1:11" ht="15" customHeight="1" x14ac:dyDescent="0.2">
      <c r="A94" s="8" t="s">
        <v>292</v>
      </c>
      <c r="B94" s="6">
        <v>9222.8000471578634</v>
      </c>
      <c r="C94" s="6">
        <v>195.66300000000001</v>
      </c>
      <c r="D94" s="6">
        <v>656.34900000000005</v>
      </c>
      <c r="E94" s="6">
        <v>4364.8293505268721</v>
      </c>
      <c r="F94" s="6">
        <v>1737.234746619516</v>
      </c>
      <c r="G94" s="6">
        <v>1444.042014094847</v>
      </c>
      <c r="H94" s="6">
        <v>250.62273052431669</v>
      </c>
      <c r="I94" s="6">
        <v>1096.474981912625</v>
      </c>
      <c r="J94" s="6">
        <v>1181.6082234796861</v>
      </c>
      <c r="K94" s="6">
        <v>10074.812047157862</v>
      </c>
    </row>
    <row r="95" spans="1:11" ht="15" customHeight="1" x14ac:dyDescent="0.2">
      <c r="A95" s="8" t="s">
        <v>321</v>
      </c>
      <c r="B95" s="6">
        <v>9470.641591360667</v>
      </c>
      <c r="C95" s="6">
        <v>207.732</v>
      </c>
      <c r="D95" s="6">
        <v>694.76400000000001</v>
      </c>
      <c r="E95" s="6">
        <v>4517.9343981400561</v>
      </c>
      <c r="F95" s="6">
        <v>1783.960735047378</v>
      </c>
      <c r="G95" s="6">
        <v>1484.084120583477</v>
      </c>
      <c r="H95" s="6">
        <v>260.11754614961001</v>
      </c>
      <c r="I95" s="6">
        <v>1118.02152705967</v>
      </c>
      <c r="J95" s="6">
        <v>1209.0192643804751</v>
      </c>
      <c r="K95" s="6">
        <v>10373.137591360666</v>
      </c>
    </row>
    <row r="96" spans="1:11" ht="15" customHeight="1" x14ac:dyDescent="0.2">
      <c r="A96" s="8" t="s">
        <v>350</v>
      </c>
      <c r="B96" s="6">
        <v>8943.7037341710911</v>
      </c>
      <c r="C96" s="6">
        <v>189.33699999999999</v>
      </c>
      <c r="D96" s="6">
        <v>599.44200000000001</v>
      </c>
      <c r="E96" s="6">
        <v>4199.5260198115066</v>
      </c>
      <c r="F96" s="6">
        <v>1683.6560522369521</v>
      </c>
      <c r="G96" s="6">
        <v>1419.7757696639969</v>
      </c>
      <c r="H96" s="6">
        <v>232.58243580788621</v>
      </c>
      <c r="I96" s="6">
        <v>1050.724390472423</v>
      </c>
      <c r="J96" s="6">
        <v>1146.2180661783259</v>
      </c>
      <c r="K96" s="6">
        <v>9732.4827341710916</v>
      </c>
    </row>
    <row r="97" spans="1:11" ht="15" customHeight="1" x14ac:dyDescent="0.2">
      <c r="A97" s="9" t="s">
        <v>379</v>
      </c>
      <c r="B97" s="6">
        <v>9364.5561337000108</v>
      </c>
      <c r="C97" s="6">
        <v>202.70599999999999</v>
      </c>
      <c r="D97" s="6">
        <v>635.27700000000004</v>
      </c>
      <c r="E97" s="6">
        <v>4381.5242945501714</v>
      </c>
      <c r="F97" s="6">
        <v>1800.983816683176</v>
      </c>
      <c r="G97" s="6">
        <v>1488.5458449775849</v>
      </c>
      <c r="H97" s="6">
        <v>245.59299732889241</v>
      </c>
      <c r="I97" s="6">
        <v>1085.6694034773809</v>
      </c>
      <c r="J97" s="6">
        <v>1200.2227766828059</v>
      </c>
      <c r="K97" s="6">
        <v>10202.539133700011</v>
      </c>
    </row>
    <row r="98" spans="1:11" ht="15" customHeight="1" x14ac:dyDescent="0.2">
      <c r="A98" s="5" t="s">
        <v>58</v>
      </c>
      <c r="B98" s="6">
        <v>8526.125</v>
      </c>
      <c r="C98" s="6">
        <v>185.57599999999999</v>
      </c>
      <c r="D98" s="6">
        <v>602.51900000000001</v>
      </c>
      <c r="E98" s="6">
        <v>3976.7809999999999</v>
      </c>
      <c r="F98" s="6">
        <v>1672.3789999999999</v>
      </c>
      <c r="G98" s="6">
        <v>1365.162</v>
      </c>
      <c r="H98" s="6">
        <v>230.499</v>
      </c>
      <c r="I98" s="6">
        <v>978.20699999999999</v>
      </c>
      <c r="J98" s="6">
        <v>1091.192</v>
      </c>
      <c r="K98" s="6">
        <v>9314.2200000000012</v>
      </c>
    </row>
    <row r="99" spans="1:11" ht="15" customHeight="1" x14ac:dyDescent="0.2">
      <c r="A99" s="8" t="s">
        <v>88</v>
      </c>
      <c r="B99" s="6">
        <v>8044.3239999999996</v>
      </c>
      <c r="C99" s="6">
        <v>178.482</v>
      </c>
      <c r="D99" s="6">
        <v>576.42899999999997</v>
      </c>
      <c r="E99" s="6">
        <v>3734.0410000000002</v>
      </c>
      <c r="F99" s="6">
        <v>1605.16</v>
      </c>
      <c r="G99" s="6">
        <v>1288.6510000000001</v>
      </c>
      <c r="H99" s="6">
        <v>218.29</v>
      </c>
      <c r="I99" s="6">
        <v>924.54300000000001</v>
      </c>
      <c r="J99" s="6">
        <v>1028.55</v>
      </c>
      <c r="K99" s="6">
        <v>8799.2349999999988</v>
      </c>
    </row>
    <row r="100" spans="1:11" ht="15" customHeight="1" x14ac:dyDescent="0.2">
      <c r="A100" s="8" t="s">
        <v>118</v>
      </c>
      <c r="B100" s="6">
        <v>9030.6280000000006</v>
      </c>
      <c r="C100" s="6">
        <v>206.83500000000001</v>
      </c>
      <c r="D100" s="6">
        <v>667.95699999999999</v>
      </c>
      <c r="E100" s="6">
        <v>4217.4110000000001</v>
      </c>
      <c r="F100" s="6">
        <v>1802.7380000000001</v>
      </c>
      <c r="G100" s="6">
        <v>1436.0160000000001</v>
      </c>
      <c r="H100" s="6">
        <v>244.05699999999999</v>
      </c>
      <c r="I100" s="6">
        <v>1042.8040000000001</v>
      </c>
      <c r="J100" s="6">
        <v>1162.394</v>
      </c>
      <c r="K100" s="6">
        <v>9905.4200000000019</v>
      </c>
    </row>
    <row r="101" spans="1:11" ht="15" customHeight="1" x14ac:dyDescent="0.2">
      <c r="A101" s="8" t="s">
        <v>148</v>
      </c>
      <c r="B101" s="6">
        <v>9131.9150000000009</v>
      </c>
      <c r="C101" s="6">
        <v>211.74700000000001</v>
      </c>
      <c r="D101" s="6">
        <v>671.71600000000001</v>
      </c>
      <c r="E101" s="6">
        <v>4311.4849999999997</v>
      </c>
      <c r="F101" s="6">
        <v>1746.1110000000001</v>
      </c>
      <c r="G101" s="6">
        <v>1437.693</v>
      </c>
      <c r="H101" s="6">
        <v>247.352</v>
      </c>
      <c r="I101" s="6">
        <v>1071.3889999999999</v>
      </c>
      <c r="J101" s="6">
        <v>1201.348</v>
      </c>
      <c r="K101" s="6">
        <v>10015.378000000001</v>
      </c>
    </row>
    <row r="102" spans="1:11" ht="15" customHeight="1" x14ac:dyDescent="0.2">
      <c r="A102" s="8" t="s">
        <v>177</v>
      </c>
      <c r="B102" s="6">
        <v>9523.3019999999997</v>
      </c>
      <c r="C102" s="6">
        <v>215.92699999999999</v>
      </c>
      <c r="D102" s="6">
        <v>661.17200000000003</v>
      </c>
      <c r="E102" s="6">
        <v>4514.4799999999996</v>
      </c>
      <c r="F102" s="6">
        <v>1780.0309999999999</v>
      </c>
      <c r="G102" s="6">
        <v>1476.691</v>
      </c>
      <c r="H102" s="6">
        <v>251.11500000000001</v>
      </c>
      <c r="I102" s="6">
        <v>1128.816</v>
      </c>
      <c r="J102" s="6">
        <v>1249.268</v>
      </c>
      <c r="K102" s="6">
        <v>10400.401</v>
      </c>
    </row>
    <row r="103" spans="1:11" ht="15" customHeight="1" x14ac:dyDescent="0.2">
      <c r="A103" s="8" t="s">
        <v>206</v>
      </c>
      <c r="B103" s="6">
        <v>9385.5650000000005</v>
      </c>
      <c r="C103" s="6">
        <v>218.34</v>
      </c>
      <c r="D103" s="6">
        <v>706.84699999999998</v>
      </c>
      <c r="E103" s="6">
        <v>4481.902</v>
      </c>
      <c r="F103" s="6">
        <v>1760.404</v>
      </c>
      <c r="G103" s="6">
        <v>1451.98</v>
      </c>
      <c r="H103" s="6">
        <v>258.05200000000002</v>
      </c>
      <c r="I103" s="6">
        <v>1127.204</v>
      </c>
      <c r="J103" s="6">
        <v>1231.21</v>
      </c>
      <c r="K103" s="6">
        <v>10310.752</v>
      </c>
    </row>
    <row r="104" spans="1:11" ht="15" customHeight="1" x14ac:dyDescent="0.2">
      <c r="A104" s="8" t="s">
        <v>235</v>
      </c>
      <c r="B104" s="6">
        <v>9779.0550000000003</v>
      </c>
      <c r="C104" s="6">
        <v>228.839</v>
      </c>
      <c r="D104" s="6">
        <v>691.06500000000005</v>
      </c>
      <c r="E104" s="6">
        <v>4659.366</v>
      </c>
      <c r="F104" s="6">
        <v>1765.1590000000001</v>
      </c>
      <c r="G104" s="6">
        <v>1491.7650000000001</v>
      </c>
      <c r="H104" s="6">
        <v>259.33600000000001</v>
      </c>
      <c r="I104" s="6">
        <v>1198.491</v>
      </c>
      <c r="J104" s="6">
        <v>1324.8420000000001</v>
      </c>
      <c r="K104" s="6">
        <v>10698.959000000001</v>
      </c>
    </row>
    <row r="105" spans="1:11" ht="15" customHeight="1" x14ac:dyDescent="0.2">
      <c r="A105" s="8" t="s">
        <v>264</v>
      </c>
      <c r="B105" s="6">
        <v>9993.3790000000008</v>
      </c>
      <c r="C105" s="6">
        <v>217.524</v>
      </c>
      <c r="D105" s="6">
        <v>670.85500000000002</v>
      </c>
      <c r="E105" s="6">
        <v>4710.6949999999997</v>
      </c>
      <c r="F105" s="6">
        <v>1817.405</v>
      </c>
      <c r="G105" s="6">
        <v>1513.1669999999999</v>
      </c>
      <c r="H105" s="6">
        <v>259.23700000000002</v>
      </c>
      <c r="I105" s="6">
        <v>1220.463</v>
      </c>
      <c r="J105" s="6">
        <v>1360.7909999999999</v>
      </c>
      <c r="K105" s="6">
        <v>10881.758</v>
      </c>
    </row>
    <row r="106" spans="1:11" ht="15" customHeight="1" x14ac:dyDescent="0.2">
      <c r="A106" s="8" t="s">
        <v>293</v>
      </c>
      <c r="B106" s="6">
        <v>9355.7900000000009</v>
      </c>
      <c r="C106" s="6">
        <v>209.541</v>
      </c>
      <c r="D106" s="6">
        <v>669.69299999999998</v>
      </c>
      <c r="E106" s="6">
        <v>4439.04</v>
      </c>
      <c r="F106" s="6">
        <v>1762.2280000000001</v>
      </c>
      <c r="G106" s="6">
        <v>1449.269</v>
      </c>
      <c r="H106" s="6">
        <v>255.785</v>
      </c>
      <c r="I106" s="6">
        <v>1108.2470000000001</v>
      </c>
      <c r="J106" s="6">
        <v>1220.4549999999999</v>
      </c>
      <c r="K106" s="6">
        <v>10235.023999999999</v>
      </c>
    </row>
    <row r="107" spans="1:11" ht="15" customHeight="1" x14ac:dyDescent="0.2">
      <c r="A107" s="8" t="s">
        <v>322</v>
      </c>
      <c r="B107" s="6">
        <v>9547.0480000000007</v>
      </c>
      <c r="C107" s="6">
        <v>216.82300000000001</v>
      </c>
      <c r="D107" s="6">
        <v>706.20699999999999</v>
      </c>
      <c r="E107" s="6">
        <v>4527.4139999999998</v>
      </c>
      <c r="F107" s="6">
        <v>1853.0119999999999</v>
      </c>
      <c r="G107" s="6">
        <v>1488.9670000000001</v>
      </c>
      <c r="H107" s="6">
        <v>265.202</v>
      </c>
      <c r="I107" s="6">
        <v>1118.1289999999999</v>
      </c>
      <c r="J107" s="6">
        <v>1217.354</v>
      </c>
      <c r="K107" s="6">
        <v>10470.078</v>
      </c>
    </row>
    <row r="108" spans="1:11" ht="15" customHeight="1" x14ac:dyDescent="0.2">
      <c r="A108" s="8" t="s">
        <v>351</v>
      </c>
      <c r="B108" s="6">
        <v>9139.1579999999994</v>
      </c>
      <c r="C108" s="6">
        <v>203.565</v>
      </c>
      <c r="D108" s="6">
        <v>639.25900000000001</v>
      </c>
      <c r="E108" s="6">
        <v>4306.0410000000002</v>
      </c>
      <c r="F108" s="6">
        <v>1755.0740000000001</v>
      </c>
      <c r="G108" s="6">
        <v>1423.0309999999999</v>
      </c>
      <c r="H108" s="6">
        <v>245.21199999999999</v>
      </c>
      <c r="I108" s="6">
        <v>1066.3389999999999</v>
      </c>
      <c r="J108" s="6">
        <v>1186.2850000000001</v>
      </c>
      <c r="K108" s="6">
        <v>9981.982</v>
      </c>
    </row>
    <row r="109" spans="1:11" ht="15" customHeight="1" x14ac:dyDescent="0.2">
      <c r="A109" s="9" t="s">
        <v>380</v>
      </c>
      <c r="B109" s="6">
        <v>9525.0400000000009</v>
      </c>
      <c r="C109" s="6">
        <v>216.952</v>
      </c>
      <c r="D109" s="6">
        <v>668.76900000000001</v>
      </c>
      <c r="E109" s="6">
        <v>4474.223</v>
      </c>
      <c r="F109" s="6">
        <v>1841.922</v>
      </c>
      <c r="G109" s="6">
        <v>1485.3050000000001</v>
      </c>
      <c r="H109" s="6">
        <v>259.21600000000001</v>
      </c>
      <c r="I109" s="6">
        <v>1106.44</v>
      </c>
      <c r="J109" s="6">
        <v>1243.655</v>
      </c>
      <c r="K109" s="6">
        <v>10410.761</v>
      </c>
    </row>
    <row r="110" spans="1:11" ht="15" customHeight="1" x14ac:dyDescent="0.2">
      <c r="A110" s="5" t="s">
        <v>44</v>
      </c>
      <c r="B110" s="6">
        <v>8295.0829999999987</v>
      </c>
      <c r="C110" s="6">
        <v>189.56899999999999</v>
      </c>
      <c r="D110" s="6">
        <v>608.31700000000001</v>
      </c>
      <c r="E110" s="6">
        <v>3911.3539999999998</v>
      </c>
      <c r="F110" s="6">
        <v>1615.432</v>
      </c>
      <c r="G110" s="6">
        <v>1324.4670000000001</v>
      </c>
      <c r="H110" s="6">
        <v>230.797</v>
      </c>
      <c r="I110" s="6">
        <v>943.73699999999997</v>
      </c>
      <c r="J110" s="6">
        <v>1067.182</v>
      </c>
      <c r="K110" s="6">
        <v>9092.969000000001</v>
      </c>
    </row>
    <row r="111" spans="1:11" ht="15" customHeight="1" x14ac:dyDescent="0.2">
      <c r="A111" s="8" t="s">
        <v>74</v>
      </c>
      <c r="B111" s="6">
        <v>8185.085</v>
      </c>
      <c r="C111" s="6">
        <v>183.99</v>
      </c>
      <c r="D111" s="6">
        <v>602.56200000000001</v>
      </c>
      <c r="E111" s="6">
        <v>3868.011</v>
      </c>
      <c r="F111" s="6">
        <v>1581.1790000000001</v>
      </c>
      <c r="G111" s="6">
        <v>1313.797</v>
      </c>
      <c r="H111" s="6">
        <v>222.239</v>
      </c>
      <c r="I111" s="6">
        <v>929.80399999999997</v>
      </c>
      <c r="J111" s="6">
        <v>1056.607</v>
      </c>
      <c r="K111" s="6">
        <v>8971.6370000000006</v>
      </c>
    </row>
    <row r="112" spans="1:11" ht="15" customHeight="1" x14ac:dyDescent="0.2">
      <c r="A112" s="8" t="s">
        <v>104</v>
      </c>
      <c r="B112" s="6">
        <v>9274.41</v>
      </c>
      <c r="C112" s="6">
        <v>218.54599999999999</v>
      </c>
      <c r="D112" s="6">
        <v>713.10299999999995</v>
      </c>
      <c r="E112" s="6">
        <v>4386.8729999999996</v>
      </c>
      <c r="F112" s="6">
        <v>1805.3230000000001</v>
      </c>
      <c r="G112" s="6">
        <v>1481.64</v>
      </c>
      <c r="H112" s="6">
        <v>259.82400000000001</v>
      </c>
      <c r="I112" s="6">
        <v>1068.2819999999999</v>
      </c>
      <c r="J112" s="6">
        <v>1204.117</v>
      </c>
      <c r="K112" s="6">
        <v>10206.058999999999</v>
      </c>
    </row>
    <row r="113" spans="1:11" ht="15" customHeight="1" x14ac:dyDescent="0.2">
      <c r="A113" s="8" t="s">
        <v>134</v>
      </c>
      <c r="B113" s="6">
        <v>9339.5829999999987</v>
      </c>
      <c r="C113" s="6">
        <v>231.50399999999999</v>
      </c>
      <c r="D113" s="6">
        <v>677.95899999999995</v>
      </c>
      <c r="E113" s="6">
        <v>4427.8289999999997</v>
      </c>
      <c r="F113" s="6">
        <v>1790.434</v>
      </c>
      <c r="G113" s="6">
        <v>1455.8320000000001</v>
      </c>
      <c r="H113" s="6">
        <v>252.77099999999999</v>
      </c>
      <c r="I113" s="6">
        <v>1090.7929999999999</v>
      </c>
      <c r="J113" s="6">
        <v>1231.3869999999999</v>
      </c>
      <c r="K113" s="6">
        <v>10249.046</v>
      </c>
    </row>
    <row r="114" spans="1:11" ht="15" customHeight="1" x14ac:dyDescent="0.2">
      <c r="A114" s="8" t="s">
        <v>163</v>
      </c>
      <c r="B114" s="6">
        <v>9806.9359999999997</v>
      </c>
      <c r="C114" s="6">
        <v>229.399</v>
      </c>
      <c r="D114" s="6">
        <v>668.03399999999999</v>
      </c>
      <c r="E114" s="6">
        <v>4653.4430000000002</v>
      </c>
      <c r="F114" s="6">
        <v>1831.9960000000001</v>
      </c>
      <c r="G114" s="6">
        <v>1510.377</v>
      </c>
      <c r="H114" s="6">
        <v>262.46600000000001</v>
      </c>
      <c r="I114" s="6">
        <v>1133.183</v>
      </c>
      <c r="J114" s="6">
        <v>1312.904</v>
      </c>
      <c r="K114" s="6">
        <v>10704.369000000001</v>
      </c>
    </row>
    <row r="115" spans="1:11" ht="15" customHeight="1" x14ac:dyDescent="0.2">
      <c r="A115" s="8" t="s">
        <v>192</v>
      </c>
      <c r="B115" s="6">
        <v>9709.0650000000005</v>
      </c>
      <c r="C115" s="6">
        <v>227.417</v>
      </c>
      <c r="D115" s="6">
        <v>728.73099999999999</v>
      </c>
      <c r="E115" s="6">
        <v>4660.4679999999998</v>
      </c>
      <c r="F115" s="6">
        <v>1804.268</v>
      </c>
      <c r="G115" s="6">
        <v>1473.1189999999999</v>
      </c>
      <c r="H115" s="6">
        <v>263.52100000000002</v>
      </c>
      <c r="I115" s="6">
        <v>1141.1179999999999</v>
      </c>
      <c r="J115" s="6">
        <v>1322.7190000000001</v>
      </c>
      <c r="K115" s="6">
        <v>10665.213</v>
      </c>
    </row>
    <row r="116" spans="1:11" ht="15" customHeight="1" x14ac:dyDescent="0.2">
      <c r="A116" s="8" t="s">
        <v>221</v>
      </c>
      <c r="B116" s="6">
        <v>9960.3289999999997</v>
      </c>
      <c r="C116" s="6">
        <v>239.768</v>
      </c>
      <c r="D116" s="6">
        <v>702.91899999999998</v>
      </c>
      <c r="E116" s="6">
        <v>4760.0150000000003</v>
      </c>
      <c r="F116" s="6">
        <v>1817.6759999999999</v>
      </c>
      <c r="G116" s="6">
        <v>1493.6130000000001</v>
      </c>
      <c r="H116" s="6">
        <v>257.26799999999997</v>
      </c>
      <c r="I116" s="6">
        <v>1200.6289999999999</v>
      </c>
      <c r="J116" s="6">
        <v>1373.8150000000001</v>
      </c>
      <c r="K116" s="6">
        <v>10903.016</v>
      </c>
    </row>
    <row r="117" spans="1:11" ht="15" customHeight="1" x14ac:dyDescent="0.2">
      <c r="A117" s="8" t="s">
        <v>250</v>
      </c>
      <c r="B117" s="6">
        <v>10065.776</v>
      </c>
      <c r="C117" s="6">
        <v>236.03800000000001</v>
      </c>
      <c r="D117" s="6">
        <v>716.28499999999997</v>
      </c>
      <c r="E117" s="6">
        <v>4758.1890000000003</v>
      </c>
      <c r="F117" s="6">
        <v>1862.0709999999999</v>
      </c>
      <c r="G117" s="6">
        <v>1509.6849999999999</v>
      </c>
      <c r="H117" s="6">
        <v>260.71499999999997</v>
      </c>
      <c r="I117" s="6">
        <v>1228.528</v>
      </c>
      <c r="J117" s="6">
        <v>1398.9110000000001</v>
      </c>
      <c r="K117" s="6">
        <v>11018.099</v>
      </c>
    </row>
    <row r="118" spans="1:11" ht="15" customHeight="1" x14ac:dyDescent="0.2">
      <c r="A118" s="8" t="s">
        <v>279</v>
      </c>
      <c r="B118" s="6">
        <v>9295.86</v>
      </c>
      <c r="C118" s="6">
        <v>221.95500000000001</v>
      </c>
      <c r="D118" s="6">
        <v>682.69100000000003</v>
      </c>
      <c r="E118" s="6">
        <v>4431.4009999999998</v>
      </c>
      <c r="F118" s="6">
        <v>1772.566</v>
      </c>
      <c r="G118" s="6">
        <v>1420.2950000000001</v>
      </c>
      <c r="H118" s="6">
        <v>254.245</v>
      </c>
      <c r="I118" s="6">
        <v>1086.9169999999999</v>
      </c>
      <c r="J118" s="6">
        <v>1235.0820000000001</v>
      </c>
      <c r="K118" s="6">
        <v>10200.505999999999</v>
      </c>
    </row>
    <row r="119" spans="1:11" ht="15" customHeight="1" x14ac:dyDescent="0.2">
      <c r="A119" s="8" t="s">
        <v>308</v>
      </c>
      <c r="B119" s="6">
        <v>9824.748999999998</v>
      </c>
      <c r="C119" s="6">
        <v>222.61500000000001</v>
      </c>
      <c r="D119" s="6">
        <v>711.173</v>
      </c>
      <c r="E119" s="6">
        <v>4635.0020000000004</v>
      </c>
      <c r="F119" s="6">
        <v>1919.5</v>
      </c>
      <c r="G119" s="6">
        <v>1503.2739999999999</v>
      </c>
      <c r="H119" s="6">
        <v>265.02999999999997</v>
      </c>
      <c r="I119" s="6">
        <v>1150.4860000000001</v>
      </c>
      <c r="J119" s="6">
        <v>1285.2449999999999</v>
      </c>
      <c r="K119" s="6">
        <v>10758.537</v>
      </c>
    </row>
    <row r="120" spans="1:11" ht="15" customHeight="1" x14ac:dyDescent="0.2">
      <c r="A120" s="8" t="s">
        <v>337</v>
      </c>
      <c r="B120" s="6">
        <v>9381.6880000000001</v>
      </c>
      <c r="C120" s="6">
        <v>210.74299999999999</v>
      </c>
      <c r="D120" s="6">
        <v>692.04</v>
      </c>
      <c r="E120" s="6">
        <v>4402.8590000000004</v>
      </c>
      <c r="F120" s="6">
        <v>1829.5440000000001</v>
      </c>
      <c r="G120" s="6">
        <v>1444.317</v>
      </c>
      <c r="H120" s="6">
        <v>255.55</v>
      </c>
      <c r="I120" s="6">
        <v>1120.5840000000001</v>
      </c>
      <c r="J120" s="6">
        <v>1231.617</v>
      </c>
      <c r="K120" s="6">
        <v>10284.471</v>
      </c>
    </row>
    <row r="121" spans="1:11" ht="15" customHeight="1" x14ac:dyDescent="0.2">
      <c r="A121" s="9" t="s">
        <v>366</v>
      </c>
      <c r="B121" s="6">
        <v>9631.7019999999993</v>
      </c>
      <c r="C121" s="6">
        <v>214.77799999999999</v>
      </c>
      <c r="D121" s="6">
        <v>710.404</v>
      </c>
      <c r="E121" s="6">
        <v>4522.366</v>
      </c>
      <c r="F121" s="6">
        <v>1846.5619999999999</v>
      </c>
      <c r="G121" s="6">
        <v>1477.855</v>
      </c>
      <c r="H121" s="6">
        <v>270.358</v>
      </c>
      <c r="I121" s="6">
        <v>1158.1420000000001</v>
      </c>
      <c r="J121" s="6">
        <v>1281.6010000000001</v>
      </c>
      <c r="K121" s="6">
        <v>10556.884</v>
      </c>
    </row>
    <row r="122" spans="1:11" ht="15" customHeight="1" x14ac:dyDescent="0.2">
      <c r="A122" s="5" t="s">
        <v>45</v>
      </c>
      <c r="B122" s="6">
        <v>8558.4159999999993</v>
      </c>
      <c r="C122" s="6">
        <v>194.875</v>
      </c>
      <c r="D122" s="6">
        <v>637.84900000000005</v>
      </c>
      <c r="E122" s="6">
        <v>4014.4290000000001</v>
      </c>
      <c r="F122" s="6">
        <v>1680.0319999999999</v>
      </c>
      <c r="G122" s="6">
        <v>1360.171</v>
      </c>
      <c r="H122" s="6">
        <v>250.923</v>
      </c>
      <c r="I122" s="6">
        <v>984.71799999999996</v>
      </c>
      <c r="J122" s="6">
        <v>1100.884</v>
      </c>
      <c r="K122" s="6">
        <v>9391.1570000000011</v>
      </c>
    </row>
    <row r="123" spans="1:11" ht="15" customHeight="1" x14ac:dyDescent="0.2">
      <c r="A123" s="8" t="s">
        <v>75</v>
      </c>
      <c r="B123" s="6">
        <v>8632.3520000000008</v>
      </c>
      <c r="C123" s="6">
        <v>201.56399999999999</v>
      </c>
      <c r="D123" s="6">
        <v>663.33100000000002</v>
      </c>
      <c r="E123" s="6">
        <v>4045.23</v>
      </c>
      <c r="F123" s="6">
        <v>1709.9059999999999</v>
      </c>
      <c r="G123" s="6">
        <v>1365.979</v>
      </c>
      <c r="H123" s="6">
        <v>246.83199999999999</v>
      </c>
      <c r="I123" s="6">
        <v>1004.793</v>
      </c>
      <c r="J123" s="6">
        <v>1124.527</v>
      </c>
      <c r="K123" s="6">
        <v>9497.2670000000016</v>
      </c>
    </row>
    <row r="124" spans="1:11" ht="15" customHeight="1" x14ac:dyDescent="0.2">
      <c r="A124" s="8" t="s">
        <v>105</v>
      </c>
      <c r="B124" s="6">
        <v>9614.2279999999992</v>
      </c>
      <c r="C124" s="6">
        <v>221.42400000000001</v>
      </c>
      <c r="D124" s="6">
        <v>763.04200000000003</v>
      </c>
      <c r="E124" s="6">
        <v>4538.8670000000002</v>
      </c>
      <c r="F124" s="6">
        <v>1892.81</v>
      </c>
      <c r="G124" s="6">
        <v>1514.4480000000001</v>
      </c>
      <c r="H124" s="6">
        <v>278.51900000000001</v>
      </c>
      <c r="I124" s="6">
        <v>1116.933</v>
      </c>
      <c r="J124" s="6">
        <v>1257.1320000000001</v>
      </c>
      <c r="K124" s="6">
        <v>10598.709000000001</v>
      </c>
    </row>
    <row r="125" spans="1:11" ht="15" customHeight="1" x14ac:dyDescent="0.2">
      <c r="A125" s="8" t="s">
        <v>135</v>
      </c>
      <c r="B125" s="6">
        <v>9496.3919999999998</v>
      </c>
      <c r="C125" s="6">
        <v>211.142</v>
      </c>
      <c r="D125" s="6">
        <v>681.06500000000005</v>
      </c>
      <c r="E125" s="6">
        <v>4477.6909999999998</v>
      </c>
      <c r="F125" s="6">
        <v>1801.306</v>
      </c>
      <c r="G125" s="6">
        <v>1477.8979999999999</v>
      </c>
      <c r="H125" s="6">
        <v>262.12</v>
      </c>
      <c r="I125" s="6">
        <v>1124.7550000000001</v>
      </c>
      <c r="J125" s="6">
        <v>1244.845</v>
      </c>
      <c r="K125" s="6">
        <v>10388.615</v>
      </c>
    </row>
    <row r="126" spans="1:11" ht="15" customHeight="1" x14ac:dyDescent="0.2">
      <c r="A126" s="8" t="s">
        <v>164</v>
      </c>
      <c r="B126" s="6">
        <v>10094.77</v>
      </c>
      <c r="C126" s="6">
        <v>226.999</v>
      </c>
      <c r="D126" s="6">
        <v>757.03300000000002</v>
      </c>
      <c r="E126" s="6">
        <v>4809.54</v>
      </c>
      <c r="F126" s="6">
        <v>1896.5650000000001</v>
      </c>
      <c r="G126" s="6">
        <v>1543.8130000000001</v>
      </c>
      <c r="H126" s="6">
        <v>288.44900000000001</v>
      </c>
      <c r="I126" s="6">
        <v>1211.605</v>
      </c>
      <c r="J126" s="6">
        <v>1328.8409999999999</v>
      </c>
      <c r="K126" s="6">
        <v>11078.813</v>
      </c>
    </row>
    <row r="127" spans="1:11" ht="15" customHeight="1" x14ac:dyDescent="0.2">
      <c r="A127" s="8" t="s">
        <v>193</v>
      </c>
      <c r="B127" s="6">
        <v>9954.6859999999997</v>
      </c>
      <c r="C127" s="6">
        <v>224.62700000000001</v>
      </c>
      <c r="D127" s="6">
        <v>759.14099999999996</v>
      </c>
      <c r="E127" s="6">
        <v>4727.692</v>
      </c>
      <c r="F127" s="6">
        <v>1884.162</v>
      </c>
      <c r="G127" s="6">
        <v>1524.47</v>
      </c>
      <c r="H127" s="6">
        <v>284.19400000000002</v>
      </c>
      <c r="I127" s="6">
        <v>1219.8820000000001</v>
      </c>
      <c r="J127" s="6">
        <v>1298.05</v>
      </c>
      <c r="K127" s="6">
        <v>10938.45</v>
      </c>
    </row>
    <row r="128" spans="1:11" ht="15" customHeight="1" x14ac:dyDescent="0.2">
      <c r="A128" s="8" t="s">
        <v>222</v>
      </c>
      <c r="B128" s="6">
        <v>10073.308999999999</v>
      </c>
      <c r="C128" s="6">
        <v>218.16300000000001</v>
      </c>
      <c r="D128" s="6">
        <v>695.697</v>
      </c>
      <c r="E128" s="6">
        <v>4752.415</v>
      </c>
      <c r="F128" s="6">
        <v>1845.3889999999999</v>
      </c>
      <c r="G128" s="6">
        <v>1512.982</v>
      </c>
      <c r="H128" s="6">
        <v>274.66699999999997</v>
      </c>
      <c r="I128" s="6">
        <v>1248.9390000000001</v>
      </c>
      <c r="J128" s="6">
        <v>1352.749</v>
      </c>
      <c r="K128" s="6">
        <v>10987.141</v>
      </c>
    </row>
    <row r="129" spans="1:11" ht="15" customHeight="1" x14ac:dyDescent="0.2">
      <c r="A129" s="8" t="s">
        <v>251</v>
      </c>
      <c r="B129" s="6">
        <v>10237.697</v>
      </c>
      <c r="C129" s="6">
        <v>226.13499999999999</v>
      </c>
      <c r="D129" s="6">
        <v>775.76300000000003</v>
      </c>
      <c r="E129" s="6">
        <v>4827.4989999999998</v>
      </c>
      <c r="F129" s="6">
        <v>1918.7619999999999</v>
      </c>
      <c r="G129" s="6">
        <v>1539.4559999999999</v>
      </c>
      <c r="H129" s="6">
        <v>289.58199999999999</v>
      </c>
      <c r="I129" s="6">
        <v>1291.5150000000001</v>
      </c>
      <c r="J129" s="6">
        <v>1372.885</v>
      </c>
      <c r="K129" s="6">
        <v>11239.699000000001</v>
      </c>
    </row>
    <row r="130" spans="1:11" ht="15" customHeight="1" x14ac:dyDescent="0.2">
      <c r="A130" s="8" t="s">
        <v>280</v>
      </c>
      <c r="B130" s="6">
        <v>9676.8510000000006</v>
      </c>
      <c r="C130" s="6">
        <v>208.642</v>
      </c>
      <c r="D130" s="6">
        <v>718.39700000000005</v>
      </c>
      <c r="E130" s="6">
        <v>4585.6890000000003</v>
      </c>
      <c r="F130" s="6">
        <v>1820.8040000000001</v>
      </c>
      <c r="G130" s="6">
        <v>1481.2329999999999</v>
      </c>
      <c r="H130" s="6">
        <v>277.77100000000002</v>
      </c>
      <c r="I130" s="6">
        <v>1180.183</v>
      </c>
      <c r="J130" s="6">
        <v>1258.2180000000001</v>
      </c>
      <c r="K130" s="6">
        <v>10603.897999999999</v>
      </c>
    </row>
    <row r="131" spans="1:11" ht="15" customHeight="1" x14ac:dyDescent="0.2">
      <c r="A131" s="8" t="s">
        <v>309</v>
      </c>
      <c r="B131" s="6">
        <v>9915.1039999999994</v>
      </c>
      <c r="C131" s="6">
        <v>219.839</v>
      </c>
      <c r="D131" s="6">
        <v>754.97199999999998</v>
      </c>
      <c r="E131" s="6">
        <v>4697.8519999999999</v>
      </c>
      <c r="F131" s="6">
        <v>1914.787</v>
      </c>
      <c r="G131" s="6">
        <v>1525.7329999999999</v>
      </c>
      <c r="H131" s="6">
        <v>289.24200000000002</v>
      </c>
      <c r="I131" s="6">
        <v>1200.3900000000001</v>
      </c>
      <c r="J131" s="6">
        <v>1261.922</v>
      </c>
      <c r="K131" s="6">
        <v>10889.925999999999</v>
      </c>
    </row>
    <row r="132" spans="1:11" ht="15" customHeight="1" x14ac:dyDescent="0.2">
      <c r="A132" s="8" t="s">
        <v>338</v>
      </c>
      <c r="B132" s="6">
        <v>9477.5360000000001</v>
      </c>
      <c r="C132" s="6">
        <v>210.239</v>
      </c>
      <c r="D132" s="6">
        <v>722.23</v>
      </c>
      <c r="E132" s="6">
        <v>4460.8829999999998</v>
      </c>
      <c r="F132" s="6">
        <v>1833.39</v>
      </c>
      <c r="G132" s="6">
        <v>1471.5540000000001</v>
      </c>
      <c r="H132" s="6">
        <v>274.04700000000003</v>
      </c>
      <c r="I132" s="6">
        <v>1159.6310000000001</v>
      </c>
      <c r="J132" s="6">
        <v>1210.4000000000001</v>
      </c>
      <c r="K132" s="6">
        <v>10409.905000000001</v>
      </c>
    </row>
    <row r="133" spans="1:11" ht="15" customHeight="1" x14ac:dyDescent="0.2">
      <c r="A133" s="9" t="s">
        <v>367</v>
      </c>
      <c r="B133" s="6">
        <v>9418.2759999999998</v>
      </c>
      <c r="C133" s="6">
        <v>206.57400000000001</v>
      </c>
      <c r="D133" s="6">
        <v>674.26400000000001</v>
      </c>
      <c r="E133" s="6">
        <v>4389.451</v>
      </c>
      <c r="F133" s="6">
        <v>1806.585</v>
      </c>
      <c r="G133" s="6">
        <v>1479.662</v>
      </c>
      <c r="H133" s="6">
        <v>266.97500000000002</v>
      </c>
      <c r="I133" s="6">
        <v>1145.819</v>
      </c>
      <c r="J133" s="6">
        <v>1210.6030000000001</v>
      </c>
      <c r="K133" s="6">
        <v>10299.094999999999</v>
      </c>
    </row>
    <row r="134" spans="1:11" ht="15" customHeight="1" x14ac:dyDescent="0.2">
      <c r="A134" s="5" t="s">
        <v>46</v>
      </c>
      <c r="B134" s="6">
        <v>8831.7209999999995</v>
      </c>
      <c r="C134" s="6">
        <v>202.73599999999999</v>
      </c>
      <c r="D134" s="6">
        <v>688.38</v>
      </c>
      <c r="E134" s="6">
        <v>4166.1940000000004</v>
      </c>
      <c r="F134" s="6">
        <v>1717.655</v>
      </c>
      <c r="G134" s="6">
        <v>1397.0039999999999</v>
      </c>
      <c r="H134" s="6">
        <v>264.971</v>
      </c>
      <c r="I134" s="6">
        <v>1049.9290000000001</v>
      </c>
      <c r="J134" s="6">
        <v>1127.0840000000001</v>
      </c>
      <c r="K134" s="6">
        <v>9722.8370000000014</v>
      </c>
    </row>
    <row r="135" spans="1:11" ht="15" customHeight="1" x14ac:dyDescent="0.2">
      <c r="A135" s="8" t="s">
        <v>76</v>
      </c>
      <c r="B135" s="6">
        <v>8359.6710000000003</v>
      </c>
      <c r="C135" s="6">
        <v>186.566</v>
      </c>
      <c r="D135" s="6">
        <v>638.67499999999995</v>
      </c>
      <c r="E135" s="6">
        <v>3935.576</v>
      </c>
      <c r="F135" s="6">
        <v>1617.308</v>
      </c>
      <c r="G135" s="6">
        <v>1316.048</v>
      </c>
      <c r="H135" s="6">
        <v>243.833</v>
      </c>
      <c r="I135" s="6">
        <v>1000.346</v>
      </c>
      <c r="J135" s="6">
        <v>1071.8009999999999</v>
      </c>
      <c r="K135" s="6">
        <v>9184.9119999999984</v>
      </c>
    </row>
    <row r="136" spans="1:11" ht="15" customHeight="1" x14ac:dyDescent="0.2">
      <c r="A136" s="8" t="s">
        <v>106</v>
      </c>
      <c r="B136" s="6">
        <v>9232.4580000000005</v>
      </c>
      <c r="C136" s="6">
        <v>221.86099999999999</v>
      </c>
      <c r="D136" s="6">
        <v>727.78800000000001</v>
      </c>
      <c r="E136" s="6">
        <v>4315.9880000000003</v>
      </c>
      <c r="F136" s="6">
        <v>1811.078</v>
      </c>
      <c r="G136" s="6">
        <v>1464.5440000000001</v>
      </c>
      <c r="H136" s="6">
        <v>276.565</v>
      </c>
      <c r="I136" s="6">
        <v>1117.6030000000001</v>
      </c>
      <c r="J136" s="6">
        <v>1196.329</v>
      </c>
      <c r="K136" s="6">
        <v>10182.107</v>
      </c>
    </row>
    <row r="137" spans="1:11" ht="15" customHeight="1" x14ac:dyDescent="0.2">
      <c r="A137" s="8" t="s">
        <v>136</v>
      </c>
      <c r="B137" s="6">
        <v>9484.4539999999997</v>
      </c>
      <c r="C137" s="6">
        <v>237.38499999999999</v>
      </c>
      <c r="D137" s="6">
        <v>704.09699999999998</v>
      </c>
      <c r="E137" s="6">
        <v>4458.143</v>
      </c>
      <c r="F137" s="6">
        <v>1803.146</v>
      </c>
      <c r="G137" s="6">
        <v>1467.0550000000001</v>
      </c>
      <c r="H137" s="6">
        <v>267.77499999999998</v>
      </c>
      <c r="I137" s="6">
        <v>1187.338</v>
      </c>
      <c r="J137" s="6">
        <v>1242.479</v>
      </c>
      <c r="K137" s="6">
        <v>10425.936</v>
      </c>
    </row>
    <row r="138" spans="1:11" ht="15" customHeight="1" x14ac:dyDescent="0.2">
      <c r="A138" s="8" t="s">
        <v>165</v>
      </c>
      <c r="B138" s="6">
        <v>9818.1080000000002</v>
      </c>
      <c r="C138" s="6">
        <v>257.40199999999999</v>
      </c>
      <c r="D138" s="6">
        <v>752.69799999999998</v>
      </c>
      <c r="E138" s="6">
        <v>4645.5820000000003</v>
      </c>
      <c r="F138" s="6">
        <v>1855.3219999999999</v>
      </c>
      <c r="G138" s="6">
        <v>1514.607</v>
      </c>
      <c r="H138" s="6">
        <v>280.25099999999998</v>
      </c>
      <c r="I138" s="6">
        <v>1239.2149999999999</v>
      </c>
      <c r="J138" s="6">
        <v>1293.231</v>
      </c>
      <c r="K138" s="6">
        <v>10828.208000000001</v>
      </c>
    </row>
    <row r="139" spans="1:11" ht="15" customHeight="1" x14ac:dyDescent="0.2">
      <c r="A139" s="8" t="s">
        <v>194</v>
      </c>
      <c r="B139" s="6">
        <v>9788.2630000000008</v>
      </c>
      <c r="C139" s="6">
        <v>256.77300000000002</v>
      </c>
      <c r="D139" s="6">
        <v>723.79</v>
      </c>
      <c r="E139" s="6">
        <v>4613.8100000000004</v>
      </c>
      <c r="F139" s="6">
        <v>1836.367</v>
      </c>
      <c r="G139" s="6">
        <v>1480.05</v>
      </c>
      <c r="H139" s="6">
        <v>277.06400000000002</v>
      </c>
      <c r="I139" s="6">
        <v>1257.6679999999999</v>
      </c>
      <c r="J139" s="6">
        <v>1303.867</v>
      </c>
      <c r="K139" s="6">
        <v>10768.825999999999</v>
      </c>
    </row>
    <row r="140" spans="1:11" ht="15" customHeight="1" x14ac:dyDescent="0.2">
      <c r="A140" s="8" t="s">
        <v>223</v>
      </c>
      <c r="B140" s="6">
        <v>9972.1110000000008</v>
      </c>
      <c r="C140" s="6">
        <v>265.11500000000001</v>
      </c>
      <c r="D140" s="6">
        <v>702.40800000000002</v>
      </c>
      <c r="E140" s="6">
        <v>4663.4009999999998</v>
      </c>
      <c r="F140" s="6">
        <v>1837.413</v>
      </c>
      <c r="G140" s="6">
        <v>1496.3489999999999</v>
      </c>
      <c r="H140" s="6">
        <v>270.98099999999999</v>
      </c>
      <c r="I140" s="6">
        <v>1310.4970000000001</v>
      </c>
      <c r="J140" s="6">
        <v>1360.9929999999999</v>
      </c>
      <c r="K140" s="6">
        <v>10939.634</v>
      </c>
    </row>
    <row r="141" spans="1:11" ht="15" customHeight="1" x14ac:dyDescent="0.2">
      <c r="A141" s="8" t="s">
        <v>252</v>
      </c>
      <c r="B141" s="6">
        <v>10189.633</v>
      </c>
      <c r="C141" s="6">
        <v>274.66699999999997</v>
      </c>
      <c r="D141" s="6">
        <v>751.13699999999994</v>
      </c>
      <c r="E141" s="6">
        <v>4778.91</v>
      </c>
      <c r="F141" s="6">
        <v>1891.424</v>
      </c>
      <c r="G141" s="6">
        <v>1540.83</v>
      </c>
      <c r="H141" s="6">
        <v>288.27800000000002</v>
      </c>
      <c r="I141" s="6">
        <v>1332.221</v>
      </c>
      <c r="J141" s="6">
        <v>1383.7739999999999</v>
      </c>
      <c r="K141" s="6">
        <v>11215.437</v>
      </c>
    </row>
    <row r="142" spans="1:11" ht="15" customHeight="1" x14ac:dyDescent="0.2">
      <c r="A142" s="8" t="s">
        <v>281</v>
      </c>
      <c r="B142" s="6">
        <v>7821.0020000000004</v>
      </c>
      <c r="C142" s="6">
        <v>207.24199999999999</v>
      </c>
      <c r="D142" s="6">
        <v>589.28300000000002</v>
      </c>
      <c r="E142" s="6">
        <v>4053.4839999999999</v>
      </c>
      <c r="F142" s="6">
        <v>1577.8440000000001</v>
      </c>
      <c r="G142" s="6">
        <v>508.48</v>
      </c>
      <c r="H142" s="6">
        <v>316.86500000000001</v>
      </c>
      <c r="I142" s="6">
        <v>986.30600000000004</v>
      </c>
      <c r="J142" s="6">
        <v>1174.548</v>
      </c>
      <c r="K142" s="6">
        <v>8617.527</v>
      </c>
    </row>
    <row r="143" spans="1:11" ht="15" customHeight="1" x14ac:dyDescent="0.2">
      <c r="A143" s="8" t="s">
        <v>310</v>
      </c>
      <c r="B143" s="6">
        <v>8861.6990000000005</v>
      </c>
      <c r="C143" s="6">
        <v>251.768</v>
      </c>
      <c r="D143" s="6">
        <v>727.28200000000004</v>
      </c>
      <c r="E143" s="6">
        <v>4742.3249999999998</v>
      </c>
      <c r="F143" s="6">
        <v>1753.3969999999999</v>
      </c>
      <c r="G143" s="6">
        <v>395.411</v>
      </c>
      <c r="H143" s="6">
        <v>393.01299999999998</v>
      </c>
      <c r="I143" s="6">
        <v>1257.7460000000001</v>
      </c>
      <c r="J143" s="6">
        <v>1298.857</v>
      </c>
      <c r="K143" s="6">
        <v>9840.7489999999998</v>
      </c>
    </row>
    <row r="144" spans="1:11" ht="15" customHeight="1" x14ac:dyDescent="0.2">
      <c r="A144" s="8" t="s">
        <v>339</v>
      </c>
      <c r="B144" s="6">
        <v>8893.2039999999997</v>
      </c>
      <c r="C144" s="6">
        <v>240.91200000000001</v>
      </c>
      <c r="D144" s="6">
        <v>665.20799999999997</v>
      </c>
      <c r="E144" s="6">
        <v>4503.1260000000002</v>
      </c>
      <c r="F144" s="6">
        <v>1606.444</v>
      </c>
      <c r="G144" s="6">
        <v>860.74599999999998</v>
      </c>
      <c r="H144" s="6">
        <v>347.00200000000001</v>
      </c>
      <c r="I144" s="6">
        <v>1230.1690000000001</v>
      </c>
      <c r="J144" s="6">
        <v>1251.837</v>
      </c>
      <c r="K144" s="6">
        <v>9799.3240000000005</v>
      </c>
    </row>
    <row r="145" spans="1:11" ht="15" customHeight="1" x14ac:dyDescent="0.2">
      <c r="A145" s="9" t="s">
        <v>368</v>
      </c>
      <c r="B145" s="6">
        <v>9500.3160000000007</v>
      </c>
      <c r="C145" s="6">
        <v>239.4</v>
      </c>
      <c r="D145" s="6">
        <v>616.54600000000005</v>
      </c>
      <c r="E145" s="6">
        <v>4590.3879999999999</v>
      </c>
      <c r="F145" s="6">
        <v>1679.374</v>
      </c>
      <c r="G145" s="6">
        <v>1175.1210000000001</v>
      </c>
      <c r="H145" s="6">
        <v>329.54599999999999</v>
      </c>
      <c r="I145" s="6">
        <v>1266.57</v>
      </c>
      <c r="J145" s="6">
        <v>1315.2629999999999</v>
      </c>
      <c r="K145" s="6">
        <v>10356.262000000001</v>
      </c>
    </row>
    <row r="146" spans="1:11" ht="15" customHeight="1" x14ac:dyDescent="0.2">
      <c r="A146" s="5" t="s">
        <v>47</v>
      </c>
      <c r="B146" s="6">
        <v>8686.5750000000007</v>
      </c>
      <c r="C146" s="6">
        <v>243.35499999999999</v>
      </c>
      <c r="D146" s="6">
        <v>656.43600000000004</v>
      </c>
      <c r="E146" s="6">
        <v>4277.2719999999999</v>
      </c>
      <c r="F146" s="6">
        <v>1558.614</v>
      </c>
      <c r="G146" s="6">
        <v>1117.1590000000001</v>
      </c>
      <c r="H146" s="6">
        <v>319.13900000000001</v>
      </c>
      <c r="I146" s="6">
        <v>1129.046</v>
      </c>
      <c r="J146" s="6">
        <v>1185.134</v>
      </c>
      <c r="K146" s="6">
        <v>9586.3639999999996</v>
      </c>
    </row>
    <row r="147" spans="1:11" ht="15" customHeight="1" x14ac:dyDescent="0.2">
      <c r="A147" s="8" t="s">
        <v>77</v>
      </c>
      <c r="B147" s="6">
        <v>8378.4290000000001</v>
      </c>
      <c r="C147" s="6">
        <v>227.9</v>
      </c>
      <c r="D147" s="6">
        <v>604.30999999999995</v>
      </c>
      <c r="E147" s="6">
        <v>4072.3159999999998</v>
      </c>
      <c r="F147" s="6">
        <v>1485.2159999999999</v>
      </c>
      <c r="G147" s="6">
        <v>1138.4490000000001</v>
      </c>
      <c r="H147" s="6">
        <v>290.245</v>
      </c>
      <c r="I147" s="6">
        <v>1085.627</v>
      </c>
      <c r="J147" s="6">
        <v>1138.7860000000001</v>
      </c>
      <c r="K147" s="6">
        <v>9210.6389999999992</v>
      </c>
    </row>
    <row r="148" spans="1:11" ht="15" customHeight="1" x14ac:dyDescent="0.2">
      <c r="A148" s="8" t="s">
        <v>107</v>
      </c>
      <c r="B148" s="6">
        <v>9493.7340000000004</v>
      </c>
      <c r="C148" s="6">
        <v>255.31100000000001</v>
      </c>
      <c r="D148" s="6">
        <v>667.05100000000004</v>
      </c>
      <c r="E148" s="6">
        <v>4646.9009999999998</v>
      </c>
      <c r="F148" s="6">
        <v>1838.069</v>
      </c>
      <c r="G148" s="6">
        <v>1077.798</v>
      </c>
      <c r="H148" s="6">
        <v>331.96699999999998</v>
      </c>
      <c r="I148" s="6">
        <v>1303.4680000000001</v>
      </c>
      <c r="J148" s="6">
        <v>1217.893</v>
      </c>
      <c r="K148" s="6">
        <v>10416.096</v>
      </c>
    </row>
    <row r="149" spans="1:11" ht="15" customHeight="1" x14ac:dyDescent="0.2">
      <c r="A149" s="8" t="s">
        <v>137</v>
      </c>
      <c r="B149" s="6">
        <v>9498.5630000000001</v>
      </c>
      <c r="C149" s="6">
        <v>261.62</v>
      </c>
      <c r="D149" s="6">
        <v>699.05499999999995</v>
      </c>
      <c r="E149" s="6">
        <v>4605.1930000000002</v>
      </c>
      <c r="F149" s="6">
        <v>1753.82</v>
      </c>
      <c r="G149" s="6">
        <v>1271.7159999999999</v>
      </c>
      <c r="H149" s="6">
        <v>341.60500000000002</v>
      </c>
      <c r="I149" s="6">
        <v>1359.461</v>
      </c>
      <c r="J149" s="6">
        <v>1127.443</v>
      </c>
      <c r="K149" s="6">
        <v>10459.237999999999</v>
      </c>
    </row>
    <row r="150" spans="1:11" ht="15" customHeight="1" x14ac:dyDescent="0.2">
      <c r="A150" s="8" t="s">
        <v>166</v>
      </c>
      <c r="B150" s="6">
        <v>9940.8780000000006</v>
      </c>
      <c r="C150" s="6">
        <v>276.62299999999999</v>
      </c>
      <c r="D150" s="6">
        <v>716.90499999999997</v>
      </c>
      <c r="E150" s="6">
        <v>4807.7359999999999</v>
      </c>
      <c r="F150" s="6">
        <v>1809.153</v>
      </c>
      <c r="G150" s="6">
        <v>1366.521</v>
      </c>
      <c r="H150" s="6">
        <v>332.77</v>
      </c>
      <c r="I150" s="6">
        <v>1422.951</v>
      </c>
      <c r="J150" s="6">
        <v>1195.2750000000001</v>
      </c>
      <c r="K150" s="6">
        <v>10934.406000000001</v>
      </c>
    </row>
    <row r="151" spans="1:11" ht="15" customHeight="1" x14ac:dyDescent="0.2">
      <c r="A151" s="8" t="s">
        <v>195</v>
      </c>
      <c r="B151" s="6">
        <v>9883.0750000000007</v>
      </c>
      <c r="C151" s="6">
        <v>264.10500000000002</v>
      </c>
      <c r="D151" s="6">
        <v>676.03599999999994</v>
      </c>
      <c r="E151" s="6">
        <v>4712.8739999999998</v>
      </c>
      <c r="F151" s="6">
        <v>1802.162</v>
      </c>
      <c r="G151" s="6">
        <v>1376.3520000000001</v>
      </c>
      <c r="H151" s="6">
        <v>320.38</v>
      </c>
      <c r="I151" s="6">
        <v>1435.354</v>
      </c>
      <c r="J151" s="6">
        <v>1176.0940000000001</v>
      </c>
      <c r="K151" s="6">
        <v>10823.216</v>
      </c>
    </row>
    <row r="152" spans="1:11" ht="15" customHeight="1" x14ac:dyDescent="0.2">
      <c r="A152" s="8" t="s">
        <v>224</v>
      </c>
      <c r="B152" s="6">
        <v>10021.347</v>
      </c>
      <c r="C152" s="6">
        <v>279.51299999999998</v>
      </c>
      <c r="D152" s="6">
        <v>700.76900000000001</v>
      </c>
      <c r="E152" s="6">
        <v>4773.741</v>
      </c>
      <c r="F152" s="6">
        <v>1796.1780000000001</v>
      </c>
      <c r="G152" s="6">
        <v>1406.7090000000001</v>
      </c>
      <c r="H152" s="6">
        <v>320.685</v>
      </c>
      <c r="I152" s="6">
        <v>1470.4770000000001</v>
      </c>
      <c r="J152" s="6">
        <v>1233.8389999999999</v>
      </c>
      <c r="K152" s="6">
        <v>11001.629000000001</v>
      </c>
    </row>
    <row r="153" spans="1:11" ht="15" customHeight="1" x14ac:dyDescent="0.2">
      <c r="A153" s="8" t="s">
        <v>253</v>
      </c>
      <c r="B153" s="6">
        <v>10261.191000000001</v>
      </c>
      <c r="C153" s="6">
        <v>278.75099999999998</v>
      </c>
      <c r="D153" s="6">
        <v>714.15800000000002</v>
      </c>
      <c r="E153" s="6">
        <v>4859.7479999999996</v>
      </c>
      <c r="F153" s="6">
        <v>1840.55</v>
      </c>
      <c r="G153" s="6">
        <v>1463.643</v>
      </c>
      <c r="H153" s="6">
        <v>327.94900000000001</v>
      </c>
      <c r="I153" s="6">
        <v>1498.65</v>
      </c>
      <c r="J153" s="6">
        <v>1263.56</v>
      </c>
      <c r="K153" s="6">
        <v>11254.1</v>
      </c>
    </row>
    <row r="154" spans="1:11" ht="15" customHeight="1" x14ac:dyDescent="0.2">
      <c r="A154" s="8" t="s">
        <v>282</v>
      </c>
      <c r="B154" s="6">
        <v>9403.8070000000007</v>
      </c>
      <c r="C154" s="6">
        <v>251.20500000000001</v>
      </c>
      <c r="D154" s="6">
        <v>663.9</v>
      </c>
      <c r="E154" s="6">
        <v>4485.0780000000004</v>
      </c>
      <c r="F154" s="6">
        <v>1715.7139999999999</v>
      </c>
      <c r="G154" s="6">
        <v>1352.5070000000001</v>
      </c>
      <c r="H154" s="6">
        <v>313.53100000000001</v>
      </c>
      <c r="I154" s="6">
        <v>1303.4870000000001</v>
      </c>
      <c r="J154" s="6">
        <v>1148.5940000000001</v>
      </c>
      <c r="K154" s="6">
        <v>10318.911</v>
      </c>
    </row>
    <row r="155" spans="1:11" ht="15" customHeight="1" x14ac:dyDescent="0.2">
      <c r="A155" s="8" t="s">
        <v>311</v>
      </c>
      <c r="B155" s="6">
        <v>9664.7690000000002</v>
      </c>
      <c r="C155" s="6">
        <v>270.09800000000001</v>
      </c>
      <c r="D155" s="6">
        <v>730.72299999999996</v>
      </c>
      <c r="E155" s="6">
        <v>4605.6530000000002</v>
      </c>
      <c r="F155" s="6">
        <v>1817.72</v>
      </c>
      <c r="G155" s="6">
        <v>1425.6690000000001</v>
      </c>
      <c r="H155" s="6">
        <v>327.553</v>
      </c>
      <c r="I155" s="6">
        <v>1267.0340000000001</v>
      </c>
      <c r="J155" s="6">
        <v>1221.961</v>
      </c>
      <c r="K155" s="6">
        <v>10665.59</v>
      </c>
    </row>
    <row r="156" spans="1:11" ht="15" customHeight="1" x14ac:dyDescent="0.2">
      <c r="A156" s="8" t="s">
        <v>340</v>
      </c>
      <c r="B156" s="6">
        <v>9321.5</v>
      </c>
      <c r="C156" s="6">
        <v>253.13200000000001</v>
      </c>
      <c r="D156" s="6">
        <v>649.21500000000003</v>
      </c>
      <c r="E156" s="6">
        <v>4408.0439999999999</v>
      </c>
      <c r="F156" s="6">
        <v>1741.672</v>
      </c>
      <c r="G156" s="6">
        <v>1377.3040000000001</v>
      </c>
      <c r="H156" s="6">
        <v>301.74900000000002</v>
      </c>
      <c r="I156" s="6">
        <v>1190.8219999999999</v>
      </c>
      <c r="J156" s="6">
        <v>1204.2560000000001</v>
      </c>
      <c r="K156" s="6">
        <v>10223.847</v>
      </c>
    </row>
    <row r="157" spans="1:11" ht="15" customHeight="1" x14ac:dyDescent="0.2">
      <c r="A157" s="9" t="s">
        <v>369</v>
      </c>
      <c r="B157" s="6">
        <v>9450.9840000000004</v>
      </c>
      <c r="C157" s="6">
        <v>258.64400000000001</v>
      </c>
      <c r="D157" s="6">
        <v>640.39200000000005</v>
      </c>
      <c r="E157" s="6">
        <v>4419.5219999999999</v>
      </c>
      <c r="F157" s="6">
        <v>1772.29</v>
      </c>
      <c r="G157" s="6">
        <v>1390.66</v>
      </c>
      <c r="H157" s="6">
        <v>309.04500000000002</v>
      </c>
      <c r="I157" s="6">
        <v>1215.2750000000001</v>
      </c>
      <c r="J157" s="6">
        <v>1243.2280000000001</v>
      </c>
      <c r="K157" s="6">
        <v>10350.02</v>
      </c>
    </row>
    <row r="158" spans="1:11" ht="15" customHeight="1" x14ac:dyDescent="0.2">
      <c r="A158" s="5" t="s">
        <v>48</v>
      </c>
      <c r="B158" s="6">
        <v>8819.5709999999999</v>
      </c>
      <c r="C158" s="6">
        <v>240.55799999999999</v>
      </c>
      <c r="D158" s="6">
        <v>654.649</v>
      </c>
      <c r="E158" s="6">
        <v>4156.0119999999997</v>
      </c>
      <c r="F158" s="6">
        <v>1675.2439999999999</v>
      </c>
      <c r="G158" s="6">
        <v>1315.61</v>
      </c>
      <c r="H158" s="6">
        <v>299.03399999999999</v>
      </c>
      <c r="I158" s="6">
        <v>1105.1690000000001</v>
      </c>
      <c r="J158" s="6">
        <v>1163.809</v>
      </c>
      <c r="K158" s="6">
        <v>9714.8779999999988</v>
      </c>
    </row>
    <row r="159" spans="1:11" ht="15" customHeight="1" x14ac:dyDescent="0.2">
      <c r="A159" s="8" t="s">
        <v>78</v>
      </c>
      <c r="B159" s="6">
        <v>7572.6610000000001</v>
      </c>
      <c r="C159" s="6">
        <v>203.10400000000001</v>
      </c>
      <c r="D159" s="6">
        <v>555.12199999999996</v>
      </c>
      <c r="E159" s="6">
        <v>3598.68</v>
      </c>
      <c r="F159" s="6">
        <v>1425.8820000000001</v>
      </c>
      <c r="G159" s="6">
        <v>1135.798</v>
      </c>
      <c r="H159" s="6">
        <v>257.37099999999998</v>
      </c>
      <c r="I159" s="6">
        <v>942.51</v>
      </c>
      <c r="J159" s="6">
        <v>970.74599999999998</v>
      </c>
      <c r="K159" s="6">
        <v>8330.9869999999992</v>
      </c>
    </row>
    <row r="160" spans="1:11" ht="15" customHeight="1" x14ac:dyDescent="0.2">
      <c r="A160" s="8" t="s">
        <v>108</v>
      </c>
      <c r="B160" s="6">
        <v>9224.3050000000003</v>
      </c>
      <c r="C160" s="6">
        <v>243.375</v>
      </c>
      <c r="D160" s="6">
        <v>663.98800000000006</v>
      </c>
      <c r="E160" s="6">
        <v>4344.192</v>
      </c>
      <c r="F160" s="6">
        <v>1698.9490000000001</v>
      </c>
      <c r="G160" s="6">
        <v>1368.6489999999999</v>
      </c>
      <c r="H160" s="6">
        <v>307.06299999999999</v>
      </c>
      <c r="I160" s="6">
        <v>1172.078</v>
      </c>
      <c r="J160" s="6">
        <v>1240.837</v>
      </c>
      <c r="K160" s="6">
        <v>10131.768</v>
      </c>
    </row>
    <row r="161" spans="1:11" ht="15" customHeight="1" x14ac:dyDescent="0.2">
      <c r="A161" s="8" t="s">
        <v>138</v>
      </c>
      <c r="B161" s="6">
        <v>9233.0730000000003</v>
      </c>
      <c r="C161" s="6">
        <v>258.11500000000001</v>
      </c>
      <c r="D161" s="6">
        <v>669.30700000000002</v>
      </c>
      <c r="E161" s="6">
        <v>4360.7439999999997</v>
      </c>
      <c r="F161" s="6">
        <v>1692.8789999999999</v>
      </c>
      <c r="G161" s="6">
        <v>1365.951</v>
      </c>
      <c r="H161" s="6">
        <v>306.52800000000002</v>
      </c>
      <c r="I161" s="6">
        <v>1180.796</v>
      </c>
      <c r="J161" s="6">
        <v>1253.597</v>
      </c>
      <c r="K161" s="6">
        <v>10160.495000000001</v>
      </c>
    </row>
    <row r="162" spans="1:11" ht="15" customHeight="1" x14ac:dyDescent="0.2">
      <c r="A162" s="8" t="s">
        <v>167</v>
      </c>
      <c r="B162" s="6">
        <v>9874.6669999999995</v>
      </c>
      <c r="C162" s="6">
        <v>267.41699999999997</v>
      </c>
      <c r="D162" s="6">
        <v>678.92</v>
      </c>
      <c r="E162" s="6">
        <v>4646.33</v>
      </c>
      <c r="F162" s="6">
        <v>1824.8910000000001</v>
      </c>
      <c r="G162" s="6">
        <v>1463.4169999999999</v>
      </c>
      <c r="H162" s="6">
        <v>319.24400000000003</v>
      </c>
      <c r="I162" s="6">
        <v>1231.0340000000001</v>
      </c>
      <c r="J162" s="6">
        <v>1336.0889999999999</v>
      </c>
      <c r="K162" s="6">
        <v>10821.004999999999</v>
      </c>
    </row>
    <row r="163" spans="1:11" ht="15" customHeight="1" x14ac:dyDescent="0.2">
      <c r="A163" s="8" t="s">
        <v>196</v>
      </c>
      <c r="B163" s="6">
        <v>9781.7919999999995</v>
      </c>
      <c r="C163" s="6">
        <v>262.90499999999997</v>
      </c>
      <c r="D163" s="6">
        <v>661.82600000000002</v>
      </c>
      <c r="E163" s="6">
        <v>4572.3010000000004</v>
      </c>
      <c r="F163" s="6">
        <v>1828.7650000000001</v>
      </c>
      <c r="G163" s="6">
        <v>1419.87</v>
      </c>
      <c r="H163" s="6">
        <v>314.084</v>
      </c>
      <c r="I163" s="6">
        <v>1230.367</v>
      </c>
      <c r="J163" s="6">
        <v>1341.86</v>
      </c>
      <c r="K163" s="6">
        <v>10707.246999999999</v>
      </c>
    </row>
    <row r="164" spans="1:11" ht="15" customHeight="1" x14ac:dyDescent="0.2">
      <c r="A164" s="8" t="s">
        <v>225</v>
      </c>
      <c r="B164" s="6">
        <v>10143.296</v>
      </c>
      <c r="C164" s="6">
        <v>275.72399999999999</v>
      </c>
      <c r="D164" s="6">
        <v>688.82399999999996</v>
      </c>
      <c r="E164" s="6">
        <v>4762.0309999999999</v>
      </c>
      <c r="F164" s="6">
        <v>1834.49</v>
      </c>
      <c r="G164" s="6">
        <v>1449.5640000000001</v>
      </c>
      <c r="H164" s="6">
        <v>326.37599999999998</v>
      </c>
      <c r="I164" s="6">
        <v>1306.856</v>
      </c>
      <c r="J164" s="6">
        <v>1428.527</v>
      </c>
      <c r="K164" s="6">
        <v>11107.843999999999</v>
      </c>
    </row>
    <row r="165" spans="1:11" ht="15" customHeight="1" x14ac:dyDescent="0.2">
      <c r="A165" s="8" t="s">
        <v>254</v>
      </c>
      <c r="B165" s="6">
        <v>10241.83</v>
      </c>
      <c r="C165" s="6">
        <v>262.90800000000002</v>
      </c>
      <c r="D165" s="6">
        <v>664.03499999999997</v>
      </c>
      <c r="E165" s="6">
        <v>4792.1040000000003</v>
      </c>
      <c r="F165" s="6">
        <v>1831.7260000000001</v>
      </c>
      <c r="G165" s="6">
        <v>1432.1690000000001</v>
      </c>
      <c r="H165" s="6">
        <v>316.505</v>
      </c>
      <c r="I165" s="6">
        <v>1348.194</v>
      </c>
      <c r="J165" s="6">
        <v>1448.075</v>
      </c>
      <c r="K165" s="6">
        <v>11168.772999999999</v>
      </c>
    </row>
    <row r="166" spans="1:11" ht="15" customHeight="1" x14ac:dyDescent="0.2">
      <c r="A166" s="8" t="s">
        <v>283</v>
      </c>
      <c r="B166" s="6">
        <v>9448.0650000000005</v>
      </c>
      <c r="C166" s="6">
        <v>251.78800000000001</v>
      </c>
      <c r="D166" s="6">
        <v>677.97699999999998</v>
      </c>
      <c r="E166" s="6">
        <v>4446.7920000000004</v>
      </c>
      <c r="F166" s="6">
        <v>1785.855</v>
      </c>
      <c r="G166" s="6">
        <v>1382.3779999999999</v>
      </c>
      <c r="H166" s="6">
        <v>310.35199999999998</v>
      </c>
      <c r="I166" s="6">
        <v>1179.6279999999999</v>
      </c>
      <c r="J166" s="6">
        <v>1272.925</v>
      </c>
      <c r="K166" s="6">
        <v>10377.93</v>
      </c>
    </row>
    <row r="167" spans="1:11" ht="15" customHeight="1" x14ac:dyDescent="0.2">
      <c r="A167" s="8" t="s">
        <v>312</v>
      </c>
      <c r="B167" s="6">
        <v>9856.6790000000001</v>
      </c>
      <c r="C167" s="6">
        <v>270.19099999999997</v>
      </c>
      <c r="D167" s="6">
        <v>715.36400000000003</v>
      </c>
      <c r="E167" s="6">
        <v>4606.9620000000004</v>
      </c>
      <c r="F167" s="6">
        <v>1906.1110000000001</v>
      </c>
      <c r="G167" s="6">
        <v>1466.7929999999999</v>
      </c>
      <c r="H167" s="6">
        <v>331.18</v>
      </c>
      <c r="I167" s="6">
        <v>1216.075</v>
      </c>
      <c r="J167" s="6">
        <v>1315.1130000000001</v>
      </c>
      <c r="K167" s="6">
        <v>10842.234</v>
      </c>
    </row>
    <row r="168" spans="1:11" ht="15" customHeight="1" x14ac:dyDescent="0.2">
      <c r="A168" s="8" t="s">
        <v>341</v>
      </c>
      <c r="B168" s="6">
        <v>9485.2180000000008</v>
      </c>
      <c r="C168" s="6">
        <v>248.67699999999999</v>
      </c>
      <c r="D168" s="6">
        <v>621.98800000000006</v>
      </c>
      <c r="E168" s="6">
        <v>4400.5739999999996</v>
      </c>
      <c r="F168" s="6">
        <v>1826.875</v>
      </c>
      <c r="G168" s="6">
        <v>1393.35</v>
      </c>
      <c r="H168" s="6">
        <v>297.50599999999997</v>
      </c>
      <c r="I168" s="6">
        <v>1172.2560000000001</v>
      </c>
      <c r="J168" s="6">
        <v>1265.3219999999999</v>
      </c>
      <c r="K168" s="6">
        <v>10355.883</v>
      </c>
    </row>
    <row r="169" spans="1:11" ht="15" customHeight="1" x14ac:dyDescent="0.2">
      <c r="A169" s="9" t="s">
        <v>370</v>
      </c>
      <c r="B169" s="6">
        <v>9188.027</v>
      </c>
      <c r="C169" s="6">
        <v>255.91399999999999</v>
      </c>
      <c r="D169" s="6">
        <v>658.37300000000005</v>
      </c>
      <c r="E169" s="6">
        <v>4284.1030000000001</v>
      </c>
      <c r="F169" s="6">
        <v>1748.4780000000001</v>
      </c>
      <c r="G169" s="6">
        <v>1373.3420000000001</v>
      </c>
      <c r="H169" s="6">
        <v>300.221</v>
      </c>
      <c r="I169" s="6">
        <v>1156.855</v>
      </c>
      <c r="J169" s="6">
        <v>1239.415</v>
      </c>
      <c r="K169" s="6">
        <v>10102.414000000001</v>
      </c>
    </row>
    <row r="170" spans="1:11" ht="15" customHeight="1" x14ac:dyDescent="0.2">
      <c r="A170" s="5" t="s">
        <v>49</v>
      </c>
      <c r="B170" s="6">
        <v>8576.1370000000006</v>
      </c>
      <c r="C170" s="6">
        <v>233.90700000000001</v>
      </c>
      <c r="D170" s="6">
        <v>607.83500000000004</v>
      </c>
      <c r="E170" s="6">
        <v>4004.16</v>
      </c>
      <c r="F170" s="6">
        <v>1647.162</v>
      </c>
      <c r="G170" s="6">
        <v>1301.423</v>
      </c>
      <c r="H170" s="6">
        <v>283.99299999999999</v>
      </c>
      <c r="I170" s="6">
        <v>1043.5060000000001</v>
      </c>
      <c r="J170" s="6">
        <v>1137.635</v>
      </c>
      <c r="K170" s="6">
        <v>9417.8790000000008</v>
      </c>
    </row>
    <row r="171" spans="1:11" ht="15" customHeight="1" x14ac:dyDescent="0.2">
      <c r="A171" s="8" t="s">
        <v>79</v>
      </c>
      <c r="B171" s="6">
        <v>8726.91</v>
      </c>
      <c r="C171" s="6">
        <v>231.28100000000001</v>
      </c>
      <c r="D171" s="6">
        <v>607.53700000000003</v>
      </c>
      <c r="E171" s="6">
        <v>4081.616</v>
      </c>
      <c r="F171" s="6">
        <v>1658.8620000000001</v>
      </c>
      <c r="G171" s="6">
        <v>1325.6289999999999</v>
      </c>
      <c r="H171" s="6">
        <v>275.90300000000002</v>
      </c>
      <c r="I171" s="6">
        <v>1063.671</v>
      </c>
      <c r="J171" s="6">
        <v>1160.047</v>
      </c>
      <c r="K171" s="6">
        <v>9565.728000000001</v>
      </c>
    </row>
    <row r="172" spans="1:11" ht="15" customHeight="1" x14ac:dyDescent="0.2">
      <c r="A172" s="8" t="s">
        <v>109</v>
      </c>
      <c r="B172" s="6">
        <v>9467.8870000000006</v>
      </c>
      <c r="C172" s="6">
        <v>265.334</v>
      </c>
      <c r="D172" s="6">
        <v>715.01300000000003</v>
      </c>
      <c r="E172" s="6">
        <v>4469.6779999999999</v>
      </c>
      <c r="F172" s="6">
        <v>1823.0229999999999</v>
      </c>
      <c r="G172" s="6">
        <v>1447.704</v>
      </c>
      <c r="H172" s="6">
        <v>317.81299999999999</v>
      </c>
      <c r="I172" s="6">
        <v>1119.0440000000001</v>
      </c>
      <c r="J172" s="6">
        <v>1270.972</v>
      </c>
      <c r="K172" s="6">
        <v>10448.234</v>
      </c>
    </row>
    <row r="173" spans="1:11" ht="15" customHeight="1" x14ac:dyDescent="0.2">
      <c r="A173" s="8" t="s">
        <v>139</v>
      </c>
      <c r="B173" s="6">
        <v>9602.7900000000009</v>
      </c>
      <c r="C173" s="6">
        <v>264.95400000000001</v>
      </c>
      <c r="D173" s="6">
        <v>689.47199999999998</v>
      </c>
      <c r="E173" s="6">
        <v>4529.7889999999998</v>
      </c>
      <c r="F173" s="6">
        <v>1813.4090000000001</v>
      </c>
      <c r="G173" s="6">
        <v>1441.037</v>
      </c>
      <c r="H173" s="6">
        <v>312.50599999999997</v>
      </c>
      <c r="I173" s="6">
        <v>1155.441</v>
      </c>
      <c r="J173" s="6">
        <v>1305.0340000000001</v>
      </c>
      <c r="K173" s="6">
        <v>10557.216</v>
      </c>
    </row>
    <row r="174" spans="1:11" ht="15" customHeight="1" x14ac:dyDescent="0.2">
      <c r="A174" s="8" t="s">
        <v>168</v>
      </c>
      <c r="B174" s="6">
        <v>10026.795</v>
      </c>
      <c r="C174" s="6">
        <v>267.29599999999999</v>
      </c>
      <c r="D174" s="6">
        <v>683.45699999999999</v>
      </c>
      <c r="E174" s="6">
        <v>4721.63</v>
      </c>
      <c r="F174" s="6">
        <v>1869.239</v>
      </c>
      <c r="G174" s="6">
        <v>1459.8109999999999</v>
      </c>
      <c r="H174" s="6">
        <v>324.262</v>
      </c>
      <c r="I174" s="6">
        <v>1214.5640000000001</v>
      </c>
      <c r="J174" s="6">
        <v>1388.0419999999999</v>
      </c>
      <c r="K174" s="6">
        <v>10977.548000000001</v>
      </c>
    </row>
    <row r="175" spans="1:11" ht="15" customHeight="1" x14ac:dyDescent="0.2">
      <c r="A175" s="8" t="s">
        <v>197</v>
      </c>
      <c r="B175" s="6">
        <v>9973.9629999999997</v>
      </c>
      <c r="C175" s="6">
        <v>273.755</v>
      </c>
      <c r="D175" s="6">
        <v>730.35299999999995</v>
      </c>
      <c r="E175" s="6">
        <v>4696.5020000000004</v>
      </c>
      <c r="F175" s="6">
        <v>1873.5129999999999</v>
      </c>
      <c r="G175" s="6">
        <v>1461.2090000000001</v>
      </c>
      <c r="H175" s="6">
        <v>326.72300000000001</v>
      </c>
      <c r="I175" s="6">
        <v>1237.7570000000001</v>
      </c>
      <c r="J175" s="6">
        <v>1382.367</v>
      </c>
      <c r="K175" s="6">
        <v>10978.071</v>
      </c>
    </row>
    <row r="176" spans="1:11" ht="15" customHeight="1" x14ac:dyDescent="0.2">
      <c r="A176" s="8" t="s">
        <v>226</v>
      </c>
      <c r="B176" s="6">
        <v>10113.825000000001</v>
      </c>
      <c r="C176" s="6">
        <v>279.02199999999999</v>
      </c>
      <c r="D176" s="6">
        <v>696.05399999999997</v>
      </c>
      <c r="E176" s="6">
        <v>4766.5429999999997</v>
      </c>
      <c r="F176" s="6">
        <v>1843.221</v>
      </c>
      <c r="G176" s="6">
        <v>1467.6969999999999</v>
      </c>
      <c r="H176" s="6">
        <v>325.16500000000002</v>
      </c>
      <c r="I176" s="6">
        <v>1275.682</v>
      </c>
      <c r="J176" s="6">
        <v>1410.5930000000001</v>
      </c>
      <c r="K176" s="6">
        <v>11088.901</v>
      </c>
    </row>
    <row r="177" spans="1:11" ht="15" customHeight="1" x14ac:dyDescent="0.2">
      <c r="A177" s="8" t="s">
        <v>255</v>
      </c>
      <c r="B177" s="6">
        <v>10065.895</v>
      </c>
      <c r="C177" s="6">
        <v>276.822</v>
      </c>
      <c r="D177" s="6">
        <v>708.505</v>
      </c>
      <c r="E177" s="6">
        <v>4766.5640000000003</v>
      </c>
      <c r="F177" s="6">
        <v>1804.53</v>
      </c>
      <c r="G177" s="6">
        <v>1412.8440000000001</v>
      </c>
      <c r="H177" s="6">
        <v>340.94299999999998</v>
      </c>
      <c r="I177" s="6">
        <v>1306.9290000000001</v>
      </c>
      <c r="J177" s="6">
        <v>1419.412</v>
      </c>
      <c r="K177" s="6">
        <v>11051.222</v>
      </c>
    </row>
    <row r="178" spans="1:11" ht="15" customHeight="1" x14ac:dyDescent="0.2">
      <c r="A178" s="8" t="s">
        <v>284</v>
      </c>
      <c r="B178" s="6">
        <v>9504.027</v>
      </c>
      <c r="C178" s="6">
        <v>252.31</v>
      </c>
      <c r="D178" s="6">
        <v>692.79200000000003</v>
      </c>
      <c r="E178" s="6">
        <v>4506.3090000000002</v>
      </c>
      <c r="F178" s="6">
        <v>1773.819</v>
      </c>
      <c r="G178" s="6">
        <v>1358.982</v>
      </c>
      <c r="H178" s="6">
        <v>327.37700000000001</v>
      </c>
      <c r="I178" s="6">
        <v>1179.5999999999999</v>
      </c>
      <c r="J178" s="6">
        <v>1303.0419999999999</v>
      </c>
      <c r="K178" s="6">
        <v>10449.129000000001</v>
      </c>
    </row>
    <row r="179" spans="1:11" ht="15" customHeight="1" x14ac:dyDescent="0.2">
      <c r="A179" s="8" t="s">
        <v>313</v>
      </c>
      <c r="B179" s="6">
        <v>9930.6949999999997</v>
      </c>
      <c r="C179" s="6">
        <v>263.57400000000001</v>
      </c>
      <c r="D179" s="6">
        <v>702.21299999999997</v>
      </c>
      <c r="E179" s="6">
        <v>4679.0649999999996</v>
      </c>
      <c r="F179" s="6">
        <v>1923.287</v>
      </c>
      <c r="G179" s="6">
        <v>1441.501</v>
      </c>
      <c r="H179" s="6">
        <v>335.79599999999999</v>
      </c>
      <c r="I179" s="6">
        <v>1194.499</v>
      </c>
      <c r="J179" s="6">
        <v>1322.3340000000001</v>
      </c>
      <c r="K179" s="6">
        <v>10896.482</v>
      </c>
    </row>
    <row r="180" spans="1:11" ht="15" customHeight="1" x14ac:dyDescent="0.2">
      <c r="A180" s="8" t="s">
        <v>342</v>
      </c>
      <c r="B180" s="6">
        <v>9480.1039999999994</v>
      </c>
      <c r="C180" s="6">
        <v>254.57499999999999</v>
      </c>
      <c r="D180" s="6">
        <v>686.16899999999998</v>
      </c>
      <c r="E180" s="6">
        <v>4452.2139999999999</v>
      </c>
      <c r="F180" s="6">
        <v>1833.8789999999999</v>
      </c>
      <c r="G180" s="6">
        <v>1398.4559999999999</v>
      </c>
      <c r="H180" s="6">
        <v>321.03100000000001</v>
      </c>
      <c r="I180" s="6">
        <v>1152.096</v>
      </c>
      <c r="J180" s="6">
        <v>1263.172</v>
      </c>
      <c r="K180" s="6">
        <v>10420.848</v>
      </c>
    </row>
    <row r="181" spans="1:11" ht="15" customHeight="1" x14ac:dyDescent="0.2">
      <c r="A181" s="9" t="s">
        <v>371</v>
      </c>
      <c r="B181" s="6">
        <v>9750.2070000000003</v>
      </c>
      <c r="C181" s="6">
        <v>260.09199999999998</v>
      </c>
      <c r="D181" s="6">
        <v>685.40499999999997</v>
      </c>
      <c r="E181" s="6">
        <v>4527.7809999999999</v>
      </c>
      <c r="F181" s="6">
        <v>1869.57</v>
      </c>
      <c r="G181" s="6">
        <v>1446.6379999999999</v>
      </c>
      <c r="H181" s="6">
        <v>323.99700000000001</v>
      </c>
      <c r="I181" s="6">
        <v>1203.3620000000001</v>
      </c>
      <c r="J181" s="6">
        <v>1324.356</v>
      </c>
      <c r="K181" s="6">
        <v>10695.704</v>
      </c>
    </row>
    <row r="182" spans="1:11" ht="15" customHeight="1" x14ac:dyDescent="0.2">
      <c r="A182" s="5" t="s">
        <v>29</v>
      </c>
      <c r="B182" s="6">
        <v>8528.0159999999996</v>
      </c>
      <c r="C182" s="6">
        <v>232.232</v>
      </c>
      <c r="D182" s="6">
        <v>626.976</v>
      </c>
      <c r="E182" s="6">
        <v>3996.9189999999999</v>
      </c>
      <c r="F182" s="6">
        <v>1659.769</v>
      </c>
      <c r="G182" s="6">
        <v>1276.576</v>
      </c>
      <c r="H182" s="6">
        <v>288.73399999999998</v>
      </c>
      <c r="I182" s="6">
        <v>1033.0250000000001</v>
      </c>
      <c r="J182" s="6">
        <v>1132.201</v>
      </c>
      <c r="K182" s="6">
        <v>9387.224000000002</v>
      </c>
    </row>
    <row r="183" spans="1:11" ht="15" customHeight="1" x14ac:dyDescent="0.2">
      <c r="A183" s="8" t="s">
        <v>59</v>
      </c>
      <c r="B183" s="6">
        <v>8347.3029999999999</v>
      </c>
      <c r="C183" s="6">
        <v>225.751</v>
      </c>
      <c r="D183" s="6">
        <v>608.74199999999996</v>
      </c>
      <c r="E183" s="6">
        <v>3920.7460000000001</v>
      </c>
      <c r="F183" s="6">
        <v>1628.3019999999999</v>
      </c>
      <c r="G183" s="6">
        <v>1244.2739999999999</v>
      </c>
      <c r="H183" s="6">
        <v>278.16800000000001</v>
      </c>
      <c r="I183" s="6">
        <v>1009.423</v>
      </c>
      <c r="J183" s="6">
        <v>1100.883</v>
      </c>
      <c r="K183" s="6">
        <v>9181.7960000000003</v>
      </c>
    </row>
    <row r="184" spans="1:11" ht="15" customHeight="1" x14ac:dyDescent="0.2">
      <c r="A184" s="8" t="s">
        <v>89</v>
      </c>
      <c r="B184" s="6">
        <v>9482.2729999999992</v>
      </c>
      <c r="C184" s="6">
        <v>264.25599999999997</v>
      </c>
      <c r="D184" s="6">
        <v>708.69200000000001</v>
      </c>
      <c r="E184" s="6">
        <v>4451.7420000000002</v>
      </c>
      <c r="F184" s="6">
        <v>1846.5070000000001</v>
      </c>
      <c r="G184" s="6">
        <v>1419.107</v>
      </c>
      <c r="H184" s="6">
        <v>316.76600000000002</v>
      </c>
      <c r="I184" s="6">
        <v>1157.97</v>
      </c>
      <c r="J184" s="6">
        <v>1263.1289999999999</v>
      </c>
      <c r="K184" s="6">
        <v>10455.221</v>
      </c>
    </row>
    <row r="185" spans="1:11" ht="15" customHeight="1" x14ac:dyDescent="0.2">
      <c r="A185" s="8" t="s">
        <v>119</v>
      </c>
      <c r="B185" s="6">
        <v>9550.07</v>
      </c>
      <c r="C185" s="6">
        <v>264.04700000000003</v>
      </c>
      <c r="D185" s="6">
        <v>679.99800000000005</v>
      </c>
      <c r="E185" s="6">
        <v>4454.7439999999997</v>
      </c>
      <c r="F185" s="6">
        <v>1829.527</v>
      </c>
      <c r="G185" s="6">
        <v>1428.8</v>
      </c>
      <c r="H185" s="6">
        <v>319.12700000000001</v>
      </c>
      <c r="I185" s="6">
        <v>1175.9079999999999</v>
      </c>
      <c r="J185" s="6">
        <v>1286.009</v>
      </c>
      <c r="K185" s="6">
        <v>10494.115</v>
      </c>
    </row>
    <row r="186" spans="1:11" ht="15" customHeight="1" x14ac:dyDescent="0.2">
      <c r="A186" s="8" t="s">
        <v>149</v>
      </c>
      <c r="B186" s="6">
        <v>10080.164000000001</v>
      </c>
      <c r="C186" s="6">
        <v>270.738</v>
      </c>
      <c r="D186" s="6">
        <v>693.09699999999998</v>
      </c>
      <c r="E186" s="6">
        <v>4688.5410000000002</v>
      </c>
      <c r="F186" s="6">
        <v>1908.403</v>
      </c>
      <c r="G186" s="6">
        <v>1491.181</v>
      </c>
      <c r="H186" s="6">
        <v>330.17099999999999</v>
      </c>
      <c r="I186" s="6">
        <v>1252.617</v>
      </c>
      <c r="J186" s="6">
        <v>1373.086</v>
      </c>
      <c r="K186" s="6">
        <v>11043.999</v>
      </c>
    </row>
    <row r="187" spans="1:11" ht="15" customHeight="1" x14ac:dyDescent="0.2">
      <c r="A187" s="8" t="s">
        <v>178</v>
      </c>
      <c r="B187" s="6">
        <v>10012.32</v>
      </c>
      <c r="C187" s="6">
        <v>276.66899999999998</v>
      </c>
      <c r="D187" s="6">
        <v>734.50699999999995</v>
      </c>
      <c r="E187" s="6">
        <v>4699.18</v>
      </c>
      <c r="F187" s="6">
        <v>1885.3679999999999</v>
      </c>
      <c r="G187" s="6">
        <v>1472.6969999999999</v>
      </c>
      <c r="H187" s="6">
        <v>342.40199999999999</v>
      </c>
      <c r="I187" s="6">
        <v>1238.809</v>
      </c>
      <c r="J187" s="6">
        <v>1385.04</v>
      </c>
      <c r="K187" s="6">
        <v>11023.495999999999</v>
      </c>
    </row>
    <row r="188" spans="1:11" ht="15" customHeight="1" x14ac:dyDescent="0.2">
      <c r="A188" s="8" t="s">
        <v>207</v>
      </c>
      <c r="B188" s="6">
        <v>10232.367</v>
      </c>
      <c r="C188" s="6">
        <v>273.17700000000002</v>
      </c>
      <c r="D188" s="6">
        <v>673.25900000000001</v>
      </c>
      <c r="E188" s="6">
        <v>4771.9409999999998</v>
      </c>
      <c r="F188" s="6">
        <v>1865.133</v>
      </c>
      <c r="G188" s="6">
        <v>1489.7860000000001</v>
      </c>
      <c r="H188" s="6">
        <v>333.97699999999998</v>
      </c>
      <c r="I188" s="6">
        <v>1275.289</v>
      </c>
      <c r="J188" s="6">
        <v>1442.6769999999999</v>
      </c>
      <c r="K188" s="6">
        <v>11178.803</v>
      </c>
    </row>
    <row r="189" spans="1:11" ht="15" customHeight="1" x14ac:dyDescent="0.2">
      <c r="A189" s="8" t="s">
        <v>236</v>
      </c>
      <c r="B189" s="6">
        <v>10237.843999999999</v>
      </c>
      <c r="C189" s="6">
        <v>283.67599999999999</v>
      </c>
      <c r="D189" s="6">
        <v>746.33699999999999</v>
      </c>
      <c r="E189" s="6">
        <v>4829.0389999999998</v>
      </c>
      <c r="F189" s="6">
        <v>1889.0050000000001</v>
      </c>
      <c r="G189" s="6">
        <v>1488.2470000000001</v>
      </c>
      <c r="H189" s="6">
        <v>343.048</v>
      </c>
      <c r="I189" s="6">
        <v>1262.9469999999999</v>
      </c>
      <c r="J189" s="6">
        <v>1455.5709999999999</v>
      </c>
      <c r="K189" s="6">
        <v>11267.857</v>
      </c>
    </row>
    <row r="190" spans="1:11" ht="15" customHeight="1" x14ac:dyDescent="0.2">
      <c r="A190" s="8" t="s">
        <v>265</v>
      </c>
      <c r="B190" s="6">
        <v>9534.5640000000003</v>
      </c>
      <c r="C190" s="6">
        <v>262.54500000000002</v>
      </c>
      <c r="D190" s="6">
        <v>714.48400000000004</v>
      </c>
      <c r="E190" s="6">
        <v>4496.1580000000004</v>
      </c>
      <c r="F190" s="6">
        <v>1824.807</v>
      </c>
      <c r="G190" s="6">
        <v>1413.1489999999999</v>
      </c>
      <c r="H190" s="6">
        <v>326.613</v>
      </c>
      <c r="I190" s="6">
        <v>1153.2560000000001</v>
      </c>
      <c r="J190" s="6">
        <v>1297.6099999999999</v>
      </c>
      <c r="K190" s="6">
        <v>10511.593000000001</v>
      </c>
    </row>
    <row r="191" spans="1:11" ht="15" customHeight="1" x14ac:dyDescent="0.2">
      <c r="A191" s="8" t="s">
        <v>294</v>
      </c>
      <c r="B191" s="6">
        <v>9522.5969999999998</v>
      </c>
      <c r="C191" s="6">
        <v>262.42099999999999</v>
      </c>
      <c r="D191" s="6">
        <v>691.54399999999998</v>
      </c>
      <c r="E191" s="6">
        <v>4442.2150000000001</v>
      </c>
      <c r="F191" s="6">
        <v>1862.683</v>
      </c>
      <c r="G191" s="6">
        <v>1428.1</v>
      </c>
      <c r="H191" s="6">
        <v>324.12700000000001</v>
      </c>
      <c r="I191" s="6">
        <v>1143.07</v>
      </c>
      <c r="J191" s="6">
        <v>1276.367</v>
      </c>
      <c r="K191" s="6">
        <v>10476.562</v>
      </c>
    </row>
    <row r="192" spans="1:11" ht="15" customHeight="1" x14ac:dyDescent="0.2">
      <c r="A192" s="8" t="s">
        <v>323</v>
      </c>
      <c r="B192" s="6">
        <v>9487.9130000000005</v>
      </c>
      <c r="C192" s="6">
        <v>258.84500000000003</v>
      </c>
      <c r="D192" s="6">
        <v>693.88199999999995</v>
      </c>
      <c r="E192" s="6">
        <v>4445.2740000000003</v>
      </c>
      <c r="F192" s="6">
        <v>1825.8</v>
      </c>
      <c r="G192" s="6">
        <v>1429.9469999999999</v>
      </c>
      <c r="H192" s="6">
        <v>320.12200000000001</v>
      </c>
      <c r="I192" s="6">
        <v>1144.441</v>
      </c>
      <c r="J192" s="6">
        <v>1275.056</v>
      </c>
      <c r="K192" s="6">
        <v>10440.64</v>
      </c>
    </row>
    <row r="193" spans="1:11" ht="15" customHeight="1" x14ac:dyDescent="0.2">
      <c r="A193" s="9" t="s">
        <v>352</v>
      </c>
      <c r="B193" s="6">
        <v>9465.8349999999991</v>
      </c>
      <c r="C193" s="6">
        <v>262.14600000000002</v>
      </c>
      <c r="D193" s="6">
        <v>677.625</v>
      </c>
      <c r="E193" s="6">
        <v>4415.4269999999997</v>
      </c>
      <c r="F193" s="6">
        <v>1769.0219999999999</v>
      </c>
      <c r="G193" s="6">
        <v>1399.538</v>
      </c>
      <c r="H193" s="6">
        <v>326.22199999999998</v>
      </c>
      <c r="I193" s="6">
        <v>1190.248</v>
      </c>
      <c r="J193" s="6">
        <v>1305.1489999999999</v>
      </c>
      <c r="K193" s="6">
        <v>10405.606</v>
      </c>
    </row>
    <row r="194" spans="1:11" ht="15" customHeight="1" x14ac:dyDescent="0.2">
      <c r="A194" s="5" t="s">
        <v>30</v>
      </c>
      <c r="B194" s="6">
        <v>9056.5580000000009</v>
      </c>
      <c r="C194" s="6">
        <v>242.96799999999999</v>
      </c>
      <c r="D194" s="6">
        <v>659.14499999999998</v>
      </c>
      <c r="E194" s="6">
        <v>4222.1570000000002</v>
      </c>
      <c r="F194" s="6">
        <v>1738.5360000000001</v>
      </c>
      <c r="G194" s="6">
        <v>1367.2049999999999</v>
      </c>
      <c r="H194" s="6">
        <v>307.99599999999998</v>
      </c>
      <c r="I194" s="6">
        <v>1093.6880000000001</v>
      </c>
      <c r="J194" s="6">
        <v>1229.0889999999999</v>
      </c>
      <c r="K194" s="6">
        <v>9958.6710000000003</v>
      </c>
    </row>
    <row r="195" spans="1:11" ht="15" customHeight="1" x14ac:dyDescent="0.2">
      <c r="A195" s="8" t="s">
        <v>60</v>
      </c>
      <c r="B195" s="6">
        <v>8181.125</v>
      </c>
      <c r="C195" s="6">
        <v>226.13900000000001</v>
      </c>
      <c r="D195" s="6">
        <v>608.42899999999997</v>
      </c>
      <c r="E195" s="6">
        <v>3845.97</v>
      </c>
      <c r="F195" s="6">
        <v>1565.42</v>
      </c>
      <c r="G195" s="6">
        <v>1245.7280000000001</v>
      </c>
      <c r="H195" s="6">
        <v>275.339</v>
      </c>
      <c r="I195" s="6">
        <v>990.45299999999997</v>
      </c>
      <c r="J195" s="6">
        <v>1092.7829999999999</v>
      </c>
      <c r="K195" s="6">
        <v>9015.6929999999993</v>
      </c>
    </row>
    <row r="196" spans="1:11" ht="15" customHeight="1" x14ac:dyDescent="0.2">
      <c r="A196" s="8" t="s">
        <v>90</v>
      </c>
      <c r="B196" s="6">
        <v>9619.7090000000007</v>
      </c>
      <c r="C196" s="6">
        <v>270.97500000000002</v>
      </c>
      <c r="D196" s="6">
        <v>727.96799999999996</v>
      </c>
      <c r="E196" s="6">
        <v>4508.7969999999996</v>
      </c>
      <c r="F196" s="6">
        <v>1877.5909999999999</v>
      </c>
      <c r="G196" s="6">
        <v>1469.7470000000001</v>
      </c>
      <c r="H196" s="6">
        <v>357.84100000000001</v>
      </c>
      <c r="I196" s="6">
        <v>1072.4459999999999</v>
      </c>
      <c r="J196" s="6">
        <v>1332.23</v>
      </c>
      <c r="K196" s="6">
        <v>10618.652</v>
      </c>
    </row>
    <row r="197" spans="1:11" ht="15" customHeight="1" x14ac:dyDescent="0.2">
      <c r="A197" s="8" t="s">
        <v>120</v>
      </c>
      <c r="B197" s="6">
        <v>9606.8700000000008</v>
      </c>
      <c r="C197" s="6">
        <v>260.51100000000002</v>
      </c>
      <c r="D197" s="6">
        <v>672.375</v>
      </c>
      <c r="E197" s="6">
        <v>4501.3280000000004</v>
      </c>
      <c r="F197" s="6">
        <v>1830.5820000000001</v>
      </c>
      <c r="G197" s="6">
        <v>1443.934</v>
      </c>
      <c r="H197" s="6">
        <v>348.91199999999998</v>
      </c>
      <c r="I197" s="6">
        <v>1065.556</v>
      </c>
      <c r="J197" s="6">
        <v>1349.444</v>
      </c>
      <c r="K197" s="6">
        <v>10539.755999999999</v>
      </c>
    </row>
    <row r="198" spans="1:11" ht="15" customHeight="1" x14ac:dyDescent="0.2">
      <c r="A198" s="8" t="s">
        <v>150</v>
      </c>
      <c r="B198" s="6">
        <v>10005.16</v>
      </c>
      <c r="C198" s="6">
        <v>277.39999999999998</v>
      </c>
      <c r="D198" s="6">
        <v>744.96900000000005</v>
      </c>
      <c r="E198" s="6">
        <v>4732.5280000000002</v>
      </c>
      <c r="F198" s="6">
        <v>1888.1949999999999</v>
      </c>
      <c r="G198" s="6">
        <v>1500.2929999999999</v>
      </c>
      <c r="H198" s="6">
        <v>380.178</v>
      </c>
      <c r="I198" s="6">
        <v>1104.1849999999999</v>
      </c>
      <c r="J198" s="6">
        <v>1422.15</v>
      </c>
      <c r="K198" s="6">
        <v>11027.529</v>
      </c>
    </row>
    <row r="199" spans="1:11" ht="15" customHeight="1" x14ac:dyDescent="0.2">
      <c r="A199" s="8" t="s">
        <v>179</v>
      </c>
      <c r="B199" s="6">
        <v>9828.973</v>
      </c>
      <c r="C199" s="6">
        <v>272.48099999999999</v>
      </c>
      <c r="D199" s="6">
        <v>745.41700000000003</v>
      </c>
      <c r="E199" s="6">
        <v>4641.8140000000003</v>
      </c>
      <c r="F199" s="6">
        <v>1856.62</v>
      </c>
      <c r="G199" s="6">
        <v>1475.479</v>
      </c>
      <c r="H199" s="6">
        <v>375.67099999999999</v>
      </c>
      <c r="I199" s="6">
        <v>1080.6500000000001</v>
      </c>
      <c r="J199" s="6">
        <v>1416.6369999999999</v>
      </c>
      <c r="K199" s="6">
        <v>10846.870999999999</v>
      </c>
    </row>
    <row r="200" spans="1:11" ht="15" customHeight="1" x14ac:dyDescent="0.2">
      <c r="A200" s="8" t="s">
        <v>208</v>
      </c>
      <c r="B200" s="6">
        <v>10086.23</v>
      </c>
      <c r="C200" s="6">
        <v>266.88900000000001</v>
      </c>
      <c r="D200" s="6">
        <v>677.35900000000004</v>
      </c>
      <c r="E200" s="6">
        <v>4753.4189999999999</v>
      </c>
      <c r="F200" s="6">
        <v>1831.2739999999999</v>
      </c>
      <c r="G200" s="6">
        <v>1483.8779999999999</v>
      </c>
      <c r="H200" s="6">
        <v>365.17500000000001</v>
      </c>
      <c r="I200" s="6">
        <v>1134.701</v>
      </c>
      <c r="J200" s="6">
        <v>1462.0309999999999</v>
      </c>
      <c r="K200" s="6">
        <v>11030.477999999999</v>
      </c>
    </row>
    <row r="201" spans="1:11" ht="15" customHeight="1" x14ac:dyDescent="0.2">
      <c r="A201" s="8" t="s">
        <v>237</v>
      </c>
      <c r="B201" s="6">
        <v>10210.657999999999</v>
      </c>
      <c r="C201" s="6">
        <v>280.01600000000002</v>
      </c>
      <c r="D201" s="6">
        <v>743.91</v>
      </c>
      <c r="E201" s="6">
        <v>4811.3090000000002</v>
      </c>
      <c r="F201" s="6">
        <v>1899.662</v>
      </c>
      <c r="G201" s="6">
        <v>1512.194</v>
      </c>
      <c r="H201" s="6">
        <v>384.012</v>
      </c>
      <c r="I201" s="6">
        <v>1113.47</v>
      </c>
      <c r="J201" s="6">
        <v>1513.9369999999999</v>
      </c>
      <c r="K201" s="6">
        <v>11234.584000000001</v>
      </c>
    </row>
    <row r="202" spans="1:11" ht="15" customHeight="1" x14ac:dyDescent="0.2">
      <c r="A202" s="8" t="s">
        <v>266</v>
      </c>
      <c r="B202" s="6">
        <v>9572.1380000000008</v>
      </c>
      <c r="C202" s="6">
        <v>255.70599999999999</v>
      </c>
      <c r="D202" s="6">
        <v>688.44200000000001</v>
      </c>
      <c r="E202" s="6">
        <v>4494.9089999999997</v>
      </c>
      <c r="F202" s="6">
        <v>1832.4580000000001</v>
      </c>
      <c r="G202" s="6">
        <v>1435.9659999999999</v>
      </c>
      <c r="H202" s="6">
        <v>358.74200000000002</v>
      </c>
      <c r="I202" s="6">
        <v>1046.453</v>
      </c>
      <c r="J202" s="6">
        <v>1347.758</v>
      </c>
      <c r="K202" s="6">
        <v>10516.286</v>
      </c>
    </row>
    <row r="203" spans="1:11" ht="15" customHeight="1" x14ac:dyDescent="0.2">
      <c r="A203" s="8" t="s">
        <v>295</v>
      </c>
      <c r="B203" s="6">
        <v>9876.0619999999999</v>
      </c>
      <c r="C203" s="6">
        <v>269.23200000000003</v>
      </c>
      <c r="D203" s="6">
        <v>731.23500000000001</v>
      </c>
      <c r="E203" s="6">
        <v>4660.3379999999997</v>
      </c>
      <c r="F203" s="6">
        <v>1904.1469999999999</v>
      </c>
      <c r="G203" s="6">
        <v>1485.4259999999999</v>
      </c>
      <c r="H203" s="6">
        <v>373.59199999999998</v>
      </c>
      <c r="I203" s="6">
        <v>1071.1510000000001</v>
      </c>
      <c r="J203" s="6">
        <v>1381.875</v>
      </c>
      <c r="K203" s="6">
        <v>10876.529</v>
      </c>
    </row>
    <row r="204" spans="1:11" ht="15" customHeight="1" x14ac:dyDescent="0.2">
      <c r="A204" s="8" t="s">
        <v>324</v>
      </c>
      <c r="B204" s="6">
        <v>9535.2389999999996</v>
      </c>
      <c r="C204" s="6">
        <v>259.18400000000003</v>
      </c>
      <c r="D204" s="6">
        <v>701.00300000000004</v>
      </c>
      <c r="E204" s="6">
        <v>4475.6469999999999</v>
      </c>
      <c r="F204" s="6">
        <v>1843.684</v>
      </c>
      <c r="G204" s="6">
        <v>1439.7270000000001</v>
      </c>
      <c r="H204" s="6">
        <v>350.06</v>
      </c>
      <c r="I204" s="6">
        <v>1069.838</v>
      </c>
      <c r="J204" s="6">
        <v>1316.47</v>
      </c>
      <c r="K204" s="6">
        <v>10495.425999999999</v>
      </c>
    </row>
    <row r="205" spans="1:11" ht="15" customHeight="1" x14ac:dyDescent="0.2">
      <c r="A205" s="9" t="s">
        <v>353</v>
      </c>
      <c r="B205" s="6">
        <v>9927.0360000000001</v>
      </c>
      <c r="C205" s="6">
        <v>258.99400000000003</v>
      </c>
      <c r="D205" s="6">
        <v>673.01</v>
      </c>
      <c r="E205" s="6">
        <v>4616.6289999999999</v>
      </c>
      <c r="F205" s="6">
        <v>1864.7190000000001</v>
      </c>
      <c r="G205" s="6">
        <v>1505.1120000000001</v>
      </c>
      <c r="H205" s="6">
        <v>335.88</v>
      </c>
      <c r="I205" s="6">
        <v>1182.81</v>
      </c>
      <c r="J205" s="6">
        <v>1353.89</v>
      </c>
      <c r="K205" s="6">
        <v>10859.04</v>
      </c>
    </row>
    <row r="206" spans="1:11" ht="15" customHeight="1" x14ac:dyDescent="0.2">
      <c r="A206" s="5" t="s">
        <v>31</v>
      </c>
      <c r="B206" s="6">
        <v>9137.7890000000007</v>
      </c>
      <c r="C206" s="6">
        <v>245.697</v>
      </c>
      <c r="D206" s="6">
        <v>690.53499999999997</v>
      </c>
      <c r="E206" s="6">
        <v>4274.5510000000004</v>
      </c>
      <c r="F206" s="6">
        <v>1772.328</v>
      </c>
      <c r="G206" s="6">
        <v>1389.278</v>
      </c>
      <c r="H206" s="6">
        <v>321.30500000000001</v>
      </c>
      <c r="I206" s="6">
        <v>1087.1120000000001</v>
      </c>
      <c r="J206" s="6">
        <v>1229.4469999999999</v>
      </c>
      <c r="K206" s="6">
        <v>10074.021000000001</v>
      </c>
    </row>
    <row r="207" spans="1:11" ht="15" customHeight="1" x14ac:dyDescent="0.2">
      <c r="A207" s="8" t="s">
        <v>61</v>
      </c>
      <c r="B207" s="6">
        <v>8243.0920000000006</v>
      </c>
      <c r="C207" s="6">
        <v>223.84899999999999</v>
      </c>
      <c r="D207" s="6">
        <v>614.46</v>
      </c>
      <c r="E207" s="6">
        <v>3858.68</v>
      </c>
      <c r="F207" s="6">
        <v>1590.498</v>
      </c>
      <c r="G207" s="6">
        <v>1270.3</v>
      </c>
      <c r="H207" s="6">
        <v>282.78100000000001</v>
      </c>
      <c r="I207" s="6">
        <v>993.30100000000004</v>
      </c>
      <c r="J207" s="6">
        <v>1085.8409999999999</v>
      </c>
      <c r="K207" s="6">
        <v>9081.4009999999998</v>
      </c>
    </row>
    <row r="208" spans="1:11" ht="15" customHeight="1" x14ac:dyDescent="0.2">
      <c r="A208" s="8" t="s">
        <v>91</v>
      </c>
      <c r="B208" s="6">
        <v>9502.6560000000009</v>
      </c>
      <c r="C208" s="6">
        <v>261.78500000000003</v>
      </c>
      <c r="D208" s="6">
        <v>731.80399999999997</v>
      </c>
      <c r="E208" s="6">
        <v>4456.0860000000002</v>
      </c>
      <c r="F208" s="6">
        <v>1833.9760000000001</v>
      </c>
      <c r="G208" s="6">
        <v>1457.777</v>
      </c>
      <c r="H208" s="6">
        <v>332.57799999999997</v>
      </c>
      <c r="I208" s="6">
        <v>1144.9179999999999</v>
      </c>
      <c r="J208" s="6">
        <v>1270.9100000000001</v>
      </c>
      <c r="K208" s="6">
        <v>10496.245000000001</v>
      </c>
    </row>
    <row r="209" spans="1:11" ht="15" customHeight="1" x14ac:dyDescent="0.2">
      <c r="A209" s="8" t="s">
        <v>121</v>
      </c>
      <c r="B209" s="6">
        <v>9465.5730000000003</v>
      </c>
      <c r="C209" s="6">
        <v>258.76799999999997</v>
      </c>
      <c r="D209" s="6">
        <v>685.73599999999999</v>
      </c>
      <c r="E209" s="6">
        <v>4436.0820000000003</v>
      </c>
      <c r="F209" s="6">
        <v>1803.2159999999999</v>
      </c>
      <c r="G209" s="6">
        <v>1414.5429999999999</v>
      </c>
      <c r="H209" s="6">
        <v>315.16000000000003</v>
      </c>
      <c r="I209" s="6">
        <v>1169.1769999999999</v>
      </c>
      <c r="J209" s="6">
        <v>1271.8989999999999</v>
      </c>
      <c r="K209" s="6">
        <v>10410.076999999999</v>
      </c>
    </row>
    <row r="210" spans="1:11" ht="15" customHeight="1" x14ac:dyDescent="0.2">
      <c r="A210" s="8" t="s">
        <v>151</v>
      </c>
      <c r="B210" s="6">
        <v>10102.269</v>
      </c>
      <c r="C210" s="6">
        <v>275.423</v>
      </c>
      <c r="D210" s="6">
        <v>760.55399999999997</v>
      </c>
      <c r="E210" s="6">
        <v>4764.7579999999998</v>
      </c>
      <c r="F210" s="6">
        <v>1890.0139999999999</v>
      </c>
      <c r="G210" s="6">
        <v>1498.674</v>
      </c>
      <c r="H210" s="6">
        <v>346.197</v>
      </c>
      <c r="I210" s="6">
        <v>1256.134</v>
      </c>
      <c r="J210" s="6">
        <v>1382.4690000000001</v>
      </c>
      <c r="K210" s="6">
        <v>11138.245999999999</v>
      </c>
    </row>
    <row r="211" spans="1:11" ht="15" customHeight="1" x14ac:dyDescent="0.2">
      <c r="A211" s="8" t="s">
        <v>180</v>
      </c>
      <c r="B211" s="6">
        <v>9999.4189999999999</v>
      </c>
      <c r="C211" s="6">
        <v>268.24200000000002</v>
      </c>
      <c r="D211" s="6">
        <v>737.37199999999996</v>
      </c>
      <c r="E211" s="6">
        <v>4673.0680000000002</v>
      </c>
      <c r="F211" s="6">
        <v>1873.5309999999999</v>
      </c>
      <c r="G211" s="6">
        <v>1481.13</v>
      </c>
      <c r="H211" s="6">
        <v>344.68799999999999</v>
      </c>
      <c r="I211" s="6">
        <v>1244.557</v>
      </c>
      <c r="J211" s="6">
        <v>1388.059</v>
      </c>
      <c r="K211" s="6">
        <v>11005.032999999999</v>
      </c>
    </row>
    <row r="212" spans="1:11" ht="15" customHeight="1" x14ac:dyDescent="0.2">
      <c r="A212" s="8" t="s">
        <v>209</v>
      </c>
      <c r="B212" s="6">
        <v>10159.236999999999</v>
      </c>
      <c r="C212" s="6">
        <v>273.70299999999997</v>
      </c>
      <c r="D212" s="6">
        <v>707.18399999999997</v>
      </c>
      <c r="E212" s="6">
        <v>4766.482</v>
      </c>
      <c r="F212" s="6">
        <v>1853.646</v>
      </c>
      <c r="G212" s="6">
        <v>1483.0550000000001</v>
      </c>
      <c r="H212" s="6">
        <v>338.89699999999999</v>
      </c>
      <c r="I212" s="6">
        <v>1279.665</v>
      </c>
      <c r="J212" s="6">
        <v>1418.3789999999999</v>
      </c>
      <c r="K212" s="6">
        <v>11140.124</v>
      </c>
    </row>
    <row r="213" spans="1:11" ht="15" customHeight="1" x14ac:dyDescent="0.2">
      <c r="A213" s="8" t="s">
        <v>238</v>
      </c>
      <c r="B213" s="6">
        <v>10324.787</v>
      </c>
      <c r="C213" s="6">
        <v>283.21899999999999</v>
      </c>
      <c r="D213" s="6">
        <v>764.50699999999995</v>
      </c>
      <c r="E213" s="6">
        <v>4836.8909999999996</v>
      </c>
      <c r="F213" s="6">
        <v>1911.7650000000001</v>
      </c>
      <c r="G213" s="6">
        <v>1510.473</v>
      </c>
      <c r="H213" s="6">
        <v>355.91699999999997</v>
      </c>
      <c r="I213" s="6">
        <v>1309.9349999999999</v>
      </c>
      <c r="J213" s="6">
        <v>1447.5319999999999</v>
      </c>
      <c r="K213" s="6">
        <v>11372.513000000001</v>
      </c>
    </row>
    <row r="214" spans="1:11" ht="15" customHeight="1" x14ac:dyDescent="0.2">
      <c r="A214" s="8" t="s">
        <v>267</v>
      </c>
      <c r="B214" s="6">
        <v>9636.6679999999997</v>
      </c>
      <c r="C214" s="6">
        <v>251.577</v>
      </c>
      <c r="D214" s="6">
        <v>684.79600000000005</v>
      </c>
      <c r="E214" s="6">
        <v>4475.0140000000001</v>
      </c>
      <c r="F214" s="6">
        <v>1822.277</v>
      </c>
      <c r="G214" s="6">
        <v>1439.403</v>
      </c>
      <c r="H214" s="6">
        <v>342.565</v>
      </c>
      <c r="I214" s="6">
        <v>1177.2349999999999</v>
      </c>
      <c r="J214" s="6">
        <v>1316.547</v>
      </c>
      <c r="K214" s="6">
        <v>10573.040999999999</v>
      </c>
    </row>
    <row r="215" spans="1:11" ht="15" customHeight="1" x14ac:dyDescent="0.2">
      <c r="A215" s="8" t="s">
        <v>296</v>
      </c>
      <c r="B215" s="6">
        <v>9848.4599999999991</v>
      </c>
      <c r="C215" s="6">
        <v>277.60399999999998</v>
      </c>
      <c r="D215" s="6">
        <v>767.18</v>
      </c>
      <c r="E215" s="6">
        <v>4609.1719999999996</v>
      </c>
      <c r="F215" s="6">
        <v>1906.64</v>
      </c>
      <c r="G215" s="6">
        <v>1494.097</v>
      </c>
      <c r="H215" s="6">
        <v>354.58600000000001</v>
      </c>
      <c r="I215" s="6">
        <v>1216.672</v>
      </c>
      <c r="J215" s="6">
        <v>1312.077</v>
      </c>
      <c r="K215" s="6">
        <v>10893.244000000001</v>
      </c>
    </row>
    <row r="216" spans="1:11" ht="15" customHeight="1" x14ac:dyDescent="0.2">
      <c r="A216" s="8" t="s">
        <v>325</v>
      </c>
      <c r="B216" s="6">
        <v>9438.8819999999996</v>
      </c>
      <c r="C216" s="6">
        <v>262.31299999999999</v>
      </c>
      <c r="D216" s="6">
        <v>708.30700000000002</v>
      </c>
      <c r="E216" s="6">
        <v>4413.5529999999999</v>
      </c>
      <c r="F216" s="6">
        <v>1795.05</v>
      </c>
      <c r="G216" s="6">
        <v>1451.585</v>
      </c>
      <c r="H216" s="6">
        <v>328.07600000000002</v>
      </c>
      <c r="I216" s="6">
        <v>1170.925</v>
      </c>
      <c r="J216" s="6">
        <v>1250.3130000000001</v>
      </c>
      <c r="K216" s="6">
        <v>10409.502</v>
      </c>
    </row>
    <row r="217" spans="1:11" ht="15" customHeight="1" x14ac:dyDescent="0.2">
      <c r="A217" s="9" t="s">
        <v>354</v>
      </c>
      <c r="B217" s="6">
        <v>9490.6579999999994</v>
      </c>
      <c r="C217" s="6">
        <v>256.22300000000001</v>
      </c>
      <c r="D217" s="6">
        <v>663.726</v>
      </c>
      <c r="E217" s="6">
        <v>4391.9949999999999</v>
      </c>
      <c r="F217" s="6">
        <v>1788.347</v>
      </c>
      <c r="G217" s="6">
        <v>1457.9880000000001</v>
      </c>
      <c r="H217" s="6">
        <v>320.98500000000001</v>
      </c>
      <c r="I217" s="6">
        <v>1172.8820000000001</v>
      </c>
      <c r="J217" s="6">
        <v>1278.4100000000001</v>
      </c>
      <c r="K217" s="6">
        <v>10410.607</v>
      </c>
    </row>
    <row r="218" spans="1:11" ht="15" customHeight="1" x14ac:dyDescent="0.2">
      <c r="A218" s="5" t="s">
        <v>32</v>
      </c>
      <c r="B218" s="6">
        <v>9030.5519999999997</v>
      </c>
      <c r="C218" s="6">
        <v>250.35599999999999</v>
      </c>
      <c r="D218" s="6">
        <v>706.52700000000004</v>
      </c>
      <c r="E218" s="6">
        <v>4243.357</v>
      </c>
      <c r="F218" s="6">
        <v>1719.337</v>
      </c>
      <c r="G218" s="6">
        <v>1391.2929999999999</v>
      </c>
      <c r="H218" s="6">
        <v>322.81200000000001</v>
      </c>
      <c r="I218" s="6">
        <v>1106.5029999999999</v>
      </c>
      <c r="J218" s="6">
        <v>1204.133</v>
      </c>
      <c r="K218" s="6">
        <v>9987.4349999999995</v>
      </c>
    </row>
    <row r="219" spans="1:11" ht="15" customHeight="1" x14ac:dyDescent="0.2">
      <c r="A219" s="8" t="s">
        <v>62</v>
      </c>
      <c r="B219" s="6">
        <v>8467.5319999999992</v>
      </c>
      <c r="C219" s="6">
        <v>238.053</v>
      </c>
      <c r="D219" s="6">
        <v>650.84199999999998</v>
      </c>
      <c r="E219" s="6">
        <v>3981.1590000000001</v>
      </c>
      <c r="F219" s="6">
        <v>1614.2090000000001</v>
      </c>
      <c r="G219" s="6">
        <v>1305.3510000000001</v>
      </c>
      <c r="H219" s="6">
        <v>297.66000000000003</v>
      </c>
      <c r="I219" s="6">
        <v>1044.769</v>
      </c>
      <c r="J219" s="6">
        <v>1113.279</v>
      </c>
      <c r="K219" s="6">
        <v>9356.4270000000015</v>
      </c>
    </row>
    <row r="220" spans="1:11" ht="15" customHeight="1" x14ac:dyDescent="0.2">
      <c r="A220" s="8" t="s">
        <v>92</v>
      </c>
      <c r="B220" s="6">
        <v>9444.4770000000008</v>
      </c>
      <c r="C220" s="6">
        <v>259.84699999999998</v>
      </c>
      <c r="D220" s="6">
        <v>695.53899999999999</v>
      </c>
      <c r="E220" s="6">
        <v>4398.8869999999997</v>
      </c>
      <c r="F220" s="6">
        <v>1797.0050000000001</v>
      </c>
      <c r="G220" s="6">
        <v>1460.2380000000001</v>
      </c>
      <c r="H220" s="6">
        <v>314.32299999999998</v>
      </c>
      <c r="I220" s="6">
        <v>1172.53</v>
      </c>
      <c r="J220" s="6">
        <v>1256.8800000000001</v>
      </c>
      <c r="K220" s="6">
        <v>10399.862999999999</v>
      </c>
    </row>
    <row r="221" spans="1:11" ht="15" customHeight="1" x14ac:dyDescent="0.2">
      <c r="A221" s="8" t="s">
        <v>122</v>
      </c>
      <c r="B221" s="6">
        <v>9252.9339999999993</v>
      </c>
      <c r="C221" s="6">
        <v>268.31400000000002</v>
      </c>
      <c r="D221" s="6">
        <v>733.048</v>
      </c>
      <c r="E221" s="6">
        <v>4379.0860000000002</v>
      </c>
      <c r="F221" s="6">
        <v>1727.58</v>
      </c>
      <c r="G221" s="6">
        <v>1416.037</v>
      </c>
      <c r="H221" s="6">
        <v>319.46199999999999</v>
      </c>
      <c r="I221" s="6">
        <v>1165.4880000000001</v>
      </c>
      <c r="J221" s="6">
        <v>1246.643</v>
      </c>
      <c r="K221" s="6">
        <v>10254.296</v>
      </c>
    </row>
    <row r="222" spans="1:11" ht="15" customHeight="1" x14ac:dyDescent="0.2">
      <c r="A222" s="8" t="s">
        <v>152</v>
      </c>
      <c r="B222" s="6">
        <v>9730.9580000000005</v>
      </c>
      <c r="C222" s="6">
        <v>273.13499999999999</v>
      </c>
      <c r="D222" s="6">
        <v>732.66399999999999</v>
      </c>
      <c r="E222" s="6">
        <v>4597.4679999999998</v>
      </c>
      <c r="F222" s="6">
        <v>1815.4459999999999</v>
      </c>
      <c r="G222" s="6">
        <v>1470.5989999999999</v>
      </c>
      <c r="H222" s="6">
        <v>328.51400000000001</v>
      </c>
      <c r="I222" s="6">
        <v>1206.694</v>
      </c>
      <c r="J222" s="6">
        <v>1318.0360000000001</v>
      </c>
      <c r="K222" s="6">
        <v>10736.757</v>
      </c>
    </row>
    <row r="223" spans="1:11" ht="15" customHeight="1" x14ac:dyDescent="0.2">
      <c r="A223" s="8" t="s">
        <v>181</v>
      </c>
      <c r="B223" s="6">
        <v>9578.9130000000005</v>
      </c>
      <c r="C223" s="6">
        <v>269.673</v>
      </c>
      <c r="D223" s="6">
        <v>723.553</v>
      </c>
      <c r="E223" s="6">
        <v>4531.5609999999997</v>
      </c>
      <c r="F223" s="6">
        <v>1773.827</v>
      </c>
      <c r="G223" s="6">
        <v>1420.76</v>
      </c>
      <c r="H223" s="6">
        <v>317.61</v>
      </c>
      <c r="I223" s="6">
        <v>1213.011</v>
      </c>
      <c r="J223" s="6">
        <v>1315.37</v>
      </c>
      <c r="K223" s="6">
        <v>10572.138999999999</v>
      </c>
    </row>
    <row r="224" spans="1:11" ht="15" customHeight="1" x14ac:dyDescent="0.2">
      <c r="A224" s="8" t="s">
        <v>210</v>
      </c>
      <c r="B224" s="6">
        <v>9806.5519999999997</v>
      </c>
      <c r="C224" s="6">
        <v>282.721</v>
      </c>
      <c r="D224" s="6">
        <v>735.13400000000001</v>
      </c>
      <c r="E224" s="6">
        <v>4666.2520000000004</v>
      </c>
      <c r="F224" s="6">
        <v>1775.44</v>
      </c>
      <c r="G224" s="6">
        <v>1444.2249999999999</v>
      </c>
      <c r="H224" s="6">
        <v>320.36700000000002</v>
      </c>
      <c r="I224" s="6">
        <v>1259.095</v>
      </c>
      <c r="J224" s="6">
        <v>1359.028</v>
      </c>
      <c r="K224" s="6">
        <v>10824.406999999999</v>
      </c>
    </row>
    <row r="225" spans="1:11" ht="15" customHeight="1" x14ac:dyDescent="0.2">
      <c r="A225" s="8" t="s">
        <v>239</v>
      </c>
      <c r="B225" s="6">
        <v>10028.974</v>
      </c>
      <c r="C225" s="6">
        <v>277.18799999999999</v>
      </c>
      <c r="D225" s="6">
        <v>705.83100000000002</v>
      </c>
      <c r="E225" s="6">
        <v>4721.3270000000002</v>
      </c>
      <c r="F225" s="6">
        <v>1818.8720000000001</v>
      </c>
      <c r="G225" s="6">
        <v>1462.106</v>
      </c>
      <c r="H225" s="6">
        <v>313.762</v>
      </c>
      <c r="I225" s="6">
        <v>1304.8969999999999</v>
      </c>
      <c r="J225" s="6">
        <v>1391.029</v>
      </c>
      <c r="K225" s="6">
        <v>11011.993</v>
      </c>
    </row>
    <row r="226" spans="1:11" ht="15" customHeight="1" x14ac:dyDescent="0.2">
      <c r="A226" s="8" t="s">
        <v>268</v>
      </c>
      <c r="B226" s="6">
        <v>9067.1970000000001</v>
      </c>
      <c r="C226" s="6">
        <v>256.495</v>
      </c>
      <c r="D226" s="6">
        <v>706.88199999999995</v>
      </c>
      <c r="E226" s="6">
        <v>4309.0919999999996</v>
      </c>
      <c r="F226" s="6">
        <v>1696.511</v>
      </c>
      <c r="G226" s="6">
        <v>1360.0060000000001</v>
      </c>
      <c r="H226" s="6">
        <v>303.38499999999999</v>
      </c>
      <c r="I226" s="6">
        <v>1144.3330000000001</v>
      </c>
      <c r="J226" s="6">
        <v>1217.2470000000001</v>
      </c>
      <c r="K226" s="6">
        <v>10030.574000000001</v>
      </c>
    </row>
    <row r="227" spans="1:11" ht="15" customHeight="1" x14ac:dyDescent="0.2">
      <c r="A227" s="8" t="s">
        <v>297</v>
      </c>
      <c r="B227" s="6">
        <v>9428.2649999999994</v>
      </c>
      <c r="C227" s="6">
        <v>275.05799999999999</v>
      </c>
      <c r="D227" s="6">
        <v>728.49199999999996</v>
      </c>
      <c r="E227" s="6">
        <v>4493.2129999999997</v>
      </c>
      <c r="F227" s="6">
        <v>1782.0989999999999</v>
      </c>
      <c r="G227" s="6">
        <v>1399.655</v>
      </c>
      <c r="H227" s="6">
        <v>317.13</v>
      </c>
      <c r="I227" s="6">
        <v>1188.838</v>
      </c>
      <c r="J227" s="6">
        <v>1250.8800000000001</v>
      </c>
      <c r="K227" s="6">
        <v>10431.815000000001</v>
      </c>
    </row>
    <row r="228" spans="1:11" ht="15" customHeight="1" x14ac:dyDescent="0.2">
      <c r="A228" s="8" t="s">
        <v>326</v>
      </c>
      <c r="B228" s="6">
        <v>9105.7090000000007</v>
      </c>
      <c r="C228" s="6">
        <v>248.00700000000001</v>
      </c>
      <c r="D228" s="6">
        <v>622.76300000000003</v>
      </c>
      <c r="E228" s="6">
        <v>4308.3339999999998</v>
      </c>
      <c r="F228" s="6">
        <v>1703.797</v>
      </c>
      <c r="G228" s="6">
        <v>1337.7719999999999</v>
      </c>
      <c r="H228" s="6">
        <v>289.46800000000002</v>
      </c>
      <c r="I228" s="6">
        <v>1136.9000000000001</v>
      </c>
      <c r="J228" s="6">
        <v>1200.2080000000001</v>
      </c>
      <c r="K228" s="6">
        <v>9976.4789999999994</v>
      </c>
    </row>
    <row r="229" spans="1:11" ht="15" customHeight="1" x14ac:dyDescent="0.2">
      <c r="A229" s="9" t="s">
        <v>355</v>
      </c>
      <c r="B229" s="6">
        <v>9234.3150000000005</v>
      </c>
      <c r="C229" s="6">
        <v>258.50400000000002</v>
      </c>
      <c r="D229" s="6">
        <v>650.34500000000003</v>
      </c>
      <c r="E229" s="6">
        <v>4317.5110000000004</v>
      </c>
      <c r="F229" s="6">
        <v>1712.9670000000001</v>
      </c>
      <c r="G229" s="6">
        <v>1402.46</v>
      </c>
      <c r="H229" s="6">
        <v>301.99</v>
      </c>
      <c r="I229" s="6">
        <v>1164.854</v>
      </c>
      <c r="J229" s="6">
        <v>1243.3820000000001</v>
      </c>
      <c r="K229" s="6">
        <v>10143.164000000001</v>
      </c>
    </row>
    <row r="230" spans="1:11" ht="15" customHeight="1" x14ac:dyDescent="0.2">
      <c r="A230" s="5" t="s">
        <v>33</v>
      </c>
      <c r="B230" s="6">
        <v>8421.0619999999999</v>
      </c>
      <c r="C230" s="6">
        <v>237.70699999999999</v>
      </c>
      <c r="D230" s="6">
        <v>607.65</v>
      </c>
      <c r="E230" s="6">
        <v>3964.491</v>
      </c>
      <c r="F230" s="6">
        <v>1560.0329999999999</v>
      </c>
      <c r="G230" s="6">
        <v>1291.912</v>
      </c>
      <c r="H230" s="6">
        <v>280.23899999999998</v>
      </c>
      <c r="I230" s="6">
        <v>1049.2639999999999</v>
      </c>
      <c r="J230" s="6">
        <v>1120.48</v>
      </c>
      <c r="K230" s="6">
        <v>9266.4189999999999</v>
      </c>
    </row>
    <row r="231" spans="1:11" ht="15" customHeight="1" x14ac:dyDescent="0.2">
      <c r="A231" s="8" t="s">
        <v>63</v>
      </c>
      <c r="B231" s="6">
        <v>8129.0690000000004</v>
      </c>
      <c r="C231" s="6">
        <v>227.46299999999999</v>
      </c>
      <c r="D231" s="6">
        <v>569.10400000000004</v>
      </c>
      <c r="E231" s="6">
        <v>3832.1390000000001</v>
      </c>
      <c r="F231" s="6">
        <v>1501.768</v>
      </c>
      <c r="G231" s="6">
        <v>1247.6089999999999</v>
      </c>
      <c r="H231" s="6">
        <v>263.82499999999999</v>
      </c>
      <c r="I231" s="6">
        <v>1010.912</v>
      </c>
      <c r="J231" s="6">
        <v>1069.384</v>
      </c>
      <c r="K231" s="6">
        <v>8925.6369999999988</v>
      </c>
    </row>
    <row r="232" spans="1:11" ht="15" customHeight="1" x14ac:dyDescent="0.2">
      <c r="A232" s="8" t="s">
        <v>93</v>
      </c>
      <c r="B232" s="6">
        <v>9061.8240000000005</v>
      </c>
      <c r="C232" s="6">
        <v>260.44900000000001</v>
      </c>
      <c r="D232" s="6">
        <v>637.03800000000001</v>
      </c>
      <c r="E232" s="6">
        <v>4254.7389999999996</v>
      </c>
      <c r="F232" s="6">
        <v>1688.8309999999999</v>
      </c>
      <c r="G232" s="6">
        <v>1391.3109999999999</v>
      </c>
      <c r="H232" s="6">
        <v>291.50700000000001</v>
      </c>
      <c r="I232" s="6">
        <v>1133.731</v>
      </c>
      <c r="J232" s="6">
        <v>1199.192</v>
      </c>
      <c r="K232" s="6">
        <v>9959.3109999999979</v>
      </c>
    </row>
    <row r="233" spans="1:11" ht="15" customHeight="1" x14ac:dyDescent="0.2">
      <c r="A233" s="8" t="s">
        <v>123</v>
      </c>
      <c r="B233" s="6">
        <v>9272.1740000000009</v>
      </c>
      <c r="C233" s="6">
        <v>266.28100000000001</v>
      </c>
      <c r="D233" s="6">
        <v>648.83000000000004</v>
      </c>
      <c r="E233" s="6">
        <v>4376.1959999999999</v>
      </c>
      <c r="F233" s="6">
        <v>1709.41</v>
      </c>
      <c r="G233" s="6">
        <v>1397.895</v>
      </c>
      <c r="H233" s="6">
        <v>293.75200000000001</v>
      </c>
      <c r="I233" s="6">
        <v>1174.6469999999999</v>
      </c>
      <c r="J233" s="6">
        <v>1235.385</v>
      </c>
      <c r="K233" s="6">
        <v>10187.285</v>
      </c>
    </row>
    <row r="234" spans="1:11" ht="15" customHeight="1" x14ac:dyDescent="0.2">
      <c r="A234" s="8" t="s">
        <v>153</v>
      </c>
      <c r="B234" s="6">
        <v>9711.15</v>
      </c>
      <c r="C234" s="6">
        <v>266.49</v>
      </c>
      <c r="D234" s="6">
        <v>637.15700000000004</v>
      </c>
      <c r="E234" s="6">
        <v>4587.9769999999999</v>
      </c>
      <c r="F234" s="6">
        <v>1742.011</v>
      </c>
      <c r="G234" s="6">
        <v>1441.58</v>
      </c>
      <c r="H234" s="6">
        <v>306.08300000000003</v>
      </c>
      <c r="I234" s="6">
        <v>1240.9469999999999</v>
      </c>
      <c r="J234" s="6">
        <v>1296.1990000000001</v>
      </c>
      <c r="K234" s="6">
        <v>10614.797</v>
      </c>
    </row>
    <row r="235" spans="1:11" ht="15" customHeight="1" x14ac:dyDescent="0.2">
      <c r="A235" s="8" t="s">
        <v>182</v>
      </c>
      <c r="B235" s="6">
        <v>9500.7479999999996</v>
      </c>
      <c r="C235" s="6">
        <v>268.09399999999999</v>
      </c>
      <c r="D235" s="6">
        <v>666.68399999999997</v>
      </c>
      <c r="E235" s="6">
        <v>4477.5749999999998</v>
      </c>
      <c r="F235" s="6">
        <v>1718.8589999999999</v>
      </c>
      <c r="G235" s="6">
        <v>1421.6020000000001</v>
      </c>
      <c r="H235" s="6">
        <v>307.44</v>
      </c>
      <c r="I235" s="6">
        <v>1219.855</v>
      </c>
      <c r="J235" s="6">
        <v>1290.1949999999999</v>
      </c>
      <c r="K235" s="6">
        <v>10435.526</v>
      </c>
    </row>
    <row r="236" spans="1:11" ht="15" customHeight="1" x14ac:dyDescent="0.2">
      <c r="A236" s="8" t="s">
        <v>211</v>
      </c>
      <c r="B236" s="6">
        <v>9862.7340000000004</v>
      </c>
      <c r="C236" s="6">
        <v>276.97300000000001</v>
      </c>
      <c r="D236" s="6">
        <v>662.99199999999996</v>
      </c>
      <c r="E236" s="6">
        <v>4662.9179999999997</v>
      </c>
      <c r="F236" s="6">
        <v>1734.36</v>
      </c>
      <c r="G236" s="6">
        <v>1445.106</v>
      </c>
      <c r="H236" s="6">
        <v>294.726</v>
      </c>
      <c r="I236" s="6">
        <v>1305.1600000000001</v>
      </c>
      <c r="J236" s="6">
        <v>1360.4290000000001</v>
      </c>
      <c r="K236" s="6">
        <v>10802.699000000001</v>
      </c>
    </row>
    <row r="237" spans="1:11" ht="15" customHeight="1" x14ac:dyDescent="0.2">
      <c r="A237" s="8" t="s">
        <v>240</v>
      </c>
      <c r="B237" s="6">
        <v>9973.0190000000002</v>
      </c>
      <c r="C237" s="6">
        <v>271.32400000000001</v>
      </c>
      <c r="D237" s="6">
        <v>644.178</v>
      </c>
      <c r="E237" s="6">
        <v>4691.6139999999996</v>
      </c>
      <c r="F237" s="6">
        <v>1757.835</v>
      </c>
      <c r="G237" s="6">
        <v>1445.5450000000001</v>
      </c>
      <c r="H237" s="6">
        <v>295.68799999999999</v>
      </c>
      <c r="I237" s="6">
        <v>1315.9290000000001</v>
      </c>
      <c r="J237" s="6">
        <v>1381.91</v>
      </c>
      <c r="K237" s="6">
        <v>10888.521000000001</v>
      </c>
    </row>
    <row r="238" spans="1:11" ht="15" customHeight="1" x14ac:dyDescent="0.2">
      <c r="A238" s="8" t="s">
        <v>269</v>
      </c>
      <c r="B238" s="6">
        <v>9252.1540000000005</v>
      </c>
      <c r="C238" s="6">
        <v>259.61099999999999</v>
      </c>
      <c r="D238" s="6">
        <v>650.46100000000001</v>
      </c>
      <c r="E238" s="6">
        <v>4362.68</v>
      </c>
      <c r="F238" s="6">
        <v>1698.643</v>
      </c>
      <c r="G238" s="6">
        <v>1360.6110000000001</v>
      </c>
      <c r="H238" s="6">
        <v>293.61599999999999</v>
      </c>
      <c r="I238" s="6">
        <v>1194.44</v>
      </c>
      <c r="J238" s="6">
        <v>1252.2360000000001</v>
      </c>
      <c r="K238" s="6">
        <v>10162.226000000001</v>
      </c>
    </row>
    <row r="239" spans="1:11" ht="15" customHeight="1" x14ac:dyDescent="0.2">
      <c r="A239" s="8" t="s">
        <v>298</v>
      </c>
      <c r="B239" s="6">
        <v>9447.8220000000001</v>
      </c>
      <c r="C239" s="6">
        <v>273.17399999999998</v>
      </c>
      <c r="D239" s="6">
        <v>667.72</v>
      </c>
      <c r="E239" s="6">
        <v>4444.6629999999996</v>
      </c>
      <c r="F239" s="6">
        <v>1770.8720000000001</v>
      </c>
      <c r="G239" s="6">
        <v>1428.5329999999999</v>
      </c>
      <c r="H239" s="6">
        <v>306.05</v>
      </c>
      <c r="I239" s="6">
        <v>1188.0239999999999</v>
      </c>
      <c r="J239" s="6">
        <v>1250.5740000000001</v>
      </c>
      <c r="K239" s="6">
        <v>10388.716</v>
      </c>
    </row>
    <row r="240" spans="1:11" ht="15" customHeight="1" x14ac:dyDescent="0.2">
      <c r="A240" s="8" t="s">
        <v>327</v>
      </c>
      <c r="B240" s="6">
        <v>9093.3289999999997</v>
      </c>
      <c r="C240" s="6">
        <v>252.59</v>
      </c>
      <c r="D240" s="6">
        <v>603.35900000000004</v>
      </c>
      <c r="E240" s="6">
        <v>4270.0749999999998</v>
      </c>
      <c r="F240" s="6">
        <v>1693.394</v>
      </c>
      <c r="G240" s="6">
        <v>1347.6859999999999</v>
      </c>
      <c r="H240" s="6">
        <v>287.80599999999998</v>
      </c>
      <c r="I240" s="6">
        <v>1181.3009999999999</v>
      </c>
      <c r="J240" s="6">
        <v>1169.0150000000001</v>
      </c>
      <c r="K240" s="6">
        <v>9949.2769999999982</v>
      </c>
    </row>
    <row r="241" spans="1:11" ht="15" customHeight="1" x14ac:dyDescent="0.2">
      <c r="A241" s="9" t="s">
        <v>356</v>
      </c>
      <c r="B241" s="6">
        <v>9030.0750000000007</v>
      </c>
      <c r="C241" s="6">
        <v>259.63499999999999</v>
      </c>
      <c r="D241" s="6">
        <v>630.22799999999995</v>
      </c>
      <c r="E241" s="6">
        <v>4200.5039999999999</v>
      </c>
      <c r="F241" s="6">
        <v>1672.5050000000001</v>
      </c>
      <c r="G241" s="6">
        <v>1389.4459999999999</v>
      </c>
      <c r="H241" s="6">
        <v>292.68599999999998</v>
      </c>
      <c r="I241" s="6">
        <v>1167.277</v>
      </c>
      <c r="J241" s="6">
        <v>1197.52</v>
      </c>
      <c r="K241" s="6">
        <v>9919.9380000000001</v>
      </c>
    </row>
    <row r="242" spans="1:11" ht="15" customHeight="1" x14ac:dyDescent="0.2">
      <c r="A242" s="5" t="s">
        <v>34</v>
      </c>
      <c r="B242" s="6">
        <v>8644.6749999999993</v>
      </c>
      <c r="C242" s="6">
        <v>236.53800000000001</v>
      </c>
      <c r="D242" s="6">
        <v>577.29899999999998</v>
      </c>
      <c r="E242" s="6">
        <v>4019.8580000000002</v>
      </c>
      <c r="F242" s="6">
        <v>1585.211</v>
      </c>
      <c r="G242" s="6">
        <v>1343.4690000000001</v>
      </c>
      <c r="H242" s="6">
        <v>274.62099999999998</v>
      </c>
      <c r="I242" s="6">
        <v>1086.51</v>
      </c>
      <c r="J242" s="6">
        <v>1148.8430000000001</v>
      </c>
      <c r="K242" s="6">
        <v>9458.5120000000006</v>
      </c>
    </row>
    <row r="243" spans="1:11" ht="15" customHeight="1" x14ac:dyDescent="0.2">
      <c r="A243" s="8" t="s">
        <v>64</v>
      </c>
      <c r="B243" s="6">
        <v>7280.03</v>
      </c>
      <c r="C243" s="6">
        <v>212.52799999999999</v>
      </c>
      <c r="D243" s="6">
        <v>524.84400000000005</v>
      </c>
      <c r="E243" s="6">
        <v>3432.6170000000002</v>
      </c>
      <c r="F243" s="6">
        <v>1354.635</v>
      </c>
      <c r="G243" s="6">
        <v>1148.5229999999999</v>
      </c>
      <c r="H243" s="6">
        <v>236.46700000000001</v>
      </c>
      <c r="I243" s="6">
        <v>906.56399999999996</v>
      </c>
      <c r="J243" s="6">
        <v>938.60400000000004</v>
      </c>
      <c r="K243" s="6">
        <v>8017.4100000000008</v>
      </c>
    </row>
    <row r="244" spans="1:11" ht="15" customHeight="1" x14ac:dyDescent="0.2">
      <c r="A244" s="8" t="s">
        <v>94</v>
      </c>
      <c r="B244" s="6">
        <v>9180.598</v>
      </c>
      <c r="C244" s="6">
        <v>265.56599999999997</v>
      </c>
      <c r="D244" s="6">
        <v>673.63199999999995</v>
      </c>
      <c r="E244" s="6">
        <v>4252.8909999999996</v>
      </c>
      <c r="F244" s="6">
        <v>1716.24</v>
      </c>
      <c r="G244" s="6">
        <v>1459.6869999999999</v>
      </c>
      <c r="H244" s="6">
        <v>304.98</v>
      </c>
      <c r="I244" s="6">
        <v>1191.8579999999999</v>
      </c>
      <c r="J244" s="6">
        <v>1194.1400000000001</v>
      </c>
      <c r="K244" s="6">
        <v>10119.796</v>
      </c>
    </row>
    <row r="245" spans="1:11" ht="15" customHeight="1" x14ac:dyDescent="0.2">
      <c r="A245" s="8" t="s">
        <v>124</v>
      </c>
      <c r="B245" s="6">
        <v>9265.5450000000001</v>
      </c>
      <c r="C245" s="6">
        <v>264.40899999999999</v>
      </c>
      <c r="D245" s="6">
        <v>653.298</v>
      </c>
      <c r="E245" s="6">
        <v>4321.5860000000002</v>
      </c>
      <c r="F245" s="6">
        <v>1681.8810000000001</v>
      </c>
      <c r="G245" s="6">
        <v>1447.434</v>
      </c>
      <c r="H245" s="6">
        <v>295.54300000000001</v>
      </c>
      <c r="I245" s="6">
        <v>1193.934</v>
      </c>
      <c r="J245" s="6">
        <v>1242.874</v>
      </c>
      <c r="K245" s="6">
        <v>10183.252</v>
      </c>
    </row>
    <row r="246" spans="1:11" ht="15" customHeight="1" x14ac:dyDescent="0.2">
      <c r="A246" s="8" t="s">
        <v>154</v>
      </c>
      <c r="B246" s="6">
        <v>9793.5779999999995</v>
      </c>
      <c r="C246" s="6">
        <v>268.03300000000002</v>
      </c>
      <c r="D246" s="6">
        <v>644.08399999999995</v>
      </c>
      <c r="E246" s="6">
        <v>4564.5950000000003</v>
      </c>
      <c r="F246" s="6">
        <v>1734.278</v>
      </c>
      <c r="G246" s="6">
        <v>1503.0360000000001</v>
      </c>
      <c r="H246" s="6">
        <v>308.21199999999999</v>
      </c>
      <c r="I246" s="6">
        <v>1263.3910000000001</v>
      </c>
      <c r="J246" s="6">
        <v>1332.183</v>
      </c>
      <c r="K246" s="6">
        <v>10705.695</v>
      </c>
    </row>
    <row r="247" spans="1:11" ht="15" customHeight="1" x14ac:dyDescent="0.2">
      <c r="A247" s="8" t="s">
        <v>183</v>
      </c>
      <c r="B247" s="6">
        <v>9628.3019999999997</v>
      </c>
      <c r="C247" s="6">
        <v>271.54000000000002</v>
      </c>
      <c r="D247" s="6">
        <v>687.971</v>
      </c>
      <c r="E247" s="6">
        <v>4461.1139999999996</v>
      </c>
      <c r="F247" s="6">
        <v>1737.62</v>
      </c>
      <c r="G247" s="6">
        <v>1477.9010000000001</v>
      </c>
      <c r="H247" s="6">
        <v>315.54000000000002</v>
      </c>
      <c r="I247" s="6">
        <v>1254.21</v>
      </c>
      <c r="J247" s="6">
        <v>1341.4280000000001</v>
      </c>
      <c r="K247" s="6">
        <v>10587.813</v>
      </c>
    </row>
    <row r="248" spans="1:11" ht="15" customHeight="1" x14ac:dyDescent="0.2">
      <c r="A248" s="8" t="s">
        <v>212</v>
      </c>
      <c r="B248" s="6">
        <v>9892.7710000000006</v>
      </c>
      <c r="C248" s="6">
        <v>276.67099999999999</v>
      </c>
      <c r="D248" s="6">
        <v>648.52499999999998</v>
      </c>
      <c r="E248" s="6">
        <v>4570.4399999999996</v>
      </c>
      <c r="F248" s="6">
        <v>1752.9390000000001</v>
      </c>
      <c r="G248" s="6">
        <v>1486.2460000000001</v>
      </c>
      <c r="H248" s="6">
        <v>306.66000000000003</v>
      </c>
      <c r="I248" s="6">
        <v>1314.028</v>
      </c>
      <c r="J248" s="6">
        <v>1387.654</v>
      </c>
      <c r="K248" s="6">
        <v>10817.967000000001</v>
      </c>
    </row>
    <row r="249" spans="1:11" ht="15" customHeight="1" x14ac:dyDescent="0.2">
      <c r="A249" s="8" t="s">
        <v>241</v>
      </c>
      <c r="B249" s="6">
        <v>10022.234</v>
      </c>
      <c r="C249" s="6">
        <v>279.12200000000001</v>
      </c>
      <c r="D249" s="6">
        <v>665.13499999999999</v>
      </c>
      <c r="E249" s="6">
        <v>4609.9709999999995</v>
      </c>
      <c r="F249" s="6">
        <v>1809.46</v>
      </c>
      <c r="G249" s="6">
        <v>1495.5150000000001</v>
      </c>
      <c r="H249" s="6">
        <v>309.423</v>
      </c>
      <c r="I249" s="6">
        <v>1329.192</v>
      </c>
      <c r="J249" s="6">
        <v>1412.93</v>
      </c>
      <c r="K249" s="6">
        <v>10966.491</v>
      </c>
    </row>
    <row r="250" spans="1:11" ht="15" customHeight="1" x14ac:dyDescent="0.2">
      <c r="A250" s="8" t="s">
        <v>270</v>
      </c>
      <c r="B250" s="6">
        <v>9211.8989999999994</v>
      </c>
      <c r="C250" s="6">
        <v>259.30500000000001</v>
      </c>
      <c r="D250" s="6">
        <v>645.26099999999997</v>
      </c>
      <c r="E250" s="6">
        <v>4258.3760000000002</v>
      </c>
      <c r="F250" s="6">
        <v>1700.9490000000001</v>
      </c>
      <c r="G250" s="6">
        <v>1408.5519999999999</v>
      </c>
      <c r="H250" s="6">
        <v>298.21100000000001</v>
      </c>
      <c r="I250" s="6">
        <v>1189.0039999999999</v>
      </c>
      <c r="J250" s="6">
        <v>1261.373</v>
      </c>
      <c r="K250" s="6">
        <v>10116.465</v>
      </c>
    </row>
    <row r="251" spans="1:11" ht="15" customHeight="1" x14ac:dyDescent="0.2">
      <c r="A251" s="8" t="s">
        <v>299</v>
      </c>
      <c r="B251" s="6">
        <v>9576.1090000000004</v>
      </c>
      <c r="C251" s="6">
        <v>273.52699999999999</v>
      </c>
      <c r="D251" s="6">
        <v>649.19399999999996</v>
      </c>
      <c r="E251" s="6">
        <v>4407.1670000000004</v>
      </c>
      <c r="F251" s="6">
        <v>1793.444</v>
      </c>
      <c r="G251" s="6">
        <v>1476.827</v>
      </c>
      <c r="H251" s="6">
        <v>313.964</v>
      </c>
      <c r="I251" s="6">
        <v>1253.5809999999999</v>
      </c>
      <c r="J251" s="6">
        <v>1253.847</v>
      </c>
      <c r="K251" s="6">
        <v>10498.83</v>
      </c>
    </row>
    <row r="252" spans="1:11" ht="15" customHeight="1" x14ac:dyDescent="0.2">
      <c r="A252" s="8" t="s">
        <v>328</v>
      </c>
      <c r="B252" s="6">
        <v>9117.6119999999992</v>
      </c>
      <c r="C252" s="6">
        <v>260.94600000000003</v>
      </c>
      <c r="D252" s="6">
        <v>626.31899999999996</v>
      </c>
      <c r="E252" s="6">
        <v>4221.1620000000003</v>
      </c>
      <c r="F252" s="6">
        <v>1693.961</v>
      </c>
      <c r="G252" s="6">
        <v>1411.87</v>
      </c>
      <c r="H252" s="6">
        <v>297.077</v>
      </c>
      <c r="I252" s="6">
        <v>1170.998</v>
      </c>
      <c r="J252" s="6">
        <v>1209.8119999999999</v>
      </c>
      <c r="K252" s="6">
        <v>10004.879999999999</v>
      </c>
    </row>
    <row r="253" spans="1:11" ht="15" customHeight="1" x14ac:dyDescent="0.2">
      <c r="A253" s="9" t="s">
        <v>357</v>
      </c>
      <c r="B253" s="6">
        <v>8868.3539999999994</v>
      </c>
      <c r="C253" s="6">
        <v>253.714</v>
      </c>
      <c r="D253" s="6">
        <v>606.57600000000002</v>
      </c>
      <c r="E253" s="6">
        <v>4111.3580000000002</v>
      </c>
      <c r="F253" s="6">
        <v>1652.9670000000001</v>
      </c>
      <c r="G253" s="6">
        <v>1378.336</v>
      </c>
      <c r="H253" s="6">
        <v>283.36099999999999</v>
      </c>
      <c r="I253" s="6">
        <v>1134.875</v>
      </c>
      <c r="J253" s="6">
        <v>1167.8050000000001</v>
      </c>
      <c r="K253" s="6">
        <v>9728.7020000000011</v>
      </c>
    </row>
    <row r="254" spans="1:11" ht="15" customHeight="1" x14ac:dyDescent="0.2">
      <c r="A254" s="5" t="s">
        <v>35</v>
      </c>
      <c r="B254" s="6">
        <v>7943.3149999999996</v>
      </c>
      <c r="C254" s="6">
        <v>235.69800000000001</v>
      </c>
      <c r="D254" s="6">
        <v>570.14300000000003</v>
      </c>
      <c r="E254" s="6">
        <v>3695.6840000000002</v>
      </c>
      <c r="F254" s="6">
        <v>1487.8130000000001</v>
      </c>
      <c r="G254" s="6">
        <v>1236.45</v>
      </c>
      <c r="H254" s="6">
        <v>262.28300000000002</v>
      </c>
      <c r="I254" s="6">
        <v>1013.561</v>
      </c>
      <c r="J254" s="6">
        <v>1053.365</v>
      </c>
      <c r="K254" s="6">
        <v>8749.1560000000009</v>
      </c>
    </row>
    <row r="255" spans="1:11" ht="15" customHeight="1" x14ac:dyDescent="0.2">
      <c r="A255" s="8" t="s">
        <v>65</v>
      </c>
      <c r="B255" s="6">
        <v>7786.1779999999999</v>
      </c>
      <c r="C255" s="6">
        <v>225.739</v>
      </c>
      <c r="D255" s="6">
        <v>553.17399999999998</v>
      </c>
      <c r="E255" s="6">
        <v>3587.3739999999998</v>
      </c>
      <c r="F255" s="6">
        <v>1453.817</v>
      </c>
      <c r="G255" s="6">
        <v>1226.77</v>
      </c>
      <c r="H255" s="6">
        <v>257.41899999999998</v>
      </c>
      <c r="I255" s="6">
        <v>1000.1420000000001</v>
      </c>
      <c r="J255" s="6">
        <v>1039.569</v>
      </c>
      <c r="K255" s="6">
        <v>8565.0909999999985</v>
      </c>
    </row>
    <row r="256" spans="1:11" ht="15" customHeight="1" x14ac:dyDescent="0.2">
      <c r="A256" s="8" t="s">
        <v>95</v>
      </c>
      <c r="B256" s="6">
        <v>9115.2860000000001</v>
      </c>
      <c r="C256" s="6">
        <v>268.01400000000001</v>
      </c>
      <c r="D256" s="6">
        <v>664.92200000000003</v>
      </c>
      <c r="E256" s="6">
        <v>4221.4470000000001</v>
      </c>
      <c r="F256" s="6">
        <v>1711.098</v>
      </c>
      <c r="G256" s="6">
        <v>1435.7070000000001</v>
      </c>
      <c r="H256" s="6">
        <v>302.67899999999997</v>
      </c>
      <c r="I256" s="6">
        <v>1168.4100000000001</v>
      </c>
      <c r="J256" s="6">
        <v>1208.8810000000001</v>
      </c>
      <c r="K256" s="6">
        <v>10048.222</v>
      </c>
    </row>
    <row r="257" spans="1:11" ht="15" customHeight="1" x14ac:dyDescent="0.2">
      <c r="A257" s="8" t="s">
        <v>125</v>
      </c>
      <c r="B257" s="6">
        <v>9154.3690000000006</v>
      </c>
      <c r="C257" s="6">
        <v>264.73599999999999</v>
      </c>
      <c r="D257" s="6">
        <v>627.22799999999995</v>
      </c>
      <c r="E257" s="6">
        <v>4255.625</v>
      </c>
      <c r="F257" s="6">
        <v>1704.7639999999999</v>
      </c>
      <c r="G257" s="6">
        <v>1403.5540000000001</v>
      </c>
      <c r="H257" s="6">
        <v>300.07</v>
      </c>
      <c r="I257" s="6">
        <v>1166.681</v>
      </c>
      <c r="J257" s="6">
        <v>1215.6389999999999</v>
      </c>
      <c r="K257" s="6">
        <v>10046.333000000001</v>
      </c>
    </row>
    <row r="258" spans="1:11" ht="15" customHeight="1" x14ac:dyDescent="0.2">
      <c r="A258" s="8" t="s">
        <v>155</v>
      </c>
      <c r="B258" s="6">
        <v>9613.6550000000007</v>
      </c>
      <c r="C258" s="6">
        <v>274.92599999999999</v>
      </c>
      <c r="D258" s="6">
        <v>656.20299999999997</v>
      </c>
      <c r="E258" s="6">
        <v>4483.4459999999999</v>
      </c>
      <c r="F258" s="6">
        <v>1744.6759999999999</v>
      </c>
      <c r="G258" s="6">
        <v>1457.144</v>
      </c>
      <c r="H258" s="6">
        <v>313.12400000000002</v>
      </c>
      <c r="I258" s="6">
        <v>1249.1659999999999</v>
      </c>
      <c r="J258" s="6">
        <v>1297.2280000000001</v>
      </c>
      <c r="K258" s="6">
        <v>10544.784</v>
      </c>
    </row>
    <row r="259" spans="1:11" ht="15" customHeight="1" x14ac:dyDescent="0.2">
      <c r="A259" s="8" t="s">
        <v>184</v>
      </c>
      <c r="B259" s="6">
        <v>9571.5190000000002</v>
      </c>
      <c r="C259" s="6">
        <v>275.851</v>
      </c>
      <c r="D259" s="6">
        <v>683.30399999999997</v>
      </c>
      <c r="E259" s="6">
        <v>4474.7179999999998</v>
      </c>
      <c r="F259" s="6">
        <v>1729.2570000000001</v>
      </c>
      <c r="G259" s="6">
        <v>1447.2449999999999</v>
      </c>
      <c r="H259" s="6">
        <v>314.23</v>
      </c>
      <c r="I259" s="6">
        <v>1249.5640000000001</v>
      </c>
      <c r="J259" s="6">
        <v>1315.66</v>
      </c>
      <c r="K259" s="6">
        <v>10530.674000000001</v>
      </c>
    </row>
    <row r="260" spans="1:11" ht="15" customHeight="1" x14ac:dyDescent="0.2">
      <c r="A260" s="8" t="s">
        <v>213</v>
      </c>
      <c r="B260" s="6">
        <v>9917.5759999999991</v>
      </c>
      <c r="C260" s="6">
        <v>277.00599999999997</v>
      </c>
      <c r="D260" s="6">
        <v>624.44299999999998</v>
      </c>
      <c r="E260" s="6">
        <v>4646.0969999999998</v>
      </c>
      <c r="F260" s="6">
        <v>1713.646</v>
      </c>
      <c r="G260" s="6">
        <v>1469.9570000000001</v>
      </c>
      <c r="H260" s="6">
        <v>306.20699999999999</v>
      </c>
      <c r="I260" s="6">
        <v>1325.269</v>
      </c>
      <c r="J260" s="6">
        <v>1357.8489999999999</v>
      </c>
      <c r="K260" s="6">
        <v>10819.025</v>
      </c>
    </row>
    <row r="261" spans="1:11" ht="15" customHeight="1" x14ac:dyDescent="0.2">
      <c r="A261" s="8" t="s">
        <v>242</v>
      </c>
      <c r="B261" s="6">
        <v>9347.57</v>
      </c>
      <c r="C261" s="6">
        <v>275.93299999999999</v>
      </c>
      <c r="D261" s="6">
        <v>685.24400000000003</v>
      </c>
      <c r="E261" s="6">
        <v>4415.7979999999998</v>
      </c>
      <c r="F261" s="6">
        <v>1663.6479999999999</v>
      </c>
      <c r="G261" s="6">
        <v>1391.2670000000001</v>
      </c>
      <c r="H261" s="6">
        <v>301.245</v>
      </c>
      <c r="I261" s="6">
        <v>1255.443</v>
      </c>
      <c r="J261" s="6">
        <v>1281.346</v>
      </c>
      <c r="K261" s="6">
        <v>10308.746999999999</v>
      </c>
    </row>
    <row r="262" spans="1:11" ht="15" customHeight="1" x14ac:dyDescent="0.2">
      <c r="A262" s="8" t="s">
        <v>271</v>
      </c>
      <c r="B262" s="6">
        <v>8985.6540000000005</v>
      </c>
      <c r="C262" s="6">
        <v>259.279</v>
      </c>
      <c r="D262" s="6">
        <v>657.05899999999997</v>
      </c>
      <c r="E262" s="6">
        <v>4195.808</v>
      </c>
      <c r="F262" s="6">
        <v>1638.2070000000001</v>
      </c>
      <c r="G262" s="6">
        <v>1347.191</v>
      </c>
      <c r="H262" s="6">
        <v>297.53800000000001</v>
      </c>
      <c r="I262" s="6">
        <v>1198.164</v>
      </c>
      <c r="J262" s="6">
        <v>1225.0840000000001</v>
      </c>
      <c r="K262" s="6">
        <v>9901.992000000002</v>
      </c>
    </row>
    <row r="263" spans="1:11" ht="15" customHeight="1" x14ac:dyDescent="0.2">
      <c r="A263" s="8" t="s">
        <v>300</v>
      </c>
      <c r="B263" s="6">
        <v>9023.4500000000007</v>
      </c>
      <c r="C263" s="6">
        <v>257.22800000000001</v>
      </c>
      <c r="D263" s="6">
        <v>640.28800000000001</v>
      </c>
      <c r="E263" s="6">
        <v>4145.0590000000002</v>
      </c>
      <c r="F263" s="6">
        <v>1686.1790000000001</v>
      </c>
      <c r="G263" s="6">
        <v>1391.174</v>
      </c>
      <c r="H263" s="6">
        <v>294.05399999999997</v>
      </c>
      <c r="I263" s="6">
        <v>1186.5029999999999</v>
      </c>
      <c r="J263" s="6">
        <v>1217.9970000000001</v>
      </c>
      <c r="K263" s="6">
        <v>9920.9660000000003</v>
      </c>
    </row>
    <row r="264" spans="1:11" ht="15" customHeight="1" x14ac:dyDescent="0.2">
      <c r="A264" s="8" t="s">
        <v>329</v>
      </c>
      <c r="B264" s="6">
        <v>8844.31</v>
      </c>
      <c r="C264" s="6">
        <v>246.76599999999999</v>
      </c>
      <c r="D264" s="6">
        <v>630.154</v>
      </c>
      <c r="E264" s="6">
        <v>4101.174</v>
      </c>
      <c r="F264" s="6">
        <v>1624.25</v>
      </c>
      <c r="G264" s="6">
        <v>1360.28</v>
      </c>
      <c r="H264" s="6">
        <v>290.553</v>
      </c>
      <c r="I264" s="6">
        <v>1169.558</v>
      </c>
      <c r="J264" s="6">
        <v>1175.896</v>
      </c>
      <c r="K264" s="6">
        <v>9721.7109999999993</v>
      </c>
    </row>
    <row r="265" spans="1:11" ht="15" customHeight="1" x14ac:dyDescent="0.2">
      <c r="A265" s="9" t="s">
        <v>358</v>
      </c>
      <c r="B265" s="6">
        <v>9125.59</v>
      </c>
      <c r="C265" s="6">
        <v>248.62700000000001</v>
      </c>
      <c r="D265" s="6">
        <v>618.86699999999996</v>
      </c>
      <c r="E265" s="6">
        <v>4175.1769999999997</v>
      </c>
      <c r="F265" s="6">
        <v>1672.079</v>
      </c>
      <c r="G265" s="6">
        <v>1422.961</v>
      </c>
      <c r="H265" s="6">
        <v>297.024</v>
      </c>
      <c r="I265" s="6">
        <v>1195.9880000000001</v>
      </c>
      <c r="J265" s="6">
        <v>1229.855</v>
      </c>
      <c r="K265" s="6">
        <v>9993.0839999999989</v>
      </c>
    </row>
    <row r="266" spans="1:11" ht="15" customHeight="1" x14ac:dyDescent="0.2">
      <c r="A266" s="5" t="s">
        <v>36</v>
      </c>
      <c r="B266" s="6">
        <v>8214</v>
      </c>
      <c r="C266" s="6">
        <v>231.20714821361611</v>
      </c>
      <c r="D266" s="6">
        <v>582.30256898192204</v>
      </c>
      <c r="E266" s="6">
        <v>3782</v>
      </c>
      <c r="F266" s="6">
        <v>1511</v>
      </c>
      <c r="G266" s="6">
        <v>1286.860581745236</v>
      </c>
      <c r="H266" s="6">
        <v>277.77777777777783</v>
      </c>
      <c r="I266" s="6">
        <v>1062</v>
      </c>
      <c r="J266" s="6">
        <v>1107</v>
      </c>
      <c r="K266" s="6">
        <v>9026.6383595230127</v>
      </c>
    </row>
    <row r="267" spans="1:11" ht="15" customHeight="1" x14ac:dyDescent="0.2">
      <c r="A267" s="8" t="s">
        <v>66</v>
      </c>
      <c r="B267" s="6">
        <v>8035</v>
      </c>
      <c r="C267" s="6">
        <v>225.47029029293401</v>
      </c>
      <c r="D267" s="6">
        <v>578</v>
      </c>
      <c r="E267" s="6">
        <v>3717</v>
      </c>
      <c r="F267" s="6">
        <v>1465</v>
      </c>
      <c r="G267" s="6">
        <v>1259</v>
      </c>
      <c r="H267" s="6">
        <v>272</v>
      </c>
      <c r="I267" s="6">
        <v>1040</v>
      </c>
      <c r="J267" s="6">
        <v>1087</v>
      </c>
      <c r="K267" s="6">
        <v>8840</v>
      </c>
    </row>
    <row r="268" spans="1:11" ht="15" customHeight="1" x14ac:dyDescent="0.2">
      <c r="A268" s="8" t="s">
        <v>96</v>
      </c>
      <c r="B268" s="6">
        <v>8922</v>
      </c>
      <c r="C268" s="6">
        <v>252</v>
      </c>
      <c r="D268" s="6">
        <v>639</v>
      </c>
      <c r="E268" s="6">
        <v>4125</v>
      </c>
      <c r="F268" s="6">
        <v>1634</v>
      </c>
      <c r="G268" s="6">
        <v>1409</v>
      </c>
      <c r="H268" s="6">
        <v>300.26757715544898</v>
      </c>
      <c r="I268" s="6">
        <v>1149</v>
      </c>
      <c r="J268" s="6">
        <v>1198</v>
      </c>
      <c r="K268" s="6">
        <v>9815.2675771554495</v>
      </c>
    </row>
    <row r="269" spans="1:11" ht="15" customHeight="1" x14ac:dyDescent="0.2">
      <c r="A269" s="8" t="s">
        <v>126</v>
      </c>
      <c r="B269" s="6">
        <v>8926</v>
      </c>
      <c r="C269" s="6">
        <v>248</v>
      </c>
      <c r="D269" s="6">
        <v>616</v>
      </c>
      <c r="E269" s="6">
        <v>4134</v>
      </c>
      <c r="F269" s="6">
        <v>1634</v>
      </c>
      <c r="G269" s="6">
        <v>1365</v>
      </c>
      <c r="H269" s="6">
        <v>293</v>
      </c>
      <c r="I269" s="6">
        <v>1166</v>
      </c>
      <c r="J269" s="6">
        <v>1198</v>
      </c>
      <c r="K269" s="6">
        <v>9790</v>
      </c>
    </row>
    <row r="270" spans="1:11" ht="15" customHeight="1" x14ac:dyDescent="0.2">
      <c r="A270" s="8" t="s">
        <v>156</v>
      </c>
      <c r="B270" s="6">
        <v>9309</v>
      </c>
      <c r="C270" s="6">
        <v>261.87274400169872</v>
      </c>
      <c r="D270" s="6">
        <v>658</v>
      </c>
      <c r="E270" s="6">
        <v>4349</v>
      </c>
      <c r="F270" s="6">
        <v>1653</v>
      </c>
      <c r="G270" s="6">
        <v>1441</v>
      </c>
      <c r="H270" s="6">
        <v>307.68325213170982</v>
      </c>
      <c r="I270" s="6">
        <v>1217</v>
      </c>
      <c r="J270" s="6">
        <v>1262</v>
      </c>
      <c r="K270" s="6">
        <v>10229.68325213171</v>
      </c>
    </row>
    <row r="271" spans="1:11" ht="15" customHeight="1" x14ac:dyDescent="0.2">
      <c r="A271" s="8" t="s">
        <v>185</v>
      </c>
      <c r="B271" s="6">
        <v>9279</v>
      </c>
      <c r="C271" s="6">
        <v>252.5184631555517</v>
      </c>
      <c r="D271" s="6">
        <v>642</v>
      </c>
      <c r="E271" s="6">
        <v>4298</v>
      </c>
      <c r="F271" s="6">
        <v>1624</v>
      </c>
      <c r="G271" s="6">
        <v>1425</v>
      </c>
      <c r="H271" s="6">
        <v>303.25173547679941</v>
      </c>
      <c r="I271" s="6">
        <v>1230.2904564315349</v>
      </c>
      <c r="J271" s="6">
        <v>1290.909090909091</v>
      </c>
      <c r="K271" s="6">
        <v>10171.451282817427</v>
      </c>
    </row>
    <row r="272" spans="1:11" ht="15" customHeight="1" x14ac:dyDescent="0.2">
      <c r="A272" s="8" t="s">
        <v>214</v>
      </c>
      <c r="B272" s="6">
        <v>9321</v>
      </c>
      <c r="C272" s="6">
        <v>257.33855185909982</v>
      </c>
      <c r="D272" s="6">
        <v>617</v>
      </c>
      <c r="E272" s="6">
        <v>4276</v>
      </c>
      <c r="F272" s="6">
        <v>1609</v>
      </c>
      <c r="G272" s="6">
        <v>1421</v>
      </c>
      <c r="H272" s="6">
        <v>299.29929929929932</v>
      </c>
      <c r="I272" s="6">
        <v>1278</v>
      </c>
      <c r="J272" s="6">
        <v>1309.81256890849</v>
      </c>
      <c r="K272" s="6">
        <v>10193.111868207789</v>
      </c>
    </row>
    <row r="273" spans="1:11" ht="15" customHeight="1" x14ac:dyDescent="0.2">
      <c r="A273" s="8" t="s">
        <v>243</v>
      </c>
      <c r="B273" s="6">
        <v>9545</v>
      </c>
      <c r="C273" s="6">
        <v>264</v>
      </c>
      <c r="D273" s="6">
        <v>650</v>
      </c>
      <c r="E273" s="6">
        <v>4422</v>
      </c>
      <c r="F273" s="6">
        <v>1641</v>
      </c>
      <c r="G273" s="6">
        <v>1444</v>
      </c>
      <c r="H273" s="6">
        <v>312</v>
      </c>
      <c r="I273" s="6">
        <v>1296</v>
      </c>
      <c r="J273" s="6">
        <v>1343</v>
      </c>
      <c r="K273" s="6">
        <v>10458</v>
      </c>
    </row>
    <row r="274" spans="1:11" ht="15" customHeight="1" x14ac:dyDescent="0.2">
      <c r="A274" s="8" t="s">
        <v>272</v>
      </c>
      <c r="B274" s="6">
        <v>8804</v>
      </c>
      <c r="C274" s="6">
        <v>235.4104846686449</v>
      </c>
      <c r="D274" s="6">
        <v>582</v>
      </c>
      <c r="E274" s="6">
        <v>4071</v>
      </c>
      <c r="F274" s="6">
        <v>1562</v>
      </c>
      <c r="G274" s="6">
        <v>1349</v>
      </c>
      <c r="H274" s="6">
        <v>283.16831683168323</v>
      </c>
      <c r="I274" s="6">
        <v>1153</v>
      </c>
      <c r="J274" s="6">
        <v>1202</v>
      </c>
      <c r="K274" s="6">
        <v>9620.1683168316831</v>
      </c>
    </row>
    <row r="275" spans="1:11" ht="15" customHeight="1" x14ac:dyDescent="0.2">
      <c r="A275" s="8" t="s">
        <v>301</v>
      </c>
      <c r="B275" s="6">
        <v>8448</v>
      </c>
      <c r="C275" s="6">
        <v>237</v>
      </c>
      <c r="D275" s="6">
        <v>596</v>
      </c>
      <c r="E275" s="6">
        <v>3950</v>
      </c>
      <c r="F275" s="6">
        <v>1556</v>
      </c>
      <c r="G275" s="6">
        <v>1272</v>
      </c>
      <c r="H275" s="6">
        <v>280</v>
      </c>
      <c r="I275" s="6">
        <v>1092</v>
      </c>
      <c r="J275" s="6">
        <v>1132</v>
      </c>
      <c r="K275" s="6">
        <v>9282</v>
      </c>
    </row>
    <row r="276" spans="1:11" ht="15" customHeight="1" x14ac:dyDescent="0.2">
      <c r="A276" s="8" t="s">
        <v>330</v>
      </c>
      <c r="B276" s="6">
        <v>8149</v>
      </c>
      <c r="C276" s="6">
        <v>248.3253954104373</v>
      </c>
      <c r="D276" s="6">
        <v>644</v>
      </c>
      <c r="E276" s="6">
        <v>3892</v>
      </c>
      <c r="F276" s="6">
        <v>1520</v>
      </c>
      <c r="G276" s="6">
        <v>1046</v>
      </c>
      <c r="H276" s="6">
        <v>281</v>
      </c>
      <c r="I276" s="6">
        <v>1154</v>
      </c>
      <c r="J276" s="6">
        <v>1148</v>
      </c>
      <c r="K276" s="6">
        <v>9041</v>
      </c>
    </row>
    <row r="277" spans="1:11" ht="15" customHeight="1" x14ac:dyDescent="0.2">
      <c r="A277" s="9" t="s">
        <v>359</v>
      </c>
      <c r="B277" s="6">
        <v>8943</v>
      </c>
      <c r="C277" s="6">
        <v>244.17426545086121</v>
      </c>
      <c r="D277" s="6">
        <v>595</v>
      </c>
      <c r="E277" s="6">
        <v>4096</v>
      </c>
      <c r="F277" s="6">
        <v>1605.9365404298869</v>
      </c>
      <c r="G277" s="6">
        <v>1399.1640543364681</v>
      </c>
      <c r="H277" s="6">
        <v>287.89458857021418</v>
      </c>
      <c r="I277" s="6">
        <v>1166</v>
      </c>
      <c r="J277" s="6">
        <v>1228</v>
      </c>
      <c r="K277" s="6">
        <v>9782.9951833365703</v>
      </c>
    </row>
    <row r="278" spans="1:11" ht="15" customHeight="1" x14ac:dyDescent="0.2">
      <c r="A278" s="5" t="s">
        <v>37</v>
      </c>
      <c r="B278" s="6">
        <v>8216</v>
      </c>
      <c r="C278" s="6">
        <v>234.90646258503401</v>
      </c>
      <c r="D278" s="6">
        <v>612</v>
      </c>
      <c r="E278" s="6">
        <v>3830</v>
      </c>
      <c r="F278" s="6">
        <v>1474</v>
      </c>
      <c r="G278" s="6">
        <v>1283</v>
      </c>
      <c r="H278" s="6">
        <v>280</v>
      </c>
      <c r="I278" s="6">
        <v>1069</v>
      </c>
      <c r="J278" s="6">
        <v>1126</v>
      </c>
      <c r="K278" s="6">
        <v>9062</v>
      </c>
    </row>
    <row r="279" spans="1:11" ht="15" customHeight="1" x14ac:dyDescent="0.2">
      <c r="A279" s="8" t="s">
        <v>67</v>
      </c>
      <c r="B279" s="6">
        <v>7353</v>
      </c>
      <c r="C279" s="6">
        <v>210.81472142389319</v>
      </c>
      <c r="D279" s="6">
        <v>544</v>
      </c>
      <c r="E279" s="6">
        <v>3426</v>
      </c>
      <c r="F279" s="6">
        <v>1325</v>
      </c>
      <c r="G279" s="6">
        <v>1158</v>
      </c>
      <c r="H279" s="6">
        <v>248.83839707070251</v>
      </c>
      <c r="I279" s="6">
        <v>948</v>
      </c>
      <c r="J279" s="6">
        <v>1001</v>
      </c>
      <c r="K279" s="6">
        <v>8106.8383970707027</v>
      </c>
    </row>
    <row r="280" spans="1:11" ht="15" customHeight="1" x14ac:dyDescent="0.2">
      <c r="A280" s="8" t="s">
        <v>97</v>
      </c>
      <c r="B280" s="6">
        <v>8794</v>
      </c>
      <c r="C280" s="6">
        <v>242.9356859736607</v>
      </c>
      <c r="D280" s="6">
        <v>595</v>
      </c>
      <c r="E280" s="6">
        <v>4066</v>
      </c>
      <c r="F280" s="6">
        <v>1588</v>
      </c>
      <c r="G280" s="6">
        <v>1369</v>
      </c>
      <c r="H280" s="6">
        <v>283.75286041189929</v>
      </c>
      <c r="I280" s="6">
        <v>1135</v>
      </c>
      <c r="J280" s="6">
        <v>1192.1443736730359</v>
      </c>
      <c r="K280" s="6">
        <v>9633.8972340849359</v>
      </c>
    </row>
    <row r="281" spans="1:11" ht="15" customHeight="1" x14ac:dyDescent="0.2">
      <c r="A281" s="8" t="s">
        <v>127</v>
      </c>
      <c r="B281" s="6">
        <v>8760</v>
      </c>
      <c r="C281" s="6">
        <v>251.24927827529899</v>
      </c>
      <c r="D281" s="6">
        <v>627</v>
      </c>
      <c r="E281" s="6">
        <v>4112</v>
      </c>
      <c r="F281" s="6">
        <v>1566</v>
      </c>
      <c r="G281" s="6">
        <v>1355</v>
      </c>
      <c r="H281" s="6">
        <v>288</v>
      </c>
      <c r="I281" s="6">
        <v>1123</v>
      </c>
      <c r="J281" s="6">
        <v>1194</v>
      </c>
      <c r="K281" s="6">
        <v>9638</v>
      </c>
    </row>
    <row r="282" spans="1:11" ht="15" customHeight="1" x14ac:dyDescent="0.2">
      <c r="A282" s="8" t="s">
        <v>157</v>
      </c>
      <c r="B282" s="6">
        <v>9227</v>
      </c>
      <c r="C282" s="6">
        <v>260.30150753768851</v>
      </c>
      <c r="D282" s="6">
        <v>650</v>
      </c>
      <c r="E282" s="6">
        <v>4344</v>
      </c>
      <c r="F282" s="6">
        <v>1635</v>
      </c>
      <c r="G282" s="6">
        <v>1410</v>
      </c>
      <c r="H282" s="6">
        <v>301.83727034120727</v>
      </c>
      <c r="I282" s="6">
        <v>1183</v>
      </c>
      <c r="J282" s="6">
        <v>1264</v>
      </c>
      <c r="K282" s="6">
        <v>10137.837270341206</v>
      </c>
    </row>
    <row r="283" spans="1:11" ht="15" customHeight="1" x14ac:dyDescent="0.2">
      <c r="A283" s="8" t="s">
        <v>186</v>
      </c>
      <c r="B283" s="6">
        <v>9179</v>
      </c>
      <c r="C283" s="6">
        <v>247.97313081875171</v>
      </c>
      <c r="D283" s="6">
        <v>607</v>
      </c>
      <c r="E283" s="6">
        <v>4292</v>
      </c>
      <c r="F283" s="6">
        <v>1597</v>
      </c>
      <c r="G283" s="6">
        <v>1387</v>
      </c>
      <c r="H283" s="6">
        <v>292.94117647058818</v>
      </c>
      <c r="I283" s="6">
        <v>1186</v>
      </c>
      <c r="J283" s="6">
        <v>1278</v>
      </c>
      <c r="K283" s="6">
        <v>10032.941176470587</v>
      </c>
    </row>
    <row r="284" spans="1:11" ht="15" customHeight="1" x14ac:dyDescent="0.2">
      <c r="A284" s="8" t="s">
        <v>215</v>
      </c>
      <c r="B284" s="6">
        <v>9348</v>
      </c>
      <c r="C284" s="6">
        <v>263</v>
      </c>
      <c r="D284" s="6">
        <v>634</v>
      </c>
      <c r="E284" s="6">
        <v>4466</v>
      </c>
      <c r="F284" s="6">
        <v>1579</v>
      </c>
      <c r="G284" s="6">
        <v>1403</v>
      </c>
      <c r="H284" s="6">
        <v>299</v>
      </c>
      <c r="I284" s="6">
        <v>1310</v>
      </c>
      <c r="J284" s="6">
        <v>1188</v>
      </c>
      <c r="K284" s="6">
        <v>10245</v>
      </c>
    </row>
    <row r="285" spans="1:11" ht="15" customHeight="1" x14ac:dyDescent="0.2">
      <c r="A285" s="8" t="s">
        <v>244</v>
      </c>
      <c r="B285" s="6">
        <v>9546</v>
      </c>
      <c r="C285" s="6">
        <v>262</v>
      </c>
      <c r="D285" s="6">
        <v>632</v>
      </c>
      <c r="E285" s="6">
        <v>4501</v>
      </c>
      <c r="F285" s="6">
        <v>1656</v>
      </c>
      <c r="G285" s="6">
        <v>1406</v>
      </c>
      <c r="H285" s="6">
        <v>307</v>
      </c>
      <c r="I285" s="6">
        <v>1369</v>
      </c>
      <c r="J285" s="6">
        <v>1201</v>
      </c>
      <c r="K285" s="6">
        <v>10440</v>
      </c>
    </row>
    <row r="286" spans="1:11" ht="15" customHeight="1" x14ac:dyDescent="0.2">
      <c r="A286" s="8" t="s">
        <v>273</v>
      </c>
      <c r="B286" s="6">
        <v>8752</v>
      </c>
      <c r="C286" s="6">
        <v>238</v>
      </c>
      <c r="D286" s="6">
        <v>585</v>
      </c>
      <c r="E286" s="6">
        <v>4099</v>
      </c>
      <c r="F286" s="6">
        <v>1562</v>
      </c>
      <c r="G286" s="6">
        <v>1324</v>
      </c>
      <c r="H286" s="6">
        <v>286</v>
      </c>
      <c r="I286" s="6">
        <v>1241</v>
      </c>
      <c r="J286" s="6">
        <v>1063</v>
      </c>
      <c r="K286" s="6">
        <v>9575</v>
      </c>
    </row>
    <row r="287" spans="1:11" ht="15" customHeight="1" x14ac:dyDescent="0.2">
      <c r="A287" s="8" t="s">
        <v>302</v>
      </c>
      <c r="B287" s="6">
        <v>9049</v>
      </c>
      <c r="C287" s="6">
        <v>261.81102362204717</v>
      </c>
      <c r="D287" s="6">
        <v>651</v>
      </c>
      <c r="E287" s="6">
        <v>4271</v>
      </c>
      <c r="F287" s="6">
        <v>1635</v>
      </c>
      <c r="G287" s="6">
        <v>1397</v>
      </c>
      <c r="H287" s="6">
        <v>302</v>
      </c>
      <c r="I287" s="6">
        <v>1240</v>
      </c>
      <c r="J287" s="6">
        <v>1117</v>
      </c>
      <c r="K287" s="6">
        <v>9962</v>
      </c>
    </row>
    <row r="288" spans="1:11" ht="15" customHeight="1" x14ac:dyDescent="0.2">
      <c r="A288" s="8" t="s">
        <v>331</v>
      </c>
      <c r="B288" s="6">
        <v>8611</v>
      </c>
      <c r="C288" s="6">
        <v>235.41247484909459</v>
      </c>
      <c r="D288" s="6">
        <v>574</v>
      </c>
      <c r="E288" s="6">
        <v>4016</v>
      </c>
      <c r="F288" s="6">
        <v>1560</v>
      </c>
      <c r="G288" s="6">
        <v>1327</v>
      </c>
      <c r="H288" s="6">
        <v>283</v>
      </c>
      <c r="I288" s="6">
        <v>1123</v>
      </c>
      <c r="J288" s="6">
        <v>1112</v>
      </c>
      <c r="K288" s="6">
        <v>9421</v>
      </c>
    </row>
    <row r="289" spans="1:11" ht="15" customHeight="1" x14ac:dyDescent="0.2">
      <c r="A289" s="9" t="s">
        <v>360</v>
      </c>
      <c r="B289" s="6">
        <v>8616</v>
      </c>
      <c r="C289" s="6">
        <v>241</v>
      </c>
      <c r="D289" s="6">
        <v>577</v>
      </c>
      <c r="E289" s="6">
        <v>3980</v>
      </c>
      <c r="F289" s="6">
        <v>1569</v>
      </c>
      <c r="G289" s="6">
        <v>1339</v>
      </c>
      <c r="H289" s="6">
        <v>266.59038901601832</v>
      </c>
      <c r="I289" s="6">
        <v>1140</v>
      </c>
      <c r="J289" s="6">
        <v>1138</v>
      </c>
      <c r="K289" s="6">
        <v>9432.5903890160189</v>
      </c>
    </row>
    <row r="290" spans="1:11" ht="15" customHeight="1" x14ac:dyDescent="0.2">
      <c r="A290" s="5" t="s">
        <v>38</v>
      </c>
      <c r="B290" s="6">
        <v>7581</v>
      </c>
      <c r="C290" s="6">
        <v>225.51020408163271</v>
      </c>
      <c r="D290" s="6">
        <v>564</v>
      </c>
      <c r="E290" s="6">
        <v>3569</v>
      </c>
      <c r="F290" s="6">
        <v>1410</v>
      </c>
      <c r="G290" s="6">
        <v>1182</v>
      </c>
      <c r="H290" s="6">
        <v>235.3404774675175</v>
      </c>
      <c r="I290" s="6">
        <v>975.26165556612762</v>
      </c>
      <c r="J290" s="6">
        <v>998</v>
      </c>
      <c r="K290" s="6">
        <v>8369.6021330336443</v>
      </c>
    </row>
    <row r="291" spans="1:11" ht="15" customHeight="1" x14ac:dyDescent="0.2">
      <c r="A291" s="8" t="s">
        <v>68</v>
      </c>
      <c r="B291" s="6">
        <v>6785</v>
      </c>
      <c r="C291" s="6">
        <v>205.33353866687199</v>
      </c>
      <c r="D291" s="6">
        <v>505</v>
      </c>
      <c r="E291" s="6">
        <v>3173</v>
      </c>
      <c r="F291" s="6">
        <v>1277</v>
      </c>
      <c r="G291" s="6">
        <v>1062</v>
      </c>
      <c r="H291" s="6">
        <v>206.78470796575371</v>
      </c>
      <c r="I291" s="6">
        <v>877</v>
      </c>
      <c r="J291" s="6">
        <v>900</v>
      </c>
      <c r="K291" s="6">
        <v>7495.784707965754</v>
      </c>
    </row>
    <row r="292" spans="1:11" ht="15" customHeight="1" x14ac:dyDescent="0.2">
      <c r="A292" s="8" t="s">
        <v>98</v>
      </c>
      <c r="B292" s="6">
        <v>8524</v>
      </c>
      <c r="C292" s="6">
        <v>240.5063291139241</v>
      </c>
      <c r="D292" s="6">
        <v>598</v>
      </c>
      <c r="E292" s="6">
        <v>4003</v>
      </c>
      <c r="F292" s="6">
        <v>1574.1293532338309</v>
      </c>
      <c r="G292" s="6">
        <v>1314</v>
      </c>
      <c r="H292" s="6">
        <v>248</v>
      </c>
      <c r="I292" s="6">
        <v>1100</v>
      </c>
      <c r="J292" s="6">
        <v>1123</v>
      </c>
      <c r="K292" s="6">
        <v>9362.1293532338314</v>
      </c>
    </row>
    <row r="293" spans="1:11" ht="15" customHeight="1" x14ac:dyDescent="0.2">
      <c r="A293" s="8" t="s">
        <v>128</v>
      </c>
      <c r="B293" s="6">
        <v>8680</v>
      </c>
      <c r="C293" s="6">
        <v>249.74178260564719</v>
      </c>
      <c r="D293" s="6">
        <v>616</v>
      </c>
      <c r="E293" s="6">
        <v>4118</v>
      </c>
      <c r="F293" s="6">
        <v>1595</v>
      </c>
      <c r="G293" s="6">
        <v>1277</v>
      </c>
      <c r="H293" s="6">
        <v>241</v>
      </c>
      <c r="I293" s="6">
        <v>1157</v>
      </c>
      <c r="J293" s="6">
        <v>1159</v>
      </c>
      <c r="K293" s="6">
        <v>9547</v>
      </c>
    </row>
    <row r="294" spans="1:11" ht="15" customHeight="1" x14ac:dyDescent="0.2">
      <c r="A294" s="8" t="s">
        <v>158</v>
      </c>
      <c r="B294" s="6">
        <v>9269</v>
      </c>
      <c r="C294" s="6">
        <v>259</v>
      </c>
      <c r="D294" s="6">
        <v>630</v>
      </c>
      <c r="E294" s="6">
        <v>4412</v>
      </c>
      <c r="F294" s="6">
        <v>1666</v>
      </c>
      <c r="G294" s="6">
        <v>1361</v>
      </c>
      <c r="H294" s="6">
        <v>230</v>
      </c>
      <c r="I294" s="6">
        <v>1249</v>
      </c>
      <c r="J294" s="6">
        <v>1239</v>
      </c>
      <c r="K294" s="6">
        <v>10157</v>
      </c>
    </row>
    <row r="295" spans="1:11" ht="15" customHeight="1" x14ac:dyDescent="0.2">
      <c r="A295" s="8" t="s">
        <v>187</v>
      </c>
      <c r="B295" s="6">
        <v>9099</v>
      </c>
      <c r="C295" s="6">
        <v>254.42043222003929</v>
      </c>
      <c r="D295" s="6">
        <v>599</v>
      </c>
      <c r="E295" s="6">
        <v>4248</v>
      </c>
      <c r="F295" s="6">
        <v>1635</v>
      </c>
      <c r="G295" s="6">
        <v>1348</v>
      </c>
      <c r="H295" s="6">
        <v>249</v>
      </c>
      <c r="I295" s="6">
        <v>1227</v>
      </c>
      <c r="J295" s="6">
        <v>1246</v>
      </c>
      <c r="K295" s="6">
        <v>9953</v>
      </c>
    </row>
    <row r="296" spans="1:11" ht="15" customHeight="1" x14ac:dyDescent="0.2">
      <c r="A296" s="8" t="s">
        <v>216</v>
      </c>
      <c r="B296" s="6">
        <v>9265</v>
      </c>
      <c r="C296" s="6">
        <v>266</v>
      </c>
      <c r="D296" s="6">
        <v>606</v>
      </c>
      <c r="E296" s="6">
        <v>4367</v>
      </c>
      <c r="F296" s="6">
        <v>1603</v>
      </c>
      <c r="G296" s="6">
        <v>1367</v>
      </c>
      <c r="H296" s="6">
        <v>251</v>
      </c>
      <c r="I296" s="6">
        <v>1271</v>
      </c>
      <c r="J296" s="6">
        <v>1279</v>
      </c>
      <c r="K296" s="6">
        <v>10138</v>
      </c>
    </row>
    <row r="297" spans="1:11" ht="15" customHeight="1" x14ac:dyDescent="0.2">
      <c r="A297" s="8" t="s">
        <v>245</v>
      </c>
      <c r="B297" s="6">
        <v>9555</v>
      </c>
      <c r="C297" s="6">
        <v>263</v>
      </c>
      <c r="D297" s="6">
        <v>585</v>
      </c>
      <c r="E297" s="6">
        <v>4504</v>
      </c>
      <c r="F297" s="6">
        <v>1643</v>
      </c>
      <c r="G297" s="6">
        <v>1397</v>
      </c>
      <c r="H297" s="6">
        <v>216</v>
      </c>
      <c r="I297" s="6">
        <v>1318</v>
      </c>
      <c r="J297" s="6">
        <v>1325</v>
      </c>
      <c r="K297" s="6">
        <v>10403</v>
      </c>
    </row>
    <row r="298" spans="1:11" ht="15" customHeight="1" x14ac:dyDescent="0.2">
      <c r="A298" s="8" t="s">
        <v>274</v>
      </c>
      <c r="B298" s="6">
        <v>8767</v>
      </c>
      <c r="C298" s="6">
        <v>248</v>
      </c>
      <c r="D298" s="6">
        <v>600</v>
      </c>
      <c r="E298" s="6">
        <v>4142</v>
      </c>
      <c r="F298" s="6">
        <v>1576</v>
      </c>
      <c r="G298" s="6">
        <v>1314</v>
      </c>
      <c r="H298" s="6">
        <v>216</v>
      </c>
      <c r="I298" s="6">
        <v>1185</v>
      </c>
      <c r="J298" s="6">
        <v>1182</v>
      </c>
      <c r="K298" s="6">
        <v>9615</v>
      </c>
    </row>
    <row r="299" spans="1:11" ht="15" customHeight="1" x14ac:dyDescent="0.2">
      <c r="A299" s="8" t="s">
        <v>303</v>
      </c>
      <c r="B299" s="6">
        <v>8971</v>
      </c>
      <c r="C299" s="6">
        <v>266</v>
      </c>
      <c r="D299" s="6">
        <v>635</v>
      </c>
      <c r="E299" s="6">
        <v>4247</v>
      </c>
      <c r="F299" s="6">
        <v>1658</v>
      </c>
      <c r="G299" s="6">
        <v>1339</v>
      </c>
      <c r="H299" s="6">
        <v>243</v>
      </c>
      <c r="I299" s="6">
        <v>1193</v>
      </c>
      <c r="J299" s="6">
        <v>1190</v>
      </c>
      <c r="K299" s="6">
        <v>9870</v>
      </c>
    </row>
    <row r="300" spans="1:11" ht="15" customHeight="1" x14ac:dyDescent="0.2">
      <c r="A300" s="8" t="s">
        <v>332</v>
      </c>
      <c r="B300" s="6">
        <v>8579</v>
      </c>
      <c r="C300" s="6">
        <v>234</v>
      </c>
      <c r="D300" s="6">
        <v>556</v>
      </c>
      <c r="E300" s="6">
        <v>4063</v>
      </c>
      <c r="F300" s="6">
        <v>1549</v>
      </c>
      <c r="G300" s="6">
        <v>1279</v>
      </c>
      <c r="H300" s="6">
        <v>208</v>
      </c>
      <c r="I300" s="6">
        <v>1140</v>
      </c>
      <c r="J300" s="6">
        <v>1130</v>
      </c>
      <c r="K300" s="6">
        <v>9369</v>
      </c>
    </row>
    <row r="301" spans="1:11" ht="15" customHeight="1" x14ac:dyDescent="0.2">
      <c r="A301" s="9" t="s">
        <v>361</v>
      </c>
      <c r="B301" s="6">
        <v>8889</v>
      </c>
      <c r="C301" s="6">
        <v>247.19951033982471</v>
      </c>
      <c r="D301" s="6">
        <v>601</v>
      </c>
      <c r="E301" s="6">
        <v>4191</v>
      </c>
      <c r="F301" s="6">
        <v>1603</v>
      </c>
      <c r="G301" s="6">
        <v>1331</v>
      </c>
      <c r="H301" s="6">
        <v>233</v>
      </c>
      <c r="I301" s="6">
        <v>1185</v>
      </c>
      <c r="J301" s="6">
        <v>1194</v>
      </c>
      <c r="K301" s="6">
        <v>9737</v>
      </c>
    </row>
    <row r="302" spans="1:11" ht="15" customHeight="1" x14ac:dyDescent="0.2">
      <c r="A302" s="5" t="s">
        <v>39</v>
      </c>
      <c r="B302" s="6">
        <v>7644</v>
      </c>
      <c r="C302" s="6">
        <v>221</v>
      </c>
      <c r="D302" s="6">
        <v>539</v>
      </c>
      <c r="E302" s="6">
        <v>3614</v>
      </c>
      <c r="F302" s="6">
        <v>1401</v>
      </c>
      <c r="G302" s="6">
        <v>1146</v>
      </c>
      <c r="H302" s="6">
        <v>198.15668202764979</v>
      </c>
      <c r="I302" s="6">
        <v>1025</v>
      </c>
      <c r="J302" s="6">
        <v>1018</v>
      </c>
      <c r="K302" s="6">
        <v>8404</v>
      </c>
    </row>
    <row r="303" spans="1:11" ht="15" customHeight="1" x14ac:dyDescent="0.2">
      <c r="A303" s="8" t="s">
        <v>69</v>
      </c>
      <c r="B303" s="6">
        <v>7182</v>
      </c>
      <c r="C303" s="6">
        <v>212.72554605887939</v>
      </c>
      <c r="D303" s="6">
        <v>518</v>
      </c>
      <c r="E303" s="6">
        <v>3377</v>
      </c>
      <c r="F303" s="6">
        <v>1345</v>
      </c>
      <c r="G303" s="6">
        <v>1103</v>
      </c>
      <c r="H303" s="6">
        <v>165.427766372603</v>
      </c>
      <c r="I303" s="6">
        <v>979</v>
      </c>
      <c r="J303" s="6">
        <v>944</v>
      </c>
      <c r="K303" s="6">
        <v>7913</v>
      </c>
    </row>
    <row r="304" spans="1:11" ht="15" customHeight="1" x14ac:dyDescent="0.2">
      <c r="A304" s="8" t="s">
        <v>99</v>
      </c>
      <c r="B304" s="6">
        <v>8398</v>
      </c>
      <c r="C304" s="6">
        <v>247</v>
      </c>
      <c r="D304" s="6">
        <v>601</v>
      </c>
      <c r="E304" s="6">
        <v>3962</v>
      </c>
      <c r="F304" s="6">
        <v>1582</v>
      </c>
      <c r="G304" s="6">
        <v>1258</v>
      </c>
      <c r="H304" s="6">
        <v>195.1078675837864</v>
      </c>
      <c r="I304" s="6">
        <v>1140</v>
      </c>
      <c r="J304" s="6">
        <v>1109</v>
      </c>
      <c r="K304" s="6">
        <v>9247</v>
      </c>
    </row>
    <row r="305" spans="1:11" ht="15" customHeight="1" x14ac:dyDescent="0.2">
      <c r="A305" s="8" t="s">
        <v>129</v>
      </c>
      <c r="B305" s="6">
        <v>8792</v>
      </c>
      <c r="C305" s="6">
        <v>252.98842577952061</v>
      </c>
      <c r="D305" s="6">
        <v>613</v>
      </c>
      <c r="E305" s="6">
        <v>4187</v>
      </c>
      <c r="F305" s="6">
        <v>1596.0199004975129</v>
      </c>
      <c r="G305" s="6">
        <v>1301.7154389505549</v>
      </c>
      <c r="H305" s="6">
        <v>167.8299415536554</v>
      </c>
      <c r="I305" s="6">
        <v>1219</v>
      </c>
      <c r="J305" s="6">
        <v>1185</v>
      </c>
      <c r="K305" s="6">
        <v>9657</v>
      </c>
    </row>
    <row r="306" spans="1:11" ht="15" customHeight="1" x14ac:dyDescent="0.2">
      <c r="A306" s="8" t="s">
        <v>159</v>
      </c>
      <c r="B306" s="6">
        <v>9381</v>
      </c>
      <c r="C306" s="6">
        <v>255</v>
      </c>
      <c r="D306" s="6">
        <v>614</v>
      </c>
      <c r="E306" s="6">
        <v>4466</v>
      </c>
      <c r="F306" s="6">
        <v>1669</v>
      </c>
      <c r="G306" s="6">
        <v>1375</v>
      </c>
      <c r="H306" s="6">
        <v>192</v>
      </c>
      <c r="I306" s="6">
        <v>1256</v>
      </c>
      <c r="J306" s="6">
        <v>1293</v>
      </c>
      <c r="K306" s="6">
        <v>10251</v>
      </c>
    </row>
    <row r="307" spans="1:11" ht="15" customHeight="1" x14ac:dyDescent="0.2">
      <c r="A307" s="8" t="s">
        <v>188</v>
      </c>
      <c r="B307" s="6">
        <v>9137</v>
      </c>
      <c r="C307" s="6">
        <v>259</v>
      </c>
      <c r="D307" s="6">
        <v>642</v>
      </c>
      <c r="E307" s="6">
        <v>4388</v>
      </c>
      <c r="F307" s="6">
        <v>1611</v>
      </c>
      <c r="G307" s="6">
        <v>1331</v>
      </c>
      <c r="H307" s="6">
        <v>181</v>
      </c>
      <c r="I307" s="6">
        <v>1244</v>
      </c>
      <c r="J307" s="6">
        <v>1283</v>
      </c>
      <c r="K307" s="6">
        <v>10037</v>
      </c>
    </row>
    <row r="308" spans="1:11" ht="15" customHeight="1" x14ac:dyDescent="0.2">
      <c r="A308" s="8" t="s">
        <v>217</v>
      </c>
      <c r="B308" s="6">
        <v>9504</v>
      </c>
      <c r="C308" s="6">
        <v>269</v>
      </c>
      <c r="D308" s="6">
        <v>644</v>
      </c>
      <c r="E308" s="6">
        <v>4623</v>
      </c>
      <c r="F308" s="6">
        <v>1614</v>
      </c>
      <c r="G308" s="6">
        <v>1355</v>
      </c>
      <c r="H308" s="6">
        <v>170</v>
      </c>
      <c r="I308" s="6">
        <v>1334</v>
      </c>
      <c r="J308" s="6">
        <v>1321</v>
      </c>
      <c r="K308" s="6">
        <v>10417</v>
      </c>
    </row>
    <row r="309" spans="1:11" ht="15" customHeight="1" x14ac:dyDescent="0.2">
      <c r="A309" s="8" t="s">
        <v>246</v>
      </c>
      <c r="B309" s="6">
        <v>9740</v>
      </c>
      <c r="C309" s="6">
        <v>259</v>
      </c>
      <c r="D309" s="6">
        <v>623</v>
      </c>
      <c r="E309" s="6">
        <v>4722</v>
      </c>
      <c r="F309" s="6">
        <v>1660</v>
      </c>
      <c r="G309" s="6">
        <v>1364</v>
      </c>
      <c r="H309" s="6">
        <v>160</v>
      </c>
      <c r="I309" s="6">
        <v>1343</v>
      </c>
      <c r="J309" s="6">
        <v>1372</v>
      </c>
      <c r="K309" s="6">
        <v>10622</v>
      </c>
    </row>
    <row r="310" spans="1:11" ht="15" customHeight="1" x14ac:dyDescent="0.2">
      <c r="A310" s="8" t="s">
        <v>275</v>
      </c>
      <c r="B310" s="6">
        <v>8830</v>
      </c>
      <c r="C310" s="6">
        <v>246</v>
      </c>
      <c r="D310" s="6">
        <v>622</v>
      </c>
      <c r="E310" s="6">
        <v>4248</v>
      </c>
      <c r="F310" s="6">
        <v>1556</v>
      </c>
      <c r="G310" s="6">
        <v>1263</v>
      </c>
      <c r="H310" s="6">
        <v>162</v>
      </c>
      <c r="I310" s="6">
        <v>1252</v>
      </c>
      <c r="J310" s="6">
        <v>1218</v>
      </c>
      <c r="K310" s="6">
        <v>9698</v>
      </c>
    </row>
    <row r="311" spans="1:11" ht="15" customHeight="1" x14ac:dyDescent="0.2">
      <c r="A311" s="8" t="s">
        <v>304</v>
      </c>
      <c r="B311" s="6">
        <v>9148</v>
      </c>
      <c r="C311" s="6">
        <v>259.93524701877362</v>
      </c>
      <c r="D311" s="6">
        <v>646</v>
      </c>
      <c r="E311" s="6">
        <v>4364</v>
      </c>
      <c r="F311" s="6">
        <v>1674</v>
      </c>
      <c r="G311" s="6">
        <v>1329</v>
      </c>
      <c r="H311" s="6">
        <v>150.25906735751289</v>
      </c>
      <c r="I311" s="6">
        <v>1300.0997008973079</v>
      </c>
      <c r="J311" s="6">
        <v>1236</v>
      </c>
      <c r="K311" s="6">
        <v>10053</v>
      </c>
    </row>
    <row r="312" spans="1:11" ht="15" customHeight="1" x14ac:dyDescent="0.2">
      <c r="A312" s="8" t="s">
        <v>333</v>
      </c>
      <c r="B312" s="6">
        <v>8834</v>
      </c>
      <c r="C312" s="6">
        <v>238</v>
      </c>
      <c r="D312" s="6">
        <v>588</v>
      </c>
      <c r="E312" s="6">
        <v>4200</v>
      </c>
      <c r="F312" s="6">
        <v>1590</v>
      </c>
      <c r="G312" s="6">
        <v>1267</v>
      </c>
      <c r="H312" s="6">
        <v>148.6301481938028</v>
      </c>
      <c r="I312" s="6">
        <v>1264</v>
      </c>
      <c r="J312" s="6">
        <v>1192</v>
      </c>
      <c r="K312" s="6">
        <v>9660</v>
      </c>
    </row>
    <row r="313" spans="1:11" ht="15" customHeight="1" x14ac:dyDescent="0.2">
      <c r="A313" s="9" t="s">
        <v>362</v>
      </c>
      <c r="B313" s="6">
        <v>9121</v>
      </c>
      <c r="C313" s="6">
        <v>249.4243059328831</v>
      </c>
      <c r="D313" s="6">
        <v>616</v>
      </c>
      <c r="E313" s="6">
        <v>4308</v>
      </c>
      <c r="F313" s="6">
        <v>1632</v>
      </c>
      <c r="G313" s="6">
        <v>1315</v>
      </c>
      <c r="H313" s="6">
        <v>167</v>
      </c>
      <c r="I313" s="6">
        <v>1307</v>
      </c>
      <c r="J313" s="6">
        <v>1258</v>
      </c>
      <c r="K313" s="6">
        <v>9987</v>
      </c>
    </row>
    <row r="314" spans="1:11" ht="15" customHeight="1" x14ac:dyDescent="0.2">
      <c r="A314" s="5" t="s">
        <v>40</v>
      </c>
      <c r="B314" s="6">
        <v>7852</v>
      </c>
      <c r="C314" s="6">
        <v>219</v>
      </c>
      <c r="D314" s="6">
        <v>543</v>
      </c>
      <c r="E314" s="6">
        <v>3720</v>
      </c>
      <c r="F314" s="6">
        <v>1420</v>
      </c>
      <c r="G314" s="6">
        <v>1144</v>
      </c>
      <c r="H314" s="6">
        <v>129</v>
      </c>
      <c r="I314" s="6">
        <v>1120</v>
      </c>
      <c r="J314" s="6">
        <v>1080</v>
      </c>
      <c r="K314" s="6">
        <v>8613</v>
      </c>
    </row>
    <row r="315" spans="1:11" ht="15" customHeight="1" x14ac:dyDescent="0.2">
      <c r="A315" s="8" t="s">
        <v>70</v>
      </c>
      <c r="B315" s="6">
        <v>7901</v>
      </c>
      <c r="C315" s="6">
        <v>224</v>
      </c>
      <c r="D315" s="6">
        <v>557</v>
      </c>
      <c r="E315" s="6">
        <v>3742</v>
      </c>
      <c r="F315" s="6">
        <v>1451</v>
      </c>
      <c r="G315" s="6">
        <v>1155</v>
      </c>
      <c r="H315" s="6">
        <v>124.2362525458249</v>
      </c>
      <c r="I315" s="6">
        <v>1127</v>
      </c>
      <c r="J315" s="6">
        <v>1083</v>
      </c>
      <c r="K315" s="6">
        <v>8682</v>
      </c>
    </row>
    <row r="316" spans="1:11" ht="15" customHeight="1" x14ac:dyDescent="0.2">
      <c r="A316" s="8" t="s">
        <v>100</v>
      </c>
      <c r="B316" s="6">
        <v>8994</v>
      </c>
      <c r="C316" s="6">
        <v>255.54382259767689</v>
      </c>
      <c r="D316" s="6">
        <v>632</v>
      </c>
      <c r="E316" s="6">
        <v>4271</v>
      </c>
      <c r="F316" s="6">
        <v>1630</v>
      </c>
      <c r="G316" s="6">
        <v>1308</v>
      </c>
      <c r="H316" s="6">
        <v>145.74557708508851</v>
      </c>
      <c r="I316" s="6">
        <v>1287</v>
      </c>
      <c r="J316" s="6">
        <v>1239</v>
      </c>
      <c r="K316" s="6">
        <v>9881</v>
      </c>
    </row>
    <row r="317" spans="1:11" ht="15" customHeight="1" x14ac:dyDescent="0.2">
      <c r="A317" s="8" t="s">
        <v>130</v>
      </c>
      <c r="B317" s="6">
        <v>8917</v>
      </c>
      <c r="C317" s="6">
        <v>247.42268041237111</v>
      </c>
      <c r="D317" s="6">
        <v>606</v>
      </c>
      <c r="E317" s="6">
        <v>4215</v>
      </c>
      <c r="F317" s="6">
        <v>1604</v>
      </c>
      <c r="G317" s="6">
        <v>1290</v>
      </c>
      <c r="H317" s="6">
        <v>128.22207534699271</v>
      </c>
      <c r="I317" s="6">
        <v>1293</v>
      </c>
      <c r="J317" s="6">
        <v>1240</v>
      </c>
      <c r="K317" s="6">
        <v>9770</v>
      </c>
    </row>
    <row r="318" spans="1:11" ht="15" customHeight="1" x14ac:dyDescent="0.2">
      <c r="A318" s="8" t="s">
        <v>160</v>
      </c>
      <c r="B318" s="6">
        <v>9456</v>
      </c>
      <c r="C318" s="6">
        <v>256.41025641025641</v>
      </c>
      <c r="D318" s="6">
        <v>614</v>
      </c>
      <c r="E318" s="6">
        <v>4466</v>
      </c>
      <c r="F318" s="6">
        <v>1688</v>
      </c>
      <c r="G318" s="6">
        <v>1338</v>
      </c>
      <c r="H318" s="6">
        <v>151.93370165745861</v>
      </c>
      <c r="I318" s="6">
        <v>1376</v>
      </c>
      <c r="J318" s="6">
        <v>1310</v>
      </c>
      <c r="K318" s="6">
        <v>10327</v>
      </c>
    </row>
    <row r="319" spans="1:11" ht="15" customHeight="1" x14ac:dyDescent="0.2">
      <c r="A319" s="8" t="s">
        <v>189</v>
      </c>
      <c r="B319" s="6">
        <v>9359</v>
      </c>
      <c r="C319" s="6">
        <v>258.48303393213581</v>
      </c>
      <c r="D319" s="6">
        <v>645</v>
      </c>
      <c r="E319" s="6">
        <v>4447</v>
      </c>
      <c r="F319" s="6">
        <v>1647</v>
      </c>
      <c r="G319" s="6">
        <v>1308</v>
      </c>
      <c r="H319" s="6">
        <v>139.21113689095131</v>
      </c>
      <c r="I319" s="6">
        <v>1374</v>
      </c>
      <c r="J319" s="6">
        <v>1347</v>
      </c>
      <c r="K319" s="6">
        <v>10263</v>
      </c>
    </row>
    <row r="320" spans="1:11" ht="15" customHeight="1" x14ac:dyDescent="0.2">
      <c r="A320" s="8" t="s">
        <v>218</v>
      </c>
      <c r="B320" s="6">
        <v>9727</v>
      </c>
      <c r="C320" s="6">
        <v>259</v>
      </c>
      <c r="D320" s="6">
        <v>592</v>
      </c>
      <c r="E320" s="6">
        <v>4666</v>
      </c>
      <c r="F320" s="6">
        <v>1644</v>
      </c>
      <c r="G320" s="6">
        <v>1324</v>
      </c>
      <c r="H320" s="6">
        <v>121.3235294117647</v>
      </c>
      <c r="I320" s="6">
        <v>1429</v>
      </c>
      <c r="J320" s="6">
        <v>1394</v>
      </c>
      <c r="K320" s="6">
        <v>10579</v>
      </c>
    </row>
    <row r="321" spans="1:11" ht="15" customHeight="1" x14ac:dyDescent="0.2">
      <c r="A321" s="8" t="s">
        <v>247</v>
      </c>
      <c r="B321" s="6">
        <v>9823</v>
      </c>
      <c r="C321" s="6">
        <v>268.26826826826829</v>
      </c>
      <c r="D321" s="6">
        <v>644</v>
      </c>
      <c r="E321" s="6">
        <v>4763</v>
      </c>
      <c r="F321" s="6">
        <v>1659</v>
      </c>
      <c r="G321" s="6">
        <v>1330</v>
      </c>
      <c r="H321" s="6">
        <v>136</v>
      </c>
      <c r="I321" s="6">
        <v>1434</v>
      </c>
      <c r="J321" s="6">
        <v>1413</v>
      </c>
      <c r="K321" s="6">
        <v>10735</v>
      </c>
    </row>
    <row r="322" spans="1:11" ht="15" customHeight="1" x14ac:dyDescent="0.2">
      <c r="A322" s="8" t="s">
        <v>276</v>
      </c>
      <c r="B322" s="6">
        <v>9105</v>
      </c>
      <c r="C322" s="6">
        <v>247.7157360406091</v>
      </c>
      <c r="D322" s="6">
        <v>614</v>
      </c>
      <c r="E322" s="6">
        <v>4367</v>
      </c>
      <c r="F322" s="6">
        <v>1595</v>
      </c>
      <c r="G322" s="6">
        <v>1274</v>
      </c>
      <c r="H322" s="6">
        <v>133.15400134498989</v>
      </c>
      <c r="I322" s="6">
        <v>1314</v>
      </c>
      <c r="J322" s="6">
        <v>1285</v>
      </c>
      <c r="K322" s="6">
        <v>9967</v>
      </c>
    </row>
    <row r="323" spans="1:11" ht="15" customHeight="1" x14ac:dyDescent="0.2">
      <c r="A323" s="8" t="s">
        <v>305</v>
      </c>
      <c r="B323" s="6">
        <v>9276</v>
      </c>
      <c r="C323" s="6">
        <v>253.17693059628539</v>
      </c>
      <c r="D323" s="6">
        <v>614</v>
      </c>
      <c r="E323" s="6">
        <v>4414</v>
      </c>
      <c r="F323" s="6">
        <v>1657</v>
      </c>
      <c r="G323" s="6">
        <v>1317</v>
      </c>
      <c r="H323" s="6">
        <v>145</v>
      </c>
      <c r="I323" s="6">
        <v>1304</v>
      </c>
      <c r="J323" s="6">
        <v>1307</v>
      </c>
      <c r="K323" s="6">
        <v>10144</v>
      </c>
    </row>
    <row r="324" spans="1:11" ht="15" customHeight="1" x14ac:dyDescent="0.2">
      <c r="A324" s="8" t="s">
        <v>334</v>
      </c>
      <c r="B324" s="6">
        <v>8936</v>
      </c>
      <c r="C324" s="6">
        <v>240</v>
      </c>
      <c r="D324" s="6">
        <v>610</v>
      </c>
      <c r="E324" s="6">
        <v>4245</v>
      </c>
      <c r="F324" s="6">
        <v>1586</v>
      </c>
      <c r="G324" s="6">
        <v>1271</v>
      </c>
      <c r="H324" s="6">
        <v>165.27672479150871</v>
      </c>
      <c r="I324" s="6">
        <v>1277</v>
      </c>
      <c r="J324" s="6">
        <v>1241</v>
      </c>
      <c r="K324" s="6">
        <v>9786</v>
      </c>
    </row>
    <row r="325" spans="1:11" ht="15" customHeight="1" x14ac:dyDescent="0.2">
      <c r="A325" s="9" t="s">
        <v>363</v>
      </c>
      <c r="B325" s="6">
        <v>9175</v>
      </c>
      <c r="C325" s="6">
        <v>243.18869828456101</v>
      </c>
      <c r="D325" s="6">
        <v>608</v>
      </c>
      <c r="E325" s="6">
        <v>4313</v>
      </c>
      <c r="F325" s="6">
        <v>1629</v>
      </c>
      <c r="G325" s="6">
        <v>1306</v>
      </c>
      <c r="H325" s="6">
        <v>166.78700361010829</v>
      </c>
      <c r="I325" s="6">
        <v>1317</v>
      </c>
      <c r="J325" s="6">
        <v>1294</v>
      </c>
      <c r="K325" s="6">
        <v>10027</v>
      </c>
    </row>
    <row r="326" spans="1:11" ht="15" customHeight="1" x14ac:dyDescent="0.2">
      <c r="A326" s="11" t="s">
        <v>41</v>
      </c>
      <c r="B326" s="44">
        <v>8303</v>
      </c>
      <c r="C326" s="37">
        <v>230</v>
      </c>
      <c r="D326" s="37">
        <f>287+282</f>
        <v>569</v>
      </c>
      <c r="E326" s="36">
        <v>3951</v>
      </c>
      <c r="F326" s="36">
        <v>1480</v>
      </c>
      <c r="G326" s="36">
        <v>1172</v>
      </c>
      <c r="H326" s="45">
        <f>H338/(1.61)</f>
        <v>137.26708074534162</v>
      </c>
      <c r="I326" s="45">
        <f>I338/(1-0.031)</f>
        <v>1202.2703818369453</v>
      </c>
      <c r="J326" s="45">
        <f>J338/(1-0.002)</f>
        <v>1159.318637274549</v>
      </c>
      <c r="K326" s="36">
        <v>9102</v>
      </c>
    </row>
    <row r="327" spans="1:11" ht="15" customHeight="1" x14ac:dyDescent="0.2">
      <c r="A327" s="12" t="s">
        <v>71</v>
      </c>
      <c r="B327" s="35">
        <v>7704</v>
      </c>
      <c r="C327" s="46">
        <f>C339/(1+0.031)</f>
        <v>211.44519883608149</v>
      </c>
      <c r="D327" s="37">
        <f>271+260</f>
        <v>531</v>
      </c>
      <c r="E327" s="36">
        <v>3635</v>
      </c>
      <c r="F327" s="36">
        <v>1387</v>
      </c>
      <c r="G327" s="36">
        <v>1081</v>
      </c>
      <c r="H327" s="46">
        <f>H339/(1+0.613)</f>
        <v>122.58790734141945</v>
      </c>
      <c r="I327" s="36">
        <v>1135</v>
      </c>
      <c r="J327" s="45">
        <f>J339/(1-0.001)</f>
        <v>1086.0860860860862</v>
      </c>
      <c r="K327" s="36">
        <v>8447</v>
      </c>
    </row>
    <row r="328" spans="1:11" ht="15" customHeight="1" x14ac:dyDescent="0.2">
      <c r="A328" s="12" t="s">
        <v>101</v>
      </c>
      <c r="B328" s="35">
        <v>8577</v>
      </c>
      <c r="C328" s="37">
        <v>242</v>
      </c>
      <c r="D328" s="37">
        <f>311+304</f>
        <v>615</v>
      </c>
      <c r="E328" s="36">
        <v>4063</v>
      </c>
      <c r="F328" s="45">
        <f>F340/(1+0.016)</f>
        <v>1548.2283464566929</v>
      </c>
      <c r="G328" s="45">
        <f>G340/(1+0.013)</f>
        <v>1205.3307008884503</v>
      </c>
      <c r="H328" s="45">
        <f>H340/(1+0.283)</f>
        <v>172.66582159806725</v>
      </c>
      <c r="I328" s="36">
        <v>1229</v>
      </c>
      <c r="J328" s="36">
        <v>1219</v>
      </c>
      <c r="K328" s="36">
        <v>9434</v>
      </c>
    </row>
    <row r="329" spans="1:11" ht="15" customHeight="1" x14ac:dyDescent="0.2">
      <c r="A329" s="12" t="s">
        <v>131</v>
      </c>
      <c r="B329" s="44">
        <v>9143</v>
      </c>
      <c r="C329" s="37">
        <v>240</v>
      </c>
      <c r="D329" s="37">
        <f>290+290</f>
        <v>580</v>
      </c>
      <c r="E329" s="36">
        <v>4319</v>
      </c>
      <c r="F329" s="36">
        <v>1608</v>
      </c>
      <c r="G329" s="36">
        <v>1233</v>
      </c>
      <c r="H329" s="45">
        <f>H341/(1+0.153)</f>
        <v>193.90913770369275</v>
      </c>
      <c r="I329" s="36">
        <v>1309</v>
      </c>
      <c r="J329" s="36">
        <v>1301</v>
      </c>
      <c r="K329" s="36">
        <v>9963</v>
      </c>
    </row>
    <row r="330" spans="1:11" ht="15" customHeight="1" x14ac:dyDescent="0.2">
      <c r="A330" s="12" t="s">
        <v>161</v>
      </c>
      <c r="B330" s="35">
        <v>9428</v>
      </c>
      <c r="C330" s="46">
        <f>C342/(1+0.007)</f>
        <v>259.18570009930488</v>
      </c>
      <c r="D330" s="37">
        <f>324+320</f>
        <v>644</v>
      </c>
      <c r="E330" s="36">
        <v>4493</v>
      </c>
      <c r="F330" s="45">
        <f>F342/(1+0.006)</f>
        <v>1648.1113320079523</v>
      </c>
      <c r="G330" s="45">
        <f>G342/(1+0.025)</f>
        <v>1271.219512195122</v>
      </c>
      <c r="H330" s="37">
        <v>220</v>
      </c>
      <c r="I330" s="36">
        <v>1368</v>
      </c>
      <c r="J330" s="36">
        <v>1331</v>
      </c>
      <c r="K330" s="36">
        <v>10332</v>
      </c>
    </row>
    <row r="331" spans="1:11" ht="15" customHeight="1" x14ac:dyDescent="0.2">
      <c r="A331" s="12" t="s">
        <v>190</v>
      </c>
      <c r="B331" s="35">
        <v>9454</v>
      </c>
      <c r="C331" s="37">
        <v>259</v>
      </c>
      <c r="D331" s="37">
        <f>330+319</f>
        <v>649</v>
      </c>
      <c r="E331" s="36">
        <v>4487</v>
      </c>
      <c r="F331" s="36">
        <v>1635</v>
      </c>
      <c r="G331" s="36">
        <v>1271</v>
      </c>
      <c r="H331" s="36">
        <v>240</v>
      </c>
      <c r="I331" s="36">
        <v>1326</v>
      </c>
      <c r="J331" s="36">
        <v>1403</v>
      </c>
      <c r="K331" s="36">
        <v>10362</v>
      </c>
    </row>
    <row r="332" spans="1:11" ht="15" customHeight="1" x14ac:dyDescent="0.2">
      <c r="A332" s="12" t="s">
        <v>219</v>
      </c>
      <c r="B332" s="44">
        <v>9792</v>
      </c>
      <c r="C332" s="37">
        <f>10652-B332-D332</f>
        <v>262</v>
      </c>
      <c r="D332" s="37">
        <f>304+294</f>
        <v>598</v>
      </c>
      <c r="E332" s="36">
        <v>4689</v>
      </c>
      <c r="F332" s="36">
        <v>1620</v>
      </c>
      <c r="G332" s="36">
        <v>1288</v>
      </c>
      <c r="H332" s="36">
        <v>198</v>
      </c>
      <c r="I332" s="36">
        <v>1426</v>
      </c>
      <c r="J332" s="36">
        <v>1431</v>
      </c>
      <c r="K332" s="36">
        <v>10652</v>
      </c>
    </row>
    <row r="333" spans="1:11" ht="15" customHeight="1" x14ac:dyDescent="0.2">
      <c r="A333" s="12" t="s">
        <v>248</v>
      </c>
      <c r="B333" s="44">
        <v>9879</v>
      </c>
      <c r="C333" s="37">
        <v>268</v>
      </c>
      <c r="D333" s="37">
        <f>337+321</f>
        <v>658</v>
      </c>
      <c r="E333" s="36">
        <v>4745</v>
      </c>
      <c r="F333" s="36">
        <v>1649</v>
      </c>
      <c r="G333" s="36">
        <v>1300</v>
      </c>
      <c r="H333" s="36">
        <v>219</v>
      </c>
      <c r="I333" s="36">
        <v>1453</v>
      </c>
      <c r="J333" s="36">
        <v>1440</v>
      </c>
      <c r="K333" s="36">
        <v>10805</v>
      </c>
    </row>
    <row r="334" spans="1:11" ht="15" customHeight="1" x14ac:dyDescent="0.2">
      <c r="A334" s="12" t="s">
        <v>277</v>
      </c>
      <c r="B334" s="35">
        <v>9213</v>
      </c>
      <c r="C334" s="37">
        <v>244</v>
      </c>
      <c r="D334" s="37">
        <f>296+319</f>
        <v>615</v>
      </c>
      <c r="E334" s="36">
        <v>4347</v>
      </c>
      <c r="F334" s="36">
        <v>1610</v>
      </c>
      <c r="G334" s="36">
        <v>1248</v>
      </c>
      <c r="H334" s="45">
        <f>H346/(1+0.175)</f>
        <v>197.44680851063828</v>
      </c>
      <c r="I334" s="36">
        <v>1353</v>
      </c>
      <c r="J334" s="36">
        <v>1316</v>
      </c>
      <c r="K334" s="36">
        <v>10072</v>
      </c>
    </row>
    <row r="335" spans="1:11" ht="15" customHeight="1" x14ac:dyDescent="0.2">
      <c r="A335" s="12" t="s">
        <v>306</v>
      </c>
      <c r="B335" s="35">
        <v>9391</v>
      </c>
      <c r="C335" s="46">
        <f>C347/(1+0.029)</f>
        <v>258.50340136054422</v>
      </c>
      <c r="D335" s="37">
        <f>332+313</f>
        <v>645</v>
      </c>
      <c r="E335" s="36">
        <v>4423</v>
      </c>
      <c r="F335" s="36">
        <v>1663</v>
      </c>
      <c r="G335" s="36">
        <v>1297</v>
      </c>
      <c r="H335" s="37">
        <v>213</v>
      </c>
      <c r="I335" s="36">
        <v>1365</v>
      </c>
      <c r="J335" s="36">
        <v>1334</v>
      </c>
      <c r="K335" s="36">
        <v>10295</v>
      </c>
    </row>
    <row r="336" spans="1:11" ht="15" customHeight="1" x14ac:dyDescent="0.2">
      <c r="A336" s="12" t="s">
        <v>335</v>
      </c>
      <c r="B336" s="44">
        <v>9031</v>
      </c>
      <c r="C336" s="46">
        <f>C348/(1-0.019)</f>
        <v>245.66768603465852</v>
      </c>
      <c r="D336" s="37">
        <f>317+303</f>
        <v>620</v>
      </c>
      <c r="E336" s="36">
        <v>4286</v>
      </c>
      <c r="F336" s="36">
        <v>1582</v>
      </c>
      <c r="G336" s="36">
        <v>1241</v>
      </c>
      <c r="H336" s="36">
        <v>218</v>
      </c>
      <c r="I336" s="36">
        <v>1306</v>
      </c>
      <c r="J336" s="36">
        <v>1265</v>
      </c>
      <c r="K336" s="36">
        <v>9898</v>
      </c>
    </row>
    <row r="337" spans="1:11" ht="15" customHeight="1" x14ac:dyDescent="0.2">
      <c r="A337" s="15" t="s">
        <v>364</v>
      </c>
      <c r="B337" s="44">
        <v>9194</v>
      </c>
      <c r="C337" s="46">
        <f>C349/(1-0.006)</f>
        <v>241.44869215291752</v>
      </c>
      <c r="D337" s="37">
        <f>305+290</f>
        <v>595</v>
      </c>
      <c r="E337" s="36">
        <v>4283</v>
      </c>
      <c r="F337" s="36">
        <v>1609</v>
      </c>
      <c r="G337" s="36">
        <v>1267</v>
      </c>
      <c r="H337" s="46">
        <f>H349/(1+0.031)</f>
        <v>231.81377303588749</v>
      </c>
      <c r="I337" s="36">
        <v>1339</v>
      </c>
      <c r="J337" s="36">
        <v>1301</v>
      </c>
      <c r="K337" s="36">
        <v>10031</v>
      </c>
    </row>
    <row r="338" spans="1:11" ht="15" customHeight="1" x14ac:dyDescent="0.2">
      <c r="A338" s="11" t="s">
        <v>42</v>
      </c>
      <c r="B338" s="35">
        <v>8198</v>
      </c>
      <c r="C338" s="37">
        <v>232</v>
      </c>
      <c r="D338" s="37">
        <f>302+284</f>
        <v>586</v>
      </c>
      <c r="E338" s="36">
        <v>3871</v>
      </c>
      <c r="F338" s="36">
        <v>1468</v>
      </c>
      <c r="G338" s="36">
        <v>1133</v>
      </c>
      <c r="H338" s="37">
        <v>221</v>
      </c>
      <c r="I338" s="36">
        <v>1165</v>
      </c>
      <c r="J338" s="36">
        <v>1157</v>
      </c>
      <c r="K338" s="36">
        <v>9016</v>
      </c>
    </row>
    <row r="339" spans="1:11" ht="15" customHeight="1" x14ac:dyDescent="0.2">
      <c r="A339" s="12" t="s">
        <v>72</v>
      </c>
      <c r="B339" s="44">
        <v>7816</v>
      </c>
      <c r="C339" s="37">
        <v>218</v>
      </c>
      <c r="D339" s="37">
        <f>282+264</f>
        <v>546</v>
      </c>
      <c r="E339" s="36">
        <v>3684</v>
      </c>
      <c r="F339" s="36">
        <v>1386</v>
      </c>
      <c r="G339" s="36">
        <v>1083</v>
      </c>
      <c r="H339" s="36">
        <f>H351/(1-0.029)</f>
        <v>197.73429454170957</v>
      </c>
      <c r="I339" s="36">
        <v>1145</v>
      </c>
      <c r="J339" s="36">
        <v>1085</v>
      </c>
      <c r="K339" s="36">
        <v>8580</v>
      </c>
    </row>
    <row r="340" spans="1:11" ht="15" customHeight="1" x14ac:dyDescent="0.2">
      <c r="A340" s="12" t="s">
        <v>102</v>
      </c>
      <c r="B340" s="35">
        <v>8751</v>
      </c>
      <c r="C340" s="37">
        <v>243</v>
      </c>
      <c r="D340" s="37">
        <f>315+296</f>
        <v>611</v>
      </c>
      <c r="E340" s="36">
        <v>4104</v>
      </c>
      <c r="F340" s="36">
        <v>1573</v>
      </c>
      <c r="G340" s="36">
        <v>1221</v>
      </c>
      <c r="H340" s="46">
        <f>H352/(1+0.124)</f>
        <v>221.53024911032026</v>
      </c>
      <c r="I340" s="36">
        <v>1278</v>
      </c>
      <c r="J340" s="36">
        <v>1207</v>
      </c>
      <c r="K340" s="36">
        <v>9605</v>
      </c>
    </row>
    <row r="341" spans="1:11" ht="15" customHeight="1" x14ac:dyDescent="0.2">
      <c r="A341" s="12" t="s">
        <v>132</v>
      </c>
      <c r="B341" s="35">
        <v>9087</v>
      </c>
      <c r="C341" s="37">
        <v>249</v>
      </c>
      <c r="D341" s="37">
        <f>314+296</f>
        <v>610</v>
      </c>
      <c r="E341" s="36">
        <v>4275</v>
      </c>
      <c r="F341" s="36">
        <v>1605</v>
      </c>
      <c r="G341" s="36">
        <v>1218</v>
      </c>
      <c r="H341" s="46">
        <f>H353/(1-0.016)</f>
        <v>223.57723577235774</v>
      </c>
      <c r="I341" s="36">
        <v>1348</v>
      </c>
      <c r="J341" s="36">
        <v>1276</v>
      </c>
      <c r="K341" s="36">
        <v>9946</v>
      </c>
    </row>
    <row r="342" spans="1:11" ht="15" customHeight="1" x14ac:dyDescent="0.2">
      <c r="A342" s="12" t="s">
        <v>162</v>
      </c>
      <c r="B342" s="44">
        <v>9562</v>
      </c>
      <c r="C342" s="37">
        <v>261</v>
      </c>
      <c r="D342" s="37">
        <f>342+324</f>
        <v>666</v>
      </c>
      <c r="E342" s="36">
        <v>4528</v>
      </c>
      <c r="F342" s="36">
        <v>1658</v>
      </c>
      <c r="G342" s="36">
        <v>1303</v>
      </c>
      <c r="H342" s="36">
        <v>264</v>
      </c>
      <c r="I342" s="36">
        <v>1391</v>
      </c>
      <c r="J342" s="36">
        <v>1346</v>
      </c>
      <c r="K342" s="36">
        <v>10490</v>
      </c>
    </row>
    <row r="343" spans="1:11" ht="15" customHeight="1" x14ac:dyDescent="0.2">
      <c r="A343" s="12" t="s">
        <v>191</v>
      </c>
      <c r="B343" s="35">
        <v>9613</v>
      </c>
      <c r="C343" s="37">
        <v>257</v>
      </c>
      <c r="D343" s="37">
        <f>339+313</f>
        <v>652</v>
      </c>
      <c r="E343" s="36">
        <v>4535</v>
      </c>
      <c r="F343" s="36">
        <v>1632</v>
      </c>
      <c r="G343" s="36">
        <v>1298</v>
      </c>
      <c r="H343" s="37">
        <v>284</v>
      </c>
      <c r="I343" s="36">
        <v>1394</v>
      </c>
      <c r="J343" s="36">
        <v>1379</v>
      </c>
      <c r="K343" s="36">
        <v>10522</v>
      </c>
    </row>
    <row r="344" spans="1:11" ht="15" customHeight="1" x14ac:dyDescent="0.2">
      <c r="A344" s="12" t="s">
        <v>220</v>
      </c>
      <c r="B344" s="35">
        <v>9794</v>
      </c>
      <c r="C344" s="37">
        <v>261</v>
      </c>
      <c r="D344" s="37">
        <f>333+303</f>
        <v>636</v>
      </c>
      <c r="E344" s="36">
        <v>4601</v>
      </c>
      <c r="F344" s="36">
        <v>1640</v>
      </c>
      <c r="G344" s="36">
        <v>1305</v>
      </c>
      <c r="H344" s="36">
        <v>235</v>
      </c>
      <c r="I344" s="36">
        <v>1526</v>
      </c>
      <c r="J344" s="36">
        <v>1384</v>
      </c>
      <c r="K344" s="36">
        <v>10691</v>
      </c>
    </row>
    <row r="345" spans="1:11" ht="15" customHeight="1" x14ac:dyDescent="0.2">
      <c r="A345" s="12" t="s">
        <v>249</v>
      </c>
      <c r="B345" s="35">
        <v>9932</v>
      </c>
      <c r="C345" s="37">
        <v>267</v>
      </c>
      <c r="D345" s="37">
        <f>355+316</f>
        <v>671</v>
      </c>
      <c r="E345" s="36">
        <v>4695</v>
      </c>
      <c r="F345" s="36">
        <v>1625</v>
      </c>
      <c r="G345" s="36">
        <v>1327</v>
      </c>
      <c r="H345" s="37">
        <v>261</v>
      </c>
      <c r="I345" s="36">
        <v>1562</v>
      </c>
      <c r="J345" s="36">
        <v>1401</v>
      </c>
      <c r="K345" s="36">
        <v>10870</v>
      </c>
    </row>
    <row r="346" spans="1:11" ht="15" customHeight="1" x14ac:dyDescent="0.2">
      <c r="A346" s="12" t="s">
        <v>278</v>
      </c>
      <c r="B346" s="35">
        <v>9203</v>
      </c>
      <c r="C346" s="37">
        <v>238</v>
      </c>
      <c r="D346" s="37">
        <f>312+281</f>
        <v>593</v>
      </c>
      <c r="E346" s="36">
        <v>4281</v>
      </c>
      <c r="F346" s="36">
        <v>1575</v>
      </c>
      <c r="G346" s="36">
        <v>1262</v>
      </c>
      <c r="H346" s="37">
        <v>232</v>
      </c>
      <c r="I346" s="36">
        <v>1415</v>
      </c>
      <c r="J346" s="36">
        <v>1268</v>
      </c>
      <c r="K346" s="36">
        <v>10033</v>
      </c>
    </row>
    <row r="347" spans="1:11" ht="15" customHeight="1" x14ac:dyDescent="0.2">
      <c r="A347" s="12" t="s">
        <v>307</v>
      </c>
      <c r="B347" s="44">
        <v>9446</v>
      </c>
      <c r="C347" s="37">
        <v>266</v>
      </c>
      <c r="D347" s="37">
        <f>347+320</f>
        <v>667</v>
      </c>
      <c r="E347" s="36">
        <v>4384</v>
      </c>
      <c r="F347" s="36">
        <v>1653</v>
      </c>
      <c r="G347" s="36">
        <v>1335</v>
      </c>
      <c r="H347" s="36">
        <v>242</v>
      </c>
      <c r="I347" s="36">
        <v>1479</v>
      </c>
      <c r="J347" s="36">
        <v>1286</v>
      </c>
      <c r="K347" s="36">
        <v>10379</v>
      </c>
    </row>
    <row r="348" spans="1:11" ht="15" customHeight="1" x14ac:dyDescent="0.2">
      <c r="A348" s="12" t="s">
        <v>336</v>
      </c>
      <c r="B348" s="35">
        <v>8994</v>
      </c>
      <c r="C348" s="37">
        <v>241</v>
      </c>
      <c r="D348" s="37">
        <f>319+297</f>
        <v>616</v>
      </c>
      <c r="E348" s="36">
        <v>4177</v>
      </c>
      <c r="F348" s="36">
        <v>1556</v>
      </c>
      <c r="G348" s="36">
        <v>1255</v>
      </c>
      <c r="H348" s="36">
        <v>235</v>
      </c>
      <c r="I348" s="36">
        <v>1412</v>
      </c>
      <c r="J348" s="36">
        <v>1216</v>
      </c>
      <c r="K348" s="36">
        <v>9851</v>
      </c>
    </row>
    <row r="349" spans="1:11" ht="15" customHeight="1" x14ac:dyDescent="0.2">
      <c r="A349" s="12" t="s">
        <v>365</v>
      </c>
      <c r="B349" s="44">
        <v>9442</v>
      </c>
      <c r="C349" s="37">
        <v>240</v>
      </c>
      <c r="D349" s="37">
        <f>309+283</f>
        <v>592</v>
      </c>
      <c r="E349" s="36">
        <v>4369</v>
      </c>
      <c r="F349" s="36">
        <v>1590</v>
      </c>
      <c r="G349" s="36">
        <v>1331</v>
      </c>
      <c r="H349" s="36">
        <v>239</v>
      </c>
      <c r="I349" s="36">
        <v>1463</v>
      </c>
      <c r="J349" s="36">
        <v>1283</v>
      </c>
      <c r="K349" s="36">
        <v>10273</v>
      </c>
    </row>
    <row r="350" spans="1:11" ht="15" customHeight="1" x14ac:dyDescent="0.2">
      <c r="A350" s="12" t="s">
        <v>43</v>
      </c>
      <c r="B350" s="44">
        <v>8399</v>
      </c>
      <c r="C350" s="37">
        <v>235</v>
      </c>
      <c r="D350" s="37">
        <f>313+295</f>
        <v>608</v>
      </c>
      <c r="E350" s="36">
        <v>3921</v>
      </c>
      <c r="F350" s="36">
        <v>1438</v>
      </c>
      <c r="G350" s="36">
        <v>1210</v>
      </c>
      <c r="H350" s="36">
        <v>202</v>
      </c>
      <c r="I350" s="36">
        <v>1327</v>
      </c>
      <c r="J350" s="36">
        <v>1144</v>
      </c>
      <c r="K350" s="36">
        <v>9242</v>
      </c>
    </row>
    <row r="351" spans="1:11" ht="15" customHeight="1" x14ac:dyDescent="0.2">
      <c r="A351" s="12" t="s">
        <v>73</v>
      </c>
      <c r="B351" s="35">
        <v>7904</v>
      </c>
      <c r="C351" s="37">
        <v>216</v>
      </c>
      <c r="D351" s="37">
        <f>286+263</f>
        <v>549</v>
      </c>
      <c r="E351" s="36">
        <v>3678</v>
      </c>
      <c r="F351" s="36">
        <v>1357</v>
      </c>
      <c r="G351" s="36">
        <v>1128</v>
      </c>
      <c r="H351" s="36">
        <v>192</v>
      </c>
      <c r="I351" s="36">
        <v>1245</v>
      </c>
      <c r="J351" s="36">
        <v>1070</v>
      </c>
      <c r="K351" s="36">
        <v>8669</v>
      </c>
    </row>
    <row r="352" spans="1:11" ht="15" customHeight="1" x14ac:dyDescent="0.2">
      <c r="A352" s="12" t="s">
        <v>103</v>
      </c>
      <c r="B352" s="44">
        <v>9145</v>
      </c>
      <c r="C352" s="37">
        <v>246</v>
      </c>
      <c r="D352" s="37">
        <f>322+290</f>
        <v>612</v>
      </c>
      <c r="E352" s="36">
        <v>4242</v>
      </c>
      <c r="F352" s="36">
        <v>1585</v>
      </c>
      <c r="G352" s="36">
        <v>1267</v>
      </c>
      <c r="H352" s="36">
        <v>249</v>
      </c>
      <c r="I352" s="36">
        <v>1431</v>
      </c>
      <c r="J352" s="36">
        <v>1229</v>
      </c>
      <c r="K352" s="36">
        <v>10003</v>
      </c>
    </row>
    <row r="353" spans="1:11" ht="15" customHeight="1" x14ac:dyDescent="0.2">
      <c r="A353" s="12" t="s">
        <v>133</v>
      </c>
      <c r="B353" s="35">
        <v>9211</v>
      </c>
      <c r="C353" s="37">
        <v>252</v>
      </c>
      <c r="D353" s="37">
        <f>326+310</f>
        <v>636</v>
      </c>
      <c r="E353" s="36">
        <v>4279</v>
      </c>
      <c r="F353" s="36">
        <v>1567</v>
      </c>
      <c r="G353" s="36">
        <v>1300</v>
      </c>
      <c r="H353" s="36">
        <v>220</v>
      </c>
      <c r="I353" s="36">
        <v>1493</v>
      </c>
      <c r="J353" s="36">
        <v>1241</v>
      </c>
      <c r="K353" s="36">
        <v>10099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13"/>
  <sheetViews>
    <sheetView showGridLines="0" workbookViewId="0">
      <selection activeCell="C102" sqref="C102"/>
    </sheetView>
  </sheetViews>
  <sheetFormatPr baseColWidth="10" defaultColWidth="8.83203125" defaultRowHeight="15" customHeight="1" x14ac:dyDescent="0.2"/>
  <cols>
    <col min="1" max="1" width="14.5" style="18" customWidth="1"/>
    <col min="2" max="5" width="8.83203125" style="18" customWidth="1"/>
    <col min="6" max="6" width="18.6640625" style="18" customWidth="1"/>
    <col min="7" max="7" width="16.5" style="18" customWidth="1"/>
    <col min="8" max="8" width="11.1640625" style="18" customWidth="1"/>
    <col min="9" max="256" width="8.83203125" style="18" customWidth="1"/>
  </cols>
  <sheetData>
    <row r="1" spans="1:12" ht="18.75" customHeight="1" x14ac:dyDescent="0.2">
      <c r="A1" s="52" t="s">
        <v>0</v>
      </c>
      <c r="B1" s="53" t="s">
        <v>18</v>
      </c>
      <c r="C1" s="54" t="s">
        <v>19</v>
      </c>
      <c r="D1" s="54" t="s">
        <v>20</v>
      </c>
      <c r="E1" s="55" t="s">
        <v>21</v>
      </c>
      <c r="F1" s="53" t="s">
        <v>22</v>
      </c>
      <c r="G1" s="55" t="s">
        <v>23</v>
      </c>
      <c r="H1" s="53" t="s">
        <v>24</v>
      </c>
      <c r="I1" s="54" t="s">
        <v>25</v>
      </c>
      <c r="J1" s="55" t="s">
        <v>26</v>
      </c>
      <c r="K1" s="53" t="s">
        <v>27</v>
      </c>
      <c r="L1" s="56" t="s">
        <v>28</v>
      </c>
    </row>
    <row r="2" spans="1:12" ht="15.5" customHeight="1" x14ac:dyDescent="0.2">
      <c r="A2" s="5" t="s">
        <v>34</v>
      </c>
      <c r="B2" s="17">
        <v>3345769</v>
      </c>
      <c r="C2" s="17">
        <v>1599350</v>
      </c>
      <c r="D2" s="17">
        <v>2455152</v>
      </c>
      <c r="E2" s="17">
        <v>30659</v>
      </c>
      <c r="F2" s="17">
        <v>61896.241499999996</v>
      </c>
      <c r="G2" s="17">
        <v>103859.0304983</v>
      </c>
      <c r="H2" s="17">
        <v>72151</v>
      </c>
      <c r="I2" s="17">
        <v>21293</v>
      </c>
      <c r="J2" s="17">
        <v>4848</v>
      </c>
      <c r="K2" s="17">
        <v>705103</v>
      </c>
      <c r="L2" s="19"/>
    </row>
    <row r="3" spans="1:12" ht="15" customHeight="1" x14ac:dyDescent="0.2">
      <c r="A3" s="8" t="s">
        <v>64</v>
      </c>
      <c r="B3" s="6">
        <v>2881474</v>
      </c>
      <c r="C3" s="6">
        <v>1460007</v>
      </c>
      <c r="D3" s="6">
        <v>2139637</v>
      </c>
      <c r="E3" s="6">
        <v>27596</v>
      </c>
      <c r="F3" s="6">
        <v>60391.155500000008</v>
      </c>
      <c r="G3" s="6">
        <v>100102.9113703</v>
      </c>
      <c r="H3" s="6">
        <v>60770</v>
      </c>
      <c r="I3" s="6">
        <v>18425</v>
      </c>
      <c r="J3" s="6">
        <v>3774</v>
      </c>
      <c r="K3" s="6">
        <v>579896</v>
      </c>
      <c r="L3" s="20"/>
    </row>
    <row r="4" spans="1:12" ht="15" customHeight="1" x14ac:dyDescent="0.2">
      <c r="A4" s="8" t="s">
        <v>94</v>
      </c>
      <c r="B4" s="6">
        <v>3666012</v>
      </c>
      <c r="C4" s="6">
        <v>1957513</v>
      </c>
      <c r="D4" s="6">
        <v>2903425</v>
      </c>
      <c r="E4" s="6">
        <v>34393</v>
      </c>
      <c r="F4" s="6">
        <v>69862.617000000013</v>
      </c>
      <c r="G4" s="6">
        <v>124524.461402</v>
      </c>
      <c r="H4" s="6">
        <v>75206</v>
      </c>
      <c r="I4" s="6">
        <v>21958</v>
      </c>
      <c r="J4" s="6">
        <v>4995</v>
      </c>
      <c r="K4" s="6">
        <v>743127</v>
      </c>
      <c r="L4" s="20"/>
    </row>
    <row r="5" spans="1:12" ht="15" customHeight="1" x14ac:dyDescent="0.2">
      <c r="A5" s="8" t="s">
        <v>124</v>
      </c>
      <c r="B5" s="6">
        <v>3624713</v>
      </c>
      <c r="C5" s="6">
        <v>2063074</v>
      </c>
      <c r="D5" s="6">
        <v>2825201</v>
      </c>
      <c r="E5" s="6">
        <v>33506</v>
      </c>
      <c r="F5" s="6">
        <v>70366.85500000001</v>
      </c>
      <c r="G5" s="6">
        <v>115809.48539830001</v>
      </c>
      <c r="H5" s="6">
        <v>74935</v>
      </c>
      <c r="I5" s="6">
        <v>20935</v>
      </c>
      <c r="J5" s="6">
        <v>5733</v>
      </c>
      <c r="K5" s="6">
        <v>722818</v>
      </c>
      <c r="L5" s="20"/>
    </row>
    <row r="6" spans="1:12" ht="15" customHeight="1" x14ac:dyDescent="0.2">
      <c r="A6" s="8" t="s">
        <v>154</v>
      </c>
      <c r="B6" s="6">
        <v>3932920</v>
      </c>
      <c r="C6" s="6">
        <v>2128734</v>
      </c>
      <c r="D6" s="6">
        <v>2865485</v>
      </c>
      <c r="E6" s="6">
        <v>35971</v>
      </c>
      <c r="F6" s="6">
        <v>70054.698499999999</v>
      </c>
      <c r="G6" s="6">
        <v>125425.20182259999</v>
      </c>
      <c r="H6" s="6">
        <v>74256</v>
      </c>
      <c r="I6" s="6">
        <v>22604</v>
      </c>
      <c r="J6" s="6">
        <v>6636</v>
      </c>
      <c r="K6" s="6">
        <v>769613</v>
      </c>
      <c r="L6" s="20"/>
    </row>
    <row r="7" spans="1:12" ht="15" customHeight="1" x14ac:dyDescent="0.2">
      <c r="A7" s="8" t="s">
        <v>183</v>
      </c>
      <c r="B7" s="6">
        <v>4282071</v>
      </c>
      <c r="C7" s="6">
        <v>2126091</v>
      </c>
      <c r="D7" s="6">
        <v>3011037</v>
      </c>
      <c r="E7" s="6">
        <v>33278</v>
      </c>
      <c r="F7" s="6">
        <v>70374.976999999984</v>
      </c>
      <c r="G7" s="6">
        <v>118215.2034746</v>
      </c>
      <c r="H7" s="6">
        <v>74062</v>
      </c>
      <c r="I7" s="6">
        <v>23511</v>
      </c>
      <c r="J7" s="6">
        <v>6349</v>
      </c>
      <c r="K7" s="6">
        <v>825722</v>
      </c>
      <c r="L7" s="20"/>
    </row>
    <row r="8" spans="1:12" ht="15" customHeight="1" x14ac:dyDescent="0.2">
      <c r="A8" s="8" t="s">
        <v>212</v>
      </c>
      <c r="B8" s="6">
        <v>4687045</v>
      </c>
      <c r="C8" s="6">
        <v>2181561</v>
      </c>
      <c r="D8" s="6">
        <v>3221330</v>
      </c>
      <c r="E8" s="6">
        <v>36121</v>
      </c>
      <c r="F8" s="6">
        <v>69897.637499999997</v>
      </c>
      <c r="G8" s="6">
        <v>123910.01165479999</v>
      </c>
      <c r="H8" s="6">
        <v>76122</v>
      </c>
      <c r="I8" s="6">
        <v>25536</v>
      </c>
      <c r="J8" s="6">
        <v>6272</v>
      </c>
      <c r="K8" s="6">
        <v>905981</v>
      </c>
      <c r="L8" s="20"/>
    </row>
    <row r="9" spans="1:12" ht="15" customHeight="1" x14ac:dyDescent="0.2">
      <c r="A9" s="8" t="s">
        <v>241</v>
      </c>
      <c r="B9" s="6">
        <v>4718586</v>
      </c>
      <c r="C9" s="6">
        <v>2284369</v>
      </c>
      <c r="D9" s="6">
        <v>3214926</v>
      </c>
      <c r="E9" s="6">
        <v>36911</v>
      </c>
      <c r="F9" s="6">
        <v>68410.776499999993</v>
      </c>
      <c r="G9" s="6">
        <v>118738.4342325</v>
      </c>
      <c r="H9" s="6">
        <v>79966</v>
      </c>
      <c r="I9" s="6">
        <v>25044</v>
      </c>
      <c r="J9" s="6">
        <v>5942</v>
      </c>
      <c r="K9" s="6">
        <v>903333</v>
      </c>
      <c r="L9" s="20"/>
    </row>
    <row r="10" spans="1:12" ht="15" customHeight="1" x14ac:dyDescent="0.2">
      <c r="A10" s="8" t="s">
        <v>270</v>
      </c>
      <c r="B10" s="6">
        <v>3933255</v>
      </c>
      <c r="C10" s="6">
        <v>2028166</v>
      </c>
      <c r="D10" s="6">
        <v>2598947</v>
      </c>
      <c r="E10" s="6">
        <v>31316</v>
      </c>
      <c r="F10" s="6">
        <v>72807.94200000001</v>
      </c>
      <c r="G10" s="6">
        <v>122085.9771835</v>
      </c>
      <c r="H10" s="6">
        <v>72779</v>
      </c>
      <c r="I10" s="6">
        <v>21637</v>
      </c>
      <c r="J10" s="6">
        <v>6074</v>
      </c>
      <c r="K10" s="6">
        <v>743708</v>
      </c>
      <c r="L10" s="20"/>
    </row>
    <row r="11" spans="1:12" ht="15" customHeight="1" x14ac:dyDescent="0.2">
      <c r="A11" s="8" t="s">
        <v>299</v>
      </c>
      <c r="B11" s="6">
        <v>4013193</v>
      </c>
      <c r="C11" s="6">
        <v>2171185</v>
      </c>
      <c r="D11" s="6">
        <v>2814620</v>
      </c>
      <c r="E11" s="6">
        <v>33576</v>
      </c>
      <c r="F11" s="6">
        <v>75354.246500000008</v>
      </c>
      <c r="G11" s="6">
        <v>135955.88033089999</v>
      </c>
      <c r="H11" s="6">
        <v>77941</v>
      </c>
      <c r="I11" s="6">
        <v>22051</v>
      </c>
      <c r="J11" s="6">
        <v>5748</v>
      </c>
      <c r="K11" s="6">
        <v>754789</v>
      </c>
      <c r="L11" s="20"/>
    </row>
    <row r="12" spans="1:12" ht="15" customHeight="1" x14ac:dyDescent="0.2">
      <c r="A12" s="8" t="s">
        <v>328</v>
      </c>
      <c r="B12" s="6">
        <v>3745653</v>
      </c>
      <c r="C12" s="6">
        <v>2055210</v>
      </c>
      <c r="D12" s="6">
        <v>2630279</v>
      </c>
      <c r="E12" s="6">
        <v>30089</v>
      </c>
      <c r="F12" s="6">
        <v>71062.79800000001</v>
      </c>
      <c r="G12" s="6">
        <v>127458.6987931</v>
      </c>
      <c r="H12" s="6">
        <v>74526</v>
      </c>
      <c r="I12" s="6">
        <v>20828</v>
      </c>
      <c r="J12" s="6">
        <v>5979</v>
      </c>
      <c r="K12" s="6">
        <v>700606</v>
      </c>
      <c r="L12" s="20"/>
    </row>
    <row r="13" spans="1:12" ht="15" customHeight="1" x14ac:dyDescent="0.2">
      <c r="A13" s="9" t="s">
        <v>357</v>
      </c>
      <c r="B13" s="6">
        <v>3690195</v>
      </c>
      <c r="C13" s="6">
        <v>1927822</v>
      </c>
      <c r="D13" s="6">
        <v>2514151</v>
      </c>
      <c r="E13" s="6">
        <v>31486</v>
      </c>
      <c r="F13" s="6">
        <v>83423.512499999983</v>
      </c>
      <c r="G13" s="6">
        <v>114296.97169780001</v>
      </c>
      <c r="H13" s="6">
        <v>69534</v>
      </c>
      <c r="I13" s="6">
        <v>20951</v>
      </c>
      <c r="J13" s="6">
        <v>5583</v>
      </c>
      <c r="K13" s="6">
        <v>713209</v>
      </c>
      <c r="L13" s="20"/>
    </row>
    <row r="14" spans="1:12" ht="15" customHeight="1" x14ac:dyDescent="0.2">
      <c r="A14" s="5" t="s">
        <v>35</v>
      </c>
      <c r="B14" s="6">
        <v>3398786</v>
      </c>
      <c r="C14" s="6">
        <v>1636991</v>
      </c>
      <c r="D14" s="6">
        <v>2288203</v>
      </c>
      <c r="E14" s="6">
        <v>29026</v>
      </c>
      <c r="F14" s="6">
        <v>63128.830999999998</v>
      </c>
      <c r="G14" s="6">
        <v>113131.04947139999</v>
      </c>
      <c r="H14" s="6">
        <v>68045</v>
      </c>
      <c r="I14" s="6">
        <v>21181</v>
      </c>
      <c r="J14" s="6">
        <v>4405</v>
      </c>
      <c r="K14" s="6">
        <v>667965</v>
      </c>
      <c r="L14" s="20"/>
    </row>
    <row r="15" spans="1:12" ht="15" customHeight="1" x14ac:dyDescent="0.2">
      <c r="A15" s="8" t="s">
        <v>65</v>
      </c>
      <c r="B15" s="6">
        <v>2986837</v>
      </c>
      <c r="C15" s="6">
        <v>1555912</v>
      </c>
      <c r="D15" s="6">
        <v>2089008</v>
      </c>
      <c r="E15" s="6">
        <v>28572</v>
      </c>
      <c r="F15" s="6">
        <v>63172.732000000004</v>
      </c>
      <c r="G15" s="6">
        <v>108455.72507070001</v>
      </c>
      <c r="H15" s="6">
        <v>65032</v>
      </c>
      <c r="I15" s="6">
        <v>19271</v>
      </c>
      <c r="J15" s="6">
        <v>4563</v>
      </c>
      <c r="K15" s="6">
        <v>577778</v>
      </c>
      <c r="L15" s="20"/>
    </row>
    <row r="16" spans="1:12" ht="15" customHeight="1" x14ac:dyDescent="0.2">
      <c r="A16" s="8" t="s">
        <v>95</v>
      </c>
      <c r="B16" s="6">
        <v>3854583</v>
      </c>
      <c r="C16" s="6">
        <v>2008119</v>
      </c>
      <c r="D16" s="6">
        <v>2796184</v>
      </c>
      <c r="E16" s="6">
        <v>34934</v>
      </c>
      <c r="F16" s="6">
        <v>74956.415499999988</v>
      </c>
      <c r="G16" s="6">
        <v>132600.47539850001</v>
      </c>
      <c r="H16" s="6">
        <v>78598</v>
      </c>
      <c r="I16" s="6">
        <v>23146</v>
      </c>
      <c r="J16" s="6">
        <v>5702</v>
      </c>
      <c r="K16" s="6">
        <v>720608</v>
      </c>
      <c r="L16" s="20"/>
    </row>
    <row r="17" spans="1:12" ht="15" customHeight="1" x14ac:dyDescent="0.2">
      <c r="A17" s="8" t="s">
        <v>125</v>
      </c>
      <c r="B17" s="6">
        <v>3969169</v>
      </c>
      <c r="C17" s="6">
        <v>2030613</v>
      </c>
      <c r="D17" s="6">
        <v>2931848</v>
      </c>
      <c r="E17" s="6">
        <v>33736</v>
      </c>
      <c r="F17" s="6">
        <v>68483.34600000002</v>
      </c>
      <c r="G17" s="6">
        <v>121124.8773795</v>
      </c>
      <c r="H17" s="6">
        <v>74815</v>
      </c>
      <c r="I17" s="6">
        <v>22485</v>
      </c>
      <c r="J17" s="6">
        <v>5211</v>
      </c>
      <c r="K17" s="6">
        <v>733691</v>
      </c>
      <c r="L17" s="20"/>
    </row>
    <row r="18" spans="1:12" ht="15" customHeight="1" x14ac:dyDescent="0.2">
      <c r="A18" s="8" t="s">
        <v>155</v>
      </c>
      <c r="B18" s="6">
        <v>4182902</v>
      </c>
      <c r="C18" s="6">
        <v>2192165</v>
      </c>
      <c r="D18" s="6">
        <v>3003228</v>
      </c>
      <c r="E18" s="6">
        <v>34474</v>
      </c>
      <c r="F18" s="6">
        <v>67158.024499999985</v>
      </c>
      <c r="G18" s="6">
        <v>118486.0862217</v>
      </c>
      <c r="H18" s="6">
        <v>77945</v>
      </c>
      <c r="I18" s="6">
        <v>22746</v>
      </c>
      <c r="J18" s="6">
        <v>5956</v>
      </c>
      <c r="K18" s="6">
        <v>782945</v>
      </c>
      <c r="L18" s="20"/>
    </row>
    <row r="19" spans="1:12" ht="15" customHeight="1" x14ac:dyDescent="0.2">
      <c r="A19" s="8" t="s">
        <v>184</v>
      </c>
      <c r="B19" s="6">
        <v>4345932</v>
      </c>
      <c r="C19" s="6">
        <v>2169680</v>
      </c>
      <c r="D19" s="6">
        <v>3119099</v>
      </c>
      <c r="E19" s="6">
        <v>34515</v>
      </c>
      <c r="F19" s="6">
        <v>72398.137500000012</v>
      </c>
      <c r="G19" s="6">
        <v>118222.971726</v>
      </c>
      <c r="H19" s="6">
        <v>77570</v>
      </c>
      <c r="I19" s="6">
        <v>23517</v>
      </c>
      <c r="J19" s="6">
        <v>5802</v>
      </c>
      <c r="K19" s="6">
        <v>819819</v>
      </c>
      <c r="L19" s="20"/>
    </row>
    <row r="20" spans="1:12" ht="15" customHeight="1" x14ac:dyDescent="0.2">
      <c r="A20" s="8" t="s">
        <v>213</v>
      </c>
      <c r="B20" s="6">
        <v>4823356</v>
      </c>
      <c r="C20" s="6">
        <v>2217694</v>
      </c>
      <c r="D20" s="6">
        <v>3369345</v>
      </c>
      <c r="E20" s="6">
        <v>41148</v>
      </c>
      <c r="F20" s="6">
        <v>62308.747000000003</v>
      </c>
      <c r="G20" s="6">
        <v>120097</v>
      </c>
      <c r="H20" s="6">
        <v>79700</v>
      </c>
      <c r="I20" s="6">
        <v>25771</v>
      </c>
      <c r="J20" s="6">
        <v>6336</v>
      </c>
      <c r="K20" s="6">
        <v>887369</v>
      </c>
      <c r="L20" s="20"/>
    </row>
    <row r="21" spans="1:12" ht="15" customHeight="1" x14ac:dyDescent="0.2">
      <c r="A21" s="8" t="s">
        <v>242</v>
      </c>
      <c r="B21" s="6">
        <v>4539900</v>
      </c>
      <c r="C21" s="6">
        <v>2168623</v>
      </c>
      <c r="D21" s="6">
        <v>3113842</v>
      </c>
      <c r="E21" s="6">
        <v>41216</v>
      </c>
      <c r="F21" s="6">
        <v>65895.577000000005</v>
      </c>
      <c r="G21" s="6">
        <v>108093.9860553</v>
      </c>
      <c r="H21" s="6">
        <v>75097</v>
      </c>
      <c r="I21" s="6">
        <v>23826</v>
      </c>
      <c r="J21" s="6">
        <v>6006</v>
      </c>
      <c r="K21" s="6">
        <v>854905</v>
      </c>
      <c r="L21" s="20"/>
    </row>
    <row r="22" spans="1:12" ht="15" customHeight="1" x14ac:dyDescent="0.2">
      <c r="A22" s="8" t="s">
        <v>271</v>
      </c>
      <c r="B22" s="6">
        <v>4032192</v>
      </c>
      <c r="C22" s="6">
        <v>1992305</v>
      </c>
      <c r="D22" s="6">
        <v>2711189</v>
      </c>
      <c r="E22" s="6">
        <v>33584</v>
      </c>
      <c r="F22" s="6">
        <v>65885.2935</v>
      </c>
      <c r="G22" s="6">
        <v>115708.7736436</v>
      </c>
      <c r="H22" s="6">
        <v>74752</v>
      </c>
      <c r="I22" s="6">
        <v>22099</v>
      </c>
      <c r="J22" s="6">
        <v>6099</v>
      </c>
      <c r="K22" s="6">
        <v>752028</v>
      </c>
      <c r="L22" s="20"/>
    </row>
    <row r="23" spans="1:12" ht="15" customHeight="1" x14ac:dyDescent="0.2">
      <c r="A23" s="8" t="s">
        <v>300</v>
      </c>
      <c r="B23" s="6">
        <v>3997256</v>
      </c>
      <c r="C23" s="6">
        <v>2105938</v>
      </c>
      <c r="D23" s="6">
        <v>2803321</v>
      </c>
      <c r="E23" s="6">
        <v>36297</v>
      </c>
      <c r="F23" s="6">
        <v>65170.150500000003</v>
      </c>
      <c r="G23" s="6">
        <v>121469.63050270001</v>
      </c>
      <c r="H23" s="6">
        <v>76362</v>
      </c>
      <c r="I23" s="6">
        <v>21939</v>
      </c>
      <c r="J23" s="6">
        <v>5682</v>
      </c>
      <c r="K23" s="6">
        <v>727862</v>
      </c>
      <c r="L23" s="20"/>
    </row>
    <row r="24" spans="1:12" ht="15" customHeight="1" x14ac:dyDescent="0.2">
      <c r="A24" s="8" t="s">
        <v>329</v>
      </c>
      <c r="B24" s="6">
        <v>3696617</v>
      </c>
      <c r="C24" s="6">
        <v>2039282</v>
      </c>
      <c r="D24" s="6">
        <v>2709485</v>
      </c>
      <c r="E24" s="6">
        <v>33288</v>
      </c>
      <c r="F24" s="6">
        <v>66810.450499999992</v>
      </c>
      <c r="G24" s="6">
        <v>112960.74442459999</v>
      </c>
      <c r="H24" s="6">
        <v>73937</v>
      </c>
      <c r="I24" s="6">
        <v>20868</v>
      </c>
      <c r="J24" s="6">
        <v>5384</v>
      </c>
      <c r="K24" s="6">
        <v>683197</v>
      </c>
      <c r="L24" s="20"/>
    </row>
    <row r="25" spans="1:12" ht="15" customHeight="1" x14ac:dyDescent="0.2">
      <c r="A25" s="9" t="s">
        <v>358</v>
      </c>
      <c r="B25" s="6">
        <v>3822082</v>
      </c>
      <c r="C25" s="6">
        <v>2005156</v>
      </c>
      <c r="D25" s="6">
        <v>2766279</v>
      </c>
      <c r="E25" s="6">
        <v>32864</v>
      </c>
      <c r="F25" s="6">
        <v>77288.278775079205</v>
      </c>
      <c r="G25" s="6">
        <v>115444.8857994042</v>
      </c>
      <c r="H25" s="6">
        <v>74551</v>
      </c>
      <c r="I25" s="6">
        <v>22339</v>
      </c>
      <c r="J25" s="6">
        <v>5080</v>
      </c>
      <c r="K25" s="6">
        <v>704494</v>
      </c>
      <c r="L25" s="20"/>
    </row>
    <row r="26" spans="1:12" ht="15" customHeight="1" x14ac:dyDescent="0.2">
      <c r="A26" s="5" t="s">
        <v>36</v>
      </c>
      <c r="B26" s="6">
        <v>3522619</v>
      </c>
      <c r="C26" s="6">
        <v>1727821</v>
      </c>
      <c r="D26" s="6">
        <v>2456479</v>
      </c>
      <c r="E26" s="6">
        <v>29106</v>
      </c>
      <c r="F26" s="6">
        <v>58951</v>
      </c>
      <c r="G26" s="6">
        <v>99079.918032786882</v>
      </c>
      <c r="H26" s="6">
        <v>71763</v>
      </c>
      <c r="I26" s="6">
        <v>21516.431924882629</v>
      </c>
      <c r="J26" s="6">
        <v>4314</v>
      </c>
      <c r="K26" s="6">
        <v>677229.06155398593</v>
      </c>
      <c r="L26" s="20"/>
    </row>
    <row r="27" spans="1:12" ht="15" customHeight="1" x14ac:dyDescent="0.2">
      <c r="A27" s="8" t="s">
        <v>66</v>
      </c>
      <c r="B27" s="6">
        <v>3239977</v>
      </c>
      <c r="C27" s="6">
        <v>1698629</v>
      </c>
      <c r="D27" s="6">
        <v>2341783.950617284</v>
      </c>
      <c r="E27" s="6">
        <v>30184</v>
      </c>
      <c r="F27" s="6">
        <v>59655</v>
      </c>
      <c r="G27" s="6">
        <v>101372.8813559322</v>
      </c>
      <c r="H27" s="6">
        <v>70857.619577308113</v>
      </c>
      <c r="I27" s="6">
        <v>20292</v>
      </c>
      <c r="J27" s="6">
        <v>5111</v>
      </c>
      <c r="K27" s="6">
        <v>610626</v>
      </c>
      <c r="L27" s="20"/>
    </row>
    <row r="28" spans="1:12" ht="15" customHeight="1" x14ac:dyDescent="0.2">
      <c r="A28" s="8" t="s">
        <v>96</v>
      </c>
      <c r="B28" s="6">
        <v>4054703</v>
      </c>
      <c r="C28" s="6">
        <v>2073706.8345323741</v>
      </c>
      <c r="D28" s="6">
        <v>2945319</v>
      </c>
      <c r="E28" s="6">
        <v>35315</v>
      </c>
      <c r="F28" s="6">
        <v>68710.614525139667</v>
      </c>
      <c r="G28" s="6">
        <v>118613.6363636364</v>
      </c>
      <c r="H28" s="6">
        <v>78262.277951933123</v>
      </c>
      <c r="I28" s="6">
        <v>22883</v>
      </c>
      <c r="J28" s="6">
        <v>5971</v>
      </c>
      <c r="K28" s="6">
        <v>730340</v>
      </c>
      <c r="L28" s="20"/>
    </row>
    <row r="29" spans="1:12" ht="15" customHeight="1" x14ac:dyDescent="0.2">
      <c r="A29" s="8" t="s">
        <v>126</v>
      </c>
      <c r="B29" s="6">
        <v>4129990</v>
      </c>
      <c r="C29" s="6">
        <v>2206053.9744847892</v>
      </c>
      <c r="D29" s="6">
        <v>3033257</v>
      </c>
      <c r="E29" s="6">
        <v>33236</v>
      </c>
      <c r="F29" s="6">
        <v>60895.966029723997</v>
      </c>
      <c r="G29" s="6">
        <v>106997.9570990807</v>
      </c>
      <c r="H29" s="6">
        <v>75890.196078431371</v>
      </c>
      <c r="I29" s="6">
        <v>22461.389961389959</v>
      </c>
      <c r="J29" s="6">
        <v>5271.9123505976086</v>
      </c>
      <c r="K29" s="6">
        <v>724004</v>
      </c>
      <c r="L29" s="20"/>
    </row>
    <row r="30" spans="1:12" ht="15" customHeight="1" x14ac:dyDescent="0.2">
      <c r="A30" s="8" t="s">
        <v>156</v>
      </c>
      <c r="B30" s="6">
        <v>4196869</v>
      </c>
      <c r="C30" s="6">
        <v>2302658</v>
      </c>
      <c r="D30" s="6">
        <v>3002879.7653958951</v>
      </c>
      <c r="E30" s="6">
        <v>31419</v>
      </c>
      <c r="F30" s="6">
        <v>68460.762331838559</v>
      </c>
      <c r="G30" s="6">
        <v>107759.6389366285</v>
      </c>
      <c r="H30" s="6">
        <v>76181</v>
      </c>
      <c r="I30" s="6">
        <v>22862</v>
      </c>
      <c r="J30" s="6">
        <v>6761.1283643892339</v>
      </c>
      <c r="K30" s="6">
        <v>748614</v>
      </c>
      <c r="L30" s="20"/>
    </row>
    <row r="31" spans="1:12" ht="15" customHeight="1" x14ac:dyDescent="0.2">
      <c r="A31" s="8" t="s">
        <v>185</v>
      </c>
      <c r="B31" s="6">
        <v>4523998.0314960629</v>
      </c>
      <c r="C31" s="6">
        <v>2280219</v>
      </c>
      <c r="D31" s="6">
        <v>3151301.301301301</v>
      </c>
      <c r="E31" s="6">
        <v>31475.471698113201</v>
      </c>
      <c r="F31" s="6">
        <v>64937.424961337078</v>
      </c>
      <c r="G31" s="6">
        <v>110990.9090909091</v>
      </c>
      <c r="H31" s="6">
        <v>75905</v>
      </c>
      <c r="I31" s="6">
        <v>24788.999978939446</v>
      </c>
      <c r="J31" s="6">
        <v>5730</v>
      </c>
      <c r="K31" s="6">
        <v>797182</v>
      </c>
      <c r="L31" s="20"/>
    </row>
    <row r="32" spans="1:12" ht="15" customHeight="1" x14ac:dyDescent="0.2">
      <c r="A32" s="8" t="s">
        <v>214</v>
      </c>
      <c r="B32" s="6">
        <v>4908639.3280632412</v>
      </c>
      <c r="C32" s="6">
        <v>2282955</v>
      </c>
      <c r="D32" s="6">
        <v>3272009</v>
      </c>
      <c r="E32" s="6">
        <v>36892</v>
      </c>
      <c r="F32" s="6">
        <v>61081.871345029242</v>
      </c>
      <c r="G32" s="6">
        <v>115409.3892911188</v>
      </c>
      <c r="H32" s="6">
        <v>75906</v>
      </c>
      <c r="I32" s="6">
        <v>26308.910891089108</v>
      </c>
      <c r="J32" s="6">
        <v>5813</v>
      </c>
      <c r="K32" s="6">
        <v>851253</v>
      </c>
      <c r="L32" s="20"/>
    </row>
    <row r="33" spans="1:12" ht="15" customHeight="1" x14ac:dyDescent="0.2">
      <c r="A33" s="8" t="s">
        <v>243</v>
      </c>
      <c r="B33" s="6">
        <v>4988477.4509803923</v>
      </c>
      <c r="C33" s="6">
        <v>2538303</v>
      </c>
      <c r="D33" s="6">
        <v>3267981.3359528491</v>
      </c>
      <c r="E33" s="6">
        <v>37758</v>
      </c>
      <c r="F33" s="6">
        <v>69683.829249939416</v>
      </c>
      <c r="G33" s="6">
        <v>109625.5415441659</v>
      </c>
      <c r="H33" s="6">
        <v>80869</v>
      </c>
      <c r="I33" s="6">
        <v>26421.364985163207</v>
      </c>
      <c r="J33" s="6">
        <v>5576</v>
      </c>
      <c r="K33" s="6">
        <v>864375.25987525994</v>
      </c>
      <c r="L33" s="20"/>
    </row>
    <row r="34" spans="1:12" ht="15" customHeight="1" x14ac:dyDescent="0.2">
      <c r="A34" s="8" t="s">
        <v>272</v>
      </c>
      <c r="B34" s="6">
        <v>4133251.479289941</v>
      </c>
      <c r="C34" s="6">
        <v>2133350</v>
      </c>
      <c r="D34" s="6">
        <v>2639631</v>
      </c>
      <c r="E34" s="6">
        <v>24235</v>
      </c>
      <c r="F34" s="6">
        <v>63626.794258373207</v>
      </c>
      <c r="G34" s="6">
        <v>109083.6820083682</v>
      </c>
      <c r="H34" s="6">
        <v>71765</v>
      </c>
      <c r="I34" s="6">
        <v>23579.918032786885</v>
      </c>
      <c r="J34" s="6">
        <v>5983</v>
      </c>
      <c r="K34" s="6">
        <v>725306</v>
      </c>
      <c r="L34" s="20"/>
    </row>
    <row r="35" spans="1:12" ht="15" customHeight="1" x14ac:dyDescent="0.2">
      <c r="A35" s="8" t="s">
        <v>301</v>
      </c>
      <c r="B35" s="6">
        <v>3844467</v>
      </c>
      <c r="C35" s="6">
        <v>2176931.5196998119</v>
      </c>
      <c r="D35" s="6">
        <v>2570308</v>
      </c>
      <c r="E35" s="6">
        <v>24018</v>
      </c>
      <c r="F35" s="6">
        <v>60567.913385826774</v>
      </c>
      <c r="G35" s="6">
        <v>109063.4222221167</v>
      </c>
      <c r="H35" s="6">
        <v>69053</v>
      </c>
      <c r="I35" s="6">
        <v>21555</v>
      </c>
      <c r="J35" s="6">
        <v>6361.4890767394236</v>
      </c>
      <c r="K35" s="6">
        <v>674970</v>
      </c>
      <c r="L35" s="20"/>
    </row>
    <row r="36" spans="1:12" ht="15" customHeight="1" x14ac:dyDescent="0.2">
      <c r="A36" s="8" t="s">
        <v>330</v>
      </c>
      <c r="B36" s="6">
        <v>3738653</v>
      </c>
      <c r="C36" s="6">
        <v>2084534</v>
      </c>
      <c r="D36" s="6">
        <v>2580400</v>
      </c>
      <c r="E36" s="6">
        <v>25038</v>
      </c>
      <c r="F36" s="6">
        <v>67886.283704572095</v>
      </c>
      <c r="G36" s="6">
        <v>111326.8326204956</v>
      </c>
      <c r="H36" s="6">
        <v>71244</v>
      </c>
      <c r="I36" s="6">
        <v>22013.933149927077</v>
      </c>
      <c r="J36" s="6">
        <v>5472</v>
      </c>
      <c r="K36" s="6">
        <v>655104</v>
      </c>
      <c r="L36" s="20"/>
    </row>
    <row r="37" spans="1:12" ht="15" customHeight="1" x14ac:dyDescent="0.2">
      <c r="A37" s="9" t="s">
        <v>359</v>
      </c>
      <c r="B37" s="6">
        <v>3992540</v>
      </c>
      <c r="C37" s="6">
        <v>2202311</v>
      </c>
      <c r="D37" s="6">
        <v>2725252</v>
      </c>
      <c r="E37" s="6">
        <v>26176</v>
      </c>
      <c r="F37" s="6">
        <v>72849.680170575695</v>
      </c>
      <c r="G37" s="6">
        <v>117100.9365244537</v>
      </c>
      <c r="H37" s="6">
        <v>70630</v>
      </c>
      <c r="I37" s="6">
        <v>22878</v>
      </c>
      <c r="J37" s="6">
        <v>3867</v>
      </c>
      <c r="K37" s="6">
        <v>598628</v>
      </c>
      <c r="L37" s="20"/>
    </row>
    <row r="38" spans="1:12" ht="15" customHeight="1" x14ac:dyDescent="0.2">
      <c r="A38" s="5" t="s">
        <v>37</v>
      </c>
      <c r="B38" s="6">
        <v>3725784</v>
      </c>
      <c r="C38" s="6">
        <v>1927283</v>
      </c>
      <c r="D38" s="6">
        <v>2552157</v>
      </c>
      <c r="E38" s="6">
        <v>24331</v>
      </c>
      <c r="F38" s="6">
        <v>61659.090909090912</v>
      </c>
      <c r="G38" s="6">
        <v>99790.078369506809</v>
      </c>
      <c r="H38" s="6">
        <v>79746.505169620184</v>
      </c>
      <c r="I38" s="6">
        <v>23966.315649646982</v>
      </c>
      <c r="J38" s="6">
        <v>5351.3513513513517</v>
      </c>
      <c r="K38" s="6">
        <v>671134</v>
      </c>
      <c r="L38" s="20"/>
    </row>
    <row r="39" spans="1:12" ht="15" customHeight="1" x14ac:dyDescent="0.2">
      <c r="A39" s="8" t="s">
        <v>67</v>
      </c>
      <c r="B39" s="6">
        <v>3181596</v>
      </c>
      <c r="C39" s="6">
        <v>1780335</v>
      </c>
      <c r="D39" s="6">
        <v>2276214</v>
      </c>
      <c r="E39" s="6">
        <v>22549</v>
      </c>
      <c r="F39" s="6">
        <v>54251.169607259901</v>
      </c>
      <c r="G39" s="6">
        <v>100745.8520643465</v>
      </c>
      <c r="H39" s="6">
        <v>64523.814392932371</v>
      </c>
      <c r="I39" s="6">
        <v>20134</v>
      </c>
      <c r="J39" s="6">
        <v>5124.5136186770424</v>
      </c>
      <c r="K39" s="6">
        <v>578341</v>
      </c>
      <c r="L39" s="20"/>
    </row>
    <row r="40" spans="1:12" ht="15" customHeight="1" x14ac:dyDescent="0.2">
      <c r="A40" s="8" t="s">
        <v>97</v>
      </c>
      <c r="B40" s="6">
        <v>4167173</v>
      </c>
      <c r="C40" s="6">
        <v>2305962</v>
      </c>
      <c r="D40" s="6">
        <v>2981597.6409998462</v>
      </c>
      <c r="E40" s="6">
        <v>29046</v>
      </c>
      <c r="F40" s="6">
        <v>60880.266075388026</v>
      </c>
      <c r="G40" s="6">
        <v>116348.92240559999</v>
      </c>
      <c r="H40" s="6">
        <v>74602.104617322126</v>
      </c>
      <c r="I40" s="6">
        <v>24219.82015892128</v>
      </c>
      <c r="J40" s="6">
        <v>6671.5328467153277</v>
      </c>
      <c r="K40" s="6">
        <v>717902</v>
      </c>
      <c r="L40" s="20"/>
    </row>
    <row r="41" spans="1:12" ht="15" customHeight="1" x14ac:dyDescent="0.2">
      <c r="A41" s="8" t="s">
        <v>127</v>
      </c>
      <c r="B41" s="6">
        <v>3934058.372597795</v>
      </c>
      <c r="C41" s="6">
        <v>2247969</v>
      </c>
      <c r="D41" s="6">
        <v>2954595</v>
      </c>
      <c r="E41" s="6">
        <v>25696</v>
      </c>
      <c r="F41" s="6">
        <v>56843.92909502866</v>
      </c>
      <c r="G41" s="6">
        <v>104751</v>
      </c>
      <c r="H41" s="6">
        <v>73590.195508726494</v>
      </c>
      <c r="I41" s="6">
        <v>23270</v>
      </c>
      <c r="J41" s="6">
        <v>6966.8094218415426</v>
      </c>
      <c r="K41" s="6">
        <v>701103</v>
      </c>
      <c r="L41" s="20"/>
    </row>
    <row r="42" spans="1:12" ht="15" customHeight="1" x14ac:dyDescent="0.2">
      <c r="A42" s="8" t="s">
        <v>157</v>
      </c>
      <c r="B42" s="6">
        <v>4323261</v>
      </c>
      <c r="C42" s="6">
        <v>2371835</v>
      </c>
      <c r="D42" s="6">
        <v>3071946</v>
      </c>
      <c r="E42" s="6">
        <v>25677</v>
      </c>
      <c r="F42" s="6">
        <v>61067</v>
      </c>
      <c r="G42" s="6">
        <v>106251.0039915157</v>
      </c>
      <c r="H42" s="6">
        <v>79768.2937125756</v>
      </c>
      <c r="I42" s="6">
        <v>24568.24136949439</v>
      </c>
      <c r="J42" s="6">
        <v>7464.2857142857147</v>
      </c>
      <c r="K42" s="6">
        <v>745077</v>
      </c>
      <c r="L42" s="20"/>
    </row>
    <row r="43" spans="1:12" ht="15" customHeight="1" x14ac:dyDescent="0.2">
      <c r="A43" s="8" t="s">
        <v>186</v>
      </c>
      <c r="B43" s="6">
        <v>4596382</v>
      </c>
      <c r="C43" s="6">
        <v>2330377</v>
      </c>
      <c r="D43" s="6">
        <v>3148150</v>
      </c>
      <c r="E43" s="6">
        <v>25023</v>
      </c>
      <c r="F43" s="6">
        <v>56690.371991247266</v>
      </c>
      <c r="G43" s="6">
        <v>109881</v>
      </c>
      <c r="H43" s="6">
        <v>74091.756846901641</v>
      </c>
      <c r="I43" s="6">
        <v>25235.201978560355</v>
      </c>
      <c r="J43" s="6">
        <v>8089.6996067274704</v>
      </c>
      <c r="K43" s="6">
        <v>799142</v>
      </c>
      <c r="L43" s="20"/>
    </row>
    <row r="44" spans="1:12" ht="15" customHeight="1" x14ac:dyDescent="0.2">
      <c r="A44" s="8" t="s">
        <v>215</v>
      </c>
      <c r="B44" s="6">
        <v>4967543</v>
      </c>
      <c r="C44" s="6">
        <v>2379680</v>
      </c>
      <c r="D44" s="6">
        <v>3398354.0987884561</v>
      </c>
      <c r="E44" s="6">
        <v>31538</v>
      </c>
      <c r="F44" s="6">
        <v>52225</v>
      </c>
      <c r="G44" s="6">
        <v>109754.329215854</v>
      </c>
      <c r="H44" s="6">
        <v>77617.717443661022</v>
      </c>
      <c r="I44" s="6">
        <v>26572</v>
      </c>
      <c r="J44" s="6">
        <v>7844.21052631579</v>
      </c>
      <c r="K44" s="6">
        <v>831028</v>
      </c>
      <c r="L44" s="20"/>
    </row>
    <row r="45" spans="1:12" ht="15" customHeight="1" x14ac:dyDescent="0.2">
      <c r="A45" s="8" t="s">
        <v>244</v>
      </c>
      <c r="B45" s="6">
        <v>5088247</v>
      </c>
      <c r="C45" s="6">
        <v>2519618</v>
      </c>
      <c r="D45" s="6">
        <v>3326805</v>
      </c>
      <c r="E45" s="6">
        <v>32264</v>
      </c>
      <c r="F45" s="6">
        <v>56095.48254620123</v>
      </c>
      <c r="G45" s="6">
        <v>106775.27746401761</v>
      </c>
      <c r="H45" s="6">
        <v>79804.062741569694</v>
      </c>
      <c r="I45" s="6">
        <v>26712</v>
      </c>
      <c r="J45" s="6">
        <v>7739.8963730569949</v>
      </c>
      <c r="K45" s="6">
        <v>831529</v>
      </c>
      <c r="L45" s="20"/>
    </row>
    <row r="46" spans="1:12" ht="15" customHeight="1" x14ac:dyDescent="0.2">
      <c r="A46" s="8" t="s">
        <v>273</v>
      </c>
      <c r="B46" s="6">
        <v>4191117</v>
      </c>
      <c r="C46" s="6">
        <v>2104182</v>
      </c>
      <c r="D46" s="6">
        <v>2784666</v>
      </c>
      <c r="E46" s="6">
        <v>25210</v>
      </c>
      <c r="F46" s="6">
        <v>53192</v>
      </c>
      <c r="G46" s="6">
        <v>104284</v>
      </c>
      <c r="H46" s="6">
        <v>72142</v>
      </c>
      <c r="I46" s="6">
        <v>23014</v>
      </c>
      <c r="J46" s="6">
        <v>5876</v>
      </c>
      <c r="K46" s="6">
        <v>700822</v>
      </c>
      <c r="L46" s="20"/>
    </row>
    <row r="47" spans="1:12" ht="15" customHeight="1" x14ac:dyDescent="0.2">
      <c r="A47" s="8" t="s">
        <v>302</v>
      </c>
      <c r="B47" s="6">
        <v>4208794</v>
      </c>
      <c r="C47" s="6">
        <v>2320609</v>
      </c>
      <c r="D47" s="6">
        <v>2944036.9630369628</v>
      </c>
      <c r="E47" s="6">
        <v>26280</v>
      </c>
      <c r="F47" s="6">
        <v>61537</v>
      </c>
      <c r="G47" s="6">
        <v>120733.20839988319</v>
      </c>
      <c r="H47" s="6">
        <v>78244.197560847999</v>
      </c>
      <c r="I47" s="6">
        <v>23631</v>
      </c>
      <c r="J47" s="6">
        <v>7010.360962566846</v>
      </c>
      <c r="K47" s="6">
        <v>677093.40101522848</v>
      </c>
      <c r="L47" s="20"/>
    </row>
    <row r="48" spans="1:12" ht="15" customHeight="1" x14ac:dyDescent="0.2">
      <c r="A48" s="8" t="s">
        <v>331</v>
      </c>
      <c r="B48" s="6">
        <v>3717718</v>
      </c>
      <c r="C48" s="6">
        <v>2123003.9593295339</v>
      </c>
      <c r="D48" s="6">
        <v>2706078.592592658</v>
      </c>
      <c r="E48" s="6">
        <v>26028</v>
      </c>
      <c r="F48" s="6">
        <v>57907</v>
      </c>
      <c r="G48" s="6">
        <v>117338.48158200239</v>
      </c>
      <c r="H48" s="6">
        <v>73376.20654523182</v>
      </c>
      <c r="I48" s="6">
        <v>22344.142147175982</v>
      </c>
      <c r="J48" s="6">
        <v>6498.3922829581988</v>
      </c>
      <c r="K48" s="6">
        <v>639417</v>
      </c>
      <c r="L48" s="20"/>
    </row>
    <row r="49" spans="1:12" ht="15" customHeight="1" x14ac:dyDescent="0.2">
      <c r="A49" s="9" t="s">
        <v>360</v>
      </c>
      <c r="B49" s="6">
        <v>4324559.56765405</v>
      </c>
      <c r="C49" s="6">
        <v>2305968.534906588</v>
      </c>
      <c r="D49" s="6">
        <v>2974035</v>
      </c>
      <c r="E49" s="6">
        <v>27041</v>
      </c>
      <c r="F49" s="6">
        <v>68333</v>
      </c>
      <c r="G49" s="6">
        <v>112534</v>
      </c>
      <c r="H49" s="6">
        <v>73378</v>
      </c>
      <c r="I49" s="6">
        <v>23225</v>
      </c>
      <c r="J49" s="6">
        <v>5501.5576323987543</v>
      </c>
      <c r="K49" s="6">
        <v>697101</v>
      </c>
      <c r="L49" s="20"/>
    </row>
    <row r="50" spans="1:12" ht="15" customHeight="1" x14ac:dyDescent="0.2">
      <c r="A50" s="5" t="s">
        <v>38</v>
      </c>
      <c r="B50" s="6">
        <v>3734642</v>
      </c>
      <c r="C50" s="6">
        <v>1861037</v>
      </c>
      <c r="D50" s="6">
        <v>2845126.3639650489</v>
      </c>
      <c r="E50" s="6">
        <v>24678.44522968198</v>
      </c>
      <c r="F50" s="6">
        <v>54260</v>
      </c>
      <c r="G50" s="6">
        <v>99091.547820920256</v>
      </c>
      <c r="H50" s="6">
        <v>72011.094168167023</v>
      </c>
      <c r="I50" s="6">
        <v>23223.359864507926</v>
      </c>
      <c r="J50" s="6">
        <v>5346</v>
      </c>
      <c r="K50" s="6">
        <v>653440</v>
      </c>
      <c r="L50" s="20"/>
    </row>
    <row r="51" spans="1:12" ht="15" customHeight="1" x14ac:dyDescent="0.2">
      <c r="A51" s="8" t="s">
        <v>68</v>
      </c>
      <c r="B51" s="6">
        <v>3256614.1737573422</v>
      </c>
      <c r="C51" s="6">
        <v>1685442</v>
      </c>
      <c r="D51" s="6">
        <v>2221831</v>
      </c>
      <c r="E51" s="6">
        <v>21368</v>
      </c>
      <c r="F51" s="6">
        <v>47524.024575959673</v>
      </c>
      <c r="G51" s="6">
        <v>99839.139395767372</v>
      </c>
      <c r="H51" s="6">
        <v>58974.766355140186</v>
      </c>
      <c r="I51" s="6">
        <v>19677.766895200784</v>
      </c>
      <c r="J51" s="6">
        <v>5268</v>
      </c>
      <c r="K51" s="6">
        <v>531692</v>
      </c>
      <c r="L51" s="20"/>
    </row>
    <row r="52" spans="1:12" ht="15" customHeight="1" x14ac:dyDescent="0.2">
      <c r="A52" s="8" t="s">
        <v>98</v>
      </c>
      <c r="B52" s="6">
        <v>4152181.4152037702</v>
      </c>
      <c r="C52" s="6">
        <v>2267136.186770428</v>
      </c>
      <c r="D52" s="6">
        <v>3056137.582024842</v>
      </c>
      <c r="E52" s="6">
        <v>25923.255813953489</v>
      </c>
      <c r="F52" s="6">
        <v>54914</v>
      </c>
      <c r="G52" s="6">
        <v>122050.0196034744</v>
      </c>
      <c r="H52" s="6">
        <v>74825.91093117409</v>
      </c>
      <c r="I52" s="6">
        <v>24389.358900033727</v>
      </c>
      <c r="J52" s="6">
        <v>5484</v>
      </c>
      <c r="K52" s="6">
        <v>670164</v>
      </c>
      <c r="L52" s="20"/>
    </row>
    <row r="53" spans="1:12" ht="15" customHeight="1" x14ac:dyDescent="0.2">
      <c r="A53" s="8" t="s">
        <v>128</v>
      </c>
      <c r="B53" s="6">
        <v>4433683.7859177152</v>
      </c>
      <c r="C53" s="6">
        <v>2346001</v>
      </c>
      <c r="D53" s="6">
        <v>2935055</v>
      </c>
      <c r="E53" s="6">
        <v>26616</v>
      </c>
      <c r="F53" s="6">
        <v>55934.426229508201</v>
      </c>
      <c r="G53" s="6">
        <v>110258.4053794428</v>
      </c>
      <c r="H53" s="6">
        <v>71014.538665921064</v>
      </c>
      <c r="I53" s="6">
        <v>23816</v>
      </c>
      <c r="J53" s="6">
        <v>6507</v>
      </c>
      <c r="K53" s="6">
        <v>672288</v>
      </c>
      <c r="L53" s="20"/>
    </row>
    <row r="54" spans="1:12" ht="15" customHeight="1" x14ac:dyDescent="0.2">
      <c r="A54" s="8" t="s">
        <v>158</v>
      </c>
      <c r="B54" s="6">
        <v>4706036.1881271321</v>
      </c>
      <c r="C54" s="6">
        <v>2448007</v>
      </c>
      <c r="D54" s="6">
        <v>2997603</v>
      </c>
      <c r="E54" s="6">
        <v>28897</v>
      </c>
      <c r="F54" s="6">
        <v>55304</v>
      </c>
      <c r="G54" s="6">
        <v>112201.0602150406</v>
      </c>
      <c r="H54" s="6">
        <v>74104.74485898274</v>
      </c>
      <c r="I54" s="6">
        <v>25600.107507013156</v>
      </c>
      <c r="J54" s="6">
        <v>7524</v>
      </c>
      <c r="K54" s="6">
        <v>725815</v>
      </c>
      <c r="L54" s="20"/>
    </row>
    <row r="55" spans="1:12" ht="15" customHeight="1" x14ac:dyDescent="0.2">
      <c r="A55" s="8" t="s">
        <v>187</v>
      </c>
      <c r="B55" s="6">
        <v>4838570</v>
      </c>
      <c r="C55" s="6">
        <v>2401464</v>
      </c>
      <c r="D55" s="6">
        <v>3213922</v>
      </c>
      <c r="E55" s="6">
        <v>26183</v>
      </c>
      <c r="F55" s="6">
        <v>51815</v>
      </c>
      <c r="G55" s="6">
        <v>114169</v>
      </c>
      <c r="H55" s="6">
        <v>76240.417795461777</v>
      </c>
      <c r="I55" s="6">
        <v>26547.432481445499</v>
      </c>
      <c r="J55" s="6">
        <v>7482.9721362229102</v>
      </c>
      <c r="K55" s="6">
        <v>764601</v>
      </c>
      <c r="L55" s="20"/>
    </row>
    <row r="56" spans="1:12" ht="15" customHeight="1" x14ac:dyDescent="0.2">
      <c r="A56" s="8" t="s">
        <v>216</v>
      </c>
      <c r="B56" s="6">
        <v>5227853</v>
      </c>
      <c r="C56" s="6">
        <v>2440633</v>
      </c>
      <c r="D56" s="6">
        <v>3466321.1807642248</v>
      </c>
      <c r="E56" s="6">
        <v>28180</v>
      </c>
      <c r="F56" s="6">
        <v>56170</v>
      </c>
      <c r="G56" s="6">
        <v>115132.2913474308</v>
      </c>
      <c r="H56" s="6">
        <v>78161.041465766641</v>
      </c>
      <c r="I56" s="6">
        <v>28584.265149371211</v>
      </c>
      <c r="J56" s="6">
        <v>7452</v>
      </c>
      <c r="K56" s="6">
        <v>815105</v>
      </c>
      <c r="L56" s="20"/>
    </row>
    <row r="57" spans="1:12" ht="15" customHeight="1" x14ac:dyDescent="0.2">
      <c r="A57" s="8" t="s">
        <v>245</v>
      </c>
      <c r="B57" s="6">
        <v>5477187</v>
      </c>
      <c r="C57" s="6">
        <v>2521496.7012252589</v>
      </c>
      <c r="D57" s="6">
        <v>3411347.826086957</v>
      </c>
      <c r="E57" s="6">
        <v>28212</v>
      </c>
      <c r="F57" s="6">
        <v>54637</v>
      </c>
      <c r="G57" s="6">
        <v>110939.5132851143</v>
      </c>
      <c r="H57" s="6">
        <v>80522.299306243818</v>
      </c>
      <c r="I57" s="6">
        <v>28410.521805064065</v>
      </c>
      <c r="J57" s="6">
        <v>7469</v>
      </c>
      <c r="K57" s="6">
        <v>813717</v>
      </c>
      <c r="L57" s="20"/>
    </row>
    <row r="58" spans="1:12" ht="15" customHeight="1" x14ac:dyDescent="0.2">
      <c r="A58" s="8" t="s">
        <v>274</v>
      </c>
      <c r="B58" s="6">
        <v>4541012</v>
      </c>
      <c r="C58" s="6">
        <v>2145122</v>
      </c>
      <c r="D58" s="6">
        <v>2848909.9437148222</v>
      </c>
      <c r="E58" s="6">
        <v>25239</v>
      </c>
      <c r="F58" s="6">
        <v>55504.249291784698</v>
      </c>
      <c r="G58" s="6">
        <v>111681</v>
      </c>
      <c r="H58" s="6">
        <v>73271.400778210111</v>
      </c>
      <c r="I58" s="6">
        <v>24242.393462324821</v>
      </c>
      <c r="J58" s="6">
        <v>7657</v>
      </c>
      <c r="K58" s="6">
        <v>686176</v>
      </c>
      <c r="L58" s="20"/>
    </row>
    <row r="59" spans="1:12" ht="15" customHeight="1" x14ac:dyDescent="0.2">
      <c r="A59" s="8" t="s">
        <v>303</v>
      </c>
      <c r="B59" s="6">
        <v>4539274.8620516108</v>
      </c>
      <c r="C59" s="6">
        <v>2355571.694599628</v>
      </c>
      <c r="D59" s="6">
        <v>2946981</v>
      </c>
      <c r="E59" s="6">
        <v>26703</v>
      </c>
      <c r="F59" s="6">
        <v>61974</v>
      </c>
      <c r="G59" s="6">
        <v>123147.8725678808</v>
      </c>
      <c r="H59" s="6">
        <v>76131.604226705094</v>
      </c>
      <c r="I59" s="6">
        <v>24335.84594119032</v>
      </c>
      <c r="J59" s="6">
        <v>6729.9465240641721</v>
      </c>
      <c r="K59" s="6">
        <v>666937</v>
      </c>
      <c r="L59" s="20"/>
    </row>
    <row r="60" spans="1:12" ht="15" customHeight="1" x14ac:dyDescent="0.2">
      <c r="A60" s="8" t="s">
        <v>332</v>
      </c>
      <c r="B60" s="6">
        <v>3957769</v>
      </c>
      <c r="C60" s="6">
        <v>2152726.0147601468</v>
      </c>
      <c r="D60" s="6">
        <v>2838676.443629697</v>
      </c>
      <c r="E60" s="6">
        <v>23378.835978835981</v>
      </c>
      <c r="F60" s="6">
        <v>57559</v>
      </c>
      <c r="G60" s="6">
        <v>120389.28210313449</v>
      </c>
      <c r="H60" s="6">
        <v>72862.573099415196</v>
      </c>
      <c r="I60" s="6">
        <v>22947.433985149732</v>
      </c>
      <c r="J60" s="6">
        <v>6063</v>
      </c>
      <c r="K60" s="6">
        <v>630913</v>
      </c>
      <c r="L60" s="20"/>
    </row>
    <row r="61" spans="1:12" ht="15" customHeight="1" x14ac:dyDescent="0.2">
      <c r="A61" s="9" t="s">
        <v>361</v>
      </c>
      <c r="B61" s="6">
        <v>4471594.5929542873</v>
      </c>
      <c r="C61" s="6">
        <v>2345170</v>
      </c>
      <c r="D61" s="6">
        <v>3137144</v>
      </c>
      <c r="E61" s="6">
        <v>24000</v>
      </c>
      <c r="F61" s="6">
        <v>73135.933702382521</v>
      </c>
      <c r="G61" s="6">
        <v>118981.6553969447</v>
      </c>
      <c r="H61" s="6">
        <v>75757.378320631091</v>
      </c>
      <c r="I61" s="6">
        <v>22557.849484821545</v>
      </c>
      <c r="J61" s="6">
        <v>5298</v>
      </c>
      <c r="K61" s="6">
        <v>660507</v>
      </c>
      <c r="L61" s="20"/>
    </row>
    <row r="62" spans="1:12" ht="15" customHeight="1" x14ac:dyDescent="0.2">
      <c r="A62" s="5" t="s">
        <v>39</v>
      </c>
      <c r="B62" s="6">
        <v>3986399.5537212552</v>
      </c>
      <c r="C62" s="6">
        <v>1910711.583001999</v>
      </c>
      <c r="D62" s="6">
        <v>2816675.1003253991</v>
      </c>
      <c r="E62" s="6">
        <v>20952</v>
      </c>
      <c r="F62" s="6">
        <v>55833</v>
      </c>
      <c r="G62" s="6">
        <v>102460.66044683151</v>
      </c>
      <c r="H62" s="6">
        <v>73451.316051530361</v>
      </c>
      <c r="I62" s="6">
        <v>23293.029944101447</v>
      </c>
      <c r="J62" s="6">
        <v>4981.2765957446809</v>
      </c>
      <c r="K62" s="6">
        <v>613460</v>
      </c>
      <c r="L62" s="20"/>
    </row>
    <row r="63" spans="1:12" ht="15" customHeight="1" x14ac:dyDescent="0.2">
      <c r="A63" s="8" t="s">
        <v>69</v>
      </c>
      <c r="B63" s="6">
        <v>3539939.6068742299</v>
      </c>
      <c r="C63" s="6">
        <v>1831610</v>
      </c>
      <c r="D63" s="6">
        <v>2429191</v>
      </c>
      <c r="E63" s="6">
        <v>19816</v>
      </c>
      <c r="F63" s="6">
        <v>52846.715328467159</v>
      </c>
      <c r="G63" s="6">
        <v>104531.5789473684</v>
      </c>
      <c r="H63" s="6">
        <v>63103</v>
      </c>
      <c r="I63" s="6">
        <v>20091</v>
      </c>
      <c r="J63" s="6">
        <v>5003</v>
      </c>
      <c r="K63" s="6">
        <v>528673</v>
      </c>
      <c r="L63" s="20"/>
    </row>
    <row r="64" spans="1:12" ht="15" customHeight="1" x14ac:dyDescent="0.2">
      <c r="A64" s="8" t="s">
        <v>99</v>
      </c>
      <c r="B64" s="6">
        <v>4430377.5700224219</v>
      </c>
      <c r="C64" s="6">
        <v>2330616</v>
      </c>
      <c r="D64" s="6">
        <v>3068362.1323529412</v>
      </c>
      <c r="E64" s="6">
        <v>22294</v>
      </c>
      <c r="F64" s="6">
        <v>57966.507968859703</v>
      </c>
      <c r="G64" s="6">
        <v>122782.31972109521</v>
      </c>
      <c r="H64" s="6">
        <v>73928</v>
      </c>
      <c r="I64" s="6">
        <v>23804.014286432917</v>
      </c>
      <c r="J64" s="6">
        <v>5735</v>
      </c>
      <c r="K64" s="6">
        <v>660071</v>
      </c>
      <c r="L64" s="20"/>
    </row>
    <row r="65" spans="1:12" ht="15" customHeight="1" x14ac:dyDescent="0.2">
      <c r="A65" s="8" t="s">
        <v>129</v>
      </c>
      <c r="B65" s="6">
        <v>4642066.9238558477</v>
      </c>
      <c r="C65" s="6">
        <v>2434423.611111111</v>
      </c>
      <c r="D65" s="6">
        <v>3182415</v>
      </c>
      <c r="E65" s="6">
        <v>23984</v>
      </c>
      <c r="F65" s="6">
        <v>58004</v>
      </c>
      <c r="G65" s="6">
        <v>114779</v>
      </c>
      <c r="H65" s="6">
        <v>75275.410985876326</v>
      </c>
      <c r="I65" s="6">
        <v>24900.525226802485</v>
      </c>
      <c r="J65" s="6">
        <v>6664</v>
      </c>
      <c r="K65" s="6">
        <v>666081</v>
      </c>
      <c r="L65" s="20"/>
    </row>
    <row r="66" spans="1:12" ht="15" customHeight="1" x14ac:dyDescent="0.2">
      <c r="A66" s="8" t="s">
        <v>159</v>
      </c>
      <c r="B66" s="6">
        <v>4997810.431791015</v>
      </c>
      <c r="C66" s="6">
        <v>2523355</v>
      </c>
      <c r="D66" s="6">
        <v>3290611.2591664232</v>
      </c>
      <c r="E66" s="6">
        <v>25977</v>
      </c>
      <c r="F66" s="6">
        <v>60217.927053485822</v>
      </c>
      <c r="G66" s="6">
        <v>111640.0549139654</v>
      </c>
      <c r="H66" s="6">
        <v>77068.934653342047</v>
      </c>
      <c r="I66" s="6">
        <v>25600.107507013156</v>
      </c>
      <c r="J66" s="6">
        <v>7928</v>
      </c>
      <c r="K66" s="6">
        <v>694046</v>
      </c>
      <c r="L66" s="20"/>
    </row>
    <row r="67" spans="1:12" ht="15" customHeight="1" x14ac:dyDescent="0.2">
      <c r="A67" s="8" t="s">
        <v>188</v>
      </c>
      <c r="B67" s="6">
        <v>5194934.1809395319</v>
      </c>
      <c r="C67" s="6">
        <v>2534257</v>
      </c>
      <c r="D67" s="6">
        <v>3280077</v>
      </c>
      <c r="E67" s="6">
        <v>24167</v>
      </c>
      <c r="F67" s="6">
        <v>55122.175732217569</v>
      </c>
      <c r="G67" s="6">
        <v>117913.60201706149</v>
      </c>
      <c r="H67" s="6">
        <v>76545.37946664363</v>
      </c>
      <c r="I67" s="6">
        <v>26494.3376164826</v>
      </c>
      <c r="J67" s="6">
        <v>7251</v>
      </c>
      <c r="K67" s="6">
        <v>739567.03078450856</v>
      </c>
      <c r="L67" s="20"/>
    </row>
    <row r="68" spans="1:12" ht="15" customHeight="1" x14ac:dyDescent="0.2">
      <c r="A68" s="8" t="s">
        <v>217</v>
      </c>
      <c r="B68" s="6">
        <v>5685515.4989796914</v>
      </c>
      <c r="C68" s="6">
        <v>2673089</v>
      </c>
      <c r="D68" s="6">
        <v>3573777.1373679158</v>
      </c>
      <c r="E68" s="6">
        <v>26928</v>
      </c>
      <c r="F68" s="6">
        <v>59037</v>
      </c>
      <c r="G68" s="6">
        <v>112253.984063745</v>
      </c>
      <c r="H68" s="6">
        <v>81053</v>
      </c>
      <c r="I68" s="6">
        <v>28441.343823624356</v>
      </c>
      <c r="J68" s="6">
        <v>7757</v>
      </c>
      <c r="K68" s="6">
        <v>794313</v>
      </c>
      <c r="L68" s="20"/>
    </row>
    <row r="69" spans="1:12" ht="15" customHeight="1" x14ac:dyDescent="0.2">
      <c r="A69" s="8" t="s">
        <v>246</v>
      </c>
      <c r="B69" s="6">
        <v>5820281</v>
      </c>
      <c r="C69" s="6">
        <v>2675308</v>
      </c>
      <c r="D69" s="6">
        <v>3530745</v>
      </c>
      <c r="E69" s="6">
        <v>27041</v>
      </c>
      <c r="F69" s="6">
        <v>54617</v>
      </c>
      <c r="G69" s="6">
        <v>108055.0859397013</v>
      </c>
      <c r="H69" s="6">
        <v>81247</v>
      </c>
      <c r="I69" s="6">
        <v>28098.006065208359</v>
      </c>
      <c r="J69" s="6">
        <v>8413</v>
      </c>
      <c r="K69" s="6">
        <v>809435</v>
      </c>
      <c r="L69" s="20"/>
    </row>
    <row r="70" spans="1:12" ht="15" customHeight="1" x14ac:dyDescent="0.2">
      <c r="A70" s="8" t="s">
        <v>275</v>
      </c>
      <c r="B70" s="6">
        <v>4805517.9543920774</v>
      </c>
      <c r="C70" s="6">
        <v>2340430</v>
      </c>
      <c r="D70" s="6">
        <v>3036938</v>
      </c>
      <c r="E70" s="6">
        <v>23778</v>
      </c>
      <c r="F70" s="6">
        <v>58779</v>
      </c>
      <c r="G70" s="6">
        <v>105966</v>
      </c>
      <c r="H70" s="6">
        <v>75323</v>
      </c>
      <c r="I70" s="6">
        <v>24048.454314626222</v>
      </c>
      <c r="J70" s="6">
        <v>8199</v>
      </c>
      <c r="K70" s="6">
        <v>688151</v>
      </c>
      <c r="L70" s="20"/>
    </row>
    <row r="71" spans="1:12" ht="15" customHeight="1" x14ac:dyDescent="0.2">
      <c r="A71" s="8" t="s">
        <v>304</v>
      </c>
      <c r="B71" s="6">
        <v>4925113.2253259979</v>
      </c>
      <c r="C71" s="6">
        <v>2529884</v>
      </c>
      <c r="D71" s="6">
        <v>3236285.495741921</v>
      </c>
      <c r="E71" s="6">
        <v>22470</v>
      </c>
      <c r="F71" s="6">
        <v>64537</v>
      </c>
      <c r="G71" s="6">
        <v>118714.5491554371</v>
      </c>
      <c r="H71" s="6">
        <v>79253</v>
      </c>
      <c r="I71" s="6">
        <v>23824.793176425323</v>
      </c>
      <c r="J71" s="6">
        <v>7551</v>
      </c>
      <c r="K71" s="6">
        <v>696116</v>
      </c>
      <c r="L71" s="20"/>
    </row>
    <row r="72" spans="1:12" ht="15" customHeight="1" x14ac:dyDescent="0.2">
      <c r="A72" s="8" t="s">
        <v>333</v>
      </c>
      <c r="B72" s="6">
        <v>4367229.119264408</v>
      </c>
      <c r="C72" s="6">
        <v>2333555</v>
      </c>
      <c r="D72" s="6">
        <v>3096996</v>
      </c>
      <c r="E72" s="6">
        <v>22093</v>
      </c>
      <c r="F72" s="6">
        <v>56934</v>
      </c>
      <c r="G72" s="6">
        <v>119065</v>
      </c>
      <c r="H72" s="6">
        <v>74757</v>
      </c>
      <c r="I72" s="6">
        <v>22373.748135520989</v>
      </c>
      <c r="J72" s="6">
        <v>6880</v>
      </c>
      <c r="K72" s="6">
        <v>645368</v>
      </c>
      <c r="L72" s="20"/>
    </row>
    <row r="73" spans="1:12" ht="15" customHeight="1" x14ac:dyDescent="0.2">
      <c r="A73" s="9" t="s">
        <v>362</v>
      </c>
      <c r="B73" s="6">
        <v>4722003.890159728</v>
      </c>
      <c r="C73" s="6">
        <v>2400483</v>
      </c>
      <c r="D73" s="6">
        <v>3237089.90825688</v>
      </c>
      <c r="E73" s="6">
        <v>22254</v>
      </c>
      <c r="F73" s="6">
        <v>78328.584995251673</v>
      </c>
      <c r="G73" s="6">
        <v>115174.2424242424</v>
      </c>
      <c r="H73" s="6">
        <v>76211.922590554881</v>
      </c>
      <c r="I73" s="6">
        <v>24542.940239485844</v>
      </c>
      <c r="J73" s="6">
        <v>5652</v>
      </c>
      <c r="K73" s="6">
        <v>684064</v>
      </c>
      <c r="L73" s="20"/>
    </row>
    <row r="74" spans="1:12" ht="15" customHeight="1" x14ac:dyDescent="0.2">
      <c r="A74" s="5" t="s">
        <v>40</v>
      </c>
      <c r="B74" s="6">
        <v>4265447.5224817432</v>
      </c>
      <c r="C74" s="6">
        <v>2107514.8760512052</v>
      </c>
      <c r="D74" s="6">
        <v>2906808.703535812</v>
      </c>
      <c r="E74" s="6">
        <v>20991</v>
      </c>
      <c r="F74" s="6">
        <v>54418</v>
      </c>
      <c r="G74" s="6">
        <v>101333.5931819164</v>
      </c>
      <c r="H74" s="6">
        <v>74332.73184414873</v>
      </c>
      <c r="I74" s="6">
        <v>23036.80661471633</v>
      </c>
      <c r="J74" s="6">
        <v>17746</v>
      </c>
      <c r="K74" s="6">
        <v>625809</v>
      </c>
      <c r="L74" s="20"/>
    </row>
    <row r="75" spans="1:12" ht="15" customHeight="1" x14ac:dyDescent="0.2">
      <c r="A75" s="8" t="s">
        <v>70</v>
      </c>
      <c r="B75" s="6">
        <v>3890393.6279547792</v>
      </c>
      <c r="C75" s="6">
        <v>1994778.9815817981</v>
      </c>
      <c r="D75" s="6">
        <v>2731330.3249097471</v>
      </c>
      <c r="E75" s="6">
        <v>19540</v>
      </c>
      <c r="F75" s="6">
        <v>50680</v>
      </c>
      <c r="G75" s="6">
        <v>99305</v>
      </c>
      <c r="H75" s="6">
        <v>69894.129979035642</v>
      </c>
      <c r="I75" s="6">
        <v>22124.597207303974</v>
      </c>
      <c r="J75" s="6">
        <v>17088</v>
      </c>
      <c r="K75" s="6">
        <v>559917</v>
      </c>
      <c r="L75" s="20"/>
    </row>
    <row r="76" spans="1:12" ht="15" customHeight="1" x14ac:dyDescent="0.2">
      <c r="A76" s="8" t="s">
        <v>100</v>
      </c>
      <c r="B76" s="6">
        <v>4758225.5102040814</v>
      </c>
      <c r="C76" s="6">
        <v>2517652</v>
      </c>
      <c r="D76" s="6">
        <v>3338378</v>
      </c>
      <c r="E76" s="6">
        <v>22719</v>
      </c>
      <c r="F76" s="6">
        <v>64864.522417154003</v>
      </c>
      <c r="G76" s="6">
        <v>111731.9109461967</v>
      </c>
      <c r="H76" s="6">
        <v>80087.90072388832</v>
      </c>
      <c r="I76" s="6">
        <v>24518.134715025906</v>
      </c>
      <c r="J76" s="6">
        <v>18864.533265097238</v>
      </c>
      <c r="K76" s="6">
        <v>658964</v>
      </c>
      <c r="L76" s="20"/>
    </row>
    <row r="77" spans="1:12" ht="15" customHeight="1" x14ac:dyDescent="0.2">
      <c r="A77" s="8" t="s">
        <v>130</v>
      </c>
      <c r="B77" s="6">
        <v>4739550.3292568196</v>
      </c>
      <c r="C77" s="6">
        <v>2453899</v>
      </c>
      <c r="D77" s="6">
        <v>3357881</v>
      </c>
      <c r="E77" s="6">
        <v>22052.034058656576</v>
      </c>
      <c r="F77" s="6">
        <v>61446.572580645159</v>
      </c>
      <c r="G77" s="6">
        <v>108837.03703703699</v>
      </c>
      <c r="H77" s="6">
        <v>77307.847082494976</v>
      </c>
      <c r="I77" s="6">
        <v>24302.912621359224</v>
      </c>
      <c r="J77" s="6">
        <v>19339.873015873018</v>
      </c>
      <c r="K77" s="6">
        <v>669243</v>
      </c>
      <c r="L77" s="20"/>
    </row>
    <row r="78" spans="1:12" ht="15" customHeight="1" x14ac:dyDescent="0.2">
      <c r="A78" s="8" t="s">
        <v>160</v>
      </c>
      <c r="B78" s="6">
        <v>5147744.7447447451</v>
      </c>
      <c r="C78" s="6">
        <v>2656321</v>
      </c>
      <c r="D78" s="6">
        <v>3547278.937381404</v>
      </c>
      <c r="E78" s="6">
        <v>22003</v>
      </c>
      <c r="F78" s="6">
        <v>59435.094001790509</v>
      </c>
      <c r="G78" s="6">
        <v>108402.4933214604</v>
      </c>
      <c r="H78" s="6">
        <v>79535.140562248998</v>
      </c>
      <c r="I78" s="6">
        <v>25676.907829534193</v>
      </c>
      <c r="J78" s="6">
        <v>21341.2606255012</v>
      </c>
      <c r="K78" s="6">
        <v>710711.08490566036</v>
      </c>
      <c r="L78" s="20"/>
    </row>
    <row r="79" spans="1:12" ht="15" customHeight="1" x14ac:dyDescent="0.2">
      <c r="A79" s="8" t="s">
        <v>189</v>
      </c>
      <c r="B79" s="6">
        <v>5361172.0747295972</v>
      </c>
      <c r="C79" s="6">
        <v>2699395</v>
      </c>
      <c r="D79" s="6">
        <v>3595499.5224450808</v>
      </c>
      <c r="E79" s="6">
        <v>22564</v>
      </c>
      <c r="F79" s="6">
        <v>65871</v>
      </c>
      <c r="G79" s="6">
        <v>108126.7730496454</v>
      </c>
      <c r="H79" s="6">
        <v>78841.740850642935</v>
      </c>
      <c r="I79" s="6">
        <v>26229.394240317779</v>
      </c>
      <c r="J79" s="6">
        <v>22549.92561983471</v>
      </c>
      <c r="K79" s="6">
        <v>744744</v>
      </c>
      <c r="L79" s="20"/>
    </row>
    <row r="80" spans="1:12" ht="15" customHeight="1" x14ac:dyDescent="0.2">
      <c r="A80" s="8" t="s">
        <v>218</v>
      </c>
      <c r="B80" s="6">
        <v>5708257.5609756103</v>
      </c>
      <c r="C80" s="6">
        <v>2664180.7106598979</v>
      </c>
      <c r="D80" s="6">
        <v>3720302</v>
      </c>
      <c r="E80" s="6">
        <v>26346</v>
      </c>
      <c r="F80" s="6">
        <v>58244.755244755252</v>
      </c>
      <c r="G80" s="6">
        <v>112703</v>
      </c>
      <c r="H80" s="6">
        <v>78187.686196623647</v>
      </c>
      <c r="I80" s="6">
        <v>28299.137104506233</v>
      </c>
      <c r="J80" s="6">
        <v>19804.251599147123</v>
      </c>
      <c r="K80" s="6">
        <v>759526</v>
      </c>
      <c r="L80" s="20"/>
    </row>
    <row r="81" spans="1:12" ht="15" customHeight="1" x14ac:dyDescent="0.2">
      <c r="A81" s="8" t="s">
        <v>247</v>
      </c>
      <c r="B81" s="6">
        <v>5850902.34375</v>
      </c>
      <c r="C81" s="6">
        <v>2655523.5294117648</v>
      </c>
      <c r="D81" s="6">
        <v>3787577</v>
      </c>
      <c r="E81" s="6">
        <v>25969</v>
      </c>
      <c r="F81" s="6">
        <v>62349.999999999993</v>
      </c>
      <c r="G81" s="6">
        <v>109567.8571428571</v>
      </c>
      <c r="H81" s="6">
        <v>81692.079207920789</v>
      </c>
      <c r="I81" s="6">
        <v>28013.712047012734</v>
      </c>
      <c r="J81" s="6">
        <v>18729.00921658986</v>
      </c>
      <c r="K81" s="6">
        <v>743531</v>
      </c>
      <c r="L81" s="20"/>
    </row>
    <row r="82" spans="1:12" ht="15" customHeight="1" x14ac:dyDescent="0.2">
      <c r="A82" s="8" t="s">
        <v>276</v>
      </c>
      <c r="B82" s="6">
        <v>5151515.2471083077</v>
      </c>
      <c r="C82" s="6">
        <v>2705974.1784037561</v>
      </c>
      <c r="D82" s="6">
        <v>3312041</v>
      </c>
      <c r="E82" s="6">
        <v>24106</v>
      </c>
      <c r="F82" s="6">
        <v>64966</v>
      </c>
      <c r="G82" s="6">
        <v>110940</v>
      </c>
      <c r="H82" s="6">
        <v>78798.70828848223</v>
      </c>
      <c r="I82" s="6">
        <v>24361.084220716362</v>
      </c>
      <c r="J82" s="6">
        <v>23358.226600985221</v>
      </c>
      <c r="K82" s="6">
        <v>629280</v>
      </c>
      <c r="L82" s="20"/>
    </row>
    <row r="83" spans="1:12" ht="15" customHeight="1" x14ac:dyDescent="0.2">
      <c r="A83" s="8" t="s">
        <v>305</v>
      </c>
      <c r="B83" s="6">
        <v>4934963.4517766498</v>
      </c>
      <c r="C83" s="6">
        <v>2519786.568537259</v>
      </c>
      <c r="D83" s="6">
        <v>3375445.7720588231</v>
      </c>
      <c r="E83" s="6">
        <v>23434.723481414327</v>
      </c>
      <c r="F83" s="6">
        <v>62510</v>
      </c>
      <c r="G83" s="6">
        <v>124887.7057115199</v>
      </c>
      <c r="H83" s="6">
        <v>79098.098098098097</v>
      </c>
      <c r="I83" s="6">
        <v>23967.741935483875</v>
      </c>
      <c r="J83" s="6">
        <v>22254.988304093567</v>
      </c>
      <c r="K83" s="6">
        <v>603944.4444444445</v>
      </c>
      <c r="L83" s="20"/>
    </row>
    <row r="84" spans="1:12" ht="15" customHeight="1" x14ac:dyDescent="0.2">
      <c r="A84" s="8" t="s">
        <v>334</v>
      </c>
      <c r="B84" s="6">
        <v>4489511.5346038118</v>
      </c>
      <c r="C84" s="6">
        <v>2451972</v>
      </c>
      <c r="D84" s="6">
        <v>3361663.0434782612</v>
      </c>
      <c r="E84" s="6">
        <v>21989</v>
      </c>
      <c r="F84" s="6">
        <v>66565</v>
      </c>
      <c r="G84" s="6">
        <v>116665</v>
      </c>
      <c r="H84" s="6">
        <v>76890.704800817155</v>
      </c>
      <c r="I84" s="6">
        <v>22105.263157894737</v>
      </c>
      <c r="J84" s="6">
        <v>22733.537815126052</v>
      </c>
      <c r="K84" s="6">
        <v>564378.83597883605</v>
      </c>
      <c r="L84" s="20"/>
    </row>
    <row r="85" spans="1:12" ht="15" customHeight="1" x14ac:dyDescent="0.2">
      <c r="A85" s="9" t="s">
        <v>363</v>
      </c>
      <c r="B85" s="6">
        <v>4830609.9796334011</v>
      </c>
      <c r="C85" s="6">
        <v>2438394</v>
      </c>
      <c r="D85" s="6">
        <v>3528428</v>
      </c>
      <c r="E85" s="6">
        <v>23698</v>
      </c>
      <c r="F85" s="6">
        <v>82480</v>
      </c>
      <c r="G85" s="6">
        <v>121624</v>
      </c>
      <c r="H85" s="6">
        <v>77126.465661641545</v>
      </c>
      <c r="I85" s="6">
        <v>24101.167315175098</v>
      </c>
      <c r="J85" s="6">
        <v>19836.975155279499</v>
      </c>
      <c r="K85" s="6">
        <v>601351</v>
      </c>
      <c r="L85" s="20"/>
    </row>
    <row r="86" spans="1:12" ht="15" customHeight="1" x14ac:dyDescent="0.2">
      <c r="A86" s="11" t="s">
        <v>41</v>
      </c>
      <c r="B86" s="47">
        <f>B98/(1-0.055)</f>
        <v>4503059.8350451281</v>
      </c>
      <c r="C86" s="45">
        <f>C98/(1-0.06)</f>
        <v>2141705.6291322531</v>
      </c>
      <c r="D86" s="36">
        <v>3206210</v>
      </c>
      <c r="E86" s="36">
        <v>21918</v>
      </c>
      <c r="F86" s="35">
        <v>58766</v>
      </c>
      <c r="G86" s="48">
        <f>G98/(1+0.037)</f>
        <v>104779.01404383007</v>
      </c>
      <c r="H86" s="47">
        <f>H98/(1-0.057)</f>
        <v>76228.433003472848</v>
      </c>
      <c r="I86" s="45">
        <f>I98/(1+0.027)</f>
        <v>23033.017952833088</v>
      </c>
      <c r="J86" s="49">
        <f>5331+12727</f>
        <v>18058</v>
      </c>
      <c r="K86" s="50">
        <f>K98/(1-0.082)</f>
        <v>575627.45098039217</v>
      </c>
      <c r="L86" s="51">
        <f>L98/(1-0.058)</f>
        <v>1508706.2115747784</v>
      </c>
    </row>
    <row r="87" spans="1:12" ht="15" customHeight="1" x14ac:dyDescent="0.2">
      <c r="A87" s="12" t="s">
        <v>71</v>
      </c>
      <c r="B87" s="47">
        <f>B99/(1+0.035)</f>
        <v>3808375.8454106282</v>
      </c>
      <c r="C87" s="45">
        <f>C99/(1+0.061)</f>
        <v>1887570.216776626</v>
      </c>
      <c r="D87" s="36">
        <v>3026314</v>
      </c>
      <c r="E87" s="36">
        <v>20202</v>
      </c>
      <c r="F87" s="47">
        <f>F99/(1+0.122)</f>
        <v>55522.171380267202</v>
      </c>
      <c r="G87" s="48">
        <f>G99/(1+0.115)</f>
        <v>99903.146761711978</v>
      </c>
      <c r="H87" s="47">
        <f>H99/(1+0.116)</f>
        <v>62707.672865531473</v>
      </c>
      <c r="I87" s="45">
        <f>I99/(1+0.084)</f>
        <v>20331.654684327998</v>
      </c>
      <c r="J87" s="36">
        <f>6322+12700</f>
        <v>19022</v>
      </c>
      <c r="K87" s="39">
        <v>464521</v>
      </c>
      <c r="L87" s="51">
        <f>L99/(1+0.002)</f>
        <v>1363428.1437125748</v>
      </c>
    </row>
    <row r="88" spans="1:12" ht="15" customHeight="1" x14ac:dyDescent="0.2">
      <c r="A88" s="12" t="s">
        <v>101</v>
      </c>
      <c r="B88" s="47">
        <v>4663061</v>
      </c>
      <c r="C88" s="36">
        <v>2421840</v>
      </c>
      <c r="D88" s="45">
        <f>D100/(1+0.057)</f>
        <v>3523181.6461684015</v>
      </c>
      <c r="E88" s="36">
        <v>23365</v>
      </c>
      <c r="F88" s="35">
        <v>66551</v>
      </c>
      <c r="G88" s="48">
        <f>G100/(1+0.095)</f>
        <v>114556.70676587164</v>
      </c>
      <c r="H88" s="47">
        <f>H100/(1-0.027)</f>
        <v>77507.708119218907</v>
      </c>
      <c r="I88" s="45">
        <f>I100/(1+0.005)</f>
        <v>23392.892169974501</v>
      </c>
      <c r="J88" s="36">
        <f>5205+13954</f>
        <v>19159</v>
      </c>
      <c r="K88" s="39">
        <v>553113</v>
      </c>
      <c r="L88" s="51">
        <f>L100/(1+0.008)</f>
        <v>1644870.0396825396</v>
      </c>
    </row>
    <row r="89" spans="1:12" ht="15" customHeight="1" x14ac:dyDescent="0.2">
      <c r="A89" s="12" t="s">
        <v>131</v>
      </c>
      <c r="B89" s="35">
        <v>5038142</v>
      </c>
      <c r="C89" s="36">
        <v>2468171</v>
      </c>
      <c r="D89" s="45">
        <f>D101/(1+0.072)</f>
        <v>3634944.7126385877</v>
      </c>
      <c r="E89" s="36">
        <v>23309</v>
      </c>
      <c r="F89" s="35">
        <v>60955</v>
      </c>
      <c r="G89" s="38">
        <v>117544</v>
      </c>
      <c r="H89" s="47">
        <f>H101/(1+0.034)</f>
        <v>76306.971422344519</v>
      </c>
      <c r="I89" s="45">
        <f>I101/(1+0.003)</f>
        <v>25097.706879361918</v>
      </c>
      <c r="J89" s="36">
        <f>5686+14706</f>
        <v>20392</v>
      </c>
      <c r="K89" s="39">
        <v>579179</v>
      </c>
      <c r="L89" s="51">
        <f>L101/(1+0.091)</f>
        <v>1608417.0485792852</v>
      </c>
    </row>
    <row r="90" spans="1:12" ht="15" customHeight="1" x14ac:dyDescent="0.2">
      <c r="A90" s="12" t="s">
        <v>161</v>
      </c>
      <c r="B90" s="35">
        <v>5142597</v>
      </c>
      <c r="C90" s="36">
        <v>2636562</v>
      </c>
      <c r="D90" s="36">
        <v>3738832</v>
      </c>
      <c r="E90" s="45">
        <f>E102/(2.16)</f>
        <v>28163.888888888887</v>
      </c>
      <c r="F90" s="35">
        <v>66389</v>
      </c>
      <c r="G90" s="48">
        <f>G102/(1+0.002)</f>
        <v>121869.2614770459</v>
      </c>
      <c r="H90" s="47">
        <f>H102/(1+0.051)</f>
        <v>78734.538534728839</v>
      </c>
      <c r="I90" s="36">
        <v>25908</v>
      </c>
      <c r="J90" s="36">
        <f>6890+15582</f>
        <v>22472</v>
      </c>
      <c r="K90" s="39">
        <v>602683</v>
      </c>
      <c r="L90" s="51">
        <f>L102/(1.1)</f>
        <v>1865576.3636363635</v>
      </c>
    </row>
    <row r="91" spans="1:12" ht="15" customHeight="1" x14ac:dyDescent="0.2">
      <c r="A91" s="12" t="s">
        <v>190</v>
      </c>
      <c r="B91" s="47">
        <f>B103/(1+0.033)</f>
        <v>5476092.9332042597</v>
      </c>
      <c r="C91" s="45">
        <f>C103/(1+0.046)</f>
        <v>2641410.1338432119</v>
      </c>
      <c r="D91" s="45">
        <f>D103/(1+0.112)</f>
        <v>3769403.7769784168</v>
      </c>
      <c r="E91" s="36">
        <v>30108</v>
      </c>
      <c r="F91" s="35">
        <v>66857</v>
      </c>
      <c r="G91" s="38">
        <v>121967</v>
      </c>
      <c r="H91" s="47">
        <f>H103/(1+0.038)</f>
        <v>79120.423892100196</v>
      </c>
      <c r="I91" s="45">
        <f>I103/(1+0.011)</f>
        <v>26612.265084075174</v>
      </c>
      <c r="J91" s="36">
        <f>7046+15571</f>
        <v>22617</v>
      </c>
      <c r="K91" s="39">
        <v>650371</v>
      </c>
      <c r="L91" s="51">
        <f>L103/(1-0.085)</f>
        <v>1975185.7923497267</v>
      </c>
    </row>
    <row r="92" spans="1:12" ht="15" customHeight="1" x14ac:dyDescent="0.2">
      <c r="A92" s="12" t="s">
        <v>219</v>
      </c>
      <c r="B92" s="47">
        <f>B104/(1+0.032)</f>
        <v>5855051.3565891469</v>
      </c>
      <c r="C92" s="45">
        <f>C104/(1+0.044)</f>
        <v>2625816.0919540231</v>
      </c>
      <c r="D92" s="45">
        <f>D104/(1+0.046)</f>
        <v>4092895.7934990437</v>
      </c>
      <c r="E92" s="36">
        <v>55708</v>
      </c>
      <c r="F92" s="35">
        <v>58303</v>
      </c>
      <c r="G92" s="48">
        <f>G104/(1-0.03)</f>
        <v>124798.96907216495</v>
      </c>
      <c r="H92" s="47">
        <f>H104/(1+0.024)</f>
        <v>79258.7890625</v>
      </c>
      <c r="I92" s="45">
        <f>I104/(1-0.017)</f>
        <v>29001.017293997967</v>
      </c>
      <c r="J92" s="36">
        <f>6358+13177</f>
        <v>19535</v>
      </c>
      <c r="K92" s="39">
        <v>708914</v>
      </c>
      <c r="L92" s="51">
        <f>L104/(1-0.106)</f>
        <v>1930515.6599552573</v>
      </c>
    </row>
    <row r="93" spans="1:12" ht="15" customHeight="1" x14ac:dyDescent="0.2">
      <c r="A93" s="12" t="s">
        <v>248</v>
      </c>
      <c r="B93" s="47">
        <f>B105/(1+0.023)</f>
        <v>6006155.4252199419</v>
      </c>
      <c r="C93" s="36">
        <v>2708634</v>
      </c>
      <c r="D93" s="45">
        <f>D105/(1+0.046)</f>
        <v>4048335.5640535373</v>
      </c>
      <c r="E93" s="36">
        <v>56621</v>
      </c>
      <c r="F93" s="47">
        <f>F105/(1+0.053)</f>
        <v>68453.941120607793</v>
      </c>
      <c r="G93" s="48">
        <f>G105/(1-0.03)</f>
        <v>124098.96907216495</v>
      </c>
      <c r="H93" s="47">
        <f>H105/(1+0.001)</f>
        <v>82302.697302697314</v>
      </c>
      <c r="I93" s="45">
        <f>I105/(1-0.022)</f>
        <v>28988.752556237221</v>
      </c>
      <c r="J93" s="36">
        <f>6395+13080</f>
        <v>19475</v>
      </c>
      <c r="K93" s="39">
        <v>710226</v>
      </c>
      <c r="L93" s="51">
        <f>L105/(1-0.098)</f>
        <v>1962657.4279379158</v>
      </c>
    </row>
    <row r="94" spans="1:12" ht="15" customHeight="1" x14ac:dyDescent="0.2">
      <c r="A94" s="12" t="s">
        <v>277</v>
      </c>
      <c r="B94" s="47">
        <f>B106/(1+0.044)</f>
        <v>4895436.7816091953</v>
      </c>
      <c r="C94" s="36">
        <f>C106</f>
        <v>2372358</v>
      </c>
      <c r="D94" s="36">
        <v>3387176</v>
      </c>
      <c r="E94" s="36">
        <v>45993</v>
      </c>
      <c r="F94" s="35">
        <v>66926</v>
      </c>
      <c r="G94" s="48">
        <f>G106/(1+0.005)</f>
        <v>121426.8656716418</v>
      </c>
      <c r="H94" s="35">
        <f>H106/(1+0.052)</f>
        <v>74080.798479087447</v>
      </c>
      <c r="I94" s="36">
        <v>25165</v>
      </c>
      <c r="J94" s="36">
        <f>5374+16398</f>
        <v>21772</v>
      </c>
      <c r="K94" s="39">
        <v>576024</v>
      </c>
      <c r="L94" s="51">
        <f>L106/(1-0.07)</f>
        <v>1772831.182795699</v>
      </c>
    </row>
    <row r="95" spans="1:12" ht="15" customHeight="1" x14ac:dyDescent="0.2">
      <c r="A95" s="12" t="s">
        <v>306</v>
      </c>
      <c r="B95" s="47">
        <f>B107/(1+0.069)</f>
        <v>4889830.6828811979</v>
      </c>
      <c r="C95" s="36">
        <v>2739008</v>
      </c>
      <c r="D95" s="36">
        <v>3672485</v>
      </c>
      <c r="E95" s="36">
        <v>51697</v>
      </c>
      <c r="F95" s="35">
        <v>72095</v>
      </c>
      <c r="G95" s="48">
        <f>G107/(1+0.01)</f>
        <v>132146.53465346535</v>
      </c>
      <c r="H95" s="47">
        <f>H107/(1+0.054)</f>
        <v>78956.356736242888</v>
      </c>
      <c r="I95" s="45">
        <f>I107/(1+0.023)</f>
        <v>24602.15053763441</v>
      </c>
      <c r="J95" s="36">
        <f>6630+16613</f>
        <v>23243</v>
      </c>
      <c r="K95" s="39">
        <v>576163</v>
      </c>
      <c r="L95" s="51">
        <f>L107/(1-0.088)</f>
        <v>1846339.9122807018</v>
      </c>
    </row>
    <row r="96" spans="1:12" ht="15" customHeight="1" x14ac:dyDescent="0.2">
      <c r="A96" s="12" t="s">
        <v>335</v>
      </c>
      <c r="B96" s="47">
        <f>B108/(1+0.058)</f>
        <v>4523136.1058601132</v>
      </c>
      <c r="C96" s="36">
        <v>2547758</v>
      </c>
      <c r="D96" s="36">
        <v>3402003</v>
      </c>
      <c r="E96" s="36">
        <v>45124</v>
      </c>
      <c r="F96" s="35">
        <v>74776</v>
      </c>
      <c r="G96" s="48">
        <f>G108/(1-0.021)</f>
        <v>126599.59141981615</v>
      </c>
      <c r="H96" s="47">
        <f>H108/(1+0.017)</f>
        <v>75900.688298918394</v>
      </c>
      <c r="I96" s="45">
        <f>I108/(1+0.059)</f>
        <v>22940.509915014165</v>
      </c>
      <c r="J96" s="36">
        <f>5921+16214</f>
        <v>22135</v>
      </c>
      <c r="K96" s="39">
        <v>533338</v>
      </c>
      <c r="L96" s="40">
        <v>1763655</v>
      </c>
    </row>
    <row r="97" spans="1:12" ht="15" customHeight="1" x14ac:dyDescent="0.2">
      <c r="A97" s="12" t="s">
        <v>364</v>
      </c>
      <c r="B97" s="47">
        <f>B109/(1+0.059)</f>
        <v>4773450.4249291783</v>
      </c>
      <c r="C97" s="45">
        <f>C109/(1+0.018)</f>
        <v>2468699.4106090371</v>
      </c>
      <c r="D97" s="45">
        <f>D109/(1+0.03)</f>
        <v>3722712.621359223</v>
      </c>
      <c r="E97" s="36">
        <v>46484</v>
      </c>
      <c r="F97" s="47">
        <f>F109/(1-0.022)</f>
        <v>84670.756646216774</v>
      </c>
      <c r="G97" s="48">
        <f>G109/(1-0.014)</f>
        <v>125337.72819472617</v>
      </c>
      <c r="H97" s="35">
        <f>H109/(1+0.017)</f>
        <v>76981.317600786628</v>
      </c>
      <c r="I97" s="36">
        <v>24776</v>
      </c>
      <c r="J97" s="37">
        <f>5085+14162</f>
        <v>19247</v>
      </c>
      <c r="K97" s="39">
        <v>565258</v>
      </c>
      <c r="L97" s="40">
        <v>1818205</v>
      </c>
    </row>
    <row r="98" spans="1:12" ht="15" customHeight="1" x14ac:dyDescent="0.2">
      <c r="A98" s="12" t="s">
        <v>42</v>
      </c>
      <c r="B98" s="47">
        <f>B110/(1+0.088)</f>
        <v>4255391.5441176463</v>
      </c>
      <c r="C98" s="45">
        <f>C110/(1+0.033)</f>
        <v>2013203.2913843177</v>
      </c>
      <c r="D98" s="45">
        <f>D110/(1+0.029)</f>
        <v>3257829.9319727896</v>
      </c>
      <c r="E98" s="36">
        <v>42931</v>
      </c>
      <c r="F98" s="47">
        <f>F110/(1+0.046)</f>
        <v>65042.065009560225</v>
      </c>
      <c r="G98" s="48">
        <f>G110/(1-0.015)</f>
        <v>108655.83756345177</v>
      </c>
      <c r="H98" s="47">
        <f>H110/(1+0.055)</f>
        <v>71883.412322274889</v>
      </c>
      <c r="I98" s="45">
        <f>I110/(1+0.049)</f>
        <v>23654.909437559581</v>
      </c>
      <c r="J98" s="37">
        <f>4810+12710</f>
        <v>17520</v>
      </c>
      <c r="K98" s="39">
        <v>528426</v>
      </c>
      <c r="L98" s="51">
        <f>L110/(1-0.041)</f>
        <v>1421201.2513034411</v>
      </c>
    </row>
    <row r="99" spans="1:12" ht="15" customHeight="1" x14ac:dyDescent="0.2">
      <c r="A99" s="12" t="s">
        <v>72</v>
      </c>
      <c r="B99" s="35">
        <v>3941669</v>
      </c>
      <c r="C99" s="36">
        <v>2002712</v>
      </c>
      <c r="D99" s="45">
        <f>D111/(1+0.001)</f>
        <v>3093482.5174825178</v>
      </c>
      <c r="E99" s="45">
        <f>E111/(1-0.112)</f>
        <v>39945.945945945947</v>
      </c>
      <c r="F99" s="47">
        <f>F111/(1-0.03)</f>
        <v>62295.876288659798</v>
      </c>
      <c r="G99" s="48">
        <f>G111/(1-0.074)</f>
        <v>111392.00863930886</v>
      </c>
      <c r="H99" s="47">
        <f>H111/(1-0.013)</f>
        <v>69981.762917933127</v>
      </c>
      <c r="I99" s="45">
        <f>I111/(1-0.013)</f>
        <v>22039.513677811552</v>
      </c>
      <c r="J99" s="37">
        <f>4507+12852</f>
        <v>17359</v>
      </c>
      <c r="K99" s="39">
        <v>440157</v>
      </c>
      <c r="L99" s="40">
        <v>1366155</v>
      </c>
    </row>
    <row r="100" spans="1:12" ht="15" customHeight="1" x14ac:dyDescent="0.2">
      <c r="A100" s="12" t="s">
        <v>102</v>
      </c>
      <c r="B100" s="35">
        <v>4832541</v>
      </c>
      <c r="C100" s="36">
        <v>2421999</v>
      </c>
      <c r="D100" s="36">
        <v>3724003</v>
      </c>
      <c r="E100" s="36">
        <v>47785</v>
      </c>
      <c r="F100" s="35">
        <v>68570</v>
      </c>
      <c r="G100" s="48">
        <f>G112/(1-0.015)</f>
        <v>125439.59390862944</v>
      </c>
      <c r="H100" s="35">
        <v>75415</v>
      </c>
      <c r="I100" s="45">
        <f>I112/(1+0.116)</f>
        <v>23509.856630824372</v>
      </c>
      <c r="J100" s="37">
        <f>4949+13895</f>
        <v>18844</v>
      </c>
      <c r="K100" s="39">
        <v>538327</v>
      </c>
      <c r="L100" s="40">
        <v>1658029</v>
      </c>
    </row>
    <row r="101" spans="1:12" ht="15" customHeight="1" x14ac:dyDescent="0.2">
      <c r="A101" s="12" t="s">
        <v>132</v>
      </c>
      <c r="B101" s="35">
        <v>5037281</v>
      </c>
      <c r="C101" s="36">
        <v>2534901</v>
      </c>
      <c r="D101" s="45">
        <f>D113/(1+0.011)</f>
        <v>3896660.7319485662</v>
      </c>
      <c r="E101" s="36">
        <v>50498</v>
      </c>
      <c r="F101" s="47">
        <f>F113/(1+0.08)</f>
        <v>63634.259259259255</v>
      </c>
      <c r="G101" s="48">
        <f>G113/(1-0.11)</f>
        <v>121668.53932584269</v>
      </c>
      <c r="H101" s="47">
        <f>H113/(1-0.006)</f>
        <v>78901.408450704228</v>
      </c>
      <c r="I101" s="36">
        <v>25173</v>
      </c>
      <c r="J101" s="37">
        <f>5363+14062</f>
        <v>19425</v>
      </c>
      <c r="K101" s="39">
        <v>551479</v>
      </c>
      <c r="L101" s="40">
        <v>1754783</v>
      </c>
    </row>
    <row r="102" spans="1:12" ht="15" customHeight="1" x14ac:dyDescent="0.2">
      <c r="A102" s="12" t="s">
        <v>162</v>
      </c>
      <c r="B102" s="35">
        <v>5533739</v>
      </c>
      <c r="C102" s="36">
        <v>2715218</v>
      </c>
      <c r="D102" s="36">
        <v>4113117</v>
      </c>
      <c r="E102" s="36">
        <v>60834</v>
      </c>
      <c r="F102" s="35">
        <v>70416</v>
      </c>
      <c r="G102" s="38">
        <v>122113</v>
      </c>
      <c r="H102" s="35">
        <v>82750</v>
      </c>
      <c r="I102" s="36">
        <v>26001</v>
      </c>
      <c r="J102" s="37">
        <f>5799+16481</f>
        <v>22280</v>
      </c>
      <c r="K102" s="39">
        <v>570315</v>
      </c>
      <c r="L102" s="40">
        <v>2052134</v>
      </c>
    </row>
    <row r="103" spans="1:12" ht="15" customHeight="1" x14ac:dyDescent="0.2">
      <c r="A103" s="12" t="s">
        <v>191</v>
      </c>
      <c r="B103" s="35">
        <v>5656804</v>
      </c>
      <c r="C103" s="36">
        <v>2762915</v>
      </c>
      <c r="D103" s="36">
        <v>4191577</v>
      </c>
      <c r="E103" s="36">
        <v>64649</v>
      </c>
      <c r="F103" s="35">
        <v>67092</v>
      </c>
      <c r="G103" s="38">
        <v>121766</v>
      </c>
      <c r="H103" s="35">
        <v>82127</v>
      </c>
      <c r="I103" s="36">
        <v>26905</v>
      </c>
      <c r="J103" s="36">
        <f>15011+6835</f>
        <v>21846</v>
      </c>
      <c r="K103" s="39">
        <v>610732</v>
      </c>
      <c r="L103" s="40">
        <v>1807295</v>
      </c>
    </row>
    <row r="104" spans="1:12" ht="15" customHeight="1" x14ac:dyDescent="0.2">
      <c r="A104" s="12" t="s">
        <v>220</v>
      </c>
      <c r="B104" s="35">
        <v>6042413</v>
      </c>
      <c r="C104" s="36">
        <v>2741352</v>
      </c>
      <c r="D104" s="36">
        <v>4281169</v>
      </c>
      <c r="E104" s="36">
        <v>69998</v>
      </c>
      <c r="F104" s="35">
        <v>65698</v>
      </c>
      <c r="G104" s="38">
        <v>121055</v>
      </c>
      <c r="H104" s="35">
        <v>81161</v>
      </c>
      <c r="I104" s="36">
        <v>28508</v>
      </c>
      <c r="J104" s="36">
        <f>12591+5456</f>
        <v>18047</v>
      </c>
      <c r="K104" s="39">
        <v>661711</v>
      </c>
      <c r="L104" s="40">
        <v>1725881</v>
      </c>
    </row>
    <row r="105" spans="1:12" ht="15" customHeight="1" x14ac:dyDescent="0.2">
      <c r="A105" s="12" t="s">
        <v>249</v>
      </c>
      <c r="B105" s="35">
        <v>6144297</v>
      </c>
      <c r="C105" s="36">
        <v>2789649</v>
      </c>
      <c r="D105" s="36">
        <v>4234559</v>
      </c>
      <c r="E105" s="36">
        <v>76325</v>
      </c>
      <c r="F105" s="35">
        <v>72082</v>
      </c>
      <c r="G105" s="38">
        <v>120376</v>
      </c>
      <c r="H105" s="35">
        <v>82385</v>
      </c>
      <c r="I105" s="36">
        <v>28351</v>
      </c>
      <c r="J105" s="37">
        <f>4864+12907</f>
        <v>17771</v>
      </c>
      <c r="K105" s="39">
        <v>677950</v>
      </c>
      <c r="L105" s="40">
        <v>1770317</v>
      </c>
    </row>
    <row r="106" spans="1:12" ht="15" customHeight="1" x14ac:dyDescent="0.2">
      <c r="A106" s="12" t="s">
        <v>278</v>
      </c>
      <c r="B106" s="35">
        <v>5110836</v>
      </c>
      <c r="C106" s="36">
        <v>2372358</v>
      </c>
      <c r="D106" s="36">
        <v>3637452</v>
      </c>
      <c r="E106" s="36">
        <v>60148</v>
      </c>
      <c r="F106" s="35">
        <v>67882</v>
      </c>
      <c r="G106" s="38">
        <v>122034</v>
      </c>
      <c r="H106" s="35">
        <v>77933</v>
      </c>
      <c r="I106" s="36">
        <v>26138</v>
      </c>
      <c r="J106" s="37">
        <f>6344+15163</f>
        <v>21507</v>
      </c>
      <c r="K106" s="39">
        <v>562139</v>
      </c>
      <c r="L106" s="40">
        <v>1648733</v>
      </c>
    </row>
    <row r="107" spans="1:12" ht="15" customHeight="1" x14ac:dyDescent="0.2">
      <c r="A107" s="12" t="s">
        <v>307</v>
      </c>
      <c r="B107" s="35">
        <v>5227229</v>
      </c>
      <c r="C107" s="36">
        <v>2643681</v>
      </c>
      <c r="D107" s="36">
        <v>3875677</v>
      </c>
      <c r="E107" s="36">
        <v>63293</v>
      </c>
      <c r="F107" s="35">
        <v>76391</v>
      </c>
      <c r="G107" s="38">
        <v>133468</v>
      </c>
      <c r="H107" s="35">
        <v>83220</v>
      </c>
      <c r="I107" s="36">
        <v>25168</v>
      </c>
      <c r="J107" s="37">
        <f>5648+16667</f>
        <v>22315</v>
      </c>
      <c r="K107" s="39">
        <v>539339</v>
      </c>
      <c r="L107" s="40">
        <v>1683862</v>
      </c>
    </row>
    <row r="108" spans="1:12" ht="15" customHeight="1" x14ac:dyDescent="0.2">
      <c r="A108" s="12" t="s">
        <v>336</v>
      </c>
      <c r="B108" s="35">
        <v>4785478</v>
      </c>
      <c r="C108" s="36">
        <v>2573519</v>
      </c>
      <c r="D108" s="36">
        <v>3724766</v>
      </c>
      <c r="E108" s="36">
        <v>56833</v>
      </c>
      <c r="F108" s="35">
        <v>76120</v>
      </c>
      <c r="G108" s="38">
        <v>123941</v>
      </c>
      <c r="H108" s="35">
        <v>77191</v>
      </c>
      <c r="I108" s="36">
        <v>24294</v>
      </c>
      <c r="J108" s="37">
        <f>5086+15713</f>
        <v>20799</v>
      </c>
      <c r="K108" s="39">
        <v>680685</v>
      </c>
      <c r="L108" s="40">
        <v>1595708</v>
      </c>
    </row>
    <row r="109" spans="1:12" ht="15" customHeight="1" x14ac:dyDescent="0.2">
      <c r="A109" s="12" t="s">
        <v>365</v>
      </c>
      <c r="B109" s="35">
        <v>5055084</v>
      </c>
      <c r="C109" s="36">
        <v>2513136</v>
      </c>
      <c r="D109" s="36">
        <v>3834394</v>
      </c>
      <c r="E109" s="36">
        <v>57178</v>
      </c>
      <c r="F109" s="35">
        <v>82808</v>
      </c>
      <c r="G109" s="38">
        <v>123583</v>
      </c>
      <c r="H109" s="35">
        <v>78290</v>
      </c>
      <c r="I109" s="36">
        <v>26571</v>
      </c>
      <c r="J109" s="37">
        <f>4199+14048</f>
        <v>18247</v>
      </c>
      <c r="K109" s="39">
        <v>515766</v>
      </c>
      <c r="L109" s="40">
        <v>1602899</v>
      </c>
    </row>
    <row r="110" spans="1:12" ht="15" customHeight="1" x14ac:dyDescent="0.2">
      <c r="A110" s="12" t="s">
        <v>43</v>
      </c>
      <c r="B110" s="35">
        <v>4629866</v>
      </c>
      <c r="C110" s="36">
        <v>2079639</v>
      </c>
      <c r="D110" s="36">
        <v>3352307</v>
      </c>
      <c r="E110" s="36">
        <v>44660</v>
      </c>
      <c r="F110" s="35">
        <v>68034</v>
      </c>
      <c r="G110" s="38">
        <v>107026</v>
      </c>
      <c r="H110" s="35">
        <v>75837</v>
      </c>
      <c r="I110" s="36">
        <v>24814</v>
      </c>
      <c r="J110" s="36">
        <f>3956+12059</f>
        <v>16015</v>
      </c>
      <c r="K110" s="39">
        <v>502999</v>
      </c>
      <c r="L110" s="40">
        <v>1362932</v>
      </c>
    </row>
    <row r="111" spans="1:12" ht="15" customHeight="1" x14ac:dyDescent="0.2">
      <c r="A111" s="12" t="s">
        <v>73</v>
      </c>
      <c r="B111" s="35">
        <v>4139048</v>
      </c>
      <c r="C111" s="36">
        <v>2034113</v>
      </c>
      <c r="D111" s="36">
        <v>3096576</v>
      </c>
      <c r="E111" s="36">
        <v>35472</v>
      </c>
      <c r="F111" s="35">
        <v>60427</v>
      </c>
      <c r="G111" s="38">
        <v>103149</v>
      </c>
      <c r="H111" s="35">
        <v>69072</v>
      </c>
      <c r="I111" s="36">
        <v>21753</v>
      </c>
      <c r="J111" s="36">
        <f>12165+3309</f>
        <v>15474</v>
      </c>
      <c r="K111" s="39">
        <v>433575</v>
      </c>
      <c r="L111" s="40">
        <v>1228965</v>
      </c>
    </row>
    <row r="112" spans="1:12" ht="15" customHeight="1" x14ac:dyDescent="0.2">
      <c r="A112" s="12" t="s">
        <v>103</v>
      </c>
      <c r="B112" s="35">
        <v>5180322</v>
      </c>
      <c r="C112" s="36">
        <v>2589567</v>
      </c>
      <c r="D112" s="36">
        <v>3935644</v>
      </c>
      <c r="E112" s="36">
        <v>43235</v>
      </c>
      <c r="F112" s="35">
        <v>69179</v>
      </c>
      <c r="G112" s="38">
        <v>123558</v>
      </c>
      <c r="H112" s="35">
        <v>81157</v>
      </c>
      <c r="I112" s="36">
        <v>26237</v>
      </c>
      <c r="J112" s="37">
        <f>5035+13880</f>
        <v>18915</v>
      </c>
      <c r="K112" s="39">
        <v>523582</v>
      </c>
      <c r="L112" s="40">
        <v>1567392</v>
      </c>
    </row>
    <row r="113" spans="1:12" ht="15" customHeight="1" x14ac:dyDescent="0.2">
      <c r="A113" s="12" t="s">
        <v>133</v>
      </c>
      <c r="B113" s="35">
        <v>5245596</v>
      </c>
      <c r="C113" s="36">
        <v>2647258</v>
      </c>
      <c r="D113" s="36">
        <v>3939524</v>
      </c>
      <c r="E113" s="36">
        <v>46890</v>
      </c>
      <c r="F113" s="35">
        <v>68725</v>
      </c>
      <c r="G113" s="38">
        <v>108285</v>
      </c>
      <c r="H113" s="35">
        <v>78428</v>
      </c>
      <c r="I113" s="36">
        <v>24475</v>
      </c>
      <c r="J113" s="36">
        <f>5858+14724</f>
        <v>20582</v>
      </c>
      <c r="K113" s="39">
        <v>532393</v>
      </c>
      <c r="L113" s="40">
        <v>1595859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57"/>
  <sheetViews>
    <sheetView showGridLines="0" workbookViewId="0">
      <selection activeCell="A14" sqref="A14"/>
    </sheetView>
  </sheetViews>
  <sheetFormatPr baseColWidth="10" defaultColWidth="8.83203125" defaultRowHeight="15" customHeight="1" x14ac:dyDescent="0.2"/>
  <cols>
    <col min="1" max="1" width="14" style="21" customWidth="1"/>
    <col min="2" max="256" width="8.83203125" style="21" customWidth="1"/>
  </cols>
  <sheetData>
    <row r="1" spans="1:2" ht="15" customHeight="1" x14ac:dyDescent="0.2">
      <c r="A1" s="2" t="s">
        <v>0</v>
      </c>
      <c r="B1" s="3" t="s">
        <v>17</v>
      </c>
    </row>
    <row r="2" spans="1:2" ht="15" customHeight="1" x14ac:dyDescent="0.2">
      <c r="A2" s="11" t="s">
        <v>58</v>
      </c>
      <c r="B2" s="22">
        <v>569271</v>
      </c>
    </row>
    <row r="3" spans="1:2" ht="15" customHeight="1" x14ac:dyDescent="0.2">
      <c r="A3" s="12" t="s">
        <v>88</v>
      </c>
      <c r="B3" s="22">
        <v>476234</v>
      </c>
    </row>
    <row r="4" spans="1:2" ht="15" customHeight="1" x14ac:dyDescent="0.2">
      <c r="A4" s="12" t="s">
        <v>118</v>
      </c>
      <c r="B4" s="22">
        <v>586541</v>
      </c>
    </row>
    <row r="5" spans="1:2" ht="15" customHeight="1" x14ac:dyDescent="0.2">
      <c r="A5" s="12" t="s">
        <v>148</v>
      </c>
      <c r="B5" s="22">
        <v>658982</v>
      </c>
    </row>
    <row r="6" spans="1:2" ht="15" customHeight="1" x14ac:dyDescent="0.2">
      <c r="A6" s="12" t="s">
        <v>177</v>
      </c>
      <c r="B6" s="22">
        <v>598784</v>
      </c>
    </row>
    <row r="7" spans="1:2" ht="15" customHeight="1" x14ac:dyDescent="0.2">
      <c r="A7" s="12" t="s">
        <v>206</v>
      </c>
      <c r="B7" s="22">
        <v>684236</v>
      </c>
    </row>
    <row r="8" spans="1:2" ht="15" customHeight="1" x14ac:dyDescent="0.2">
      <c r="A8" s="12" t="s">
        <v>235</v>
      </c>
      <c r="B8" s="22">
        <v>685471</v>
      </c>
    </row>
    <row r="9" spans="1:2" ht="15" customHeight="1" x14ac:dyDescent="0.2">
      <c r="A9" s="12" t="s">
        <v>264</v>
      </c>
      <c r="B9" s="22">
        <v>669774</v>
      </c>
    </row>
    <row r="10" spans="1:2" ht="15" customHeight="1" x14ac:dyDescent="0.2">
      <c r="A10" s="12" t="s">
        <v>293</v>
      </c>
      <c r="B10" s="22">
        <v>620374</v>
      </c>
    </row>
    <row r="11" spans="1:2" ht="15" customHeight="1" x14ac:dyDescent="0.2">
      <c r="A11" s="12" t="s">
        <v>322</v>
      </c>
      <c r="B11" s="22">
        <v>627079</v>
      </c>
    </row>
    <row r="12" spans="1:2" ht="15" customHeight="1" x14ac:dyDescent="0.2">
      <c r="A12" s="12" t="s">
        <v>351</v>
      </c>
      <c r="B12" s="22">
        <v>640350</v>
      </c>
    </row>
    <row r="13" spans="1:2" ht="15" customHeight="1" x14ac:dyDescent="0.2">
      <c r="A13" s="15" t="s">
        <v>380</v>
      </c>
      <c r="B13" s="22">
        <v>652808</v>
      </c>
    </row>
    <row r="14" spans="1:2" ht="15" customHeight="1" x14ac:dyDescent="0.2">
      <c r="A14" s="11" t="s">
        <v>44</v>
      </c>
      <c r="B14" s="22">
        <v>540490</v>
      </c>
    </row>
    <row r="15" spans="1:2" ht="15" customHeight="1" x14ac:dyDescent="0.2">
      <c r="A15" s="12" t="s">
        <v>74</v>
      </c>
      <c r="B15" s="22">
        <v>545335</v>
      </c>
    </row>
    <row r="16" spans="1:2" ht="15" customHeight="1" x14ac:dyDescent="0.2">
      <c r="A16" s="12" t="s">
        <v>104</v>
      </c>
      <c r="B16" s="22">
        <v>615692</v>
      </c>
    </row>
    <row r="17" spans="1:2" ht="15" customHeight="1" x14ac:dyDescent="0.2">
      <c r="A17" s="12" t="s">
        <v>134</v>
      </c>
      <c r="B17" s="22">
        <v>682966</v>
      </c>
    </row>
    <row r="18" spans="1:2" ht="15" customHeight="1" x14ac:dyDescent="0.2">
      <c r="A18" s="12" t="s">
        <v>163</v>
      </c>
      <c r="B18" s="22">
        <v>652310</v>
      </c>
    </row>
    <row r="19" spans="1:2" ht="15" customHeight="1" x14ac:dyDescent="0.2">
      <c r="A19" s="12" t="s">
        <v>192</v>
      </c>
      <c r="B19" s="22">
        <v>738950</v>
      </c>
    </row>
    <row r="20" spans="1:2" ht="15" customHeight="1" x14ac:dyDescent="0.2">
      <c r="A20" s="12" t="s">
        <v>221</v>
      </c>
      <c r="B20" s="22">
        <v>737485</v>
      </c>
    </row>
    <row r="21" spans="1:2" ht="15" customHeight="1" x14ac:dyDescent="0.2">
      <c r="A21" s="12" t="s">
        <v>250</v>
      </c>
      <c r="B21" s="22">
        <v>743381</v>
      </c>
    </row>
    <row r="22" spans="1:2" ht="15" customHeight="1" x14ac:dyDescent="0.2">
      <c r="A22" s="12" t="s">
        <v>279</v>
      </c>
      <c r="B22" s="22">
        <v>658548</v>
      </c>
    </row>
    <row r="23" spans="1:2" ht="15" customHeight="1" x14ac:dyDescent="0.2">
      <c r="A23" s="12" t="s">
        <v>308</v>
      </c>
      <c r="B23" s="22">
        <v>679341</v>
      </c>
    </row>
    <row r="24" spans="1:2" ht="15" customHeight="1" x14ac:dyDescent="0.2">
      <c r="A24" s="12" t="s">
        <v>337</v>
      </c>
      <c r="B24" s="22">
        <v>659800</v>
      </c>
    </row>
    <row r="25" spans="1:2" ht="15" customHeight="1" x14ac:dyDescent="0.2">
      <c r="A25" s="15" t="s">
        <v>366</v>
      </c>
      <c r="B25" s="22">
        <v>725445</v>
      </c>
    </row>
    <row r="26" spans="1:2" ht="15" customHeight="1" x14ac:dyDescent="0.2">
      <c r="A26" s="11" t="s">
        <v>45</v>
      </c>
      <c r="B26" s="22">
        <v>582155</v>
      </c>
    </row>
    <row r="27" spans="1:2" ht="15" customHeight="1" x14ac:dyDescent="0.2">
      <c r="A27" s="12" t="s">
        <v>75</v>
      </c>
      <c r="B27" s="22">
        <v>565676</v>
      </c>
    </row>
    <row r="28" spans="1:2" ht="15" customHeight="1" x14ac:dyDescent="0.2">
      <c r="A28" s="12" t="s">
        <v>105</v>
      </c>
      <c r="B28" s="22">
        <v>696106</v>
      </c>
    </row>
    <row r="29" spans="1:2" ht="15" customHeight="1" x14ac:dyDescent="0.2">
      <c r="A29" s="12" t="s">
        <v>135</v>
      </c>
      <c r="B29" s="22">
        <v>695737</v>
      </c>
    </row>
    <row r="30" spans="1:2" ht="15" customHeight="1" x14ac:dyDescent="0.2">
      <c r="A30" s="12" t="s">
        <v>164</v>
      </c>
      <c r="B30" s="22">
        <v>722542</v>
      </c>
    </row>
    <row r="31" spans="1:2" ht="15" customHeight="1" x14ac:dyDescent="0.2">
      <c r="A31" s="12" t="s">
        <v>193</v>
      </c>
      <c r="B31" s="22">
        <v>776147</v>
      </c>
    </row>
    <row r="32" spans="1:2" ht="15" customHeight="1" x14ac:dyDescent="0.2">
      <c r="A32" s="12" t="s">
        <v>222</v>
      </c>
      <c r="B32" s="22">
        <v>788324</v>
      </c>
    </row>
    <row r="33" spans="1:2" ht="15" customHeight="1" x14ac:dyDescent="0.2">
      <c r="A33" s="12" t="s">
        <v>251</v>
      </c>
      <c r="B33" s="22">
        <v>809871</v>
      </c>
    </row>
    <row r="34" spans="1:2" ht="15" customHeight="1" x14ac:dyDescent="0.2">
      <c r="A34" s="12" t="s">
        <v>280</v>
      </c>
      <c r="B34" s="22">
        <v>717660</v>
      </c>
    </row>
    <row r="35" spans="1:2" ht="15" customHeight="1" x14ac:dyDescent="0.2">
      <c r="A35" s="12" t="s">
        <v>309</v>
      </c>
      <c r="B35" s="22">
        <v>740402</v>
      </c>
    </row>
    <row r="36" spans="1:2" ht="15" customHeight="1" x14ac:dyDescent="0.2">
      <c r="A36" s="12" t="s">
        <v>338</v>
      </c>
      <c r="B36" s="22">
        <v>691918</v>
      </c>
    </row>
    <row r="37" spans="1:2" ht="15" customHeight="1" x14ac:dyDescent="0.2">
      <c r="A37" s="15" t="s">
        <v>367</v>
      </c>
      <c r="B37" s="22">
        <v>649598</v>
      </c>
    </row>
    <row r="38" spans="1:2" ht="15" customHeight="1" x14ac:dyDescent="0.2">
      <c r="A38" s="11" t="s">
        <v>46</v>
      </c>
      <c r="B38" s="22">
        <v>664776</v>
      </c>
    </row>
    <row r="39" spans="1:2" ht="15" customHeight="1" x14ac:dyDescent="0.2">
      <c r="A39" s="12" t="s">
        <v>76</v>
      </c>
      <c r="B39" s="22">
        <v>597289</v>
      </c>
    </row>
    <row r="40" spans="1:2" ht="15" customHeight="1" x14ac:dyDescent="0.2">
      <c r="A40" s="12" t="s">
        <v>106</v>
      </c>
      <c r="B40" s="22">
        <v>671411</v>
      </c>
    </row>
    <row r="41" spans="1:2" ht="15" customHeight="1" x14ac:dyDescent="0.2">
      <c r="A41" s="12" t="s">
        <v>136</v>
      </c>
      <c r="B41" s="22">
        <v>785110</v>
      </c>
    </row>
    <row r="42" spans="1:2" ht="15" customHeight="1" x14ac:dyDescent="0.2">
      <c r="A42" s="12" t="s">
        <v>165</v>
      </c>
      <c r="B42" s="22">
        <v>827779</v>
      </c>
    </row>
    <row r="43" spans="1:2" ht="15" customHeight="1" x14ac:dyDescent="0.2">
      <c r="A43" s="12" t="s">
        <v>194</v>
      </c>
      <c r="B43" s="22">
        <v>859855</v>
      </c>
    </row>
    <row r="44" spans="1:2" ht="15" customHeight="1" x14ac:dyDescent="0.2">
      <c r="A44" s="12" t="s">
        <v>223</v>
      </c>
      <c r="B44" s="22">
        <v>846179</v>
      </c>
    </row>
    <row r="45" spans="1:2" ht="15" customHeight="1" x14ac:dyDescent="0.2">
      <c r="A45" s="12" t="s">
        <v>252</v>
      </c>
      <c r="B45" s="22">
        <v>887201</v>
      </c>
    </row>
    <row r="46" spans="1:2" ht="15" customHeight="1" x14ac:dyDescent="0.2">
      <c r="A46" s="12" t="s">
        <v>281</v>
      </c>
      <c r="B46" s="22">
        <v>795693</v>
      </c>
    </row>
    <row r="47" spans="1:2" ht="15" customHeight="1" x14ac:dyDescent="0.2">
      <c r="A47" s="12" t="s">
        <v>310</v>
      </c>
      <c r="B47" s="22">
        <v>1311434</v>
      </c>
    </row>
    <row r="48" spans="1:2" ht="15" customHeight="1" x14ac:dyDescent="0.2">
      <c r="A48" s="12" t="s">
        <v>339</v>
      </c>
      <c r="B48" s="22">
        <v>1280358</v>
      </c>
    </row>
    <row r="49" spans="1:2" ht="15" customHeight="1" x14ac:dyDescent="0.2">
      <c r="A49" s="15" t="s">
        <v>368</v>
      </c>
      <c r="B49" s="22">
        <v>1227993</v>
      </c>
    </row>
    <row r="50" spans="1:2" ht="15" customHeight="1" x14ac:dyDescent="0.2">
      <c r="A50" s="11" t="s">
        <v>47</v>
      </c>
      <c r="B50" s="22">
        <v>1229947</v>
      </c>
    </row>
    <row r="51" spans="1:2" ht="15" customHeight="1" x14ac:dyDescent="0.2">
      <c r="A51" s="12" t="s">
        <v>77</v>
      </c>
      <c r="B51" s="22">
        <v>1111256</v>
      </c>
    </row>
    <row r="52" spans="1:2" ht="15" customHeight="1" x14ac:dyDescent="0.2">
      <c r="A52" s="12" t="s">
        <v>107</v>
      </c>
      <c r="B52" s="22">
        <v>1287841</v>
      </c>
    </row>
    <row r="53" spans="1:2" ht="15" customHeight="1" x14ac:dyDescent="0.2">
      <c r="A53" s="12" t="s">
        <v>137</v>
      </c>
      <c r="B53" s="22">
        <v>1399863</v>
      </c>
    </row>
    <row r="54" spans="1:2" ht="15" customHeight="1" x14ac:dyDescent="0.2">
      <c r="A54" s="12" t="s">
        <v>166</v>
      </c>
      <c r="B54" s="22">
        <v>1395527</v>
      </c>
    </row>
    <row r="55" spans="1:2" ht="15" customHeight="1" x14ac:dyDescent="0.2">
      <c r="A55" s="12" t="s">
        <v>195</v>
      </c>
      <c r="B55" s="22">
        <v>1372776</v>
      </c>
    </row>
    <row r="56" spans="1:2" ht="15" customHeight="1" x14ac:dyDescent="0.2">
      <c r="A56" s="12" t="s">
        <v>224</v>
      </c>
      <c r="B56" s="22">
        <v>1508934</v>
      </c>
    </row>
    <row r="57" spans="1:2" ht="15" customHeight="1" x14ac:dyDescent="0.2">
      <c r="A57" s="12" t="s">
        <v>253</v>
      </c>
      <c r="B57" s="22">
        <v>1511121</v>
      </c>
    </row>
    <row r="58" spans="1:2" ht="15" customHeight="1" x14ac:dyDescent="0.2">
      <c r="A58" s="12" t="s">
        <v>282</v>
      </c>
      <c r="B58" s="22">
        <v>1410233</v>
      </c>
    </row>
    <row r="59" spans="1:2" ht="15" customHeight="1" x14ac:dyDescent="0.2">
      <c r="A59" s="12" t="s">
        <v>311</v>
      </c>
      <c r="B59" s="22">
        <v>1542985</v>
      </c>
    </row>
    <row r="60" spans="1:2" ht="15" customHeight="1" x14ac:dyDescent="0.2">
      <c r="A60" s="12" t="s">
        <v>340</v>
      </c>
      <c r="B60" s="22">
        <v>1324515</v>
      </c>
    </row>
    <row r="61" spans="1:2" ht="15" customHeight="1" x14ac:dyDescent="0.2">
      <c r="A61" s="15" t="s">
        <v>369</v>
      </c>
      <c r="B61" s="22">
        <v>1340058</v>
      </c>
    </row>
    <row r="62" spans="1:2" ht="15" customHeight="1" x14ac:dyDescent="0.2">
      <c r="A62" s="11" t="s">
        <v>48</v>
      </c>
      <c r="B62" s="22">
        <v>1252809.6000000001</v>
      </c>
    </row>
    <row r="63" spans="1:2" ht="15" customHeight="1" x14ac:dyDescent="0.2">
      <c r="A63" s="12" t="s">
        <v>78</v>
      </c>
      <c r="B63" s="22">
        <v>1044518</v>
      </c>
    </row>
    <row r="64" spans="1:2" ht="15" customHeight="1" x14ac:dyDescent="0.2">
      <c r="A64" s="12" t="s">
        <v>108</v>
      </c>
      <c r="B64" s="22">
        <v>1312649</v>
      </c>
    </row>
    <row r="65" spans="1:2" ht="15" customHeight="1" x14ac:dyDescent="0.2">
      <c r="A65" s="12" t="s">
        <v>138</v>
      </c>
      <c r="B65" s="22">
        <v>1441677</v>
      </c>
    </row>
    <row r="66" spans="1:2" ht="15" customHeight="1" x14ac:dyDescent="0.2">
      <c r="A66" s="12" t="s">
        <v>167</v>
      </c>
      <c r="B66" s="22">
        <v>1353466</v>
      </c>
    </row>
    <row r="67" spans="1:2" ht="15" customHeight="1" x14ac:dyDescent="0.2">
      <c r="A67" s="12" t="s">
        <v>196</v>
      </c>
      <c r="B67" s="22">
        <v>1373003</v>
      </c>
    </row>
    <row r="68" spans="1:2" ht="15" customHeight="1" x14ac:dyDescent="0.2">
      <c r="A68" s="12" t="s">
        <v>225</v>
      </c>
      <c r="B68" s="22">
        <v>1527386</v>
      </c>
    </row>
    <row r="69" spans="1:2" ht="15" customHeight="1" x14ac:dyDescent="0.2">
      <c r="A69" s="12" t="s">
        <v>254</v>
      </c>
      <c r="B69" s="22">
        <v>1410929</v>
      </c>
    </row>
    <row r="70" spans="1:2" ht="15" customHeight="1" x14ac:dyDescent="0.2">
      <c r="A70" s="12" t="s">
        <v>283</v>
      </c>
      <c r="B70" s="22">
        <v>1470512</v>
      </c>
    </row>
    <row r="71" spans="1:2" ht="15" customHeight="1" x14ac:dyDescent="0.2">
      <c r="A71" s="12" t="s">
        <v>312</v>
      </c>
      <c r="B71" s="22">
        <v>1570859</v>
      </c>
    </row>
    <row r="72" spans="1:2" ht="15" customHeight="1" x14ac:dyDescent="0.2">
      <c r="A72" s="12" t="s">
        <v>341</v>
      </c>
      <c r="B72" s="22">
        <v>1215482</v>
      </c>
    </row>
    <row r="73" spans="1:2" ht="15" customHeight="1" x14ac:dyDescent="0.2">
      <c r="A73" s="15" t="s">
        <v>370</v>
      </c>
      <c r="B73" s="22">
        <v>1001785</v>
      </c>
    </row>
    <row r="74" spans="1:2" ht="15" customHeight="1" x14ac:dyDescent="0.2">
      <c r="A74" s="11" t="s">
        <v>49</v>
      </c>
      <c r="B74" s="22">
        <v>728918</v>
      </c>
    </row>
    <row r="75" spans="1:2" ht="15" customHeight="1" x14ac:dyDescent="0.2">
      <c r="A75" s="12" t="s">
        <v>79</v>
      </c>
      <c r="B75" s="22">
        <v>696854</v>
      </c>
    </row>
    <row r="76" spans="1:2" ht="15" customHeight="1" x14ac:dyDescent="0.2">
      <c r="A76" s="12" t="s">
        <v>109</v>
      </c>
      <c r="B76" s="22">
        <v>886399</v>
      </c>
    </row>
    <row r="77" spans="1:2" ht="15" customHeight="1" x14ac:dyDescent="0.2">
      <c r="A77" s="12" t="s">
        <v>139</v>
      </c>
      <c r="B77" s="22">
        <v>980198</v>
      </c>
    </row>
    <row r="78" spans="1:2" ht="15" customHeight="1" x14ac:dyDescent="0.2">
      <c r="A78" s="12" t="s">
        <v>168</v>
      </c>
      <c r="B78" s="22">
        <v>876282</v>
      </c>
    </row>
    <row r="79" spans="1:2" ht="15" customHeight="1" x14ac:dyDescent="0.2">
      <c r="A79" s="12" t="s">
        <v>197</v>
      </c>
      <c r="B79" s="22">
        <v>940208</v>
      </c>
    </row>
    <row r="80" spans="1:2" ht="15" customHeight="1" x14ac:dyDescent="0.2">
      <c r="A80" s="12" t="s">
        <v>226</v>
      </c>
      <c r="B80" s="22">
        <v>894954</v>
      </c>
    </row>
    <row r="81" spans="1:2" ht="15" customHeight="1" x14ac:dyDescent="0.2">
      <c r="A81" s="12" t="s">
        <v>255</v>
      </c>
      <c r="B81" s="22">
        <v>918009</v>
      </c>
    </row>
    <row r="82" spans="1:2" ht="15" customHeight="1" x14ac:dyDescent="0.2">
      <c r="A82" s="12" t="s">
        <v>284</v>
      </c>
      <c r="B82" s="22">
        <v>858298</v>
      </c>
    </row>
    <row r="83" spans="1:2" ht="15" customHeight="1" x14ac:dyDescent="0.2">
      <c r="A83" s="12" t="s">
        <v>313</v>
      </c>
      <c r="B83" s="22">
        <v>862648</v>
      </c>
    </row>
    <row r="84" spans="1:2" ht="15" customHeight="1" x14ac:dyDescent="0.2">
      <c r="A84" s="12" t="s">
        <v>342</v>
      </c>
      <c r="B84" s="22">
        <v>819496</v>
      </c>
    </row>
    <row r="85" spans="1:2" ht="15" customHeight="1" x14ac:dyDescent="0.2">
      <c r="A85" s="15" t="s">
        <v>371</v>
      </c>
      <c r="B85" s="22">
        <v>793350</v>
      </c>
    </row>
    <row r="86" spans="1:2" ht="15" customHeight="1" x14ac:dyDescent="0.2">
      <c r="A86" s="11" t="s">
        <v>29</v>
      </c>
      <c r="B86" s="22">
        <v>725618</v>
      </c>
    </row>
    <row r="87" spans="1:2" ht="15" customHeight="1" x14ac:dyDescent="0.2">
      <c r="A87" s="12" t="s">
        <v>59</v>
      </c>
      <c r="B87" s="22">
        <v>636546</v>
      </c>
    </row>
    <row r="88" spans="1:2" ht="15" customHeight="1" x14ac:dyDescent="0.2">
      <c r="A88" s="12" t="s">
        <v>89</v>
      </c>
      <c r="B88" s="22">
        <v>795819</v>
      </c>
    </row>
    <row r="89" spans="1:2" ht="15" customHeight="1" x14ac:dyDescent="0.2">
      <c r="A89" s="12" t="s">
        <v>119</v>
      </c>
      <c r="B89" s="22">
        <v>773853</v>
      </c>
    </row>
    <row r="90" spans="1:2" ht="15" customHeight="1" x14ac:dyDescent="0.2">
      <c r="A90" s="12" t="s">
        <v>149</v>
      </c>
      <c r="B90" s="22">
        <v>797385</v>
      </c>
    </row>
    <row r="91" spans="1:2" ht="15" customHeight="1" x14ac:dyDescent="0.2">
      <c r="A91" s="12" t="s">
        <v>178</v>
      </c>
      <c r="B91" s="22">
        <v>859159</v>
      </c>
    </row>
    <row r="92" spans="1:2" ht="15" customHeight="1" x14ac:dyDescent="0.2">
      <c r="A92" s="12" t="s">
        <v>207</v>
      </c>
      <c r="B92" s="22">
        <v>818736</v>
      </c>
    </row>
    <row r="93" spans="1:2" ht="15" customHeight="1" x14ac:dyDescent="0.2">
      <c r="A93" s="12" t="s">
        <v>236</v>
      </c>
      <c r="B93" s="22">
        <v>888847</v>
      </c>
    </row>
    <row r="94" spans="1:2" ht="15" customHeight="1" x14ac:dyDescent="0.2">
      <c r="A94" s="12" t="s">
        <v>265</v>
      </c>
      <c r="B94" s="22">
        <v>815944</v>
      </c>
    </row>
    <row r="95" spans="1:2" ht="15" customHeight="1" x14ac:dyDescent="0.2">
      <c r="A95" s="12" t="s">
        <v>294</v>
      </c>
      <c r="B95" s="22">
        <v>785363.6</v>
      </c>
    </row>
    <row r="96" spans="1:2" ht="15" customHeight="1" x14ac:dyDescent="0.2">
      <c r="A96" s="12" t="s">
        <v>323</v>
      </c>
      <c r="B96" s="22">
        <v>777084</v>
      </c>
    </row>
    <row r="97" spans="1:2" ht="15" customHeight="1" x14ac:dyDescent="0.2">
      <c r="A97" s="15" t="s">
        <v>352</v>
      </c>
      <c r="B97" s="22">
        <v>784504</v>
      </c>
    </row>
    <row r="98" spans="1:2" ht="15" customHeight="1" x14ac:dyDescent="0.2">
      <c r="A98" s="11" t="s">
        <v>30</v>
      </c>
      <c r="B98" s="22">
        <v>759975</v>
      </c>
    </row>
    <row r="99" spans="1:2" ht="15" customHeight="1" x14ac:dyDescent="0.2">
      <c r="A99" s="12" t="s">
        <v>60</v>
      </c>
      <c r="B99" s="22">
        <v>637802</v>
      </c>
    </row>
    <row r="100" spans="1:2" ht="15" customHeight="1" x14ac:dyDescent="0.2">
      <c r="A100" s="12" t="s">
        <v>90</v>
      </c>
      <c r="B100" s="22">
        <v>791649</v>
      </c>
    </row>
    <row r="101" spans="1:2" ht="15" customHeight="1" x14ac:dyDescent="0.2">
      <c r="A101" s="12" t="s">
        <v>120</v>
      </c>
      <c r="B101" s="22">
        <v>770655</v>
      </c>
    </row>
    <row r="102" spans="1:2" ht="15" customHeight="1" x14ac:dyDescent="0.2">
      <c r="A102" s="12" t="s">
        <v>150</v>
      </c>
      <c r="B102" s="22">
        <v>802363</v>
      </c>
    </row>
    <row r="103" spans="1:2" ht="15" customHeight="1" x14ac:dyDescent="0.2">
      <c r="A103" s="12" t="s">
        <v>179</v>
      </c>
      <c r="B103" s="22">
        <v>811990</v>
      </c>
    </row>
    <row r="104" spans="1:2" ht="15" customHeight="1" x14ac:dyDescent="0.2">
      <c r="A104" s="12" t="s">
        <v>208</v>
      </c>
      <c r="B104" s="22">
        <v>776337</v>
      </c>
    </row>
    <row r="105" spans="1:2" ht="15" customHeight="1" x14ac:dyDescent="0.2">
      <c r="A105" s="12" t="s">
        <v>237</v>
      </c>
      <c r="B105" s="22">
        <v>856025</v>
      </c>
    </row>
    <row r="106" spans="1:2" ht="15" customHeight="1" x14ac:dyDescent="0.2">
      <c r="A106" s="12" t="s">
        <v>266</v>
      </c>
      <c r="B106" s="22">
        <v>749848</v>
      </c>
    </row>
    <row r="107" spans="1:2" ht="15" customHeight="1" x14ac:dyDescent="0.2">
      <c r="A107" s="12" t="s">
        <v>295</v>
      </c>
      <c r="B107" s="22">
        <v>744168</v>
      </c>
    </row>
    <row r="108" spans="1:2" ht="15" customHeight="1" x14ac:dyDescent="0.2">
      <c r="A108" s="12" t="s">
        <v>324</v>
      </c>
      <c r="B108" s="22">
        <v>737648</v>
      </c>
    </row>
    <row r="109" spans="1:2" ht="15" customHeight="1" x14ac:dyDescent="0.2">
      <c r="A109" s="15" t="s">
        <v>353</v>
      </c>
      <c r="B109" s="22">
        <v>757380</v>
      </c>
    </row>
    <row r="110" spans="1:2" ht="15" customHeight="1" x14ac:dyDescent="0.2">
      <c r="A110" s="11" t="s">
        <v>31</v>
      </c>
      <c r="B110" s="22">
        <v>724363</v>
      </c>
    </row>
    <row r="111" spans="1:2" ht="15" customHeight="1" x14ac:dyDescent="0.2">
      <c r="A111" s="12" t="s">
        <v>61</v>
      </c>
      <c r="B111" s="22">
        <v>570596</v>
      </c>
    </row>
    <row r="112" spans="1:2" ht="15" customHeight="1" x14ac:dyDescent="0.2">
      <c r="A112" s="12" t="s">
        <v>91</v>
      </c>
      <c r="B112" s="22">
        <v>771948</v>
      </c>
    </row>
    <row r="113" spans="1:2" ht="15" customHeight="1" x14ac:dyDescent="0.2">
      <c r="A113" s="12" t="s">
        <v>121</v>
      </c>
      <c r="B113" s="22">
        <v>743884</v>
      </c>
    </row>
    <row r="114" spans="1:2" ht="15" customHeight="1" x14ac:dyDescent="0.2">
      <c r="A114" s="12" t="s">
        <v>151</v>
      </c>
      <c r="B114" s="22">
        <v>810942</v>
      </c>
    </row>
    <row r="115" spans="1:2" ht="15" customHeight="1" x14ac:dyDescent="0.2">
      <c r="A115" s="12" t="s">
        <v>180</v>
      </c>
      <c r="B115" s="22">
        <v>823079</v>
      </c>
    </row>
    <row r="116" spans="1:2" ht="15" customHeight="1" x14ac:dyDescent="0.2">
      <c r="A116" s="12" t="s">
        <v>209</v>
      </c>
      <c r="B116" s="22">
        <v>835939</v>
      </c>
    </row>
    <row r="117" spans="1:2" ht="15" customHeight="1" x14ac:dyDescent="0.2">
      <c r="A117" s="12" t="s">
        <v>238</v>
      </c>
      <c r="B117" s="22">
        <v>868570</v>
      </c>
    </row>
    <row r="118" spans="1:2" ht="15" customHeight="1" x14ac:dyDescent="0.2">
      <c r="A118" s="12" t="s">
        <v>267</v>
      </c>
      <c r="B118" s="22">
        <v>753427</v>
      </c>
    </row>
    <row r="119" spans="1:2" ht="15" customHeight="1" x14ac:dyDescent="0.2">
      <c r="A119" s="12" t="s">
        <v>296</v>
      </c>
      <c r="B119" s="22">
        <v>848749</v>
      </c>
    </row>
    <row r="120" spans="1:2" ht="15" customHeight="1" x14ac:dyDescent="0.2">
      <c r="A120" s="12" t="s">
        <v>325</v>
      </c>
      <c r="B120" s="22">
        <v>749155</v>
      </c>
    </row>
    <row r="121" spans="1:2" ht="15" customHeight="1" x14ac:dyDescent="0.2">
      <c r="A121" s="15" t="s">
        <v>354</v>
      </c>
      <c r="B121" s="22">
        <v>716761</v>
      </c>
    </row>
    <row r="122" spans="1:2" ht="15" customHeight="1" x14ac:dyDescent="0.2">
      <c r="A122" s="11" t="s">
        <v>32</v>
      </c>
      <c r="B122" s="22">
        <v>709162</v>
      </c>
    </row>
    <row r="123" spans="1:2" ht="15" customHeight="1" x14ac:dyDescent="0.2">
      <c r="A123" s="12" t="s">
        <v>62</v>
      </c>
      <c r="B123" s="22">
        <v>635435</v>
      </c>
    </row>
    <row r="124" spans="1:2" ht="15" customHeight="1" x14ac:dyDescent="0.2">
      <c r="A124" s="12" t="s">
        <v>92</v>
      </c>
      <c r="B124" s="22">
        <v>730683</v>
      </c>
    </row>
    <row r="125" spans="1:2" ht="15" customHeight="1" x14ac:dyDescent="0.2">
      <c r="A125" s="12" t="s">
        <v>122</v>
      </c>
      <c r="B125" s="22">
        <v>750093</v>
      </c>
    </row>
    <row r="126" spans="1:2" ht="15" customHeight="1" x14ac:dyDescent="0.2">
      <c r="A126" s="12" t="s">
        <v>152</v>
      </c>
      <c r="B126" s="22">
        <v>727302</v>
      </c>
    </row>
    <row r="127" spans="1:2" ht="15" customHeight="1" x14ac:dyDescent="0.2">
      <c r="A127" s="12" t="s">
        <v>181</v>
      </c>
      <c r="B127" s="22">
        <v>780427</v>
      </c>
    </row>
    <row r="128" spans="1:2" ht="15" customHeight="1" x14ac:dyDescent="0.2">
      <c r="A128" s="12" t="s">
        <v>210</v>
      </c>
      <c r="B128" s="22">
        <v>839965</v>
      </c>
    </row>
    <row r="129" spans="1:2" ht="15" customHeight="1" x14ac:dyDescent="0.2">
      <c r="A129" s="12" t="s">
        <v>239</v>
      </c>
      <c r="B129" s="22">
        <v>780456</v>
      </c>
    </row>
    <row r="130" spans="1:2" ht="15" customHeight="1" x14ac:dyDescent="0.2">
      <c r="A130" s="12" t="s">
        <v>268</v>
      </c>
      <c r="B130" s="22">
        <v>726510</v>
      </c>
    </row>
    <row r="131" spans="1:2" ht="15" customHeight="1" x14ac:dyDescent="0.2">
      <c r="A131" s="12" t="s">
        <v>297</v>
      </c>
      <c r="B131" s="22">
        <v>774225</v>
      </c>
    </row>
    <row r="132" spans="1:2" ht="15" customHeight="1" x14ac:dyDescent="0.2">
      <c r="A132" s="12" t="s">
        <v>326</v>
      </c>
      <c r="B132" s="22">
        <v>626778</v>
      </c>
    </row>
    <row r="133" spans="1:2" ht="15" customHeight="1" x14ac:dyDescent="0.2">
      <c r="A133" s="15" t="s">
        <v>355</v>
      </c>
      <c r="B133" s="22">
        <v>702077</v>
      </c>
    </row>
    <row r="134" spans="1:2" ht="15" customHeight="1" x14ac:dyDescent="0.2">
      <c r="A134" s="11" t="s">
        <v>33</v>
      </c>
      <c r="B134" s="22">
        <v>589087</v>
      </c>
    </row>
    <row r="135" spans="1:2" ht="15" customHeight="1" x14ac:dyDescent="0.2">
      <c r="A135" s="12" t="s">
        <v>63</v>
      </c>
      <c r="B135" s="22">
        <v>534515</v>
      </c>
    </row>
    <row r="136" spans="1:2" ht="15" customHeight="1" x14ac:dyDescent="0.2">
      <c r="A136" s="12" t="s">
        <v>93</v>
      </c>
      <c r="B136" s="22">
        <v>612669</v>
      </c>
    </row>
    <row r="137" spans="1:2" ht="15" customHeight="1" x14ac:dyDescent="0.2">
      <c r="A137" s="12" t="s">
        <v>123</v>
      </c>
      <c r="B137" s="22">
        <v>665885</v>
      </c>
    </row>
    <row r="138" spans="1:2" ht="15" customHeight="1" x14ac:dyDescent="0.2">
      <c r="A138" s="12" t="s">
        <v>153</v>
      </c>
      <c r="B138" s="22">
        <v>611359</v>
      </c>
    </row>
    <row r="139" spans="1:2" ht="15" customHeight="1" x14ac:dyDescent="0.2">
      <c r="A139" s="12" t="s">
        <v>182</v>
      </c>
      <c r="B139" s="22">
        <v>685230</v>
      </c>
    </row>
    <row r="140" spans="1:2" ht="15" customHeight="1" x14ac:dyDescent="0.2">
      <c r="A140" s="12" t="s">
        <v>211</v>
      </c>
      <c r="B140" s="22">
        <v>710851</v>
      </c>
    </row>
    <row r="141" spans="1:2" ht="15" customHeight="1" x14ac:dyDescent="0.2">
      <c r="A141" s="12" t="s">
        <v>240</v>
      </c>
      <c r="B141" s="22">
        <v>665228</v>
      </c>
    </row>
    <row r="142" spans="1:2" ht="15" customHeight="1" x14ac:dyDescent="0.2">
      <c r="A142" s="12" t="s">
        <v>269</v>
      </c>
      <c r="B142" s="22">
        <v>649705</v>
      </c>
    </row>
    <row r="143" spans="1:2" ht="15" customHeight="1" x14ac:dyDescent="0.2">
      <c r="A143" s="12" t="s">
        <v>298</v>
      </c>
      <c r="B143" s="22">
        <v>653398</v>
      </c>
    </row>
    <row r="144" spans="1:2" ht="15" customHeight="1" x14ac:dyDescent="0.2">
      <c r="A144" s="12" t="s">
        <v>327</v>
      </c>
      <c r="B144" s="22">
        <v>593972</v>
      </c>
    </row>
    <row r="145" spans="1:2" ht="15" customHeight="1" x14ac:dyDescent="0.2">
      <c r="A145" s="15" t="s">
        <v>356</v>
      </c>
      <c r="B145" s="22">
        <v>606979</v>
      </c>
    </row>
    <row r="146" spans="1:2" ht="15" customHeight="1" x14ac:dyDescent="0.2">
      <c r="A146" s="11" t="s">
        <v>34</v>
      </c>
      <c r="B146" s="22">
        <v>558798</v>
      </c>
    </row>
    <row r="147" spans="1:2" ht="15" customHeight="1" x14ac:dyDescent="0.2">
      <c r="A147" s="12" t="s">
        <v>64</v>
      </c>
      <c r="B147" s="22">
        <v>489328</v>
      </c>
    </row>
    <row r="148" spans="1:2" ht="15" customHeight="1" x14ac:dyDescent="0.2">
      <c r="A148" s="12" t="s">
        <v>94</v>
      </c>
      <c r="B148" s="22">
        <v>657582</v>
      </c>
    </row>
    <row r="149" spans="1:2" ht="15" customHeight="1" x14ac:dyDescent="0.2">
      <c r="A149" s="12" t="s">
        <v>124</v>
      </c>
      <c r="B149" s="22">
        <v>677906</v>
      </c>
    </row>
    <row r="150" spans="1:2" ht="15" customHeight="1" x14ac:dyDescent="0.2">
      <c r="A150" s="12" t="s">
        <v>154</v>
      </c>
      <c r="B150" s="22">
        <v>626073</v>
      </c>
    </row>
    <row r="151" spans="1:2" ht="15" customHeight="1" x14ac:dyDescent="0.2">
      <c r="A151" s="12" t="s">
        <v>183</v>
      </c>
      <c r="B151" s="22">
        <v>715874</v>
      </c>
    </row>
    <row r="152" spans="1:2" ht="15" customHeight="1" x14ac:dyDescent="0.2">
      <c r="A152" s="12" t="s">
        <v>212</v>
      </c>
      <c r="B152" s="22">
        <v>707718</v>
      </c>
    </row>
    <row r="153" spans="1:2" ht="15" customHeight="1" x14ac:dyDescent="0.2">
      <c r="A153" s="12" t="s">
        <v>241</v>
      </c>
      <c r="B153" s="22">
        <v>713867</v>
      </c>
    </row>
    <row r="154" spans="1:2" ht="15" customHeight="1" x14ac:dyDescent="0.2">
      <c r="A154" s="12" t="s">
        <v>270</v>
      </c>
      <c r="B154" s="22">
        <v>658220</v>
      </c>
    </row>
    <row r="155" spans="1:2" ht="15" customHeight="1" x14ac:dyDescent="0.2">
      <c r="A155" s="12" t="s">
        <v>299</v>
      </c>
      <c r="B155" s="22">
        <v>651698</v>
      </c>
    </row>
    <row r="156" spans="1:2" ht="15" customHeight="1" x14ac:dyDescent="0.2">
      <c r="A156" s="12" t="s">
        <v>328</v>
      </c>
      <c r="B156" s="22">
        <v>626108</v>
      </c>
    </row>
    <row r="157" spans="1:2" ht="15" customHeight="1" x14ac:dyDescent="0.2">
      <c r="A157" s="15" t="s">
        <v>357</v>
      </c>
      <c r="B157" s="22">
        <v>607556</v>
      </c>
    </row>
    <row r="158" spans="1:2" ht="15" customHeight="1" x14ac:dyDescent="0.2">
      <c r="A158" s="11" t="s">
        <v>35</v>
      </c>
      <c r="B158" s="22">
        <v>565428</v>
      </c>
    </row>
    <row r="159" spans="1:2" ht="15" customHeight="1" x14ac:dyDescent="0.2">
      <c r="A159" s="12" t="s">
        <v>65</v>
      </c>
      <c r="B159" s="22">
        <v>553804</v>
      </c>
    </row>
    <row r="160" spans="1:2" ht="15" customHeight="1" x14ac:dyDescent="0.2">
      <c r="A160" s="12" t="s">
        <v>95</v>
      </c>
      <c r="B160" s="22">
        <v>671411</v>
      </c>
    </row>
    <row r="161" spans="1:2" ht="15" customHeight="1" x14ac:dyDescent="0.2">
      <c r="A161" s="12" t="s">
        <v>125</v>
      </c>
      <c r="B161" s="22">
        <v>642412</v>
      </c>
    </row>
    <row r="162" spans="1:2" ht="15" customHeight="1" x14ac:dyDescent="0.2">
      <c r="A162" s="12" t="s">
        <v>155</v>
      </c>
      <c r="B162" s="22">
        <v>678537</v>
      </c>
    </row>
    <row r="163" spans="1:2" ht="15" customHeight="1" x14ac:dyDescent="0.2">
      <c r="A163" s="12" t="s">
        <v>184</v>
      </c>
      <c r="B163" s="22">
        <v>736088</v>
      </c>
    </row>
    <row r="164" spans="1:2" ht="15" customHeight="1" x14ac:dyDescent="0.2">
      <c r="A164" s="12" t="s">
        <v>213</v>
      </c>
      <c r="B164" s="22">
        <v>705988</v>
      </c>
    </row>
    <row r="165" spans="1:2" ht="15" customHeight="1" x14ac:dyDescent="0.2">
      <c r="A165" s="12" t="s">
        <v>242</v>
      </c>
      <c r="B165" s="22">
        <v>713204</v>
      </c>
    </row>
    <row r="166" spans="1:2" ht="15" customHeight="1" x14ac:dyDescent="0.2">
      <c r="A166" s="12" t="s">
        <v>271</v>
      </c>
      <c r="B166" s="22">
        <v>677928</v>
      </c>
    </row>
    <row r="167" spans="1:2" ht="15" customHeight="1" x14ac:dyDescent="0.2">
      <c r="A167" s="12" t="s">
        <v>300</v>
      </c>
      <c r="B167" s="22">
        <v>677745</v>
      </c>
    </row>
    <row r="168" spans="1:2" ht="15" customHeight="1" x14ac:dyDescent="0.2">
      <c r="A168" s="12" t="s">
        <v>329</v>
      </c>
      <c r="B168" s="22">
        <v>647854</v>
      </c>
    </row>
    <row r="169" spans="1:2" ht="15" customHeight="1" x14ac:dyDescent="0.2">
      <c r="A169" s="15" t="s">
        <v>358</v>
      </c>
      <c r="B169" s="22">
        <v>639425</v>
      </c>
    </row>
    <row r="170" spans="1:2" ht="15" customHeight="1" x14ac:dyDescent="0.2">
      <c r="A170" s="11" t="s">
        <v>36</v>
      </c>
      <c r="B170" s="22">
        <v>602036</v>
      </c>
    </row>
    <row r="171" spans="1:2" ht="15" customHeight="1" x14ac:dyDescent="0.2">
      <c r="A171" s="12" t="s">
        <v>66</v>
      </c>
      <c r="B171" s="22">
        <v>582787</v>
      </c>
    </row>
    <row r="172" spans="1:2" ht="15" customHeight="1" x14ac:dyDescent="0.2">
      <c r="A172" s="12" t="s">
        <v>96</v>
      </c>
      <c r="B172" s="22">
        <v>659705</v>
      </c>
    </row>
    <row r="173" spans="1:2" ht="15.75" customHeight="1" x14ac:dyDescent="0.2">
      <c r="A173" s="12" t="s">
        <v>126</v>
      </c>
      <c r="B173" s="23">
        <v>673250</v>
      </c>
    </row>
    <row r="174" spans="1:2" ht="15.75" customHeight="1" x14ac:dyDescent="0.2">
      <c r="A174" s="24" t="s">
        <v>156</v>
      </c>
      <c r="B174" s="25">
        <v>699989</v>
      </c>
    </row>
    <row r="175" spans="1:2" ht="16.5" customHeight="1" x14ac:dyDescent="0.2">
      <c r="A175" s="24" t="s">
        <v>185</v>
      </c>
      <c r="B175" s="26">
        <v>701665</v>
      </c>
    </row>
    <row r="176" spans="1:2" ht="16.5" customHeight="1" x14ac:dyDescent="0.2">
      <c r="A176" s="24" t="s">
        <v>214</v>
      </c>
      <c r="B176" s="26">
        <v>708733</v>
      </c>
    </row>
    <row r="177" spans="1:2" ht="16.5" customHeight="1" x14ac:dyDescent="0.2">
      <c r="A177" s="24" t="s">
        <v>243</v>
      </c>
      <c r="B177" s="26">
        <v>750221</v>
      </c>
    </row>
    <row r="178" spans="1:2" ht="16.5" customHeight="1" x14ac:dyDescent="0.2">
      <c r="A178" s="24" t="s">
        <v>272</v>
      </c>
      <c r="B178" s="26">
        <v>619038</v>
      </c>
    </row>
    <row r="179" spans="1:2" ht="15.5" customHeight="1" x14ac:dyDescent="0.2">
      <c r="A179" s="12" t="s">
        <v>301</v>
      </c>
      <c r="B179" s="27">
        <v>632519</v>
      </c>
    </row>
    <row r="180" spans="1:2" ht="15.75" customHeight="1" x14ac:dyDescent="0.2">
      <c r="A180" s="12" t="s">
        <v>330</v>
      </c>
      <c r="B180" s="28">
        <v>890352</v>
      </c>
    </row>
    <row r="181" spans="1:2" ht="16.5" customHeight="1" x14ac:dyDescent="0.2">
      <c r="A181" s="29" t="s">
        <v>359</v>
      </c>
      <c r="B181" s="26">
        <v>698154</v>
      </c>
    </row>
    <row r="182" spans="1:2" ht="15.5" customHeight="1" x14ac:dyDescent="0.2">
      <c r="A182" s="11" t="s">
        <v>37</v>
      </c>
      <c r="B182" s="27">
        <v>693264</v>
      </c>
    </row>
    <row r="183" spans="1:2" ht="15" customHeight="1" x14ac:dyDescent="0.2">
      <c r="A183" s="12" t="s">
        <v>67</v>
      </c>
      <c r="B183" s="30">
        <v>519941</v>
      </c>
    </row>
    <row r="184" spans="1:2" ht="15" customHeight="1" x14ac:dyDescent="0.2">
      <c r="A184" s="12" t="s">
        <v>97</v>
      </c>
      <c r="B184" s="30">
        <v>597120</v>
      </c>
    </row>
    <row r="185" spans="1:2" ht="15" customHeight="1" x14ac:dyDescent="0.2">
      <c r="A185" s="12" t="s">
        <v>127</v>
      </c>
      <c r="B185" s="30">
        <v>679699</v>
      </c>
    </row>
    <row r="186" spans="1:2" ht="15" customHeight="1" x14ac:dyDescent="0.2">
      <c r="A186" s="12" t="s">
        <v>157</v>
      </c>
      <c r="B186" s="30">
        <v>668218</v>
      </c>
    </row>
    <row r="187" spans="1:2" ht="15" customHeight="1" x14ac:dyDescent="0.2">
      <c r="A187" s="12" t="s">
        <v>186</v>
      </c>
      <c r="B187" s="30">
        <v>675555</v>
      </c>
    </row>
    <row r="188" spans="1:2" ht="15" customHeight="1" x14ac:dyDescent="0.2">
      <c r="A188" s="12" t="s">
        <v>215</v>
      </c>
      <c r="B188" s="30">
        <v>726196</v>
      </c>
    </row>
    <row r="189" spans="1:2" ht="15" customHeight="1" x14ac:dyDescent="0.2">
      <c r="A189" s="12" t="s">
        <v>244</v>
      </c>
      <c r="B189" s="30">
        <v>709582</v>
      </c>
    </row>
    <row r="190" spans="1:2" ht="15" customHeight="1" x14ac:dyDescent="0.2">
      <c r="A190" s="12" t="s">
        <v>273</v>
      </c>
      <c r="B190" s="30">
        <v>632926</v>
      </c>
    </row>
    <row r="191" spans="1:2" ht="15" customHeight="1" x14ac:dyDescent="0.2">
      <c r="A191" s="12" t="s">
        <v>302</v>
      </c>
      <c r="B191" s="30">
        <v>695252</v>
      </c>
    </row>
    <row r="192" spans="1:2" ht="15" customHeight="1" x14ac:dyDescent="0.2">
      <c r="A192" s="12" t="s">
        <v>331</v>
      </c>
      <c r="B192" s="30">
        <v>584792</v>
      </c>
    </row>
    <row r="193" spans="1:2" ht="15" customHeight="1" x14ac:dyDescent="0.2">
      <c r="A193" s="15" t="s">
        <v>360</v>
      </c>
      <c r="B193" s="30">
        <v>578742</v>
      </c>
    </row>
    <row r="194" spans="1:2" ht="15" customHeight="1" x14ac:dyDescent="0.2">
      <c r="A194" s="11" t="s">
        <v>38</v>
      </c>
      <c r="B194" s="30">
        <v>544798</v>
      </c>
    </row>
    <row r="195" spans="1:2" ht="15" customHeight="1" x14ac:dyDescent="0.2">
      <c r="A195" s="12" t="s">
        <v>68</v>
      </c>
      <c r="B195" s="30">
        <v>488458</v>
      </c>
    </row>
    <row r="196" spans="1:2" ht="15" customHeight="1" x14ac:dyDescent="0.2">
      <c r="A196" s="12" t="s">
        <v>98</v>
      </c>
      <c r="B196" s="30">
        <v>600011</v>
      </c>
    </row>
    <row r="197" spans="1:2" ht="15" customHeight="1" x14ac:dyDescent="0.2">
      <c r="A197" s="12" t="s">
        <v>128</v>
      </c>
      <c r="B197" s="30">
        <v>704251</v>
      </c>
    </row>
    <row r="198" spans="1:2" ht="15" customHeight="1" x14ac:dyDescent="0.2">
      <c r="A198" s="12" t="s">
        <v>158</v>
      </c>
      <c r="B198" s="30">
        <v>708370</v>
      </c>
    </row>
    <row r="199" spans="1:2" ht="15" customHeight="1" x14ac:dyDescent="0.2">
      <c r="A199" s="12" t="s">
        <v>187</v>
      </c>
      <c r="B199" s="30">
        <v>770102</v>
      </c>
    </row>
    <row r="200" spans="1:2" ht="15" customHeight="1" x14ac:dyDescent="0.2">
      <c r="A200" s="12" t="s">
        <v>216</v>
      </c>
      <c r="B200" s="30">
        <v>813617</v>
      </c>
    </row>
    <row r="201" spans="1:2" ht="15" customHeight="1" x14ac:dyDescent="0.2">
      <c r="A201" s="12" t="s">
        <v>245</v>
      </c>
      <c r="B201" s="30">
        <v>784806</v>
      </c>
    </row>
    <row r="202" spans="1:2" ht="15" customHeight="1" x14ac:dyDescent="0.2">
      <c r="A202" s="12" t="s">
        <v>274</v>
      </c>
      <c r="B202" s="30">
        <v>756181</v>
      </c>
    </row>
    <row r="203" spans="1:2" ht="15" customHeight="1" x14ac:dyDescent="0.2">
      <c r="A203" s="12" t="s">
        <v>303</v>
      </c>
      <c r="B203" s="30">
        <v>782454</v>
      </c>
    </row>
    <row r="204" spans="1:2" ht="15" customHeight="1" x14ac:dyDescent="0.2">
      <c r="A204" s="12" t="s">
        <v>332</v>
      </c>
      <c r="B204" s="30">
        <v>602620</v>
      </c>
    </row>
    <row r="205" spans="1:2" ht="15" customHeight="1" x14ac:dyDescent="0.2">
      <c r="A205" s="15" t="s">
        <v>361</v>
      </c>
      <c r="B205" s="31">
        <v>676924</v>
      </c>
    </row>
    <row r="206" spans="1:2" ht="15" customHeight="1" x14ac:dyDescent="0.2">
      <c r="A206" s="11" t="s">
        <v>39</v>
      </c>
      <c r="B206" s="32">
        <v>535811</v>
      </c>
    </row>
    <row r="207" spans="1:2" ht="15" customHeight="1" x14ac:dyDescent="0.2">
      <c r="A207" s="12" t="s">
        <v>69</v>
      </c>
      <c r="B207" s="32">
        <v>455655</v>
      </c>
    </row>
    <row r="208" spans="1:2" ht="15" customHeight="1" x14ac:dyDescent="0.2">
      <c r="A208" s="12" t="s">
        <v>99</v>
      </c>
      <c r="B208" s="33">
        <v>613015</v>
      </c>
    </row>
    <row r="209" spans="1:2" ht="15" customHeight="1" x14ac:dyDescent="0.2">
      <c r="A209" s="12" t="s">
        <v>129</v>
      </c>
      <c r="B209" s="30">
        <v>696411</v>
      </c>
    </row>
    <row r="210" spans="1:2" ht="15" customHeight="1" x14ac:dyDescent="0.2">
      <c r="A210" s="12" t="s">
        <v>159</v>
      </c>
      <c r="B210" s="30">
        <v>683548</v>
      </c>
    </row>
    <row r="211" spans="1:2" ht="15" customHeight="1" x14ac:dyDescent="0.2">
      <c r="A211" s="12" t="s">
        <v>188</v>
      </c>
      <c r="B211" s="30">
        <v>762821</v>
      </c>
    </row>
    <row r="212" spans="1:2" ht="15" customHeight="1" x14ac:dyDescent="0.2">
      <c r="A212" s="12" t="s">
        <v>217</v>
      </c>
      <c r="B212" s="30">
        <v>830686</v>
      </c>
    </row>
    <row r="213" spans="1:2" ht="15" customHeight="1" x14ac:dyDescent="0.2">
      <c r="A213" s="12" t="s">
        <v>246</v>
      </c>
      <c r="B213" s="30">
        <v>805254</v>
      </c>
    </row>
    <row r="214" spans="1:2" ht="15" customHeight="1" x14ac:dyDescent="0.2">
      <c r="A214" s="12" t="s">
        <v>275</v>
      </c>
      <c r="B214" s="30">
        <v>756487</v>
      </c>
    </row>
    <row r="215" spans="1:2" ht="15" customHeight="1" x14ac:dyDescent="0.2">
      <c r="A215" s="12" t="s">
        <v>304</v>
      </c>
      <c r="B215" s="30">
        <v>739876</v>
      </c>
    </row>
    <row r="216" spans="1:2" ht="15" customHeight="1" x14ac:dyDescent="0.2">
      <c r="A216" s="12" t="s">
        <v>333</v>
      </c>
      <c r="B216" s="30">
        <v>654846</v>
      </c>
    </row>
    <row r="217" spans="1:2" ht="15" customHeight="1" x14ac:dyDescent="0.2">
      <c r="A217" s="15" t="s">
        <v>362</v>
      </c>
      <c r="B217" s="30">
        <v>691196</v>
      </c>
    </row>
    <row r="218" spans="1:2" ht="15" customHeight="1" x14ac:dyDescent="0.2">
      <c r="A218" s="11" t="s">
        <v>40</v>
      </c>
      <c r="B218" s="30">
        <v>594814</v>
      </c>
    </row>
    <row r="219" spans="1:2" ht="15" customHeight="1" x14ac:dyDescent="0.2">
      <c r="A219" s="12" t="s">
        <v>70</v>
      </c>
      <c r="B219" s="30">
        <v>593699</v>
      </c>
    </row>
    <row r="220" spans="1:2" ht="15" customHeight="1" x14ac:dyDescent="0.2">
      <c r="A220" s="12" t="s">
        <v>100</v>
      </c>
      <c r="B220" s="30">
        <v>739175</v>
      </c>
    </row>
    <row r="221" spans="1:2" ht="15" customHeight="1" x14ac:dyDescent="0.2">
      <c r="A221" s="12" t="s">
        <v>130</v>
      </c>
      <c r="B221" s="30">
        <v>705203</v>
      </c>
    </row>
    <row r="222" spans="1:2" ht="15" customHeight="1" x14ac:dyDescent="0.2">
      <c r="A222" s="12" t="s">
        <v>160</v>
      </c>
      <c r="B222" s="30">
        <v>733360</v>
      </c>
    </row>
    <row r="223" spans="1:2" ht="15" customHeight="1" x14ac:dyDescent="0.2">
      <c r="A223" s="12" t="s">
        <v>189</v>
      </c>
      <c r="B223" s="30">
        <v>846513</v>
      </c>
    </row>
    <row r="224" spans="1:2" ht="15" customHeight="1" x14ac:dyDescent="0.2">
      <c r="A224" s="12" t="s">
        <v>218</v>
      </c>
      <c r="B224" s="30">
        <v>809641</v>
      </c>
    </row>
    <row r="225" spans="1:2" ht="15" customHeight="1" x14ac:dyDescent="0.2">
      <c r="A225" s="12" t="s">
        <v>247</v>
      </c>
      <c r="B225" s="30">
        <v>861567</v>
      </c>
    </row>
    <row r="226" spans="1:2" ht="15" customHeight="1" x14ac:dyDescent="0.2">
      <c r="A226" s="12" t="s">
        <v>276</v>
      </c>
      <c r="B226" s="30">
        <v>757195</v>
      </c>
    </row>
    <row r="227" spans="1:2" ht="15" customHeight="1" x14ac:dyDescent="0.2">
      <c r="A227" s="12" t="s">
        <v>305</v>
      </c>
      <c r="B227" s="30">
        <v>725821</v>
      </c>
    </row>
    <row r="228" spans="1:2" ht="15" customHeight="1" x14ac:dyDescent="0.2">
      <c r="A228" s="12" t="s">
        <v>334</v>
      </c>
      <c r="B228" s="30">
        <v>651962</v>
      </c>
    </row>
    <row r="229" spans="1:2" ht="15" customHeight="1" x14ac:dyDescent="0.2">
      <c r="A229" s="15" t="s">
        <v>363</v>
      </c>
      <c r="B229" s="30">
        <v>683514</v>
      </c>
    </row>
    <row r="230" spans="1:2" ht="15" customHeight="1" x14ac:dyDescent="0.2">
      <c r="A230" s="11" t="s">
        <v>41</v>
      </c>
      <c r="B230" s="41">
        <v>621924</v>
      </c>
    </row>
    <row r="231" spans="1:2" ht="15" customHeight="1" x14ac:dyDescent="0.2">
      <c r="A231" s="12" t="s">
        <v>71</v>
      </c>
      <c r="B231" s="41">
        <v>569727</v>
      </c>
    </row>
    <row r="232" spans="1:2" ht="15" customHeight="1" x14ac:dyDescent="0.2">
      <c r="A232" s="12" t="s">
        <v>101</v>
      </c>
      <c r="B232" s="41">
        <v>661166</v>
      </c>
    </row>
    <row r="233" spans="1:2" ht="15" customHeight="1" x14ac:dyDescent="0.2">
      <c r="A233" s="12" t="s">
        <v>131</v>
      </c>
      <c r="B233" s="41">
        <v>743460</v>
      </c>
    </row>
    <row r="234" spans="1:2" ht="15" customHeight="1" x14ac:dyDescent="0.2">
      <c r="A234" s="12" t="s">
        <v>161</v>
      </c>
      <c r="B234" s="41">
        <v>758564</v>
      </c>
    </row>
    <row r="235" spans="1:2" ht="15" customHeight="1" x14ac:dyDescent="0.2">
      <c r="A235" s="12" t="s">
        <v>190</v>
      </c>
      <c r="B235" s="41">
        <v>846636</v>
      </c>
    </row>
    <row r="236" spans="1:2" ht="15" customHeight="1" x14ac:dyDescent="0.2">
      <c r="A236" s="12" t="s">
        <v>219</v>
      </c>
      <c r="B236" s="41">
        <v>895566</v>
      </c>
    </row>
    <row r="237" spans="1:2" ht="15" customHeight="1" x14ac:dyDescent="0.2">
      <c r="A237" s="12" t="s">
        <v>248</v>
      </c>
      <c r="B237" s="41">
        <v>932234</v>
      </c>
    </row>
    <row r="238" spans="1:2" ht="15" customHeight="1" x14ac:dyDescent="0.2">
      <c r="A238" s="12" t="s">
        <v>277</v>
      </c>
      <c r="B238" s="41">
        <v>758591</v>
      </c>
    </row>
    <row r="239" spans="1:2" ht="15" customHeight="1" x14ac:dyDescent="0.2">
      <c r="A239" s="12" t="s">
        <v>306</v>
      </c>
      <c r="B239" s="41">
        <v>796299</v>
      </c>
    </row>
    <row r="240" spans="1:2" ht="15" customHeight="1" x14ac:dyDescent="0.2">
      <c r="A240" s="12" t="s">
        <v>335</v>
      </c>
      <c r="B240" s="41">
        <v>710858</v>
      </c>
    </row>
    <row r="241" spans="1:2" ht="15" customHeight="1" x14ac:dyDescent="0.2">
      <c r="A241" s="12" t="s">
        <v>364</v>
      </c>
      <c r="B241" s="41">
        <v>655717</v>
      </c>
    </row>
    <row r="242" spans="1:2" ht="15" customHeight="1" x14ac:dyDescent="0.2">
      <c r="A242" s="12" t="s">
        <v>42</v>
      </c>
      <c r="B242" s="41">
        <v>655460</v>
      </c>
    </row>
    <row r="243" spans="1:2" ht="15" customHeight="1" x14ac:dyDescent="0.2">
      <c r="A243" s="12" t="s">
        <v>72</v>
      </c>
      <c r="B243" s="41">
        <v>630221</v>
      </c>
    </row>
    <row r="244" spans="1:2" ht="15" customHeight="1" x14ac:dyDescent="0.2">
      <c r="A244" s="12" t="s">
        <v>102</v>
      </c>
      <c r="B244" s="41">
        <v>721085</v>
      </c>
    </row>
    <row r="245" spans="1:2" ht="15" customHeight="1" x14ac:dyDescent="0.2">
      <c r="A245" s="12" t="s">
        <v>132</v>
      </c>
      <c r="B245" s="41">
        <v>761186</v>
      </c>
    </row>
    <row r="246" spans="1:2" ht="15" customHeight="1" x14ac:dyDescent="0.2">
      <c r="A246" s="12" t="s">
        <v>162</v>
      </c>
      <c r="B246" s="41">
        <v>791922</v>
      </c>
    </row>
    <row r="247" spans="1:2" ht="15" customHeight="1" x14ac:dyDescent="0.2">
      <c r="A247" s="12" t="s">
        <v>191</v>
      </c>
      <c r="B247" s="41">
        <v>876057</v>
      </c>
    </row>
    <row r="248" spans="1:2" ht="15" customHeight="1" x14ac:dyDescent="0.2">
      <c r="A248" s="12" t="s">
        <v>220</v>
      </c>
      <c r="B248" s="41">
        <v>903046</v>
      </c>
    </row>
    <row r="249" spans="1:2" ht="15" customHeight="1" x14ac:dyDescent="0.2">
      <c r="A249" s="12" t="s">
        <v>249</v>
      </c>
      <c r="B249" s="41">
        <v>910588</v>
      </c>
    </row>
    <row r="250" spans="1:2" ht="15" customHeight="1" x14ac:dyDescent="0.2">
      <c r="A250" s="12" t="s">
        <v>278</v>
      </c>
      <c r="B250" s="41">
        <v>778114</v>
      </c>
    </row>
    <row r="251" spans="1:2" ht="15" customHeight="1" x14ac:dyDescent="0.2">
      <c r="A251" s="12" t="s">
        <v>307</v>
      </c>
      <c r="B251" s="41">
        <v>888192</v>
      </c>
    </row>
    <row r="252" spans="1:2" ht="15" customHeight="1" x14ac:dyDescent="0.2">
      <c r="A252" s="12" t="s">
        <v>336</v>
      </c>
      <c r="B252" s="41">
        <v>733482</v>
      </c>
    </row>
    <row r="253" spans="1:2" ht="15" customHeight="1" x14ac:dyDescent="0.2">
      <c r="A253" s="12" t="s">
        <v>365</v>
      </c>
      <c r="B253" s="41">
        <v>692040</v>
      </c>
    </row>
    <row r="254" spans="1:2" ht="15" customHeight="1" x14ac:dyDescent="0.2">
      <c r="A254" s="12" t="s">
        <v>43</v>
      </c>
      <c r="B254" s="41">
        <v>771793</v>
      </c>
    </row>
    <row r="255" spans="1:2" ht="15" customHeight="1" x14ac:dyDescent="0.2">
      <c r="A255" s="12" t="s">
        <v>73</v>
      </c>
      <c r="B255" s="41">
        <v>706180</v>
      </c>
    </row>
    <row r="256" spans="1:2" ht="15" customHeight="1" x14ac:dyDescent="0.2">
      <c r="A256" s="12" t="s">
        <v>103</v>
      </c>
      <c r="B256" s="41">
        <v>870950</v>
      </c>
    </row>
    <row r="257" spans="1:2" ht="15" customHeight="1" x14ac:dyDescent="0.2">
      <c r="A257" s="12" t="s">
        <v>133</v>
      </c>
      <c r="B257" s="41">
        <v>941723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AD1F3-6EBD-C749-BFF3-87E8A1B3CD21}">
  <dimension ref="A1:D56"/>
  <sheetViews>
    <sheetView workbookViewId="0">
      <selection activeCell="C8" sqref="C8"/>
    </sheetView>
  </sheetViews>
  <sheetFormatPr baseColWidth="10" defaultRowHeight="15" x14ac:dyDescent="0.2"/>
  <cols>
    <col min="2" max="4" width="10.83203125" style="37"/>
  </cols>
  <sheetData>
    <row r="1" spans="1:4" ht="16" thickBot="1" x14ac:dyDescent="0.25">
      <c r="A1" s="2" t="s">
        <v>0</v>
      </c>
      <c r="B1" s="67" t="s">
        <v>383</v>
      </c>
      <c r="C1" s="67" t="s">
        <v>384</v>
      </c>
      <c r="D1" s="67" t="s">
        <v>390</v>
      </c>
    </row>
    <row r="2" spans="1:4" x14ac:dyDescent="0.2">
      <c r="A2" s="5" t="s">
        <v>39</v>
      </c>
      <c r="B2" s="37">
        <v>3.2</v>
      </c>
    </row>
    <row r="3" spans="1:4" x14ac:dyDescent="0.2">
      <c r="A3" s="8" t="s">
        <v>69</v>
      </c>
    </row>
    <row r="4" spans="1:4" x14ac:dyDescent="0.2">
      <c r="A4" s="8" t="s">
        <v>99</v>
      </c>
    </row>
    <row r="5" spans="1:4" x14ac:dyDescent="0.2">
      <c r="A5" s="8" t="s">
        <v>129</v>
      </c>
      <c r="B5" s="37">
        <v>2.7</v>
      </c>
    </row>
    <row r="6" spans="1:4" x14ac:dyDescent="0.2">
      <c r="A6" s="8" t="s">
        <v>159</v>
      </c>
    </row>
    <row r="7" spans="1:4" x14ac:dyDescent="0.2">
      <c r="A7" s="8" t="s">
        <v>188</v>
      </c>
    </row>
    <row r="8" spans="1:4" x14ac:dyDescent="0.2">
      <c r="A8" s="8" t="s">
        <v>217</v>
      </c>
      <c r="B8" s="37">
        <v>1.6</v>
      </c>
    </row>
    <row r="9" spans="1:4" x14ac:dyDescent="0.2">
      <c r="A9" s="8" t="s">
        <v>246</v>
      </c>
    </row>
    <row r="10" spans="1:4" x14ac:dyDescent="0.2">
      <c r="A10" s="8" t="s">
        <v>275</v>
      </c>
    </row>
    <row r="11" spans="1:4" x14ac:dyDescent="0.2">
      <c r="A11" s="8" t="s">
        <v>304</v>
      </c>
      <c r="B11" s="37">
        <v>0.5</v>
      </c>
    </row>
    <row r="12" spans="1:4" x14ac:dyDescent="0.2">
      <c r="A12" s="8" t="s">
        <v>333</v>
      </c>
    </row>
    <row r="13" spans="1:4" ht="16" thickBot="1" x14ac:dyDescent="0.25">
      <c r="A13" s="9" t="s">
        <v>362</v>
      </c>
    </row>
    <row r="14" spans="1:4" x14ac:dyDescent="0.2">
      <c r="A14" s="5" t="s">
        <v>40</v>
      </c>
      <c r="B14" s="37">
        <v>0.6</v>
      </c>
      <c r="C14" s="37">
        <v>9461.6</v>
      </c>
      <c r="D14" s="37">
        <v>4.9000000000000004</v>
      </c>
    </row>
    <row r="15" spans="1:4" x14ac:dyDescent="0.2">
      <c r="A15" s="8" t="s">
        <v>70</v>
      </c>
      <c r="C15" s="37">
        <v>9478.2999999999993</v>
      </c>
      <c r="D15" s="37">
        <v>4.9000000000000004</v>
      </c>
    </row>
    <row r="16" spans="1:4" x14ac:dyDescent="0.2">
      <c r="A16" s="8" t="s">
        <v>100</v>
      </c>
      <c r="C16" s="37">
        <v>9496.2000000000007</v>
      </c>
      <c r="D16" s="37">
        <v>5</v>
      </c>
    </row>
    <row r="17" spans="1:4" x14ac:dyDescent="0.2">
      <c r="A17" s="8" t="s">
        <v>130</v>
      </c>
      <c r="B17" s="37">
        <v>2.2000000000000002</v>
      </c>
      <c r="C17" s="37">
        <v>9499.5</v>
      </c>
      <c r="D17" s="37">
        <v>5</v>
      </c>
    </row>
    <row r="18" spans="1:4" x14ac:dyDescent="0.2">
      <c r="A18" s="8" t="s">
        <v>160</v>
      </c>
      <c r="C18" s="37">
        <v>9484</v>
      </c>
      <c r="D18" s="37">
        <v>4.7</v>
      </c>
    </row>
    <row r="19" spans="1:4" x14ac:dyDescent="0.2">
      <c r="A19" s="8" t="s">
        <v>189</v>
      </c>
      <c r="C19" s="37">
        <v>9506.7999999999993</v>
      </c>
      <c r="D19" s="37">
        <v>4.9000000000000004</v>
      </c>
    </row>
    <row r="20" spans="1:4" x14ac:dyDescent="0.2">
      <c r="A20" s="8" t="s">
        <v>218</v>
      </c>
      <c r="B20" s="37">
        <v>2.8</v>
      </c>
      <c r="C20" s="37">
        <v>9552.5</v>
      </c>
      <c r="D20" s="37">
        <v>4.9000000000000004</v>
      </c>
    </row>
    <row r="21" spans="1:4" x14ac:dyDescent="0.2">
      <c r="A21" s="8" t="s">
        <v>247</v>
      </c>
      <c r="C21" s="37">
        <v>9555.1</v>
      </c>
      <c r="D21" s="37">
        <v>4.9000000000000004</v>
      </c>
    </row>
    <row r="22" spans="1:4" x14ac:dyDescent="0.2">
      <c r="A22" s="8" t="s">
        <v>276</v>
      </c>
      <c r="C22" s="37">
        <v>9564.2999999999993</v>
      </c>
      <c r="D22" s="37">
        <v>4.9000000000000004</v>
      </c>
    </row>
    <row r="23" spans="1:4" x14ac:dyDescent="0.2">
      <c r="A23" s="8" t="s">
        <v>305</v>
      </c>
      <c r="B23" s="37">
        <v>1.8</v>
      </c>
      <c r="C23" s="37">
        <v>9574.5</v>
      </c>
      <c r="D23" s="37">
        <v>4.8</v>
      </c>
    </row>
    <row r="24" spans="1:4" x14ac:dyDescent="0.2">
      <c r="A24" s="8" t="s">
        <v>334</v>
      </c>
      <c r="C24" s="37">
        <v>9579.7000000000007</v>
      </c>
      <c r="D24" s="37">
        <v>4.5999999999999996</v>
      </c>
    </row>
    <row r="25" spans="1:4" ht="16" thickBot="1" x14ac:dyDescent="0.25">
      <c r="A25" s="9" t="s">
        <v>363</v>
      </c>
      <c r="C25" s="37">
        <v>9605.7000000000007</v>
      </c>
      <c r="D25" s="37">
        <v>4.7</v>
      </c>
    </row>
    <row r="26" spans="1:4" x14ac:dyDescent="0.2">
      <c r="A26" s="11" t="s">
        <v>41</v>
      </c>
      <c r="B26" s="37">
        <v>1.2</v>
      </c>
      <c r="C26" s="37">
        <v>9619.4</v>
      </c>
      <c r="D26" s="37">
        <v>4.8</v>
      </c>
    </row>
    <row r="27" spans="1:4" x14ac:dyDescent="0.2">
      <c r="A27" s="12" t="s">
        <v>71</v>
      </c>
      <c r="C27" s="37">
        <v>9647</v>
      </c>
      <c r="D27" s="37">
        <v>4.7</v>
      </c>
    </row>
    <row r="28" spans="1:4" x14ac:dyDescent="0.2">
      <c r="A28" s="12" t="s">
        <v>101</v>
      </c>
      <c r="C28" s="37">
        <v>9640.4</v>
      </c>
      <c r="D28" s="37">
        <v>4.5</v>
      </c>
    </row>
    <row r="29" spans="1:4" x14ac:dyDescent="0.2">
      <c r="A29" s="12" t="s">
        <v>131</v>
      </c>
      <c r="B29" s="37">
        <v>3.1</v>
      </c>
      <c r="C29" s="37">
        <v>9635.1</v>
      </c>
      <c r="D29" s="37">
        <v>4.4000000000000004</v>
      </c>
    </row>
    <row r="30" spans="1:4" x14ac:dyDescent="0.2">
      <c r="A30" s="12" t="s">
        <v>161</v>
      </c>
      <c r="C30" s="37">
        <v>9660.7999999999993</v>
      </c>
      <c r="D30" s="37">
        <v>4.3</v>
      </c>
    </row>
    <row r="31" spans="1:4" x14ac:dyDescent="0.2">
      <c r="A31" s="12" t="s">
        <v>190</v>
      </c>
      <c r="C31" s="37">
        <v>9683.2999999999993</v>
      </c>
      <c r="D31" s="37">
        <v>4.3</v>
      </c>
    </row>
    <row r="32" spans="1:4" x14ac:dyDescent="0.2">
      <c r="A32" s="12" t="s">
        <v>219</v>
      </c>
      <c r="B32" s="37">
        <v>3.2</v>
      </c>
      <c r="C32" s="37">
        <v>9687.9</v>
      </c>
      <c r="D32" s="37">
        <v>4.3</v>
      </c>
    </row>
    <row r="33" spans="1:4" x14ac:dyDescent="0.2">
      <c r="A33" s="12" t="s">
        <v>248</v>
      </c>
      <c r="C33" s="37">
        <v>9692.7000000000007</v>
      </c>
      <c r="D33" s="37">
        <v>4.4000000000000004</v>
      </c>
    </row>
    <row r="34" spans="1:4" x14ac:dyDescent="0.2">
      <c r="A34" s="12" t="s">
        <v>277</v>
      </c>
      <c r="C34" s="37">
        <v>9700.2999999999993</v>
      </c>
      <c r="D34" s="37">
        <v>4.2</v>
      </c>
    </row>
    <row r="35" spans="1:4" x14ac:dyDescent="0.2">
      <c r="A35" s="12" t="s">
        <v>306</v>
      </c>
      <c r="B35" s="37">
        <v>2.9</v>
      </c>
      <c r="C35" s="37">
        <v>9711.7000000000007</v>
      </c>
      <c r="D35" s="37">
        <v>4.0999999999999996</v>
      </c>
    </row>
    <row r="36" spans="1:4" x14ac:dyDescent="0.2">
      <c r="A36" s="12" t="s">
        <v>335</v>
      </c>
      <c r="C36" s="37">
        <v>9715.9</v>
      </c>
      <c r="D36" s="37">
        <v>4.0999999999999996</v>
      </c>
    </row>
    <row r="37" spans="1:4" x14ac:dyDescent="0.2">
      <c r="A37" s="12" t="s">
        <v>364</v>
      </c>
      <c r="C37" s="37">
        <v>9727.2999999999993</v>
      </c>
      <c r="D37" s="37">
        <v>4.0999999999999996</v>
      </c>
    </row>
    <row r="38" spans="1:4" x14ac:dyDescent="0.2">
      <c r="A38" s="12" t="s">
        <v>42</v>
      </c>
      <c r="B38" s="37">
        <v>2.9</v>
      </c>
      <c r="C38" s="37">
        <v>9734.5</v>
      </c>
      <c r="D38" s="37">
        <v>4.0999999999999996</v>
      </c>
    </row>
    <row r="39" spans="1:4" x14ac:dyDescent="0.2">
      <c r="A39" s="12" t="s">
        <v>72</v>
      </c>
      <c r="C39" s="37">
        <v>9772.2000000000007</v>
      </c>
      <c r="D39" s="37">
        <v>4.0999999999999996</v>
      </c>
    </row>
    <row r="40" spans="1:4" x14ac:dyDescent="0.2">
      <c r="A40" s="12" t="s">
        <v>102</v>
      </c>
      <c r="C40" s="37">
        <v>9764.6</v>
      </c>
      <c r="D40" s="37">
        <v>4.0999999999999996</v>
      </c>
    </row>
    <row r="41" spans="1:4" x14ac:dyDescent="0.2">
      <c r="A41" s="12" t="s">
        <v>132</v>
      </c>
      <c r="B41" s="37">
        <v>2.2000000000000002</v>
      </c>
      <c r="C41" s="37">
        <v>9757.7000000000007</v>
      </c>
      <c r="D41" s="37">
        <v>3.9</v>
      </c>
    </row>
    <row r="42" spans="1:4" x14ac:dyDescent="0.2">
      <c r="A42" s="12" t="s">
        <v>162</v>
      </c>
      <c r="C42" s="37">
        <v>9784.2000000000007</v>
      </c>
      <c r="D42" s="37">
        <v>3.6</v>
      </c>
    </row>
    <row r="43" spans="1:4" x14ac:dyDescent="0.2">
      <c r="A43" s="12" t="s">
        <v>191</v>
      </c>
      <c r="C43" s="37">
        <v>9780.6</v>
      </c>
      <c r="D43" s="37">
        <v>3.7</v>
      </c>
    </row>
    <row r="44" spans="1:4" x14ac:dyDescent="0.2">
      <c r="A44" s="12" t="s">
        <v>220</v>
      </c>
      <c r="B44" s="37">
        <v>4.2</v>
      </c>
      <c r="C44" s="37">
        <v>9778</v>
      </c>
      <c r="D44" s="37">
        <v>3.7</v>
      </c>
    </row>
    <row r="45" spans="1:4" x14ac:dyDescent="0.2">
      <c r="A45" s="12" t="s">
        <v>249</v>
      </c>
      <c r="C45" s="37">
        <v>9780</v>
      </c>
      <c r="D45" s="37">
        <v>3.6</v>
      </c>
    </row>
    <row r="46" spans="1:4" x14ac:dyDescent="0.2">
      <c r="A46" s="12" t="s">
        <v>278</v>
      </c>
    </row>
    <row r="47" spans="1:4" x14ac:dyDescent="0.2">
      <c r="A47" s="12" t="s">
        <v>307</v>
      </c>
      <c r="B47" s="37">
        <v>1.1000000000000001</v>
      </c>
    </row>
    <row r="48" spans="1:4" x14ac:dyDescent="0.2">
      <c r="A48" s="12" t="s">
        <v>336</v>
      </c>
    </row>
    <row r="49" spans="1:2" x14ac:dyDescent="0.2">
      <c r="A49" s="12" t="s">
        <v>365</v>
      </c>
    </row>
    <row r="50" spans="1:2" x14ac:dyDescent="0.2">
      <c r="A50" s="12" t="s">
        <v>43</v>
      </c>
      <c r="B50" s="37">
        <v>3.1</v>
      </c>
    </row>
    <row r="51" spans="1:2" x14ac:dyDescent="0.2">
      <c r="A51" s="12" t="s">
        <v>73</v>
      </c>
    </row>
    <row r="52" spans="1:2" x14ac:dyDescent="0.2">
      <c r="A52" s="12" t="s">
        <v>103</v>
      </c>
    </row>
    <row r="53" spans="1:2" x14ac:dyDescent="0.2">
      <c r="A53" s="12" t="s">
        <v>133</v>
      </c>
      <c r="B53" s="37">
        <v>2.1</v>
      </c>
    </row>
    <row r="54" spans="1:2" x14ac:dyDescent="0.2">
      <c r="A54" s="12" t="s">
        <v>387</v>
      </c>
    </row>
    <row r="55" spans="1:2" x14ac:dyDescent="0.2">
      <c r="A55" s="12" t="s">
        <v>388</v>
      </c>
    </row>
    <row r="56" spans="1:2" x14ac:dyDescent="0.2">
      <c r="A56" s="12" t="s">
        <v>389</v>
      </c>
      <c r="B56" s="37">
        <v>2.2999999999999998</v>
      </c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CC15-0F07-7649-91A4-6525ADB82619}">
  <dimension ref="A1:C56"/>
  <sheetViews>
    <sheetView tabSelected="1" workbookViewId="0">
      <selection activeCell="B7" sqref="B7"/>
    </sheetView>
  </sheetViews>
  <sheetFormatPr baseColWidth="10" defaultRowHeight="15" x14ac:dyDescent="0.2"/>
  <cols>
    <col min="2" max="3" width="10.83203125" style="37"/>
  </cols>
  <sheetData>
    <row r="1" spans="1:3" ht="16" thickBot="1" x14ac:dyDescent="0.25">
      <c r="A1" s="2" t="s">
        <v>0</v>
      </c>
      <c r="B1" s="67" t="s">
        <v>385</v>
      </c>
      <c r="C1" s="67" t="s">
        <v>386</v>
      </c>
    </row>
    <row r="2" spans="1:3" x14ac:dyDescent="0.2">
      <c r="A2" s="5" t="s">
        <v>39</v>
      </c>
    </row>
    <row r="3" spans="1:3" x14ac:dyDescent="0.2">
      <c r="A3" s="8" t="s">
        <v>69</v>
      </c>
    </row>
    <row r="4" spans="1:3" x14ac:dyDescent="0.2">
      <c r="A4" s="8" t="s">
        <v>99</v>
      </c>
    </row>
    <row r="5" spans="1:3" x14ac:dyDescent="0.2">
      <c r="A5" s="8" t="s">
        <v>129</v>
      </c>
    </row>
    <row r="6" spans="1:3" x14ac:dyDescent="0.2">
      <c r="A6" s="8" t="s">
        <v>159</v>
      </c>
    </row>
    <row r="7" spans="1:3" x14ac:dyDescent="0.2">
      <c r="A7" s="8" t="s">
        <v>188</v>
      </c>
    </row>
    <row r="8" spans="1:3" x14ac:dyDescent="0.2">
      <c r="A8" s="8" t="s">
        <v>217</v>
      </c>
    </row>
    <row r="9" spans="1:3" x14ac:dyDescent="0.2">
      <c r="A9" s="8" t="s">
        <v>246</v>
      </c>
    </row>
    <row r="10" spans="1:3" x14ac:dyDescent="0.2">
      <c r="A10" s="8" t="s">
        <v>275</v>
      </c>
    </row>
    <row r="11" spans="1:3" x14ac:dyDescent="0.2">
      <c r="A11" s="8" t="s">
        <v>304</v>
      </c>
    </row>
    <row r="12" spans="1:3" x14ac:dyDescent="0.2">
      <c r="A12" s="8" t="s">
        <v>333</v>
      </c>
    </row>
    <row r="13" spans="1:3" ht="16" thickBot="1" x14ac:dyDescent="0.25">
      <c r="A13" s="9" t="s">
        <v>362</v>
      </c>
    </row>
    <row r="14" spans="1:3" x14ac:dyDescent="0.2">
      <c r="A14" s="5" t="s">
        <v>40</v>
      </c>
      <c r="B14" s="37">
        <v>0.76090999999999998</v>
      </c>
      <c r="C14" s="37">
        <v>1.95</v>
      </c>
    </row>
    <row r="15" spans="1:3" x14ac:dyDescent="0.2">
      <c r="A15" s="8" t="s">
        <v>70</v>
      </c>
      <c r="B15" s="37">
        <v>0.63068999999999997</v>
      </c>
      <c r="C15" s="37">
        <v>1.76</v>
      </c>
    </row>
    <row r="16" spans="1:3" x14ac:dyDescent="0.2">
      <c r="A16" s="8" t="s">
        <v>100</v>
      </c>
      <c r="B16" s="37">
        <v>0.71674000000000004</v>
      </c>
      <c r="C16" s="37">
        <v>1.97</v>
      </c>
    </row>
    <row r="17" spans="1:3" x14ac:dyDescent="0.2">
      <c r="A17" s="8" t="s">
        <v>130</v>
      </c>
      <c r="B17" s="37">
        <v>1.0232399999999999</v>
      </c>
      <c r="C17" s="37">
        <v>2.11</v>
      </c>
    </row>
    <row r="18" spans="1:3" x14ac:dyDescent="0.2">
      <c r="A18" s="8" t="s">
        <v>160</v>
      </c>
      <c r="B18" s="37">
        <v>0.86031999999999997</v>
      </c>
      <c r="C18" s="37">
        <v>2.27</v>
      </c>
    </row>
    <row r="19" spans="1:3" x14ac:dyDescent="0.2">
      <c r="A19" s="8" t="s">
        <v>189</v>
      </c>
      <c r="B19" s="37">
        <v>0.90436000000000005</v>
      </c>
      <c r="C19" s="37">
        <v>2.37</v>
      </c>
    </row>
    <row r="20" spans="1:3" x14ac:dyDescent="0.2">
      <c r="A20" s="8" t="s">
        <v>218</v>
      </c>
      <c r="B20" s="37">
        <v>0.96592999999999996</v>
      </c>
      <c r="C20" s="37">
        <v>2.2400000000000002</v>
      </c>
    </row>
    <row r="21" spans="1:3" x14ac:dyDescent="0.2">
      <c r="A21" s="8" t="s">
        <v>247</v>
      </c>
      <c r="B21" s="37">
        <v>1.0763499999999999</v>
      </c>
      <c r="C21" s="37">
        <v>2.1800000000000002</v>
      </c>
    </row>
    <row r="22" spans="1:3" x14ac:dyDescent="0.2">
      <c r="A22" s="8" t="s">
        <v>276</v>
      </c>
      <c r="B22" s="37">
        <v>1.03671</v>
      </c>
      <c r="C22" s="37">
        <v>2.2200000000000002</v>
      </c>
    </row>
    <row r="23" spans="1:3" x14ac:dyDescent="0.2">
      <c r="A23" s="8" t="s">
        <v>305</v>
      </c>
      <c r="B23" s="37">
        <v>1.2324299999999999</v>
      </c>
      <c r="C23" s="37">
        <v>2.25</v>
      </c>
    </row>
    <row r="24" spans="1:3" x14ac:dyDescent="0.2">
      <c r="A24" s="8" t="s">
        <v>334</v>
      </c>
      <c r="B24" s="37">
        <v>1.60684</v>
      </c>
      <c r="C24" s="37">
        <v>2.1800000000000002</v>
      </c>
    </row>
    <row r="25" spans="1:3" ht="16" thickBot="1" x14ac:dyDescent="0.25">
      <c r="A25" s="9" t="s">
        <v>363</v>
      </c>
      <c r="B25" s="37">
        <v>2.1081699999999999</v>
      </c>
      <c r="C25" s="37">
        <v>2.25</v>
      </c>
    </row>
    <row r="26" spans="1:3" x14ac:dyDescent="0.2">
      <c r="A26" s="11" t="s">
        <v>41</v>
      </c>
      <c r="B26" s="37">
        <v>2.5255200000000002</v>
      </c>
      <c r="C26" s="37">
        <v>2.35</v>
      </c>
    </row>
    <row r="27" spans="1:3" x14ac:dyDescent="0.2">
      <c r="A27" s="12" t="s">
        <v>71</v>
      </c>
      <c r="B27" s="37">
        <v>2.6016300000000001</v>
      </c>
      <c r="C27" s="37">
        <v>2.2999999999999998</v>
      </c>
    </row>
    <row r="28" spans="1:3" x14ac:dyDescent="0.2">
      <c r="A28" s="12" t="s">
        <v>101</v>
      </c>
      <c r="B28" s="37">
        <v>2.3226800000000001</v>
      </c>
      <c r="C28" s="37">
        <v>2.33</v>
      </c>
    </row>
    <row r="29" spans="1:3" x14ac:dyDescent="0.2">
      <c r="A29" s="12" t="s">
        <v>131</v>
      </c>
      <c r="B29" s="37">
        <v>2.0291800000000002</v>
      </c>
      <c r="C29" s="37">
        <v>2.42</v>
      </c>
    </row>
    <row r="30" spans="1:3" x14ac:dyDescent="0.2">
      <c r="A30" s="12" t="s">
        <v>161</v>
      </c>
      <c r="B30" s="37">
        <v>1.8498966999999999</v>
      </c>
      <c r="C30" s="37">
        <v>2.39</v>
      </c>
    </row>
    <row r="31" spans="1:3" x14ac:dyDescent="0.2">
      <c r="A31" s="12" t="s">
        <v>190</v>
      </c>
      <c r="B31" s="37">
        <v>1.814860712</v>
      </c>
      <c r="C31" s="37">
        <v>2.35</v>
      </c>
    </row>
    <row r="32" spans="1:3" x14ac:dyDescent="0.2">
      <c r="A32" s="12" t="s">
        <v>219</v>
      </c>
      <c r="B32" s="37">
        <v>1.641501278</v>
      </c>
      <c r="C32" s="37">
        <v>2.2999999999999998</v>
      </c>
    </row>
    <row r="33" spans="1:3" x14ac:dyDescent="0.2">
      <c r="A33" s="12" t="s">
        <v>248</v>
      </c>
      <c r="B33" s="37">
        <v>1.7023773470000001</v>
      </c>
      <c r="C33" s="37">
        <v>2.38</v>
      </c>
    </row>
    <row r="34" spans="1:3" x14ac:dyDescent="0.2">
      <c r="A34" s="12" t="s">
        <v>277</v>
      </c>
      <c r="B34" s="37">
        <v>2.0623426880000002</v>
      </c>
      <c r="C34" s="37">
        <v>2.65</v>
      </c>
    </row>
    <row r="35" spans="1:3" x14ac:dyDescent="0.2">
      <c r="A35" s="12" t="s">
        <v>306</v>
      </c>
      <c r="B35" s="37">
        <v>1.827089424</v>
      </c>
      <c r="C35" s="37">
        <v>2.5099999999999998</v>
      </c>
    </row>
    <row r="36" spans="1:3" x14ac:dyDescent="0.2">
      <c r="A36" s="12" t="s">
        <v>335</v>
      </c>
      <c r="B36" s="37">
        <v>1.57539696</v>
      </c>
      <c r="C36" s="37">
        <v>2.56</v>
      </c>
    </row>
    <row r="37" spans="1:3" x14ac:dyDescent="0.2">
      <c r="A37" s="12" t="s">
        <v>364</v>
      </c>
      <c r="B37" s="37">
        <v>1.5609164310000001</v>
      </c>
      <c r="C37" s="37">
        <v>2.48</v>
      </c>
    </row>
    <row r="38" spans="1:3" x14ac:dyDescent="0.2">
      <c r="A38" s="12" t="s">
        <v>42</v>
      </c>
      <c r="B38" s="37">
        <v>1.4438945439999999</v>
      </c>
      <c r="C38" s="37">
        <v>2.5499999999999998</v>
      </c>
    </row>
    <row r="39" spans="1:3" x14ac:dyDescent="0.2">
      <c r="A39" s="12" t="s">
        <v>72</v>
      </c>
      <c r="B39" s="37">
        <v>1.7006523149999999</v>
      </c>
      <c r="C39" s="37">
        <v>2.59</v>
      </c>
    </row>
    <row r="40" spans="1:3" x14ac:dyDescent="0.2">
      <c r="A40" s="12" t="s">
        <v>102</v>
      </c>
      <c r="B40" s="37">
        <v>1.724331233</v>
      </c>
      <c r="C40" s="37">
        <v>2.59</v>
      </c>
    </row>
    <row r="41" spans="1:3" x14ac:dyDescent="0.2">
      <c r="A41" s="12" t="s">
        <v>132</v>
      </c>
      <c r="B41" s="37">
        <v>1.866780122</v>
      </c>
      <c r="C41" s="37">
        <v>2.76</v>
      </c>
    </row>
    <row r="42" spans="1:3" x14ac:dyDescent="0.2">
      <c r="A42" s="12" t="s">
        <v>162</v>
      </c>
      <c r="B42" s="37">
        <v>2.1694141689999999</v>
      </c>
      <c r="C42" s="37">
        <v>2.9</v>
      </c>
    </row>
    <row r="43" spans="1:3" x14ac:dyDescent="0.2">
      <c r="A43" s="12" t="s">
        <v>191</v>
      </c>
      <c r="B43" s="37">
        <v>2.048640319</v>
      </c>
      <c r="C43" s="37">
        <v>2.89</v>
      </c>
    </row>
    <row r="44" spans="1:3" x14ac:dyDescent="0.2">
      <c r="A44" s="12" t="s">
        <v>220</v>
      </c>
      <c r="B44" s="37">
        <v>2.2465874029999999</v>
      </c>
      <c r="C44" s="37">
        <v>2.85</v>
      </c>
    </row>
    <row r="45" spans="1:3" x14ac:dyDescent="0.2">
      <c r="A45" s="12" t="s">
        <v>249</v>
      </c>
      <c r="B45" s="37">
        <v>2.1782819999999998</v>
      </c>
      <c r="C45" s="37">
        <v>2.84</v>
      </c>
    </row>
    <row r="46" spans="1:3" x14ac:dyDescent="0.2">
      <c r="A46" s="12" t="s">
        <v>278</v>
      </c>
    </row>
    <row r="47" spans="1:3" x14ac:dyDescent="0.2">
      <c r="A47" s="12" t="s">
        <v>307</v>
      </c>
    </row>
    <row r="48" spans="1:3" x14ac:dyDescent="0.2">
      <c r="A48" s="12" t="s">
        <v>336</v>
      </c>
    </row>
    <row r="49" spans="1:1" x14ac:dyDescent="0.2">
      <c r="A49" s="12" t="s">
        <v>365</v>
      </c>
    </row>
    <row r="50" spans="1:1" x14ac:dyDescent="0.2">
      <c r="A50" s="12" t="s">
        <v>43</v>
      </c>
    </row>
    <row r="51" spans="1:1" x14ac:dyDescent="0.2">
      <c r="A51" s="12" t="s">
        <v>73</v>
      </c>
    </row>
    <row r="52" spans="1:1" x14ac:dyDescent="0.2">
      <c r="A52" s="12" t="s">
        <v>103</v>
      </c>
    </row>
    <row r="53" spans="1:1" x14ac:dyDescent="0.2">
      <c r="A53" s="12" t="s">
        <v>133</v>
      </c>
    </row>
    <row r="54" spans="1:1" x14ac:dyDescent="0.2">
      <c r="A54" s="12" t="s">
        <v>387</v>
      </c>
    </row>
    <row r="55" spans="1:1" x14ac:dyDescent="0.2">
      <c r="A55" s="12" t="s">
        <v>388</v>
      </c>
    </row>
    <row r="56" spans="1:1" x14ac:dyDescent="0.2">
      <c r="A56" s="12" t="s">
        <v>389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F6AF-DFDC-D349-AC41-E2B24EF4BED1}">
  <dimension ref="A1:D56"/>
  <sheetViews>
    <sheetView workbookViewId="0">
      <selection activeCell="B2" sqref="B2"/>
    </sheetView>
  </sheetViews>
  <sheetFormatPr baseColWidth="10" defaultRowHeight="15" x14ac:dyDescent="0.2"/>
  <cols>
    <col min="2" max="4" width="10.83203125" style="37"/>
  </cols>
  <sheetData>
    <row r="1" spans="1:4" ht="16" thickBot="1" x14ac:dyDescent="0.25">
      <c r="A1" s="2" t="s">
        <v>0</v>
      </c>
      <c r="B1" s="67" t="s">
        <v>391</v>
      </c>
      <c r="C1" s="37" t="s">
        <v>381</v>
      </c>
      <c r="D1" s="37" t="s">
        <v>382</v>
      </c>
    </row>
    <row r="2" spans="1:4" x14ac:dyDescent="0.2">
      <c r="A2" s="5" t="s">
        <v>39</v>
      </c>
    </row>
    <row r="3" spans="1:4" x14ac:dyDescent="0.2">
      <c r="A3" s="8" t="s">
        <v>69</v>
      </c>
    </row>
    <row r="4" spans="1:4" x14ac:dyDescent="0.2">
      <c r="A4" s="8" t="s">
        <v>99</v>
      </c>
    </row>
    <row r="5" spans="1:4" x14ac:dyDescent="0.2">
      <c r="A5" s="8" t="s">
        <v>129</v>
      </c>
    </row>
    <row r="6" spans="1:4" x14ac:dyDescent="0.2">
      <c r="A6" s="8" t="s">
        <v>159</v>
      </c>
    </row>
    <row r="7" spans="1:4" x14ac:dyDescent="0.2">
      <c r="A7" s="8" t="s">
        <v>188</v>
      </c>
    </row>
    <row r="8" spans="1:4" x14ac:dyDescent="0.2">
      <c r="A8" s="8" t="s">
        <v>217</v>
      </c>
      <c r="C8" s="37">
        <v>81.099999999999994</v>
      </c>
      <c r="D8" s="37">
        <v>60.8</v>
      </c>
    </row>
    <row r="9" spans="1:4" x14ac:dyDescent="0.2">
      <c r="A9" s="8" t="s">
        <v>246</v>
      </c>
    </row>
    <row r="10" spans="1:4" x14ac:dyDescent="0.2">
      <c r="A10" s="8" t="s">
        <v>275</v>
      </c>
    </row>
    <row r="11" spans="1:4" x14ac:dyDescent="0.2">
      <c r="A11" s="8" t="s">
        <v>304</v>
      </c>
      <c r="C11" s="37">
        <v>81.7</v>
      </c>
      <c r="D11" s="37">
        <v>63.2</v>
      </c>
    </row>
    <row r="12" spans="1:4" x14ac:dyDescent="0.2">
      <c r="A12" s="8" t="s">
        <v>333</v>
      </c>
    </row>
    <row r="13" spans="1:4" ht="16" thickBot="1" x14ac:dyDescent="0.25">
      <c r="A13" s="9" t="s">
        <v>362</v>
      </c>
    </row>
    <row r="14" spans="1:4" x14ac:dyDescent="0.2">
      <c r="A14" s="5" t="s">
        <v>40</v>
      </c>
      <c r="B14" s="37">
        <v>2.6086</v>
      </c>
      <c r="C14" s="37">
        <v>83.5</v>
      </c>
      <c r="D14" s="37">
        <v>62.1</v>
      </c>
    </row>
    <row r="15" spans="1:4" x14ac:dyDescent="0.2">
      <c r="A15" s="8" t="s">
        <v>70</v>
      </c>
      <c r="B15" s="37">
        <v>2.4157600000000001</v>
      </c>
    </row>
    <row r="16" spans="1:4" x14ac:dyDescent="0.2">
      <c r="A16" s="8" t="s">
        <v>100</v>
      </c>
      <c r="B16" s="37">
        <v>2.9125100000000002</v>
      </c>
    </row>
    <row r="17" spans="1:4" x14ac:dyDescent="0.2">
      <c r="A17" s="8" t="s">
        <v>130</v>
      </c>
      <c r="B17" s="37">
        <v>2.7251300000000001</v>
      </c>
      <c r="C17" s="37">
        <v>84.3</v>
      </c>
      <c r="D17" s="37">
        <v>62.2</v>
      </c>
    </row>
    <row r="18" spans="1:4" x14ac:dyDescent="0.2">
      <c r="A18" s="8" t="s">
        <v>160</v>
      </c>
      <c r="B18" s="37">
        <v>2.32558</v>
      </c>
    </row>
    <row r="19" spans="1:4" x14ac:dyDescent="0.2">
      <c r="A19" s="8" t="s">
        <v>189</v>
      </c>
      <c r="B19" s="37">
        <v>2.1701299999999999</v>
      </c>
    </row>
    <row r="20" spans="1:4" x14ac:dyDescent="0.2">
      <c r="A20" s="8" t="s">
        <v>218</v>
      </c>
      <c r="B20" s="37">
        <v>2.1999</v>
      </c>
      <c r="C20" s="37">
        <v>85.1</v>
      </c>
      <c r="D20" s="37">
        <v>62.2</v>
      </c>
    </row>
    <row r="21" spans="1:4" x14ac:dyDescent="0.2">
      <c r="A21" s="8" t="s">
        <v>247</v>
      </c>
      <c r="B21" s="37">
        <v>2.24864</v>
      </c>
    </row>
    <row r="22" spans="1:4" x14ac:dyDescent="0.2">
      <c r="A22" s="8" t="s">
        <v>276</v>
      </c>
      <c r="B22" s="37">
        <v>2.26065</v>
      </c>
    </row>
    <row r="23" spans="1:4" x14ac:dyDescent="0.2">
      <c r="A23" s="8" t="s">
        <v>305</v>
      </c>
      <c r="B23" s="37">
        <v>2.2037499999999999</v>
      </c>
      <c r="C23" s="37">
        <v>81.7</v>
      </c>
      <c r="D23" s="37">
        <v>63.2</v>
      </c>
    </row>
    <row r="24" spans="1:4" x14ac:dyDescent="0.2">
      <c r="A24" s="8" t="s">
        <v>334</v>
      </c>
      <c r="B24" s="37">
        <v>2.6298300000000001</v>
      </c>
    </row>
    <row r="25" spans="1:4" ht="16" thickBot="1" x14ac:dyDescent="0.25">
      <c r="A25" s="9" t="s">
        <v>363</v>
      </c>
      <c r="B25" s="37">
        <v>3.0395300000000001</v>
      </c>
    </row>
    <row r="26" spans="1:4" x14ac:dyDescent="0.2">
      <c r="A26" s="11" t="s">
        <v>41</v>
      </c>
      <c r="B26" s="37">
        <v>3.593788982</v>
      </c>
      <c r="C26" s="37">
        <v>84.6</v>
      </c>
      <c r="D26" s="37">
        <v>61.3</v>
      </c>
    </row>
    <row r="27" spans="1:4" x14ac:dyDescent="0.2">
      <c r="A27" s="12" t="s">
        <v>71</v>
      </c>
      <c r="B27" s="37">
        <v>3.5811014320000001</v>
      </c>
    </row>
    <row r="28" spans="1:4" x14ac:dyDescent="0.2">
      <c r="A28" s="12" t="s">
        <v>101</v>
      </c>
      <c r="B28" s="37">
        <v>3.7532987219999998</v>
      </c>
    </row>
    <row r="29" spans="1:4" x14ac:dyDescent="0.2">
      <c r="A29" s="12" t="s">
        <v>131</v>
      </c>
      <c r="B29" s="37">
        <v>4</v>
      </c>
      <c r="C29" s="37">
        <v>84</v>
      </c>
      <c r="D29" s="37">
        <v>61.7</v>
      </c>
    </row>
    <row r="30" spans="1:4" x14ac:dyDescent="0.2">
      <c r="A30" s="12" t="s">
        <v>161</v>
      </c>
      <c r="B30" s="37">
        <v>3.9833035040000002</v>
      </c>
    </row>
    <row r="31" spans="1:4" x14ac:dyDescent="0.2">
      <c r="A31" s="12" t="s">
        <v>190</v>
      </c>
      <c r="B31" s="37">
        <v>3.8752099950000001</v>
      </c>
    </row>
    <row r="32" spans="1:4" x14ac:dyDescent="0.2">
      <c r="A32" s="12" t="s">
        <v>219</v>
      </c>
      <c r="B32" s="37">
        <v>3.9111808720000001</v>
      </c>
      <c r="C32" s="37">
        <v>84.2</v>
      </c>
      <c r="D32" s="37">
        <v>63</v>
      </c>
    </row>
    <row r="33" spans="1:4" x14ac:dyDescent="0.2">
      <c r="A33" s="12" t="s">
        <v>248</v>
      </c>
      <c r="B33" s="37">
        <v>4.2612841020000003</v>
      </c>
    </row>
    <row r="34" spans="1:4" x14ac:dyDescent="0.2">
      <c r="A34" s="12" t="s">
        <v>277</v>
      </c>
      <c r="B34" s="37">
        <v>5.1168519440000004</v>
      </c>
    </row>
    <row r="35" spans="1:4" x14ac:dyDescent="0.2">
      <c r="A35" s="12" t="s">
        <v>306</v>
      </c>
      <c r="B35" s="37">
        <v>5.802990308</v>
      </c>
      <c r="C35" s="37">
        <v>83.6</v>
      </c>
      <c r="D35" s="37">
        <v>62.8</v>
      </c>
    </row>
    <row r="36" spans="1:4" x14ac:dyDescent="0.2">
      <c r="A36" s="12" t="s">
        <v>335</v>
      </c>
      <c r="B36" s="37">
        <v>5.5094097980000001</v>
      </c>
    </row>
    <row r="37" spans="1:4" x14ac:dyDescent="0.2">
      <c r="A37" s="12" t="s">
        <v>364</v>
      </c>
      <c r="B37" s="37">
        <v>5.4564332459999996</v>
      </c>
    </row>
    <row r="38" spans="1:4" x14ac:dyDescent="0.2">
      <c r="A38" s="12" t="s">
        <v>42</v>
      </c>
      <c r="B38" s="37">
        <v>5.3189277700000002</v>
      </c>
      <c r="C38" s="37">
        <v>83.2</v>
      </c>
      <c r="D38" s="37">
        <v>62.3</v>
      </c>
    </row>
    <row r="39" spans="1:4" x14ac:dyDescent="0.2">
      <c r="A39" s="12" t="s">
        <v>72</v>
      </c>
      <c r="B39" s="37">
        <v>5.8903896009999999</v>
      </c>
    </row>
    <row r="40" spans="1:4" x14ac:dyDescent="0.2">
      <c r="A40" s="12" t="s">
        <v>102</v>
      </c>
      <c r="B40" s="37">
        <v>5.2951437979999998</v>
      </c>
    </row>
    <row r="41" spans="1:4" x14ac:dyDescent="0.2">
      <c r="A41" s="12" t="s">
        <v>132</v>
      </c>
      <c r="B41" s="37">
        <v>4.6281436749999996</v>
      </c>
      <c r="C41" s="37">
        <v>84.17</v>
      </c>
      <c r="D41" s="37">
        <v>66.5</v>
      </c>
    </row>
    <row r="42" spans="1:4" x14ac:dyDescent="0.2">
      <c r="A42" s="12" t="s">
        <v>162</v>
      </c>
      <c r="B42" s="37">
        <v>4.4119367499999997</v>
      </c>
    </row>
    <row r="43" spans="1:4" x14ac:dyDescent="0.2">
      <c r="A43" s="12" t="s">
        <v>191</v>
      </c>
      <c r="B43" s="37">
        <v>3.852357756</v>
      </c>
    </row>
    <row r="44" spans="1:4" x14ac:dyDescent="0.2">
      <c r="A44" s="12" t="s">
        <v>220</v>
      </c>
      <c r="B44" s="37">
        <v>4.0999999999999996</v>
      </c>
      <c r="C44" s="37">
        <v>82.81</v>
      </c>
      <c r="D44" s="37">
        <v>67.23</v>
      </c>
    </row>
    <row r="45" spans="1:4" x14ac:dyDescent="0.2">
      <c r="A45" s="12" t="s">
        <v>249</v>
      </c>
      <c r="B45" s="37">
        <v>4.2</v>
      </c>
    </row>
    <row r="46" spans="1:4" x14ac:dyDescent="0.2">
      <c r="A46" s="12" t="s">
        <v>278</v>
      </c>
    </row>
    <row r="47" spans="1:4" x14ac:dyDescent="0.2">
      <c r="A47" s="12" t="s">
        <v>307</v>
      </c>
      <c r="C47" s="37">
        <v>81.69</v>
      </c>
      <c r="D47" s="37">
        <v>67.88</v>
      </c>
    </row>
    <row r="48" spans="1:4" x14ac:dyDescent="0.2">
      <c r="A48" s="12" t="s">
        <v>336</v>
      </c>
    </row>
    <row r="49" spans="1:4" x14ac:dyDescent="0.2">
      <c r="A49" s="12" t="s">
        <v>365</v>
      </c>
    </row>
    <row r="50" spans="1:4" x14ac:dyDescent="0.2">
      <c r="A50" s="12" t="s">
        <v>43</v>
      </c>
      <c r="C50" s="37">
        <v>82.04</v>
      </c>
      <c r="D50" s="37">
        <v>67.739999999999995</v>
      </c>
    </row>
    <row r="51" spans="1:4" x14ac:dyDescent="0.2">
      <c r="A51" s="12" t="s">
        <v>73</v>
      </c>
    </row>
    <row r="52" spans="1:4" x14ac:dyDescent="0.2">
      <c r="A52" s="12" t="s">
        <v>103</v>
      </c>
    </row>
    <row r="53" spans="1:4" x14ac:dyDescent="0.2">
      <c r="A53" s="12" t="s">
        <v>133</v>
      </c>
      <c r="C53" s="37">
        <v>82.76</v>
      </c>
      <c r="D53" s="37">
        <v>67.540000000000006</v>
      </c>
    </row>
    <row r="54" spans="1:4" x14ac:dyDescent="0.2">
      <c r="A54" s="12" t="s">
        <v>387</v>
      </c>
    </row>
    <row r="55" spans="1:4" x14ac:dyDescent="0.2">
      <c r="A55" s="12" t="s">
        <v>388</v>
      </c>
    </row>
    <row r="56" spans="1:4" x14ac:dyDescent="0.2">
      <c r="A56" s="12" t="s">
        <v>389</v>
      </c>
      <c r="C56" s="37">
        <v>82</v>
      </c>
      <c r="D56" s="37">
        <v>67.8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Port</vt:lpstr>
      <vt:lpstr>PATH</vt:lpstr>
      <vt:lpstr>TBT</vt:lpstr>
      <vt:lpstr>Aviation</vt:lpstr>
      <vt:lpstr>Ferry</vt:lpstr>
      <vt:lpstr>Region</vt:lpstr>
      <vt:lpstr>Prices</vt:lpstr>
      <vt:lpstr>Property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Huajing</dc:creator>
  <cp:lastModifiedBy>Eshleman, Christopher</cp:lastModifiedBy>
  <dcterms:created xsi:type="dcterms:W3CDTF">2018-09-24T19:33:04Z</dcterms:created>
  <dcterms:modified xsi:type="dcterms:W3CDTF">2019-10-03T18:15:17Z</dcterms:modified>
</cp:coreProperties>
</file>