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rgio.ortizorendain\Desktop\"/>
    </mc:Choice>
  </mc:AlternateContent>
  <bookViews>
    <workbookView xWindow="0" yWindow="0" windowWidth="28800" windowHeight="13020"/>
  </bookViews>
  <sheets>
    <sheet name="Sheet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5" i="1"/>
  <c r="G33" i="1"/>
  <c r="G30" i="1"/>
  <c r="G29" i="1"/>
  <c r="G28" i="1"/>
  <c r="G27" i="1"/>
  <c r="G60" i="1"/>
  <c r="G59" i="1"/>
  <c r="G58" i="1"/>
  <c r="G57" i="1"/>
  <c r="G54" i="1"/>
  <c r="G53" i="1"/>
  <c r="G52" i="1"/>
  <c r="G51" i="1"/>
  <c r="G46" i="1"/>
  <c r="G47" i="1"/>
  <c r="G48" i="1"/>
  <c r="G45" i="1"/>
  <c r="H39" i="1"/>
  <c r="H40" i="1"/>
  <c r="H42" i="1"/>
  <c r="H41" i="1"/>
  <c r="E5" i="1"/>
  <c r="H27" i="1"/>
  <c r="H28" i="1"/>
  <c r="H29" i="1"/>
  <c r="H30" i="1"/>
</calcChain>
</file>

<file path=xl/sharedStrings.xml><?xml version="1.0" encoding="utf-8"?>
<sst xmlns="http://schemas.openxmlformats.org/spreadsheetml/2006/main" count="51" uniqueCount="31">
  <si>
    <t>% of Portfolio NMV</t>
  </si>
  <si>
    <t>VaR (CAD MM)</t>
  </si>
  <si>
    <t>CDS</t>
  </si>
  <si>
    <t>USD</t>
  </si>
  <si>
    <t>Options</t>
  </si>
  <si>
    <t>EUR</t>
  </si>
  <si>
    <t>Stocks</t>
  </si>
  <si>
    <t>CAD</t>
  </si>
  <si>
    <t>Bonds</t>
  </si>
  <si>
    <t>Exposure</t>
  </si>
  <si>
    <t>ES Methodology</t>
  </si>
  <si>
    <t>Monte Carlo ES 1 day (95%)</t>
  </si>
  <si>
    <t>Historical ES 1 day (95%)</t>
  </si>
  <si>
    <t>Historical ES 1 day (99%)</t>
  </si>
  <si>
    <t>Monte Carlo ES 1 day (99%)</t>
  </si>
  <si>
    <t>VaR Methodology - 99%</t>
  </si>
  <si>
    <t>VaR Methodology - 95%</t>
  </si>
  <si>
    <t xml:space="preserve">Monte Carlo VaR 10 days </t>
  </si>
  <si>
    <t>Historical VaR 10 days</t>
  </si>
  <si>
    <t>Monte Carlo VaR 1 day</t>
  </si>
  <si>
    <t>Historical VaR 1 day</t>
  </si>
  <si>
    <t>Monte Carlo VaR 10 days</t>
  </si>
  <si>
    <t>Equity</t>
  </si>
  <si>
    <t>Asset Class</t>
  </si>
  <si>
    <t>Marginal VaR</t>
  </si>
  <si>
    <t>Incremental MC VaR</t>
  </si>
  <si>
    <t>Incremental Hist VaR</t>
  </si>
  <si>
    <t>CR01 = 17,100</t>
  </si>
  <si>
    <t>Duration = 8.05</t>
  </si>
  <si>
    <t>Convexity = 0.96</t>
  </si>
  <si>
    <t>DV01 = 210,300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</si>
</sst>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0" fontId="0" fillId="2" borderId="1" xfId="2" applyNumberFormat="1" applyFont="1" applyFill="1" applyBorder="1" applyAlignment="1">
      <alignment horizontal="center"/>
    </xf>
    <xf numFmtId="2" fontId="0" fillId="2" borderId="2" xfId="1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left" indent="1"/>
    </xf>
    <xf numFmtId="10" fontId="0" fillId="2" borderId="4" xfId="2" applyNumberFormat="1" applyFont="1" applyFill="1" applyBorder="1" applyAlignment="1">
      <alignment horizontal="center"/>
    </xf>
    <xf numFmtId="2" fontId="0" fillId="2" borderId="0" xfId="2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left" indent="1"/>
    </xf>
    <xf numFmtId="2" fontId="0" fillId="2" borderId="0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1" fontId="0" fillId="0" borderId="0" xfId="0" applyNumberFormat="1"/>
    <xf numFmtId="9" fontId="0" fillId="0" borderId="0" xfId="0" applyNumberFormat="1"/>
    <xf numFmtId="0" fontId="2" fillId="0" borderId="0" xfId="1" applyNumberFormat="1" applyFont="1" applyAlignment="1">
      <alignment vertic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>
                <a:latin typeface="Century Gothic" panose="020B0502020202020204" pitchFamily="34" charset="0"/>
              </a:rPr>
              <a:t>Exposure by Asset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Sheet2!$D$3:$D$6</c:f>
              <c:strCache>
                <c:ptCount val="4"/>
                <c:pt idx="0">
                  <c:v>Bonds</c:v>
                </c:pt>
                <c:pt idx="1">
                  <c:v>Stocks</c:v>
                </c:pt>
                <c:pt idx="2">
                  <c:v>Options</c:v>
                </c:pt>
                <c:pt idx="3">
                  <c:v>CDS</c:v>
                </c:pt>
              </c:strCache>
            </c:strRef>
          </c:cat>
          <c:val>
            <c:numRef>
              <c:f>Sheet2!$E$3:$E$6</c:f>
              <c:numCache>
                <c:formatCode>0%</c:formatCode>
                <c:ptCount val="4"/>
                <c:pt idx="0">
                  <c:v>0.83</c:v>
                </c:pt>
                <c:pt idx="1">
                  <c:v>0.04</c:v>
                </c:pt>
                <c:pt idx="2">
                  <c:v>2.0000000000000032E-2</c:v>
                </c:pt>
                <c:pt idx="3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>
                <a:latin typeface="Century Gothic" panose="020B0502020202020204" pitchFamily="34" charset="0"/>
              </a:rPr>
              <a:t>Exposure by Asset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Sheet2!$G$3:$G$6</c:f>
              <c:strCache>
                <c:ptCount val="3"/>
                <c:pt idx="0">
                  <c:v>CAD</c:v>
                </c:pt>
                <c:pt idx="1">
                  <c:v>EUR</c:v>
                </c:pt>
                <c:pt idx="2">
                  <c:v>USD</c:v>
                </c:pt>
              </c:strCache>
            </c:strRef>
          </c:cat>
          <c:val>
            <c:numRef>
              <c:f>Sheet2!$H$3:$H$5</c:f>
              <c:numCache>
                <c:formatCode>0%</c:formatCode>
                <c:ptCount val="3"/>
                <c:pt idx="0">
                  <c:v>0.32</c:v>
                </c:pt>
                <c:pt idx="1">
                  <c:v>0.06</c:v>
                </c:pt>
                <c:pt idx="2">
                  <c:v>0.62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30</xdr:row>
      <xdr:rowOff>76199</xdr:rowOff>
    </xdr:from>
    <xdr:to>
      <xdr:col>21</xdr:col>
      <xdr:colOff>85725</xdr:colOff>
      <xdr:row>46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10</xdr:row>
      <xdr:rowOff>47625</xdr:rowOff>
    </xdr:from>
    <xdr:to>
      <xdr:col>21</xdr:col>
      <xdr:colOff>66675</xdr:colOff>
      <xdr:row>27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60"/>
  <sheetViews>
    <sheetView tabSelected="1" zoomScale="85" zoomScaleNormal="85" workbookViewId="0">
      <selection activeCell="F9" sqref="F9"/>
    </sheetView>
  </sheetViews>
  <sheetFormatPr defaultRowHeight="15" x14ac:dyDescent="0.25"/>
  <cols>
    <col min="6" max="6" width="51.85546875" customWidth="1"/>
    <col min="7" max="7" width="20" customWidth="1"/>
    <col min="8" max="8" width="20.85546875" customWidth="1"/>
    <col min="9" max="9" width="12.85546875" bestFit="1" customWidth="1"/>
  </cols>
  <sheetData>
    <row r="2" spans="4:8" x14ac:dyDescent="0.25">
      <c r="E2" t="s">
        <v>9</v>
      </c>
    </row>
    <row r="3" spans="4:8" x14ac:dyDescent="0.25">
      <c r="D3" t="s">
        <v>8</v>
      </c>
      <c r="E3" s="12">
        <v>0.83</v>
      </c>
      <c r="G3" t="s">
        <v>7</v>
      </c>
      <c r="H3" s="12">
        <v>0.32</v>
      </c>
    </row>
    <row r="4" spans="4:8" x14ac:dyDescent="0.25">
      <c r="D4" t="s">
        <v>6</v>
      </c>
      <c r="E4" s="12">
        <v>0.04</v>
      </c>
      <c r="G4" t="s">
        <v>5</v>
      </c>
      <c r="H4" s="12">
        <v>0.06</v>
      </c>
    </row>
    <row r="5" spans="4:8" x14ac:dyDescent="0.25">
      <c r="D5" t="s">
        <v>4</v>
      </c>
      <c r="E5" s="12">
        <f>1-E3-E4-E6</f>
        <v>2.0000000000000032E-2</v>
      </c>
      <c r="G5" t="s">
        <v>3</v>
      </c>
      <c r="H5" s="12">
        <v>0.62</v>
      </c>
    </row>
    <row r="6" spans="4:8" x14ac:dyDescent="0.25">
      <c r="D6" t="s">
        <v>2</v>
      </c>
      <c r="E6" s="12">
        <v>0.11</v>
      </c>
    </row>
    <row r="12" spans="4:8" x14ac:dyDescent="0.25">
      <c r="F12" t="s">
        <v>27</v>
      </c>
    </row>
    <row r="13" spans="4:8" x14ac:dyDescent="0.25">
      <c r="F13" t="s">
        <v>28</v>
      </c>
    </row>
    <row r="14" spans="4:8" x14ac:dyDescent="0.25">
      <c r="F14" t="s">
        <v>29</v>
      </c>
    </row>
    <row r="15" spans="4:8" x14ac:dyDescent="0.25">
      <c r="F15" t="s">
        <v>30</v>
      </c>
    </row>
    <row r="24" spans="6:8" x14ac:dyDescent="0.25">
      <c r="G24" s="11">
        <v>248702750.822916</v>
      </c>
    </row>
    <row r="25" spans="6:8" ht="15.75" thickBot="1" x14ac:dyDescent="0.3"/>
    <row r="26" spans="6:8" ht="15.75" thickBot="1" x14ac:dyDescent="0.3">
      <c r="F26" s="10" t="s">
        <v>16</v>
      </c>
      <c r="G26" s="9" t="s">
        <v>1</v>
      </c>
      <c r="H26" s="8" t="s">
        <v>0</v>
      </c>
    </row>
    <row r="27" spans="6:8" x14ac:dyDescent="0.25">
      <c r="F27" s="6" t="s">
        <v>20</v>
      </c>
      <c r="G27" s="7">
        <f>1382480.7073302/1000000</f>
        <v>1.3824807073301999</v>
      </c>
      <c r="H27" s="4">
        <f>+G27*1000000/$G$24</f>
        <v>5.5587672543057987E-3</v>
      </c>
    </row>
    <row r="28" spans="6:8" x14ac:dyDescent="0.25">
      <c r="F28" s="6" t="s">
        <v>19</v>
      </c>
      <c r="G28" s="7">
        <f>1123837.11697484/1000000</f>
        <v>1.12383711697484</v>
      </c>
      <c r="H28" s="4">
        <f>+G28*1000000/$G$24</f>
        <v>4.5187964880012386E-3</v>
      </c>
    </row>
    <row r="29" spans="6:8" x14ac:dyDescent="0.25">
      <c r="F29" s="6" t="s">
        <v>18</v>
      </c>
      <c r="G29" s="5">
        <f>4371787.85640409/1000000</f>
        <v>4.3717878564040902</v>
      </c>
      <c r="H29" s="4">
        <f>+G29*1000000/$G$24</f>
        <v>1.7578365506366826E-2</v>
      </c>
    </row>
    <row r="30" spans="6:8" ht="15.75" thickBot="1" x14ac:dyDescent="0.3">
      <c r="F30" s="3" t="s">
        <v>21</v>
      </c>
      <c r="G30" s="2">
        <f>3553885.00867759/1000000</f>
        <v>3.5538850086775904</v>
      </c>
      <c r="H30" s="1">
        <f>+G30*1000000/$G$24</f>
        <v>1.4289689184853712E-2</v>
      </c>
    </row>
    <row r="31" spans="6:8" ht="15.75" thickBot="1" x14ac:dyDescent="0.3"/>
    <row r="32" spans="6:8" ht="15.75" thickBot="1" x14ac:dyDescent="0.3">
      <c r="F32" s="10" t="s">
        <v>15</v>
      </c>
      <c r="G32" s="9" t="s">
        <v>1</v>
      </c>
      <c r="H32" s="8" t="s">
        <v>0</v>
      </c>
    </row>
    <row r="33" spans="6:9" x14ac:dyDescent="0.25">
      <c r="F33" s="6" t="s">
        <v>20</v>
      </c>
      <c r="G33" s="7">
        <f>2030074.93865688/1000000</f>
        <v>2.0300749386568802</v>
      </c>
      <c r="H33" s="4">
        <v>-8.1626557484374418E-3</v>
      </c>
    </row>
    <row r="34" spans="6:9" x14ac:dyDescent="0.25">
      <c r="F34" s="6" t="s">
        <v>19</v>
      </c>
      <c r="G34" s="7">
        <v>1.46102612744781</v>
      </c>
      <c r="H34" s="4">
        <v>-5.8745877261651425E-3</v>
      </c>
    </row>
    <row r="35" spans="6:9" x14ac:dyDescent="0.25">
      <c r="F35" s="6" t="s">
        <v>18</v>
      </c>
      <c r="G35" s="5">
        <f>6419660.62698236/1000000</f>
        <v>6.4196606269823597</v>
      </c>
      <c r="H35" s="4">
        <v>-2.5812583920928788E-2</v>
      </c>
    </row>
    <row r="36" spans="6:9" ht="15.75" thickBot="1" x14ac:dyDescent="0.3">
      <c r="F36" s="3" t="s">
        <v>17</v>
      </c>
      <c r="G36" s="2">
        <v>4.6201702837505403</v>
      </c>
      <c r="H36" s="1">
        <v>-1.8577077529151428E-2</v>
      </c>
    </row>
    <row r="37" spans="6:9" ht="15.75" thickBot="1" x14ac:dyDescent="0.3"/>
    <row r="38" spans="6:9" ht="15.75" thickBot="1" x14ac:dyDescent="0.3">
      <c r="F38" s="10" t="s">
        <v>10</v>
      </c>
      <c r="G38" s="9" t="s">
        <v>1</v>
      </c>
      <c r="H38" s="8" t="s">
        <v>0</v>
      </c>
    </row>
    <row r="39" spans="6:9" x14ac:dyDescent="0.25">
      <c r="F39" s="6" t="s">
        <v>12</v>
      </c>
      <c r="G39" s="5">
        <f>1851527.52230097/1000000</f>
        <v>1.85152752230097</v>
      </c>
      <c r="H39" s="4">
        <f>+G39*1000000/$G$24</f>
        <v>7.4447408248383808E-3</v>
      </c>
    </row>
    <row r="40" spans="6:9" x14ac:dyDescent="0.25">
      <c r="F40" s="6" t="s">
        <v>13</v>
      </c>
      <c r="G40" s="7">
        <f>2540305.68510421 /1000000</f>
        <v>2.5403056851042098</v>
      </c>
      <c r="H40" s="4">
        <f>+G40*1000000/$G$24</f>
        <v>1.021422431677479E-2</v>
      </c>
    </row>
    <row r="41" spans="6:9" x14ac:dyDescent="0.25">
      <c r="F41" s="6" t="s">
        <v>11</v>
      </c>
      <c r="G41" s="7">
        <f>1358278.61647986/1000000</f>
        <v>1.3582786164798599</v>
      </c>
      <c r="H41" s="4">
        <f>+G41*1000000/$G$24</f>
        <v>5.4614539323973787E-3</v>
      </c>
    </row>
    <row r="42" spans="6:9" ht="15.75" thickBot="1" x14ac:dyDescent="0.3">
      <c r="F42" s="3" t="s">
        <v>14</v>
      </c>
      <c r="G42" s="2">
        <f>1653726.46586284/1000000</f>
        <v>1.6537264658628399</v>
      </c>
      <c r="H42" s="1">
        <f>+G42*1000000/$G$24</f>
        <v>6.6494096281240729E-3</v>
      </c>
    </row>
    <row r="43" spans="6:9" ht="15.75" thickBot="1" x14ac:dyDescent="0.3"/>
    <row r="44" spans="6:9" ht="15.75" thickBot="1" x14ac:dyDescent="0.3">
      <c r="F44" s="10" t="s">
        <v>23</v>
      </c>
      <c r="G44" s="8" t="s">
        <v>24</v>
      </c>
    </row>
    <row r="45" spans="6:9" x14ac:dyDescent="0.25">
      <c r="F45" s="14" t="s">
        <v>8</v>
      </c>
      <c r="G45" s="4">
        <f>+I45/$G$24</f>
        <v>5.7727753682784797E-3</v>
      </c>
      <c r="I45" s="13">
        <v>1435705.1139736299</v>
      </c>
    </row>
    <row r="46" spans="6:9" x14ac:dyDescent="0.25">
      <c r="F46" s="14" t="s">
        <v>2</v>
      </c>
      <c r="G46" s="4">
        <f>+I46/$G$24</f>
        <v>-3.4196306260544533E-4</v>
      </c>
      <c r="I46" s="13">
        <v>-85047.154349803299</v>
      </c>
    </row>
    <row r="47" spans="6:9" x14ac:dyDescent="0.25">
      <c r="F47" s="14" t="s">
        <v>4</v>
      </c>
      <c r="G47" s="4">
        <f>+I47/$G$24</f>
        <v>7.8089869749042973E-5</v>
      </c>
      <c r="I47" s="13">
        <v>19421.1654179902</v>
      </c>
    </row>
    <row r="48" spans="6:9" ht="15.75" thickBot="1" x14ac:dyDescent="0.3">
      <c r="F48" s="15" t="s">
        <v>22</v>
      </c>
      <c r="G48" s="1">
        <f>+I48/$G$24</f>
        <v>5.694805624012815E-4</v>
      </c>
      <c r="I48" s="13">
        <v>141631.38240937999</v>
      </c>
    </row>
    <row r="49" spans="6:9" ht="15.75" thickBot="1" x14ac:dyDescent="0.3"/>
    <row r="50" spans="6:9" ht="15.75" thickBot="1" x14ac:dyDescent="0.3">
      <c r="F50" s="10" t="s">
        <v>23</v>
      </c>
      <c r="G50" s="8" t="s">
        <v>25</v>
      </c>
    </row>
    <row r="51" spans="6:9" x14ac:dyDescent="0.25">
      <c r="F51" s="14" t="s">
        <v>8</v>
      </c>
      <c r="G51" s="4">
        <f>+I51/$G$24</f>
        <v>5.6248327263115705E-3</v>
      </c>
      <c r="I51" s="11">
        <v>1398911.3719524499</v>
      </c>
    </row>
    <row r="52" spans="6:9" x14ac:dyDescent="0.25">
      <c r="F52" s="14" t="s">
        <v>2</v>
      </c>
      <c r="G52" s="4">
        <f>+I52/$G$24</f>
        <v>6.4225772768974551E-4</v>
      </c>
      <c r="I52" s="11">
        <v>159731.26361371501</v>
      </c>
    </row>
    <row r="53" spans="6:9" x14ac:dyDescent="0.25">
      <c r="F53" s="14" t="s">
        <v>4</v>
      </c>
      <c r="G53" s="4">
        <f>+I53/$G$24</f>
        <v>9.7545822360792071E-4</v>
      </c>
      <c r="I53" s="11">
        <v>242599.14352412499</v>
      </c>
    </row>
    <row r="54" spans="6:9" ht="15.75" thickBot="1" x14ac:dyDescent="0.3">
      <c r="F54" s="15" t="s">
        <v>22</v>
      </c>
      <c r="G54" s="1">
        <f>+I54/$G$24</f>
        <v>1.3467078971698043E-3</v>
      </c>
      <c r="I54" s="11">
        <v>334929.95858107501</v>
      </c>
    </row>
    <row r="55" spans="6:9" ht="15.75" thickBot="1" x14ac:dyDescent="0.3"/>
    <row r="56" spans="6:9" ht="15.75" thickBot="1" x14ac:dyDescent="0.3">
      <c r="F56" s="10" t="s">
        <v>23</v>
      </c>
      <c r="G56" s="8" t="s">
        <v>26</v>
      </c>
    </row>
    <row r="57" spans="6:9" x14ac:dyDescent="0.25">
      <c r="F57" s="14" t="s">
        <v>8</v>
      </c>
      <c r="G57" s="4">
        <f>+I57/$G$24</f>
        <v>6.5920724228878368E-3</v>
      </c>
      <c r="I57" s="11">
        <v>1639466.5451960899</v>
      </c>
    </row>
    <row r="58" spans="6:9" x14ac:dyDescent="0.25">
      <c r="F58" s="14" t="s">
        <v>2</v>
      </c>
      <c r="G58" s="4">
        <f>+I58/$G$24</f>
        <v>-4.1118996106104656E-4</v>
      </c>
      <c r="I58" s="11">
        <v>-102264.07442665</v>
      </c>
    </row>
    <row r="59" spans="6:9" x14ac:dyDescent="0.25">
      <c r="F59" s="14" t="s">
        <v>4</v>
      </c>
      <c r="G59" s="4">
        <f>+I59/$G$24</f>
        <v>-2.2459085938997814E-3</v>
      </c>
      <c r="I59" s="11">
        <v>-558563.64539970295</v>
      </c>
    </row>
    <row r="60" spans="6:9" ht="15.75" thickBot="1" x14ac:dyDescent="0.3">
      <c r="F60" s="15" t="s">
        <v>22</v>
      </c>
      <c r="G60" s="1">
        <f>+I60/$G$24</f>
        <v>7.8300782329617316E-4</v>
      </c>
      <c r="I60" s="11">
        <v>194736.199569622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sergio.ortizorendain</dc:creator>
  <cp:lastModifiedBy>sergio.ortizorendain</cp:lastModifiedBy>
  <dcterms:created xsi:type="dcterms:W3CDTF">2016-07-09T23:01:49Z</dcterms:created>
  <dcterms:modified xsi:type="dcterms:W3CDTF">2016-07-10T03:01:53Z</dcterms:modified>
</cp:coreProperties>
</file>