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filterPrivacy="1" defaultThemeVersion="124226"/>
  <xr:revisionPtr revIDLastSave="0" documentId="13_ncr:1_{1588BEA5-B236-4234-9C3E-B1D5456B735D}" xr6:coauthVersionLast="47" xr6:coauthVersionMax="47" xr10:uidLastSave="{00000000-0000-0000-0000-000000000000}"/>
  <bookViews>
    <workbookView xWindow="-120" yWindow="-120" windowWidth="24240" windowHeight="17640" xr2:uid="{00000000-000D-0000-FFFF-FFFF00000000}"/>
  </bookViews>
  <sheets>
    <sheet name="Overview" sheetId="1" r:id="rId1"/>
    <sheet name="Register" sheetId="2" r:id="rId2"/>
    <sheet name="masterfile"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7" i="2" l="1"/>
  <c r="R6" i="2"/>
  <c r="R5" i="2"/>
  <c r="R4" i="2"/>
  <c r="R3" i="2"/>
  <c r="R2" i="2"/>
  <c r="Q7" i="2"/>
  <c r="G6" i="2"/>
  <c r="Q6" i="2" s="1"/>
  <c r="Q5" i="2"/>
  <c r="G4" i="2"/>
  <c r="Q4" i="2" s="1"/>
  <c r="Q3" i="2"/>
  <c r="Q2" i="2"/>
  <c r="D9" i="1"/>
  <c r="C9" i="1"/>
  <c r="C6" i="1" l="1"/>
  <c r="D6" i="1"/>
  <c r="C7" i="1"/>
  <c r="D7" i="1"/>
  <c r="C8" i="1"/>
  <c r="D8" i="1"/>
  <c r="D5" i="1" l="1"/>
  <c r="C5" i="1"/>
  <c r="F5" i="1" l="1"/>
  <c r="F6" i="1"/>
  <c r="F7" i="1"/>
  <c r="F8" i="1"/>
  <c r="F4" i="1"/>
  <c r="P7" i="2"/>
  <c r="P6" i="2"/>
  <c r="P5" i="2"/>
  <c r="P4" i="2"/>
  <c r="P3" i="2"/>
  <c r="P2" i="2"/>
  <c r="F3" i="2"/>
  <c r="F4" i="2"/>
  <c r="F5" i="2"/>
  <c r="F6" i="2"/>
  <c r="F7" i="2"/>
  <c r="F2" i="2"/>
  <c r="I3" i="2"/>
  <c r="J3" i="2" s="1"/>
  <c r="I4" i="2"/>
  <c r="J4" i="2" s="1"/>
  <c r="I5" i="2"/>
  <c r="J5" i="2" s="1"/>
  <c r="I6" i="2"/>
  <c r="J6" i="2" s="1"/>
  <c r="I7" i="2"/>
  <c r="J7" i="2" s="1"/>
  <c r="I2" i="2"/>
  <c r="S3" i="2"/>
  <c r="T3" i="2" s="1"/>
  <c r="S4" i="2"/>
  <c r="T4" i="2" s="1"/>
  <c r="S5" i="2"/>
  <c r="T5" i="2" s="1"/>
  <c r="S6" i="2"/>
  <c r="T6" i="2" s="1"/>
  <c r="S7" i="2"/>
  <c r="T7" i="2" s="1"/>
  <c r="S2" i="2"/>
  <c r="A7" i="2"/>
  <c r="A6" i="2"/>
  <c r="A5" i="2"/>
  <c r="A4" i="2"/>
  <c r="A3" i="2"/>
  <c r="A2" i="2"/>
  <c r="C4" i="1" l="1"/>
  <c r="C11" i="1" s="1"/>
  <c r="J2" i="2"/>
  <c r="D4" i="1"/>
  <c r="D11" i="1" s="1"/>
  <c r="T2" i="2"/>
  <c r="G4" i="1" l="1"/>
  <c r="G8" i="1"/>
  <c r="G6" i="1"/>
  <c r="G5" i="1"/>
  <c r="G7" i="1"/>
  <c r="H8" i="1"/>
  <c r="H4" i="1"/>
  <c r="H6" i="1"/>
  <c r="H7" i="1"/>
  <c r="H5" i="1"/>
  <c r="H10" i="1" l="1"/>
  <c r="G10" i="1"/>
</calcChain>
</file>

<file path=xl/sharedStrings.xml><?xml version="1.0" encoding="utf-8"?>
<sst xmlns="http://schemas.openxmlformats.org/spreadsheetml/2006/main" count="119" uniqueCount="74">
  <si>
    <t xml:space="preserve">No. </t>
  </si>
  <si>
    <t xml:space="preserve">R </t>
  </si>
  <si>
    <t xml:space="preserve">Category </t>
  </si>
  <si>
    <t xml:space="preserve">Risk Event </t>
  </si>
  <si>
    <t xml:space="preserve">L </t>
  </si>
  <si>
    <t xml:space="preserve">C </t>
  </si>
  <si>
    <t xml:space="preserve">O </t>
  </si>
  <si>
    <t xml:space="preserve">Cause </t>
  </si>
  <si>
    <t xml:space="preserve">Mitigation Type </t>
  </si>
  <si>
    <t xml:space="preserve">Mitigation Strategy </t>
  </si>
  <si>
    <t xml:space="preserve">L* </t>
  </si>
  <si>
    <t xml:space="preserve">C* </t>
  </si>
  <si>
    <t xml:space="preserve">Changes </t>
  </si>
  <si>
    <t xml:space="preserve">Comments </t>
  </si>
  <si>
    <t xml:space="preserve">ES </t>
  </si>
  <si>
    <t xml:space="preserve">EY </t>
  </si>
  <si>
    <t>Evidences</t>
  </si>
  <si>
    <t xml:space="preserve">DE </t>
  </si>
  <si>
    <t xml:space="preserve">Operational Risk </t>
  </si>
  <si>
    <t xml:space="preserve">Loss of source code </t>
  </si>
  <si>
    <t xml:space="preserve">yes </t>
  </si>
  <si>
    <t>L %</t>
  </si>
  <si>
    <t>C TEUR</t>
  </si>
  <si>
    <t>L* %</t>
  </si>
  <si>
    <t>C* TEUR</t>
  </si>
  <si>
    <t xml:space="preserve">Source code leak </t>
  </si>
  <si>
    <t xml:space="preserve">Many companies transferred the revenue model to subscriptions (e.g. Adobe, Microsoft) in order to avoid similar problems. </t>
  </si>
  <si>
    <t xml:space="preserve">User acquires additional permissions without authorization (every software which uses permissions) </t>
  </si>
  <si>
    <t xml:space="preserve">The consequences or severities depend on the permissions which can be acquired. </t>
  </si>
  <si>
    <t xml:space="preserve">User code execution (every software which allows data upload/input) </t>
  </si>
  <si>
    <t xml:space="preserve">Data leak (e.g. database data, file uploads) (every software which stores data) </t>
  </si>
  <si>
    <t xml:space="preserve">This is a big problem for almost every company working with data. The biggest known leaks happened among others to Adobe, ebay, Equifax, LinkedIn, Yahoo, ... </t>
  </si>
  <si>
    <t xml:space="preserve">Corrupt/malicious data injection (every software which accepts data input) </t>
  </si>
  <si>
    <t>EV</t>
  </si>
  <si>
    <t>EV TEUR</t>
  </si>
  <si>
    <t>Likelihood</t>
  </si>
  <si>
    <t>Consequence</t>
  </si>
  <si>
    <t>Expected value</t>
  </si>
  <si>
    <t>Score</t>
  </si>
  <si>
    <t>very low</t>
  </si>
  <si>
    <t>low</t>
  </si>
  <si>
    <t>medium</t>
  </si>
  <si>
    <t>high</t>
  </si>
  <si>
    <t>very high</t>
  </si>
  <si>
    <t>Total</t>
  </si>
  <si>
    <t>Gross</t>
  </si>
  <si>
    <t>Net</t>
  </si>
  <si>
    <t>Financial Risk</t>
  </si>
  <si>
    <t>Compliance Risk</t>
  </si>
  <si>
    <t>Strategic Risk</t>
  </si>
  <si>
    <t>Other Risk</t>
  </si>
  <si>
    <t>Abbreviations</t>
  </si>
  <si>
    <t>R: Responsible</t>
  </si>
  <si>
    <t>L: Likelihood (1-5)</t>
  </si>
  <si>
    <t>C: Consequence (1-5)</t>
  </si>
  <si>
    <t>O: Occurrence (many times a day, daily, weekly, monthly, annually)</t>
  </si>
  <si>
    <t>ES: Effective</t>
  </si>
  <si>
    <t>EY: Efficient</t>
  </si>
  <si>
    <t>EV: Expected value</t>
  </si>
  <si>
    <t>L*/C*: Likelihood and Consequence after mitigation</t>
  </si>
  <si>
    <t>EV* TEUR</t>
  </si>
  <si>
    <t>EV*</t>
  </si>
  <si>
    <t xml:space="preserve">Store source code in cloud (github). At least one local developer PC and project server. </t>
  </si>
  <si>
    <t xml:space="preserve">Permissions can only be granted by users which have received the permissions to do so. Users which can change permissions may also only have the permission to change specific users/permissions (single application elements, not the whole application.). We provide a documentation on who to manage permissions incl. best practices. Customers with a maintenance contract also receive additional advice based on their account permission handling. We also check regularly if features can be used by default without the necessary permissions. </t>
  </si>
  <si>
    <t xml:space="preserve">User provided code is a critical part of some modules (e.g. Helper, Job). These modules provided by OMS execute code user code in iframes. We provide guidelines regarding this sensitive topic which explains that only developers in a company should have access to such functionalities. </t>
  </si>
  <si>
    <t xml:space="preserve">We regularly check if users have access to data without the necessary permissions. Our modules may use encryption for extremely sensitive data. Media files are only accessible through the media module which allows to check the necessary reading permissions. We also provide a general policy for customers who to secure and maintain their servers. </t>
  </si>
  <si>
    <t xml:space="preserve">Data is validated client side (minimal protection) and server side. Generally, user input is only accepted if it matches the specified allowed format. Data is usually not sanitized to avoid mistakes during the sanitizing process. Database query statements are prepared and encoded. </t>
  </si>
  <si>
    <t>Preventing</t>
  </si>
  <si>
    <t>Revealing</t>
  </si>
  <si>
    <t>Market Risk</t>
  </si>
  <si>
    <t>Most code is compiled at runtime. The value of the software lies in the updates, support and licenses. The pre-compiled software solutions are stored in protected storages where only authorized personnel has access.</t>
  </si>
  <si>
    <t>Risk Levels</t>
  </si>
  <si>
    <t>Risk Categories</t>
  </si>
  <si>
    <t>EV in 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</si>
</sst>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5">
    <font>
      <sz val="11"/>
      <color theme="1"/>
      <name val="Calibri"/>
      <family val="2"/>
      <charset val="134"/>
      <scheme val="minor"/>
    </font>
    <font>
      <sz val="9"/>
      <name val="Calibri"/>
      <family val="2"/>
      <charset val="134"/>
      <scheme val="minor"/>
    </font>
    <font>
      <sz val="11"/>
      <color theme="1"/>
      <name val="Calibri"/>
      <family val="2"/>
      <charset val="134"/>
      <scheme val="minor"/>
    </font>
    <font>
      <b/>
      <sz val="11"/>
      <color theme="1"/>
      <name val="Calibri"/>
      <family val="2"/>
      <scheme val="minor"/>
    </font>
    <font>
      <b/>
      <sz val="9"/>
      <color theme="0"/>
      <name val="Arial"/>
      <family val="2"/>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right/>
      <top/>
      <bottom style="thin">
        <color indexed="64"/>
      </bottom>
      <diagonal/>
    </border>
  </borders>
  <cellStyleXfs count="3">
    <xf numFmtId="0" fontId="0" fillId="0" borderId="0">
      <alignment vertical="center"/>
    </xf>
    <xf numFmtId="164" fontId="2" fillId="0" borderId="0" applyFont="0" applyFill="0" applyBorder="0" applyAlignment="0" applyProtection="0"/>
    <xf numFmtId="9" fontId="2" fillId="0" borderId="0" applyFont="0" applyFill="0" applyBorder="0" applyAlignment="0" applyProtection="0"/>
  </cellStyleXfs>
  <cellXfs count="14">
    <xf numFmtId="0" fontId="0" fillId="0" borderId="0" xfId="0">
      <alignment vertical="center"/>
    </xf>
    <xf numFmtId="0" fontId="0" fillId="0" borderId="0" xfId="0" applyAlignment="1">
      <alignment vertical="center" wrapText="1"/>
    </xf>
    <xf numFmtId="165" fontId="0" fillId="0" borderId="0" xfId="1" applyNumberFormat="1" applyFont="1" applyAlignment="1">
      <alignment vertical="center"/>
    </xf>
    <xf numFmtId="9" fontId="0" fillId="0" borderId="0" xfId="0" applyNumberFormat="1" applyAlignment="1">
      <alignment vertical="center" wrapText="1"/>
    </xf>
    <xf numFmtId="9" fontId="0" fillId="0" borderId="0" xfId="0" applyNumberFormat="1">
      <alignment vertical="center"/>
    </xf>
    <xf numFmtId="0" fontId="4" fillId="2" borderId="0" xfId="0" applyFont="1" applyFill="1" applyAlignment="1">
      <alignment horizontal="center" vertical="center" wrapText="1"/>
    </xf>
    <xf numFmtId="9" fontId="0" fillId="0" borderId="0" xfId="2" applyFont="1" applyAlignment="1">
      <alignment vertical="center"/>
    </xf>
    <xf numFmtId="0" fontId="3" fillId="0" borderId="0" xfId="0" applyFont="1">
      <alignment vertical="center"/>
    </xf>
    <xf numFmtId="0" fontId="0" fillId="0" borderId="1" xfId="0" applyBorder="1">
      <alignment vertical="center"/>
    </xf>
    <xf numFmtId="165" fontId="0" fillId="0" borderId="1" xfId="1" applyNumberFormat="1" applyFont="1" applyBorder="1" applyAlignment="1">
      <alignment vertical="center"/>
    </xf>
    <xf numFmtId="165" fontId="3" fillId="0" borderId="0" xfId="1" applyNumberFormat="1" applyFont="1" applyAlignment="1">
      <alignment vertical="center"/>
    </xf>
    <xf numFmtId="0" fontId="0" fillId="0" borderId="0" xfId="0" applyAlignment="1">
      <alignment horizontal="center" vertical="center"/>
    </xf>
    <xf numFmtId="165" fontId="0" fillId="0" borderId="0" xfId="0" applyNumberFormat="1">
      <alignment vertical="center"/>
    </xf>
    <xf numFmtId="0" fontId="4" fillId="2" borderId="0" xfId="0" applyFont="1" applyFill="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FF4F4F"/>
      <color rgb="FF63BE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Net Risks</a:t>
            </a:r>
          </a:p>
        </c:rich>
      </c:tx>
      <c:overlay val="0"/>
    </c:title>
    <c:autoTitleDeleted val="0"/>
    <c:plotArea>
      <c:layout/>
      <c:scatterChart>
        <c:scatterStyle val="lineMarker"/>
        <c:varyColors val="0"/>
        <c:ser>
          <c:idx val="0"/>
          <c:order val="0"/>
          <c:tx>
            <c:strRef>
              <c:f>Overview!$B$3</c:f>
              <c:strCache>
                <c:ptCount val="1"/>
                <c:pt idx="0">
                  <c:v>EV in TEUR</c:v>
                </c:pt>
              </c:strCache>
            </c:strRef>
          </c:tx>
          <c:spPr>
            <a:ln w="28575">
              <a:noFill/>
            </a:ln>
          </c:spPr>
          <c:marker>
            <c:symbol val="circle"/>
            <c:size val="5"/>
            <c:spPr>
              <a:solidFill>
                <a:schemeClr val="accent1">
                  <a:lumMod val="60000"/>
                  <a:lumOff val="40000"/>
                </a:schemeClr>
              </a:solidFill>
              <a:ln>
                <a:solidFill>
                  <a:schemeClr val="tx1"/>
                </a:solidFill>
              </a:ln>
            </c:spPr>
          </c:marker>
          <c:xVal>
            <c:numRef>
              <c:f>Register!$O$2:$O$11</c:f>
              <c:numCache>
                <c:formatCode>0%</c:formatCode>
                <c:ptCount val="10"/>
                <c:pt idx="0">
                  <c:v>1E-3</c:v>
                </c:pt>
                <c:pt idx="1">
                  <c:v>0.05</c:v>
                </c:pt>
                <c:pt idx="2">
                  <c:v>0.01</c:v>
                </c:pt>
                <c:pt idx="3">
                  <c:v>0.05</c:v>
                </c:pt>
                <c:pt idx="4">
                  <c:v>0.01</c:v>
                </c:pt>
                <c:pt idx="5">
                  <c:v>0.01</c:v>
                </c:pt>
              </c:numCache>
            </c:numRef>
          </c:xVal>
          <c:yVal>
            <c:numRef>
              <c:f>Register!$Q$2:$Q$998</c:f>
              <c:numCache>
                <c:formatCode>_-* #,##0_-;\-* #,##0_-;_-* "-"??_-;_-@_-</c:formatCode>
                <c:ptCount val="997"/>
                <c:pt idx="0">
                  <c:v>15000</c:v>
                </c:pt>
                <c:pt idx="1">
                  <c:v>1000</c:v>
                </c:pt>
                <c:pt idx="2">
                  <c:v>15000</c:v>
                </c:pt>
                <c:pt idx="3">
                  <c:v>100</c:v>
                </c:pt>
                <c:pt idx="4">
                  <c:v>15000</c:v>
                </c:pt>
                <c:pt idx="5">
                  <c:v>100</c:v>
                </c:pt>
              </c:numCache>
            </c:numRef>
          </c:yVal>
          <c:smooth val="0"/>
          <c:extLst>
            <c:ext xmlns:c16="http://schemas.microsoft.com/office/drawing/2014/chart" uri="{C3380CC4-5D6E-409C-BE32-E72D297353CC}">
              <c16:uniqueId val="{00000006-460E-4602-AD67-885E374A96DC}"/>
            </c:ext>
          </c:extLst>
        </c:ser>
        <c:dLbls>
          <c:showLegendKey val="0"/>
          <c:showVal val="0"/>
          <c:showCatName val="0"/>
          <c:showSerName val="0"/>
          <c:showPercent val="0"/>
          <c:showBubbleSize val="0"/>
        </c:dLbls>
        <c:axId val="279770624"/>
        <c:axId val="302891008"/>
      </c:scatterChart>
      <c:valAx>
        <c:axId val="279770624"/>
        <c:scaling>
          <c:orientation val="minMax"/>
          <c:max val="1"/>
        </c:scaling>
        <c:delete val="0"/>
        <c:axPos val="b"/>
        <c:minorGridlines>
          <c:spPr>
            <a:ln>
              <a:solidFill>
                <a:schemeClr val="tx1">
                  <a:tint val="75000"/>
                  <a:shade val="95000"/>
                  <a:satMod val="105000"/>
                </a:schemeClr>
              </a:solidFill>
              <a:prstDash val="dash"/>
            </a:ln>
          </c:spPr>
        </c:minorGridlines>
        <c:title>
          <c:tx>
            <c:rich>
              <a:bodyPr/>
              <a:lstStyle/>
              <a:p>
                <a:pPr algn="ctr" rtl="0">
                  <a:defRPr lang="en-US"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latin typeface="+mn-lt"/>
                    <a:ea typeface="+mn-ea"/>
                    <a:cs typeface="+mn-cs"/>
                  </a:rPr>
                  <a:t>Likelihood (%)</a:t>
                </a:r>
              </a:p>
            </c:rich>
          </c:tx>
          <c:overlay val="0"/>
        </c:title>
        <c:numFmt formatCode="0%" sourceLinked="1"/>
        <c:majorTickMark val="out"/>
        <c:minorTickMark val="none"/>
        <c:tickLblPos val="nextTo"/>
        <c:crossAx val="302891008"/>
        <c:crosses val="autoZero"/>
        <c:crossBetween val="midCat"/>
      </c:valAx>
      <c:valAx>
        <c:axId val="302891008"/>
        <c:scaling>
          <c:orientation val="minMax"/>
        </c:scaling>
        <c:delete val="0"/>
        <c:axPos val="l"/>
        <c:majorGridlines>
          <c:spPr>
            <a:ln>
              <a:prstDash val="dash"/>
            </a:ln>
          </c:spPr>
        </c:majorGridlines>
        <c:title>
          <c:tx>
            <c:rich>
              <a:bodyPr rot="-5400000" vert="horz"/>
              <a:lstStyle/>
              <a:p>
                <a:pPr algn="ctr" rtl="0">
                  <a:defRPr lang="en-US"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latin typeface="+mn-lt"/>
                    <a:ea typeface="+mn-ea"/>
                    <a:cs typeface="+mn-cs"/>
                  </a:rPr>
                  <a:t>Consequence in TEUR</a:t>
                </a:r>
              </a:p>
            </c:rich>
          </c:tx>
          <c:overlay val="0"/>
        </c:title>
        <c:numFmt formatCode="#,##0" sourceLinked="0"/>
        <c:majorTickMark val="out"/>
        <c:minorTickMark val="none"/>
        <c:tickLblPos val="nextTo"/>
        <c:spPr>
          <a:ln>
            <a:prstDash val="sysDash"/>
          </a:ln>
        </c:spPr>
        <c:crossAx val="279770624"/>
        <c:crosses val="autoZero"/>
        <c:crossBetween val="midCat"/>
      </c:valAx>
      <c:spPr>
        <a:gradFill flip="none" rotWithShape="1">
          <a:gsLst>
            <a:gs pos="100000">
              <a:srgbClr val="C00000"/>
            </a:gs>
            <a:gs pos="60000">
              <a:srgbClr val="FF4F4F"/>
            </a:gs>
            <a:gs pos="0">
              <a:srgbClr val="00B050"/>
            </a:gs>
            <a:gs pos="10000">
              <a:srgbClr val="79CF2A"/>
            </a:gs>
            <a:gs pos="25000">
              <a:srgbClr val="FFF200"/>
            </a:gs>
          </a:gsLst>
          <a:lin ang="18000000" scaled="0"/>
          <a:tileRect/>
        </a:gradFill>
      </c:spPr>
    </c:plotArea>
    <c:plotVisOnly val="1"/>
    <c:dispBlanksAs val="gap"/>
    <c:showDLblsOverMax val="0"/>
  </c:chart>
  <c:spPr>
    <a:ln>
      <a:solidFill>
        <a:schemeClr val="bg1">
          <a:lumMod val="85000"/>
        </a:schemeClr>
      </a:solidFill>
    </a:ln>
  </c:sp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Overview!$B$2</c:f>
          <c:strCache>
            <c:ptCount val="1"/>
            <c:pt idx="0">
              <c:v>Risk Categories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Overview!$C$3</c:f>
              <c:strCache>
                <c:ptCount val="1"/>
                <c:pt idx="0">
                  <c:v>Gross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1F-46FE-B2F2-6CDC354950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1F-46FE-B2F2-6CDC354950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1F-46FE-B2F2-6CDC354950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1F-46FE-B2F2-6CDC354950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11F-46FE-B2F2-6CDC3549506A}"/>
              </c:ext>
            </c:extLst>
          </c:dPt>
          <c:cat>
            <c:strRef>
              <c:f>Overview!$B$4:$B$8</c:f>
              <c:strCache>
                <c:ptCount val="5"/>
                <c:pt idx="0">
                  <c:v>Operational Risk </c:v>
                </c:pt>
                <c:pt idx="1">
                  <c:v>Financial Risk</c:v>
                </c:pt>
                <c:pt idx="2">
                  <c:v>Compliance Risk</c:v>
                </c:pt>
                <c:pt idx="3">
                  <c:v>Strategic Risk</c:v>
                </c:pt>
                <c:pt idx="4">
                  <c:v>Other Risk</c:v>
                </c:pt>
              </c:strCache>
            </c:strRef>
          </c:cat>
          <c:val>
            <c:numRef>
              <c:f>Overview!$C$4:$C$8</c:f>
              <c:numCache>
                <c:formatCode>_-* #,##0_-;\-* #,##0_-;_-* "-"??_-;_-@_-</c:formatCode>
                <c:ptCount val="5"/>
                <c:pt idx="0">
                  <c:v>12000</c:v>
                </c:pt>
                <c:pt idx="1">
                  <c:v>0</c:v>
                </c:pt>
                <c:pt idx="2">
                  <c:v>0</c:v>
                </c:pt>
                <c:pt idx="3">
                  <c:v>0</c:v>
                </c:pt>
                <c:pt idx="4">
                  <c:v>0</c:v>
                </c:pt>
              </c:numCache>
            </c:numRef>
          </c:val>
          <c:extLst>
            <c:ext xmlns:c16="http://schemas.microsoft.com/office/drawing/2014/chart" uri="{C3380CC4-5D6E-409C-BE32-E72D297353CC}">
              <c16:uniqueId val="{00000002-2D43-4678-8217-6AAB9E368B0F}"/>
            </c:ext>
          </c:extLst>
        </c:ser>
        <c:ser>
          <c:idx val="1"/>
          <c:order val="1"/>
          <c:tx>
            <c:strRef>
              <c:f>Overview!$D$3</c:f>
              <c:strCache>
                <c:ptCount val="1"/>
                <c:pt idx="0">
                  <c:v>Net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511F-46FE-B2F2-6CDC354950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511F-46FE-B2F2-6CDC354950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511F-46FE-B2F2-6CDC354950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511F-46FE-B2F2-6CDC354950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511F-46FE-B2F2-6CDC3549506A}"/>
              </c:ext>
            </c:extLst>
          </c:dPt>
          <c:cat>
            <c:strRef>
              <c:f>Overview!$B$4:$B$8</c:f>
              <c:strCache>
                <c:ptCount val="5"/>
                <c:pt idx="0">
                  <c:v>Operational Risk </c:v>
                </c:pt>
                <c:pt idx="1">
                  <c:v>Financial Risk</c:v>
                </c:pt>
                <c:pt idx="2">
                  <c:v>Compliance Risk</c:v>
                </c:pt>
                <c:pt idx="3">
                  <c:v>Strategic Risk</c:v>
                </c:pt>
                <c:pt idx="4">
                  <c:v>Other Risk</c:v>
                </c:pt>
              </c:strCache>
            </c:strRef>
          </c:cat>
          <c:val>
            <c:numRef>
              <c:f>Overview!$D$4:$D$8</c:f>
              <c:numCache>
                <c:formatCode>_-* #,##0_-;\-* #,##0_-;_-* "-"??_-;_-@_-</c:formatCode>
                <c:ptCount val="5"/>
                <c:pt idx="0">
                  <c:v>15</c:v>
                </c:pt>
                <c:pt idx="1">
                  <c:v>0</c:v>
                </c:pt>
                <c:pt idx="2">
                  <c:v>0</c:v>
                </c:pt>
                <c:pt idx="3">
                  <c:v>0</c:v>
                </c:pt>
                <c:pt idx="4">
                  <c:v>0</c:v>
                </c:pt>
              </c:numCache>
            </c:numRef>
          </c:val>
          <c:extLst>
            <c:ext xmlns:c16="http://schemas.microsoft.com/office/drawing/2014/chart" uri="{C3380CC4-5D6E-409C-BE32-E72D297353CC}">
              <c16:uniqueId val="{00000003-2D43-4678-8217-6AAB9E368B0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Overview!$B$2</c:f>
          <c:strCache>
            <c:ptCount val="1"/>
            <c:pt idx="0">
              <c:v>Risk Categories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Overview!$G$3</c:f>
              <c:strCache>
                <c:ptCount val="1"/>
                <c:pt idx="0">
                  <c:v>Gross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716-4A90-9556-1A656062274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716-4A90-9556-1A656062274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C716-4A90-9556-1A6560622748}"/>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C716-4A90-9556-1A6560622748}"/>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C716-4A90-9556-1A6560622748}"/>
              </c:ext>
            </c:extLst>
          </c:dPt>
          <c:cat>
            <c:strRef>
              <c:f>Overview!$F$4:$F$8</c:f>
              <c:strCache>
                <c:ptCount val="5"/>
                <c:pt idx="0">
                  <c:v>very low</c:v>
                </c:pt>
                <c:pt idx="1">
                  <c:v>low</c:v>
                </c:pt>
                <c:pt idx="2">
                  <c:v>medium</c:v>
                </c:pt>
                <c:pt idx="3">
                  <c:v>high</c:v>
                </c:pt>
                <c:pt idx="4">
                  <c:v>very high</c:v>
                </c:pt>
              </c:strCache>
            </c:strRef>
          </c:cat>
          <c:val>
            <c:numRef>
              <c:f>Overview!$G$4:$G$8</c:f>
              <c:numCache>
                <c:formatCode>_-* #,##0_-;\-* #,##0_-;_-* "-"??_-;_-@_-</c:formatCode>
                <c:ptCount val="5"/>
                <c:pt idx="0">
                  <c:v>0</c:v>
                </c:pt>
                <c:pt idx="1">
                  <c:v>150</c:v>
                </c:pt>
                <c:pt idx="2">
                  <c:v>0</c:v>
                </c:pt>
                <c:pt idx="3">
                  <c:v>330</c:v>
                </c:pt>
                <c:pt idx="4">
                  <c:v>15000</c:v>
                </c:pt>
              </c:numCache>
            </c:numRef>
          </c:val>
          <c:extLst>
            <c:ext xmlns:c16="http://schemas.microsoft.com/office/drawing/2014/chart" uri="{C3380CC4-5D6E-409C-BE32-E72D297353CC}">
              <c16:uniqueId val="{0000000A-C716-4A90-9556-1A6560622748}"/>
            </c:ext>
          </c:extLst>
        </c:ser>
        <c:ser>
          <c:idx val="1"/>
          <c:order val="1"/>
          <c:tx>
            <c:strRef>
              <c:f>Overview!$H$3</c:f>
              <c:strCache>
                <c:ptCount val="1"/>
                <c:pt idx="0">
                  <c:v>Net</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C-C716-4A90-9556-1A656062274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E-C716-4A90-9556-1A656062274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10-C716-4A90-9556-1A6560622748}"/>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2-C716-4A90-9556-1A6560622748}"/>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4-C716-4A90-9556-1A6560622748}"/>
              </c:ext>
            </c:extLst>
          </c:dPt>
          <c:cat>
            <c:strRef>
              <c:f>Overview!$F$4:$F$8</c:f>
              <c:strCache>
                <c:ptCount val="5"/>
                <c:pt idx="0">
                  <c:v>very low</c:v>
                </c:pt>
                <c:pt idx="1">
                  <c:v>low</c:v>
                </c:pt>
                <c:pt idx="2">
                  <c:v>medium</c:v>
                </c:pt>
                <c:pt idx="3">
                  <c:v>high</c:v>
                </c:pt>
                <c:pt idx="4">
                  <c:v>very high</c:v>
                </c:pt>
              </c:strCache>
            </c:strRef>
          </c:cat>
          <c:val>
            <c:numRef>
              <c:f>Overview!$H$4:$H$8</c:f>
              <c:numCache>
                <c:formatCode>_-* #,##0_-;\-* #,##0_-;_-* "-"??_-;_-@_-</c:formatCode>
                <c:ptCount val="5"/>
                <c:pt idx="0">
                  <c:v>21</c:v>
                </c:pt>
                <c:pt idx="1">
                  <c:v>50</c:v>
                </c:pt>
                <c:pt idx="2">
                  <c:v>300</c:v>
                </c:pt>
                <c:pt idx="3">
                  <c:v>0</c:v>
                </c:pt>
                <c:pt idx="4">
                  <c:v>0</c:v>
                </c:pt>
              </c:numCache>
            </c:numRef>
          </c:val>
          <c:extLst>
            <c:ext xmlns:c16="http://schemas.microsoft.com/office/drawing/2014/chart" uri="{C3380CC4-5D6E-409C-BE32-E72D297353CC}">
              <c16:uniqueId val="{00000015-C716-4A90-9556-1A656062274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Gross Risks</a:t>
            </a:r>
          </a:p>
        </c:rich>
      </c:tx>
      <c:overlay val="0"/>
    </c:title>
    <c:autoTitleDeleted val="0"/>
    <c:plotArea>
      <c:layout/>
      <c:scatterChart>
        <c:scatterStyle val="lineMarker"/>
        <c:varyColors val="0"/>
        <c:ser>
          <c:idx val="0"/>
          <c:order val="0"/>
          <c:tx>
            <c:strRef>
              <c:f>Overview!$B$3</c:f>
              <c:strCache>
                <c:ptCount val="1"/>
                <c:pt idx="0">
                  <c:v>EV in TEUR</c:v>
                </c:pt>
              </c:strCache>
            </c:strRef>
          </c:tx>
          <c:spPr>
            <a:ln w="28575">
              <a:noFill/>
            </a:ln>
          </c:spPr>
          <c:marker>
            <c:symbol val="circle"/>
            <c:size val="5"/>
            <c:spPr>
              <a:solidFill>
                <a:schemeClr val="accent1">
                  <a:lumMod val="60000"/>
                  <a:lumOff val="40000"/>
                </a:schemeClr>
              </a:solidFill>
              <a:ln>
                <a:solidFill>
                  <a:schemeClr val="tx1"/>
                </a:solidFill>
              </a:ln>
            </c:spPr>
          </c:marker>
          <c:xVal>
            <c:numRef>
              <c:f>Register!$E$2:$E$999</c:f>
              <c:numCache>
                <c:formatCode>0%</c:formatCode>
                <c:ptCount val="998"/>
                <c:pt idx="0">
                  <c:v>0.8</c:v>
                </c:pt>
                <c:pt idx="1">
                  <c:v>0.33</c:v>
                </c:pt>
                <c:pt idx="2">
                  <c:v>0.1</c:v>
                </c:pt>
                <c:pt idx="3">
                  <c:v>0.05</c:v>
                </c:pt>
                <c:pt idx="4">
                  <c:v>0.1</c:v>
                </c:pt>
                <c:pt idx="5">
                  <c:v>0.1</c:v>
                </c:pt>
              </c:numCache>
            </c:numRef>
          </c:xVal>
          <c:yVal>
            <c:numRef>
              <c:f>Register!$G$2:$G$999</c:f>
              <c:numCache>
                <c:formatCode>_-* #,##0_-;\-* #,##0_-;_-* "-"??_-;_-@_-</c:formatCode>
                <c:ptCount val="998"/>
                <c:pt idx="0">
                  <c:v>15000</c:v>
                </c:pt>
                <c:pt idx="1">
                  <c:v>1000</c:v>
                </c:pt>
                <c:pt idx="2">
                  <c:v>15000</c:v>
                </c:pt>
                <c:pt idx="3">
                  <c:v>1000</c:v>
                </c:pt>
                <c:pt idx="4">
                  <c:v>15000</c:v>
                </c:pt>
                <c:pt idx="5">
                  <c:v>1000</c:v>
                </c:pt>
              </c:numCache>
            </c:numRef>
          </c:yVal>
          <c:smooth val="0"/>
          <c:extLst>
            <c:ext xmlns:c16="http://schemas.microsoft.com/office/drawing/2014/chart" uri="{C3380CC4-5D6E-409C-BE32-E72D297353CC}">
              <c16:uniqueId val="{00000000-0FBA-4A95-A5BB-9F45C78A49C3}"/>
            </c:ext>
          </c:extLst>
        </c:ser>
        <c:dLbls>
          <c:showLegendKey val="0"/>
          <c:showVal val="0"/>
          <c:showCatName val="0"/>
          <c:showSerName val="0"/>
          <c:showPercent val="0"/>
          <c:showBubbleSize val="0"/>
        </c:dLbls>
        <c:axId val="279770624"/>
        <c:axId val="302891008"/>
      </c:scatterChart>
      <c:valAx>
        <c:axId val="279770624"/>
        <c:scaling>
          <c:orientation val="minMax"/>
          <c:max val="1"/>
        </c:scaling>
        <c:delete val="0"/>
        <c:axPos val="b"/>
        <c:minorGridlines>
          <c:spPr>
            <a:ln>
              <a:solidFill>
                <a:schemeClr val="tx1">
                  <a:tint val="75000"/>
                  <a:shade val="95000"/>
                  <a:satMod val="105000"/>
                </a:schemeClr>
              </a:solidFill>
              <a:prstDash val="dash"/>
            </a:ln>
          </c:spPr>
        </c:minorGridlines>
        <c:title>
          <c:tx>
            <c:rich>
              <a:bodyPr/>
              <a:lstStyle/>
              <a:p>
                <a:pPr algn="ctr" rtl="0">
                  <a:defRPr lang="en-US"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latin typeface="+mn-lt"/>
                    <a:ea typeface="+mn-ea"/>
                    <a:cs typeface="+mn-cs"/>
                  </a:rPr>
                  <a:t>Likelihood (%)</a:t>
                </a:r>
              </a:p>
            </c:rich>
          </c:tx>
          <c:overlay val="0"/>
        </c:title>
        <c:numFmt formatCode="0%" sourceLinked="1"/>
        <c:majorTickMark val="out"/>
        <c:minorTickMark val="none"/>
        <c:tickLblPos val="nextTo"/>
        <c:crossAx val="302891008"/>
        <c:crosses val="autoZero"/>
        <c:crossBetween val="midCat"/>
      </c:valAx>
      <c:valAx>
        <c:axId val="302891008"/>
        <c:scaling>
          <c:orientation val="minMax"/>
        </c:scaling>
        <c:delete val="0"/>
        <c:axPos val="l"/>
        <c:majorGridlines>
          <c:spPr>
            <a:ln>
              <a:prstDash val="dash"/>
            </a:ln>
          </c:spPr>
        </c:majorGridlines>
        <c:title>
          <c:tx>
            <c:rich>
              <a:bodyPr rot="-5400000" vert="horz"/>
              <a:lstStyle/>
              <a:p>
                <a:pPr algn="ctr" rtl="0">
                  <a:defRPr lang="en-US"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baseline="0">
                    <a:solidFill>
                      <a:sysClr val="windowText" lastClr="000000">
                        <a:lumMod val="65000"/>
                        <a:lumOff val="35000"/>
                      </a:sysClr>
                    </a:solidFill>
                    <a:latin typeface="+mn-lt"/>
                    <a:ea typeface="+mn-ea"/>
                    <a:cs typeface="+mn-cs"/>
                  </a:rPr>
                  <a:t>Consequence in TEUR</a:t>
                </a:r>
              </a:p>
            </c:rich>
          </c:tx>
          <c:overlay val="0"/>
        </c:title>
        <c:numFmt formatCode="#,##0" sourceLinked="0"/>
        <c:majorTickMark val="out"/>
        <c:minorTickMark val="none"/>
        <c:tickLblPos val="nextTo"/>
        <c:spPr>
          <a:ln>
            <a:prstDash val="sysDash"/>
          </a:ln>
        </c:spPr>
        <c:crossAx val="279770624"/>
        <c:crosses val="autoZero"/>
        <c:crossBetween val="midCat"/>
      </c:valAx>
      <c:spPr>
        <a:gradFill flip="none" rotWithShape="1">
          <a:gsLst>
            <a:gs pos="100000">
              <a:srgbClr val="C00000"/>
            </a:gs>
            <a:gs pos="60000">
              <a:srgbClr val="FF4F4F"/>
            </a:gs>
            <a:gs pos="0">
              <a:srgbClr val="00B050"/>
            </a:gs>
            <a:gs pos="10000">
              <a:srgbClr val="79CF2A"/>
            </a:gs>
            <a:gs pos="25000">
              <a:srgbClr val="FFF200"/>
            </a:gs>
          </a:gsLst>
          <a:lin ang="18000000" scaled="0"/>
          <a:tileRect/>
        </a:gradFill>
      </c:spPr>
    </c:plotArea>
    <c:plotVisOnly val="1"/>
    <c:dispBlanksAs val="gap"/>
    <c:showDLblsOverMax val="0"/>
  </c:chart>
  <c:spPr>
    <a:ln>
      <a:solidFill>
        <a:schemeClr val="bg1">
          <a:lumMod val="85000"/>
        </a:schemeClr>
      </a:solidFill>
    </a:ln>
  </c:sp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Overview!$B$2</c:f>
          <c:strCache>
            <c:ptCount val="1"/>
            <c:pt idx="0">
              <c:v>Risk Categories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Overview!$D$3</c:f>
              <c:strCache>
                <c:ptCount val="1"/>
                <c:pt idx="0">
                  <c:v>Net</c:v>
                </c:pt>
              </c:strCache>
            </c:strRef>
          </c:tx>
          <c:spPr>
            <a:solidFill>
              <a:schemeClr val="accent1"/>
            </a:solidFill>
            <a:ln>
              <a:solidFill>
                <a:schemeClr val="tx2">
                  <a:lumMod val="75000"/>
                </a:schemeClr>
              </a:solidFill>
            </a:ln>
            <a:effectLst/>
          </c:spPr>
          <c:invertIfNegative val="0"/>
          <c:cat>
            <c:strRef>
              <c:f>Overview!$B$4:$B$9</c:f>
              <c:strCache>
                <c:ptCount val="6"/>
                <c:pt idx="0">
                  <c:v>Operational Risk </c:v>
                </c:pt>
                <c:pt idx="1">
                  <c:v>Financial Risk</c:v>
                </c:pt>
                <c:pt idx="2">
                  <c:v>Compliance Risk</c:v>
                </c:pt>
                <c:pt idx="3">
                  <c:v>Strategic Risk</c:v>
                </c:pt>
                <c:pt idx="4">
                  <c:v>Other Risk</c:v>
                </c:pt>
                <c:pt idx="5">
                  <c:v>Market Risk</c:v>
                </c:pt>
              </c:strCache>
            </c:strRef>
          </c:cat>
          <c:val>
            <c:numRef>
              <c:f>Overview!$D$4:$D$9</c:f>
              <c:numCache>
                <c:formatCode>_-* #,##0_-;\-* #,##0_-;_-* "-"??_-;_-@_-</c:formatCode>
                <c:ptCount val="6"/>
                <c:pt idx="0">
                  <c:v>15</c:v>
                </c:pt>
                <c:pt idx="1">
                  <c:v>0</c:v>
                </c:pt>
                <c:pt idx="2">
                  <c:v>0</c:v>
                </c:pt>
                <c:pt idx="3">
                  <c:v>0</c:v>
                </c:pt>
                <c:pt idx="4">
                  <c:v>0</c:v>
                </c:pt>
                <c:pt idx="5">
                  <c:v>0</c:v>
                </c:pt>
              </c:numCache>
            </c:numRef>
          </c:val>
          <c:extLst>
            <c:ext xmlns:c16="http://schemas.microsoft.com/office/drawing/2014/chart" uri="{C3380CC4-5D6E-409C-BE32-E72D297353CC}">
              <c16:uniqueId val="{00000001-A413-475A-A905-AAA173FC516B}"/>
            </c:ext>
          </c:extLst>
        </c:ser>
        <c:ser>
          <c:idx val="0"/>
          <c:order val="1"/>
          <c:tx>
            <c:strRef>
              <c:f>Overview!$C$3</c:f>
              <c:strCache>
                <c:ptCount val="1"/>
                <c:pt idx="0">
                  <c:v>Gross</c:v>
                </c:pt>
              </c:strCache>
            </c:strRef>
          </c:tx>
          <c:spPr>
            <a:noFill/>
            <a:ln w="19050">
              <a:solidFill>
                <a:srgbClr val="FF4F4F"/>
              </a:solidFill>
              <a:prstDash val="sysDash"/>
            </a:ln>
            <a:effectLst/>
          </c:spPr>
          <c:invertIfNegative val="0"/>
          <c:cat>
            <c:strRef>
              <c:f>Overview!$B$4:$B$9</c:f>
              <c:strCache>
                <c:ptCount val="6"/>
                <c:pt idx="0">
                  <c:v>Operational Risk </c:v>
                </c:pt>
                <c:pt idx="1">
                  <c:v>Financial Risk</c:v>
                </c:pt>
                <c:pt idx="2">
                  <c:v>Compliance Risk</c:v>
                </c:pt>
                <c:pt idx="3">
                  <c:v>Strategic Risk</c:v>
                </c:pt>
                <c:pt idx="4">
                  <c:v>Other Risk</c:v>
                </c:pt>
                <c:pt idx="5">
                  <c:v>Market Risk</c:v>
                </c:pt>
              </c:strCache>
            </c:strRef>
          </c:cat>
          <c:val>
            <c:numRef>
              <c:f>Overview!$C$4:$C$9</c:f>
              <c:numCache>
                <c:formatCode>_-* #,##0_-;\-* #,##0_-;_-* "-"??_-;_-@_-</c:formatCode>
                <c:ptCount val="6"/>
                <c:pt idx="0">
                  <c:v>12000</c:v>
                </c:pt>
                <c:pt idx="1">
                  <c:v>0</c:v>
                </c:pt>
                <c:pt idx="2">
                  <c:v>0</c:v>
                </c:pt>
                <c:pt idx="3">
                  <c:v>0</c:v>
                </c:pt>
                <c:pt idx="4">
                  <c:v>0</c:v>
                </c:pt>
                <c:pt idx="5">
                  <c:v>0</c:v>
                </c:pt>
              </c:numCache>
            </c:numRef>
          </c:val>
          <c:extLst>
            <c:ext xmlns:c16="http://schemas.microsoft.com/office/drawing/2014/chart" uri="{C3380CC4-5D6E-409C-BE32-E72D297353CC}">
              <c16:uniqueId val="{00000000-A413-475A-A905-AAA173FC516B}"/>
            </c:ext>
          </c:extLst>
        </c:ser>
        <c:dLbls>
          <c:showLegendKey val="0"/>
          <c:showVal val="0"/>
          <c:showCatName val="0"/>
          <c:showSerName val="0"/>
          <c:showPercent val="0"/>
          <c:showBubbleSize val="0"/>
        </c:dLbls>
        <c:gapWidth val="100"/>
        <c:overlap val="100"/>
        <c:axId val="699642976"/>
        <c:axId val="699659616"/>
      </c:barChart>
      <c:catAx>
        <c:axId val="69964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659616"/>
        <c:crosses val="autoZero"/>
        <c:auto val="1"/>
        <c:lblAlgn val="ctr"/>
        <c:lblOffset val="100"/>
        <c:noMultiLvlLbl val="0"/>
      </c:catAx>
      <c:valAx>
        <c:axId val="69965961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strRef>
              <c:f>Overview!$B$3</c:f>
              <c:strCache>
                <c:ptCount val="1"/>
                <c:pt idx="0">
                  <c:v>EV in TEUR</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642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Overview!$B$2</c:f>
          <c:strCache>
            <c:ptCount val="1"/>
            <c:pt idx="0">
              <c:v>Risk Categories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Overview!$D$3</c:f>
              <c:strCache>
                <c:ptCount val="1"/>
                <c:pt idx="0">
                  <c:v>Net</c:v>
                </c:pt>
              </c:strCache>
            </c:strRef>
          </c:tx>
          <c:spPr>
            <a:solidFill>
              <a:schemeClr val="accent1"/>
            </a:solidFill>
            <a:ln>
              <a:solidFill>
                <a:schemeClr val="tx2">
                  <a:lumMod val="75000"/>
                </a:schemeClr>
              </a:solidFill>
            </a:ln>
            <a:effectLst/>
          </c:spPr>
          <c:invertIfNegative val="0"/>
          <c:cat>
            <c:strRef>
              <c:f>Overview!$F$4:$F$8</c:f>
              <c:strCache>
                <c:ptCount val="5"/>
                <c:pt idx="0">
                  <c:v>very low</c:v>
                </c:pt>
                <c:pt idx="1">
                  <c:v>low</c:v>
                </c:pt>
                <c:pt idx="2">
                  <c:v>medium</c:v>
                </c:pt>
                <c:pt idx="3">
                  <c:v>high</c:v>
                </c:pt>
                <c:pt idx="4">
                  <c:v>very high</c:v>
                </c:pt>
              </c:strCache>
            </c:strRef>
          </c:cat>
          <c:val>
            <c:numRef>
              <c:f>Overview!$H$4:$H$8</c:f>
              <c:numCache>
                <c:formatCode>_-* #,##0_-;\-* #,##0_-;_-* "-"??_-;_-@_-</c:formatCode>
                <c:ptCount val="5"/>
                <c:pt idx="0">
                  <c:v>21</c:v>
                </c:pt>
                <c:pt idx="1">
                  <c:v>50</c:v>
                </c:pt>
                <c:pt idx="2">
                  <c:v>300</c:v>
                </c:pt>
                <c:pt idx="3">
                  <c:v>0</c:v>
                </c:pt>
                <c:pt idx="4">
                  <c:v>0</c:v>
                </c:pt>
              </c:numCache>
            </c:numRef>
          </c:val>
          <c:extLst>
            <c:ext xmlns:c16="http://schemas.microsoft.com/office/drawing/2014/chart" uri="{C3380CC4-5D6E-409C-BE32-E72D297353CC}">
              <c16:uniqueId val="{00000000-B22D-4704-8A67-2CF41497B49B}"/>
            </c:ext>
          </c:extLst>
        </c:ser>
        <c:ser>
          <c:idx val="0"/>
          <c:order val="1"/>
          <c:tx>
            <c:strRef>
              <c:f>Overview!$C$3</c:f>
              <c:strCache>
                <c:ptCount val="1"/>
                <c:pt idx="0">
                  <c:v>Gross</c:v>
                </c:pt>
              </c:strCache>
            </c:strRef>
          </c:tx>
          <c:spPr>
            <a:noFill/>
            <a:ln w="19050">
              <a:solidFill>
                <a:srgbClr val="FF4F4F"/>
              </a:solidFill>
              <a:prstDash val="sysDash"/>
            </a:ln>
            <a:effectLst/>
          </c:spPr>
          <c:invertIfNegative val="0"/>
          <c:cat>
            <c:strRef>
              <c:f>Overview!$F$4:$F$8</c:f>
              <c:strCache>
                <c:ptCount val="5"/>
                <c:pt idx="0">
                  <c:v>very low</c:v>
                </c:pt>
                <c:pt idx="1">
                  <c:v>low</c:v>
                </c:pt>
                <c:pt idx="2">
                  <c:v>medium</c:v>
                </c:pt>
                <c:pt idx="3">
                  <c:v>high</c:v>
                </c:pt>
                <c:pt idx="4">
                  <c:v>very high</c:v>
                </c:pt>
              </c:strCache>
            </c:strRef>
          </c:cat>
          <c:val>
            <c:numRef>
              <c:f>Overview!$G$4:$G$8</c:f>
              <c:numCache>
                <c:formatCode>_-* #,##0_-;\-* #,##0_-;_-* "-"??_-;_-@_-</c:formatCode>
                <c:ptCount val="5"/>
                <c:pt idx="0">
                  <c:v>0</c:v>
                </c:pt>
                <c:pt idx="1">
                  <c:v>150</c:v>
                </c:pt>
                <c:pt idx="2">
                  <c:v>0</c:v>
                </c:pt>
                <c:pt idx="3">
                  <c:v>330</c:v>
                </c:pt>
                <c:pt idx="4">
                  <c:v>15000</c:v>
                </c:pt>
              </c:numCache>
            </c:numRef>
          </c:val>
          <c:extLst>
            <c:ext xmlns:c16="http://schemas.microsoft.com/office/drawing/2014/chart" uri="{C3380CC4-5D6E-409C-BE32-E72D297353CC}">
              <c16:uniqueId val="{00000001-B22D-4704-8A67-2CF41497B49B}"/>
            </c:ext>
          </c:extLst>
        </c:ser>
        <c:dLbls>
          <c:showLegendKey val="0"/>
          <c:showVal val="0"/>
          <c:showCatName val="0"/>
          <c:showSerName val="0"/>
          <c:showPercent val="0"/>
          <c:showBubbleSize val="0"/>
        </c:dLbls>
        <c:gapWidth val="100"/>
        <c:overlap val="100"/>
        <c:axId val="699642976"/>
        <c:axId val="699659616"/>
      </c:barChart>
      <c:catAx>
        <c:axId val="69964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659616"/>
        <c:crosses val="autoZero"/>
        <c:auto val="1"/>
        <c:lblAlgn val="ctr"/>
        <c:lblOffset val="100"/>
        <c:noMultiLvlLbl val="0"/>
      </c:catAx>
      <c:valAx>
        <c:axId val="69965961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strRef>
              <c:f>Overview!$B$3</c:f>
              <c:strCache>
                <c:ptCount val="1"/>
                <c:pt idx="0">
                  <c:v>EV in TEUR</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642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9526</xdr:colOff>
      <xdr:row>27</xdr:row>
      <xdr:rowOff>152400</xdr:rowOff>
    </xdr:from>
    <xdr:to>
      <xdr:col>11</xdr:col>
      <xdr:colOff>28575</xdr:colOff>
      <xdr:row>47</xdr:row>
      <xdr:rowOff>66675</xdr:rowOff>
    </xdr:to>
    <xdr:graphicFrame macro="">
      <xdr:nvGraphicFramePr>
        <xdr:cNvPr id="3" name="Diagramm 2">
          <a:extLst>
            <a:ext uri="{FF2B5EF4-FFF2-40B4-BE49-F238E27FC236}">
              <a16:creationId xmlns:a16="http://schemas.microsoft.com/office/drawing/2014/main" id="{7C53E674-865C-40C3-814E-33A331312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12</xdr:row>
      <xdr:rowOff>1587</xdr:rowOff>
    </xdr:from>
    <xdr:to>
      <xdr:col>7</xdr:col>
      <xdr:colOff>431057</xdr:colOff>
      <xdr:row>27</xdr:row>
      <xdr:rowOff>36512</xdr:rowOff>
    </xdr:to>
    <xdr:graphicFrame macro="">
      <xdr:nvGraphicFramePr>
        <xdr:cNvPr id="4" name="Diagramm 3">
          <a:extLst>
            <a:ext uri="{FF2B5EF4-FFF2-40B4-BE49-F238E27FC236}">
              <a16:creationId xmlns:a16="http://schemas.microsoft.com/office/drawing/2014/main" id="{80F815B9-0F14-33E5-B124-A78DD3015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542925</xdr:colOff>
      <xdr:row>12</xdr:row>
      <xdr:rowOff>9525</xdr:rowOff>
    </xdr:from>
    <xdr:to>
      <xdr:col>15</xdr:col>
      <xdr:colOff>314324</xdr:colOff>
      <xdr:row>27</xdr:row>
      <xdr:rowOff>44450</xdr:rowOff>
    </xdr:to>
    <xdr:graphicFrame macro="">
      <xdr:nvGraphicFramePr>
        <xdr:cNvPr id="5" name="Diagramm 4">
          <a:extLst>
            <a:ext uri="{FF2B5EF4-FFF2-40B4-BE49-F238E27FC236}">
              <a16:creationId xmlns:a16="http://schemas.microsoft.com/office/drawing/2014/main" id="{BDCDA2CB-D7ED-4482-AA74-F7FFF3D6B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123825</xdr:colOff>
      <xdr:row>27</xdr:row>
      <xdr:rowOff>152401</xdr:rowOff>
    </xdr:from>
    <xdr:to>
      <xdr:col>22</xdr:col>
      <xdr:colOff>114299</xdr:colOff>
      <xdr:row>47</xdr:row>
      <xdr:rowOff>66675</xdr:rowOff>
    </xdr:to>
    <xdr:graphicFrame macro="">
      <xdr:nvGraphicFramePr>
        <xdr:cNvPr id="2" name="Diagramm 2">
          <a:extLst>
            <a:ext uri="{FF2B5EF4-FFF2-40B4-BE49-F238E27FC236}">
              <a16:creationId xmlns:a16="http://schemas.microsoft.com/office/drawing/2014/main" id="{B32A0246-4436-48F1-BAA6-81E4F2B69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23812</xdr:colOff>
      <xdr:row>47</xdr:row>
      <xdr:rowOff>185737</xdr:rowOff>
    </xdr:from>
    <xdr:to>
      <xdr:col>11</xdr:col>
      <xdr:colOff>10158</xdr:colOff>
      <xdr:row>62</xdr:row>
      <xdr:rowOff>71437</xdr:rowOff>
    </xdr:to>
    <xdr:graphicFrame macro="">
      <xdr:nvGraphicFramePr>
        <xdr:cNvPr id="6" name="Chart 5">
          <a:extLst>
            <a:ext uri="{FF2B5EF4-FFF2-40B4-BE49-F238E27FC236}">
              <a16:creationId xmlns:a16="http://schemas.microsoft.com/office/drawing/2014/main" id="{6D2A2A28-7B27-E6E4-4909-DF6402496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114300</xdr:colOff>
      <xdr:row>47</xdr:row>
      <xdr:rowOff>180975</xdr:rowOff>
    </xdr:from>
    <xdr:to>
      <xdr:col>22</xdr:col>
      <xdr:colOff>90488</xdr:colOff>
      <xdr:row>62</xdr:row>
      <xdr:rowOff>66675</xdr:rowOff>
    </xdr:to>
    <xdr:graphicFrame macro="">
      <xdr:nvGraphicFramePr>
        <xdr:cNvPr id="7" name="Chart 6">
          <a:extLst>
            <a:ext uri="{FF2B5EF4-FFF2-40B4-BE49-F238E27FC236}">
              <a16:creationId xmlns:a16="http://schemas.microsoft.com/office/drawing/2014/main" id="{4AD1442E-D9C2-4829-B3A8-314392F9F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11"/>
  <sheetViews>
    <sheetView showGridLines="0" tabSelected="1" workbookViewId="0"/>
  </sheetViews>
  <sheetFormatPr defaultColWidth="8.7109375" defaultRowHeight="15"/>
  <cols>
    <col min="1" max="1" width="3.5703125" customWidth="1"/>
    <col min="2" max="2" width="15.42578125" bestFit="1" customWidth="1"/>
    <col min="6" max="6" width="10.5703125" customWidth="1"/>
  </cols>
  <sheetData>
    <row r="2" spans="2:8">
      <c r="B2" s="13" t="s">
        <v>72</v>
      </c>
      <c r="C2" s="5"/>
      <c r="D2" s="5"/>
      <c r="F2" s="13" t="s">
        <v>71</v>
      </c>
      <c r="G2" s="5"/>
      <c r="H2" s="5"/>
    </row>
    <row r="3" spans="2:8">
      <c r="B3" s="13" t="s">
        <v>73</v>
      </c>
      <c r="C3" s="5" t="s">
        <v>45</v>
      </c>
      <c r="D3" s="5" t="s">
        <v>46</v>
      </c>
      <c r="F3" s="13" t="s">
        <v>73</v>
      </c>
      <c r="G3" s="5" t="s">
        <v>45</v>
      </c>
      <c r="H3" s="5" t="s">
        <v>46</v>
      </c>
    </row>
    <row r="4" spans="2:8">
      <c r="B4" t="s">
        <v>18</v>
      </c>
      <c r="C4" s="2">
        <f>+IFERROR(VLOOKUP(B4,Register!C:I,7,FALSE),0)</f>
        <v>12000</v>
      </c>
      <c r="D4" s="2">
        <f>+IFERROR(VLOOKUP(B4,Register!C:S,17,FALSE),0)</f>
        <v>15</v>
      </c>
      <c r="F4" t="str">
        <f>+masterfile!L3</f>
        <v>very low</v>
      </c>
      <c r="G4" s="2">
        <f>+SUMIF(Register!J:J,1,Register!I:I)</f>
        <v>0</v>
      </c>
      <c r="H4" s="2">
        <f>+SUMIF(Register!T:T,1,Register!S:S)</f>
        <v>21</v>
      </c>
    </row>
    <row r="5" spans="2:8">
      <c r="B5" t="s">
        <v>47</v>
      </c>
      <c r="C5" s="2">
        <f>+IFERROR(VLOOKUP(B5,Register!C:I,7,FALSE),0)</f>
        <v>0</v>
      </c>
      <c r="D5" s="2">
        <f>+IFERROR(VLOOKUP(B5,Register!C:S,17,FALSE),0)</f>
        <v>0</v>
      </c>
      <c r="F5" t="str">
        <f>+masterfile!L4</f>
        <v>low</v>
      </c>
      <c r="G5" s="2">
        <f>+SUMIF(Register!J:J,2,Register!I:I)</f>
        <v>150</v>
      </c>
      <c r="H5" s="2">
        <f>+SUMIF(Register!T:T,2,Register!S:S)</f>
        <v>50</v>
      </c>
    </row>
    <row r="6" spans="2:8">
      <c r="B6" t="s">
        <v>48</v>
      </c>
      <c r="C6" s="2">
        <f>+IFERROR(VLOOKUP(B6,Register!C:I,7,FALSE),0)</f>
        <v>0</v>
      </c>
      <c r="D6" s="2">
        <f>+IFERROR(VLOOKUP(B6,Register!C:S,17,FALSE),0)</f>
        <v>0</v>
      </c>
      <c r="F6" t="str">
        <f>+masterfile!L5</f>
        <v>medium</v>
      </c>
      <c r="G6" s="2">
        <f>+SUMIF(Register!J:J,3,Register!I:I)</f>
        <v>0</v>
      </c>
      <c r="H6" s="2">
        <f>+SUMIF(Register!T:T,3,Register!S:S)</f>
        <v>300</v>
      </c>
    </row>
    <row r="7" spans="2:8">
      <c r="B7" t="s">
        <v>49</v>
      </c>
      <c r="C7" s="2">
        <f>+IFERROR(VLOOKUP(B7,Register!C:I,7,FALSE),0)</f>
        <v>0</v>
      </c>
      <c r="D7" s="2">
        <f>+IFERROR(VLOOKUP(B7,Register!C:S,17,FALSE),0)</f>
        <v>0</v>
      </c>
      <c r="F7" t="str">
        <f>+masterfile!L6</f>
        <v>high</v>
      </c>
      <c r="G7" s="2">
        <f>+SUMIF(Register!J:J,4,Register!I:I)</f>
        <v>330</v>
      </c>
      <c r="H7" s="2">
        <f>+SUMIF(Register!T:T,4,Register!S:S)</f>
        <v>0</v>
      </c>
    </row>
    <row r="8" spans="2:8">
      <c r="B8" t="s">
        <v>50</v>
      </c>
      <c r="C8" s="2">
        <f>+IFERROR(VLOOKUP(B8,Register!C:I,7,FALSE),0)</f>
        <v>0</v>
      </c>
      <c r="D8" s="2">
        <f>+IFERROR(VLOOKUP(B8,Register!C:S,17,FALSE),0)</f>
        <v>0</v>
      </c>
      <c r="F8" t="str">
        <f>+masterfile!L7</f>
        <v>very high</v>
      </c>
      <c r="G8" s="2">
        <f>+SUMIF(Register!J:J,5,Register!I:I)</f>
        <v>15000</v>
      </c>
      <c r="H8" s="2">
        <f>+SUMIF(Register!T:T,5,Register!S:S)</f>
        <v>0</v>
      </c>
    </row>
    <row r="9" spans="2:8">
      <c r="B9" t="s">
        <v>69</v>
      </c>
      <c r="C9" s="2">
        <f>+IFERROR(VLOOKUP(B9,Register!C:I,7,FALSE),0)</f>
        <v>0</v>
      </c>
      <c r="D9" s="2">
        <f>+IFERROR(VLOOKUP(B9,Register!C:S,17,FALSE),0)</f>
        <v>0</v>
      </c>
      <c r="F9" s="8"/>
      <c r="G9" s="9"/>
      <c r="H9" s="9"/>
    </row>
    <row r="10" spans="2:8">
      <c r="B10" s="8"/>
      <c r="C10" s="9"/>
      <c r="D10" s="9"/>
      <c r="F10" s="7" t="s">
        <v>44</v>
      </c>
      <c r="G10" s="10">
        <f>+SUM(G4:G9)</f>
        <v>15480</v>
      </c>
      <c r="H10" s="10">
        <f>+SUM(H4:H9)</f>
        <v>371</v>
      </c>
    </row>
    <row r="11" spans="2:8">
      <c r="B11" s="7" t="s">
        <v>44</v>
      </c>
      <c r="C11" s="10">
        <f>+SUM(C4:C10)</f>
        <v>12000</v>
      </c>
      <c r="D11" s="10">
        <f>+SUM(D4:D10)</f>
        <v>15</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
  <sheetViews>
    <sheetView workbookViewId="0">
      <selection activeCell="C27" sqref="C27"/>
    </sheetView>
  </sheetViews>
  <sheetFormatPr defaultColWidth="8.7109375" defaultRowHeight="15"/>
  <cols>
    <col min="1" max="1" width="4.42578125" bestFit="1" customWidth="1"/>
    <col min="2" max="2" width="3.5703125" bestFit="1" customWidth="1"/>
    <col min="3" max="3" width="15.42578125" bestFit="1" customWidth="1"/>
    <col min="4" max="4" width="39.42578125" customWidth="1"/>
    <col min="5" max="5" width="6.28515625" bestFit="1" customWidth="1"/>
    <col min="6" max="6" width="3.42578125" style="11" customWidth="1"/>
    <col min="7" max="7" width="9.140625" bestFit="1" customWidth="1"/>
    <col min="8" max="8" width="2.42578125" style="11" bestFit="1" customWidth="1"/>
    <col min="9" max="9" width="9" customWidth="1"/>
    <col min="10" max="10" width="3.85546875" style="11" customWidth="1"/>
    <col min="11" max="11" width="2.7109375" bestFit="1" customWidth="1"/>
    <col min="12" max="12" width="6.42578125" bestFit="1" customWidth="1"/>
    <col min="13" max="13" width="14.5703125" bestFit="1" customWidth="1"/>
    <col min="14" max="14" width="84.5703125" bestFit="1" customWidth="1"/>
    <col min="15" max="15" width="4.5703125" bestFit="1" customWidth="1"/>
    <col min="16" max="16" width="3.42578125" style="11" customWidth="1"/>
    <col min="17" max="17" width="9.140625" bestFit="1" customWidth="1"/>
    <col min="18" max="18" width="3.42578125" style="11" customWidth="1"/>
    <col min="19" max="19" width="8.28515625" customWidth="1"/>
    <col min="20" max="20" width="4.140625" style="11" customWidth="1"/>
    <col min="21" max="21" width="8.42578125" bestFit="1" customWidth="1"/>
    <col min="22" max="22" width="45.85546875" customWidth="1"/>
    <col min="23" max="24" width="4.140625" bestFit="1" customWidth="1"/>
    <col min="25" max="25" width="9.42578125" bestFit="1" customWidth="1"/>
  </cols>
  <sheetData>
    <row r="1" spans="1:25" ht="24">
      <c r="A1" s="5" t="s">
        <v>0</v>
      </c>
      <c r="B1" s="5" t="s">
        <v>1</v>
      </c>
      <c r="C1" s="5" t="s">
        <v>2</v>
      </c>
      <c r="D1" s="5" t="s">
        <v>3</v>
      </c>
      <c r="E1" s="5" t="s">
        <v>21</v>
      </c>
      <c r="F1" s="5" t="s">
        <v>4</v>
      </c>
      <c r="G1" s="5" t="s">
        <v>22</v>
      </c>
      <c r="H1" s="5" t="s">
        <v>5</v>
      </c>
      <c r="I1" s="5" t="s">
        <v>34</v>
      </c>
      <c r="J1" s="5" t="s">
        <v>33</v>
      </c>
      <c r="K1" s="5" t="s">
        <v>6</v>
      </c>
      <c r="L1" s="5" t="s">
        <v>7</v>
      </c>
      <c r="M1" s="5" t="s">
        <v>8</v>
      </c>
      <c r="N1" s="5" t="s">
        <v>9</v>
      </c>
      <c r="O1" s="5" t="s">
        <v>23</v>
      </c>
      <c r="P1" s="5" t="s">
        <v>10</v>
      </c>
      <c r="Q1" s="5" t="s">
        <v>24</v>
      </c>
      <c r="R1" s="5" t="s">
        <v>11</v>
      </c>
      <c r="S1" s="5" t="s">
        <v>60</v>
      </c>
      <c r="T1" s="5" t="s">
        <v>61</v>
      </c>
      <c r="U1" s="5" t="s">
        <v>12</v>
      </c>
      <c r="V1" s="5" t="s">
        <v>13</v>
      </c>
      <c r="W1" s="5" t="s">
        <v>14</v>
      </c>
      <c r="X1" s="5" t="s">
        <v>15</v>
      </c>
      <c r="Y1" s="5" t="s">
        <v>16</v>
      </c>
    </row>
    <row r="2" spans="1:25">
      <c r="A2">
        <f>ROW()-1</f>
        <v>1</v>
      </c>
      <c r="B2" t="s">
        <v>17</v>
      </c>
      <c r="C2" t="s">
        <v>18</v>
      </c>
      <c r="D2" s="1" t="s">
        <v>19</v>
      </c>
      <c r="E2" s="4">
        <v>0.8</v>
      </c>
      <c r="F2" s="11">
        <f>+IF(E2&lt;masterfile!$B$3,1,IF(E2&lt;masterfile!$B$4,2,IF(E2&lt;masterfile!$B$5,3,IF(E2&lt;masterfile!$B$6,4,5))))</f>
        <v>5</v>
      </c>
      <c r="G2" s="12">
        <v>15000</v>
      </c>
      <c r="H2" s="11">
        <v>5</v>
      </c>
      <c r="I2" s="12">
        <f>+G2*E2</f>
        <v>12000</v>
      </c>
      <c r="J2" s="11">
        <f>+IF(I2&lt;masterfile!$J$3,1,IF(I2&lt;masterfile!$J$4,2,IF(I2&lt;masterfile!$J$5,3,IF(I2&lt;masterfile!$J$6,4,5))))</f>
        <v>5</v>
      </c>
      <c r="M2" t="s">
        <v>67</v>
      </c>
      <c r="N2" s="1" t="s">
        <v>62</v>
      </c>
      <c r="O2" s="3">
        <v>1E-3</v>
      </c>
      <c r="P2" s="11">
        <f>+IF(O2&lt;masterfile!$B$3,1,IF(O2&lt;masterfile!$B$4,2,IF(O2&lt;masterfile!$B$5,3,IF(O2&lt;masterfile!$B$6,4,5))))</f>
        <v>1</v>
      </c>
      <c r="Q2" s="12">
        <f>+G2</f>
        <v>15000</v>
      </c>
      <c r="R2" s="11">
        <f>+IF(Q2&lt;masterfile!$J$3,1,IF(Q2&lt;masterfile!$J$4,2,IF(Q2&lt;masterfile!$J$5,3,IF(Q2&lt;masterfile!$J$6,4,5))))</f>
        <v>5</v>
      </c>
      <c r="S2" s="12">
        <f>+Q2*O2</f>
        <v>15</v>
      </c>
      <c r="T2" s="11">
        <f>+IF(S2&lt;masterfile!$J$3,1,IF(S2&lt;masterfile!$J$4,2,IF(S2&lt;masterfile!$J$5,3,IF(S2&lt;masterfile!$J$6,4,5))))</f>
        <v>1</v>
      </c>
      <c r="V2" s="1"/>
      <c r="W2" t="s">
        <v>20</v>
      </c>
      <c r="X2" t="s">
        <v>20</v>
      </c>
    </row>
    <row r="3" spans="1:25" ht="45">
      <c r="A3">
        <f t="shared" ref="A3:A66" si="0">ROW()-1</f>
        <v>2</v>
      </c>
      <c r="B3" t="s">
        <v>17</v>
      </c>
      <c r="C3" t="s">
        <v>18</v>
      </c>
      <c r="D3" s="1" t="s">
        <v>25</v>
      </c>
      <c r="E3" s="6">
        <v>0.33</v>
      </c>
      <c r="F3" s="11">
        <f>+IF(E3&lt;masterfile!$B$3,1,IF(E3&lt;masterfile!$B$4,2,IF(E3&lt;masterfile!$B$5,3,IF(E3&lt;masterfile!$B$6,4,5))))</f>
        <v>2</v>
      </c>
      <c r="G3" s="12">
        <v>1000</v>
      </c>
      <c r="H3" s="11">
        <v>1</v>
      </c>
      <c r="I3" s="12">
        <f t="shared" ref="I3:I7" si="1">+G3*E3</f>
        <v>330</v>
      </c>
      <c r="J3" s="11">
        <f>+IF(I3&lt;masterfile!$J$3,1,IF(I3&lt;masterfile!$J$4,2,IF(I3&lt;masterfile!$J$5,3,IF(I3&lt;masterfile!$J$6,4,5))))</f>
        <v>4</v>
      </c>
      <c r="M3" t="s">
        <v>68</v>
      </c>
      <c r="N3" s="1" t="s">
        <v>70</v>
      </c>
      <c r="O3" s="3">
        <v>0.05</v>
      </c>
      <c r="P3" s="11">
        <f>+IF(O3&lt;masterfile!$B$3,1,IF(O3&lt;masterfile!$B$4,2,IF(O3&lt;masterfile!$B$5,3,IF(O3&lt;masterfile!$B$6,4,5))))</f>
        <v>1</v>
      </c>
      <c r="Q3" s="12">
        <f>+G3</f>
        <v>1000</v>
      </c>
      <c r="R3" s="11">
        <f>+IF(Q3&lt;masterfile!$J$3,1,IF(Q3&lt;masterfile!$J$4,2,IF(Q3&lt;masterfile!$J$5,3,IF(Q3&lt;masterfile!$J$6,4,5))))</f>
        <v>5</v>
      </c>
      <c r="S3" s="12">
        <f t="shared" ref="S3:S7" si="2">+Q3*O3</f>
        <v>50</v>
      </c>
      <c r="T3" s="11">
        <f>+IF(S3&lt;masterfile!$J$3,1,IF(S3&lt;masterfile!$J$4,2,IF(S3&lt;masterfile!$J$5,3,IF(S3&lt;masterfile!$J$6,4,5))))</f>
        <v>2</v>
      </c>
      <c r="V3" s="1" t="s">
        <v>26</v>
      </c>
      <c r="W3" t="s">
        <v>20</v>
      </c>
      <c r="X3" t="s">
        <v>20</v>
      </c>
    </row>
    <row r="4" spans="1:25" ht="105">
      <c r="A4">
        <f t="shared" si="0"/>
        <v>3</v>
      </c>
      <c r="B4" t="s">
        <v>17</v>
      </c>
      <c r="C4" t="s">
        <v>18</v>
      </c>
      <c r="D4" s="1" t="s">
        <v>27</v>
      </c>
      <c r="E4" s="6">
        <v>0.1</v>
      </c>
      <c r="F4" s="11">
        <f>+IF(E4&lt;masterfile!$B$3,1,IF(E4&lt;masterfile!$B$4,2,IF(E4&lt;masterfile!$B$5,3,IF(E4&lt;masterfile!$B$6,4,5))))</f>
        <v>1</v>
      </c>
      <c r="G4" s="12">
        <f>+G2</f>
        <v>15000</v>
      </c>
      <c r="H4" s="11">
        <v>5</v>
      </c>
      <c r="I4" s="12">
        <f t="shared" si="1"/>
        <v>1500</v>
      </c>
      <c r="J4" s="11">
        <f>+IF(I4&lt;masterfile!$J$3,1,IF(I4&lt;masterfile!$J$4,2,IF(I4&lt;masterfile!$J$5,3,IF(I4&lt;masterfile!$J$6,4,5))))</f>
        <v>5</v>
      </c>
      <c r="M4" t="s">
        <v>67</v>
      </c>
      <c r="N4" s="1" t="s">
        <v>63</v>
      </c>
      <c r="O4" s="3">
        <v>0.01</v>
      </c>
      <c r="P4" s="11">
        <f>+IF(O4&lt;masterfile!$B$3,1,IF(O4&lt;masterfile!$B$4,2,IF(O4&lt;masterfile!$B$5,3,IF(O4&lt;masterfile!$B$6,4,5))))</f>
        <v>1</v>
      </c>
      <c r="Q4" s="12">
        <f>+G4</f>
        <v>15000</v>
      </c>
      <c r="R4" s="11">
        <f>+IF(Q4&lt;masterfile!$J$3,1,IF(Q4&lt;masterfile!$J$4,2,IF(Q4&lt;masterfile!$J$5,3,IF(Q4&lt;masterfile!$J$6,4,5))))</f>
        <v>5</v>
      </c>
      <c r="S4" s="12">
        <f t="shared" si="2"/>
        <v>150</v>
      </c>
      <c r="T4" s="11">
        <f>+IF(S4&lt;masterfile!$J$3,1,IF(S4&lt;masterfile!$J$4,2,IF(S4&lt;masterfile!$J$5,3,IF(S4&lt;masterfile!$J$6,4,5))))</f>
        <v>3</v>
      </c>
      <c r="V4" s="1" t="s">
        <v>28</v>
      </c>
      <c r="W4" t="s">
        <v>20</v>
      </c>
      <c r="X4" t="s">
        <v>20</v>
      </c>
    </row>
    <row r="5" spans="1:25" ht="60">
      <c r="A5">
        <f t="shared" si="0"/>
        <v>4</v>
      </c>
      <c r="B5" t="s">
        <v>17</v>
      </c>
      <c r="C5" t="s">
        <v>18</v>
      </c>
      <c r="D5" s="1" t="s">
        <v>29</v>
      </c>
      <c r="E5" s="6">
        <v>0.05</v>
      </c>
      <c r="F5" s="11">
        <f>+IF(E5&lt;masterfile!$B$3,1,IF(E5&lt;masterfile!$B$4,2,IF(E5&lt;masterfile!$B$5,3,IF(E5&lt;masterfile!$B$6,4,5))))</f>
        <v>1</v>
      </c>
      <c r="G5" s="12">
        <v>1000</v>
      </c>
      <c r="H5" s="11">
        <v>5</v>
      </c>
      <c r="I5" s="12">
        <f t="shared" si="1"/>
        <v>50</v>
      </c>
      <c r="J5" s="11">
        <f>+IF(I5&lt;masterfile!$J$3,1,IF(I5&lt;masterfile!$J$4,2,IF(I5&lt;masterfile!$J$5,3,IF(I5&lt;masterfile!$J$6,4,5))))</f>
        <v>2</v>
      </c>
      <c r="M5" t="s">
        <v>67</v>
      </c>
      <c r="N5" s="1" t="s">
        <v>64</v>
      </c>
      <c r="O5" s="3">
        <v>0.05</v>
      </c>
      <c r="P5" s="11">
        <f>+IF(O5&lt;masterfile!$B$3,1,IF(O5&lt;masterfile!$B$4,2,IF(O5&lt;masterfile!$B$5,3,IF(O5&lt;masterfile!$B$6,4,5))))</f>
        <v>1</v>
      </c>
      <c r="Q5" s="12">
        <f>+G5/10</f>
        <v>100</v>
      </c>
      <c r="R5" s="11">
        <f>+IF(Q5&lt;masterfile!$J$3,1,IF(Q5&lt;masterfile!$J$4,2,IF(Q5&lt;masterfile!$J$5,3,IF(Q5&lt;masterfile!$J$6,4,5))))</f>
        <v>2</v>
      </c>
      <c r="S5" s="12">
        <f t="shared" si="2"/>
        <v>5</v>
      </c>
      <c r="T5" s="11">
        <f>+IF(S5&lt;masterfile!$J$3,1,IF(S5&lt;masterfile!$J$4,2,IF(S5&lt;masterfile!$J$5,3,IF(S5&lt;masterfile!$J$6,4,5))))</f>
        <v>1</v>
      </c>
      <c r="V5" s="1"/>
      <c r="W5" t="s">
        <v>20</v>
      </c>
      <c r="X5" t="s">
        <v>20</v>
      </c>
    </row>
    <row r="6" spans="1:25" ht="60">
      <c r="A6">
        <f t="shared" si="0"/>
        <v>5</v>
      </c>
      <c r="B6" t="s">
        <v>17</v>
      </c>
      <c r="C6" t="s">
        <v>18</v>
      </c>
      <c r="D6" s="1" t="s">
        <v>30</v>
      </c>
      <c r="E6" s="6">
        <v>0.1</v>
      </c>
      <c r="F6" s="11">
        <f>+IF(E6&lt;masterfile!$B$3,1,IF(E6&lt;masterfile!$B$4,2,IF(E6&lt;masterfile!$B$5,3,IF(E6&lt;masterfile!$B$6,4,5))))</f>
        <v>1</v>
      </c>
      <c r="G6" s="12">
        <f>+G2</f>
        <v>15000</v>
      </c>
      <c r="H6" s="11">
        <v>5</v>
      </c>
      <c r="I6" s="12">
        <f t="shared" si="1"/>
        <v>1500</v>
      </c>
      <c r="J6" s="11">
        <f>+IF(I6&lt;masterfile!$J$3,1,IF(I6&lt;masterfile!$J$4,2,IF(I6&lt;masterfile!$J$5,3,IF(I6&lt;masterfile!$J$6,4,5))))</f>
        <v>5</v>
      </c>
      <c r="M6" t="s">
        <v>67</v>
      </c>
      <c r="N6" s="1" t="s">
        <v>65</v>
      </c>
      <c r="O6" s="3">
        <v>0.01</v>
      </c>
      <c r="P6" s="11">
        <f>+IF(O6&lt;masterfile!$B$3,1,IF(O6&lt;masterfile!$B$4,2,IF(O6&lt;masterfile!$B$5,3,IF(O6&lt;masterfile!$B$6,4,5))))</f>
        <v>1</v>
      </c>
      <c r="Q6" s="12">
        <f>+G6</f>
        <v>15000</v>
      </c>
      <c r="R6" s="11">
        <f>+IF(Q6&lt;masterfile!$J$3,1,IF(Q6&lt;masterfile!$J$4,2,IF(Q6&lt;masterfile!$J$5,3,IF(Q6&lt;masterfile!$J$6,4,5))))</f>
        <v>5</v>
      </c>
      <c r="S6" s="12">
        <f t="shared" si="2"/>
        <v>150</v>
      </c>
      <c r="T6" s="11">
        <f>+IF(S6&lt;masterfile!$J$3,1,IF(S6&lt;masterfile!$J$4,2,IF(S6&lt;masterfile!$J$5,3,IF(S6&lt;masterfile!$J$6,4,5))))</f>
        <v>3</v>
      </c>
      <c r="V6" s="1" t="s">
        <v>31</v>
      </c>
      <c r="W6" t="s">
        <v>20</v>
      </c>
      <c r="X6" t="s">
        <v>20</v>
      </c>
    </row>
    <row r="7" spans="1:25" ht="60">
      <c r="A7">
        <f t="shared" si="0"/>
        <v>6</v>
      </c>
      <c r="B7" t="s">
        <v>17</v>
      </c>
      <c r="C7" t="s">
        <v>18</v>
      </c>
      <c r="D7" s="1" t="s">
        <v>32</v>
      </c>
      <c r="E7" s="6">
        <v>0.1</v>
      </c>
      <c r="F7" s="11">
        <f>+IF(E7&lt;masterfile!$B$3,1,IF(E7&lt;masterfile!$B$4,2,IF(E7&lt;masterfile!$B$5,3,IF(E7&lt;masterfile!$B$6,4,5))))</f>
        <v>1</v>
      </c>
      <c r="G7" s="12">
        <v>1000</v>
      </c>
      <c r="H7" s="11">
        <v>3</v>
      </c>
      <c r="I7" s="12">
        <f t="shared" si="1"/>
        <v>100</v>
      </c>
      <c r="J7" s="11">
        <f>+IF(I7&lt;masterfile!$J$3,1,IF(I7&lt;masterfile!$J$4,2,IF(I7&lt;masterfile!$J$5,3,IF(I7&lt;masterfile!$J$6,4,5))))</f>
        <v>2</v>
      </c>
      <c r="M7" t="s">
        <v>67</v>
      </c>
      <c r="N7" s="1" t="s">
        <v>66</v>
      </c>
      <c r="O7" s="3">
        <v>0.01</v>
      </c>
      <c r="P7" s="11">
        <f>+IF(O7&lt;masterfile!$B$3,1,IF(O7&lt;masterfile!$B$4,2,IF(O7&lt;masterfile!$B$5,3,IF(O7&lt;masterfile!$B$6,4,5))))</f>
        <v>1</v>
      </c>
      <c r="Q7" s="12">
        <f>+G7/10</f>
        <v>100</v>
      </c>
      <c r="R7" s="11">
        <f>+IF(Q7&lt;masterfile!$J$3,1,IF(Q7&lt;masterfile!$J$4,2,IF(Q7&lt;masterfile!$J$5,3,IF(Q7&lt;masterfile!$J$6,4,5))))</f>
        <v>2</v>
      </c>
      <c r="S7" s="12">
        <f t="shared" si="2"/>
        <v>1</v>
      </c>
      <c r="T7" s="11">
        <f>+IF(S7&lt;masterfile!$J$3,1,IF(S7&lt;masterfile!$J$4,2,IF(S7&lt;masterfile!$J$5,3,IF(S7&lt;masterfile!$J$6,4,5))))</f>
        <v>1</v>
      </c>
      <c r="V7" s="1"/>
      <c r="W7" t="s">
        <v>20</v>
      </c>
      <c r="X7" t="s">
        <v>20</v>
      </c>
    </row>
    <row r="8" spans="1:25">
      <c r="D8" s="1"/>
    </row>
    <row r="9" spans="1:25">
      <c r="D9" s="1"/>
    </row>
  </sheetData>
  <phoneticPr fontId="1" type="noConversion"/>
  <conditionalFormatting sqref="H1:H1048576 F1:F1048576 J1:J1048576 P1:P1048576 R1:R1048576 T1:T1048576">
    <cfRule type="colorScale" priority="6">
      <colorScale>
        <cfvo type="num" val="1"/>
        <cfvo type="num" val="3"/>
        <cfvo type="num" val="5"/>
        <color rgb="FF63BE7B"/>
        <color rgb="FFFFEB84"/>
        <color rgb="FFFF4F4F"/>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F696E-5339-4333-8106-3E278B07355B}">
  <sheetPr>
    <tabColor theme="0" tint="-0.499984740745262"/>
  </sheetPr>
  <dimension ref="B2:N10"/>
  <sheetViews>
    <sheetView workbookViewId="0">
      <selection activeCell="K3" sqref="K3"/>
    </sheetView>
  </sheetViews>
  <sheetFormatPr defaultColWidth="11.42578125" defaultRowHeight="15"/>
  <cols>
    <col min="6" max="6" width="12.42578125" bestFit="1" customWidth="1"/>
    <col min="10" max="10" width="13.7109375" bestFit="1" customWidth="1"/>
  </cols>
  <sheetData>
    <row r="2" spans="2:14">
      <c r="B2" t="s">
        <v>35</v>
      </c>
      <c r="C2" t="s">
        <v>38</v>
      </c>
      <c r="D2" t="s">
        <v>38</v>
      </c>
      <c r="F2" t="s">
        <v>36</v>
      </c>
      <c r="G2" t="s">
        <v>38</v>
      </c>
      <c r="H2" t="s">
        <v>38</v>
      </c>
      <c r="J2" t="s">
        <v>37</v>
      </c>
      <c r="K2" t="s">
        <v>38</v>
      </c>
      <c r="L2" t="s">
        <v>38</v>
      </c>
      <c r="N2" t="s">
        <v>51</v>
      </c>
    </row>
    <row r="3" spans="2:14">
      <c r="B3" s="6">
        <v>0.2</v>
      </c>
      <c r="C3">
        <v>1</v>
      </c>
      <c r="D3" t="s">
        <v>39</v>
      </c>
      <c r="G3">
        <v>1</v>
      </c>
      <c r="H3" t="s">
        <v>39</v>
      </c>
      <c r="J3">
        <v>50</v>
      </c>
      <c r="K3">
        <v>1</v>
      </c>
      <c r="L3" t="s">
        <v>39</v>
      </c>
      <c r="N3" t="s">
        <v>52</v>
      </c>
    </row>
    <row r="4" spans="2:14">
      <c r="B4" s="6">
        <v>0.4</v>
      </c>
      <c r="C4">
        <v>2</v>
      </c>
      <c r="D4" t="s">
        <v>40</v>
      </c>
      <c r="G4">
        <v>2</v>
      </c>
      <c r="H4" t="s">
        <v>40</v>
      </c>
      <c r="J4">
        <v>150</v>
      </c>
      <c r="K4">
        <v>2</v>
      </c>
      <c r="L4" t="s">
        <v>40</v>
      </c>
      <c r="N4" t="s">
        <v>53</v>
      </c>
    </row>
    <row r="5" spans="2:14">
      <c r="B5" s="6">
        <v>0.6</v>
      </c>
      <c r="C5">
        <v>3</v>
      </c>
      <c r="D5" t="s">
        <v>41</v>
      </c>
      <c r="G5">
        <v>3</v>
      </c>
      <c r="H5" t="s">
        <v>41</v>
      </c>
      <c r="J5">
        <v>250</v>
      </c>
      <c r="K5">
        <v>3</v>
      </c>
      <c r="L5" t="s">
        <v>41</v>
      </c>
      <c r="N5" t="s">
        <v>54</v>
      </c>
    </row>
    <row r="6" spans="2:14">
      <c r="B6" s="6">
        <v>0.8</v>
      </c>
      <c r="C6">
        <v>4</v>
      </c>
      <c r="D6" t="s">
        <v>42</v>
      </c>
      <c r="G6">
        <v>4</v>
      </c>
      <c r="H6" t="s">
        <v>42</v>
      </c>
      <c r="J6">
        <v>450</v>
      </c>
      <c r="K6">
        <v>4</v>
      </c>
      <c r="L6" t="s">
        <v>42</v>
      </c>
      <c r="N6" t="s">
        <v>59</v>
      </c>
    </row>
    <row r="7" spans="2:14">
      <c r="B7" s="6">
        <v>1</v>
      </c>
      <c r="C7">
        <v>5</v>
      </c>
      <c r="D7" t="s">
        <v>43</v>
      </c>
      <c r="G7">
        <v>5</v>
      </c>
      <c r="H7" t="s">
        <v>43</v>
      </c>
      <c r="J7">
        <v>750</v>
      </c>
      <c r="K7">
        <v>5</v>
      </c>
      <c r="L7" t="s">
        <v>43</v>
      </c>
      <c r="N7" t="s">
        <v>55</v>
      </c>
    </row>
    <row r="8" spans="2:14">
      <c r="N8" t="s">
        <v>56</v>
      </c>
    </row>
    <row r="9" spans="2:14">
      <c r="N9" t="s">
        <v>57</v>
      </c>
    </row>
    <row r="10" spans="2:14">
      <c r="N10" t="s">
        <v>58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Register</vt:lpstr>
      <vt:lpstr>masterfile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2018-05-25T11:28:45Z</dcterms:created>
  <dcterms:modified xsi:type="dcterms:W3CDTF">2022-11-26T23:52:40Z</dcterms:modified>
</cp:coreProperties>
</file>