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200"/>
  </bookViews>
  <sheets>
    <sheet name="Overview" sheetId="1" r:id="rId1"/>
    <sheet name="Register" sheetId="2" r:id="rId2"/>
    <sheet name="masterfile" sheetId="4" r:id="rId3"/>
  </sheets>
  <calcPr calcId="144525"/>
</workbook>
</file>

<file path=xl/sharedStrings.xml><?xml version="1.0" encoding="utf-8"?>
<sst xmlns="http://schemas.openxmlformats.org/spreadsheetml/2006/main" count="119" uniqueCount="74">
  <si>
    <t>Risk Categories</t>
  </si>
  <si>
    <t>Risk Levels</t>
  </si>
  <si>
    <t>EV in TEUR</t>
  </si>
  <si>
    <t>Gross</t>
  </si>
  <si>
    <t>Net</t>
  </si>
  <si>
    <t xml:space="preserve">Operational Risk </t>
  </si>
  <si>
    <t>Financial Risk</t>
  </si>
  <si>
    <t>Compliance Risk</t>
  </si>
  <si>
    <t>Strategic Risk</t>
  </si>
  <si>
    <t>Other Risk</t>
  </si>
  <si>
    <t>Market Risk</t>
  </si>
  <si>
    <t>Total</t>
  </si>
  <si>
    <t xml:space="preserve">No. </t>
  </si>
  <si>
    <t xml:space="preserve">R </t>
  </si>
  <si>
    <t xml:space="preserve">Category </t>
  </si>
  <si>
    <t xml:space="preserve">Risk Event </t>
  </si>
  <si>
    <t>L %</t>
  </si>
  <si>
    <t xml:space="preserve">L </t>
  </si>
  <si>
    <t>C TEUR</t>
  </si>
  <si>
    <t xml:space="preserve">C </t>
  </si>
  <si>
    <t>EV TEUR</t>
  </si>
  <si>
    <t>EV</t>
  </si>
  <si>
    <t>F</t>
  </si>
  <si>
    <t xml:space="preserve">Cause </t>
  </si>
  <si>
    <t xml:space="preserve">Mitigation Type </t>
  </si>
  <si>
    <t xml:space="preserve">Mitigation Strategy </t>
  </si>
  <si>
    <t>L* %</t>
  </si>
  <si>
    <t xml:space="preserve">L* </t>
  </si>
  <si>
    <t>C* TEUR</t>
  </si>
  <si>
    <t xml:space="preserve">C* </t>
  </si>
  <si>
    <t>EV* TEUR</t>
  </si>
  <si>
    <t>EV*</t>
  </si>
  <si>
    <t xml:space="preserve">Changes </t>
  </si>
  <si>
    <t xml:space="preserve">Comments </t>
  </si>
  <si>
    <t xml:space="preserve">ES </t>
  </si>
  <si>
    <t xml:space="preserve">EY </t>
  </si>
  <si>
    <t>Evidences</t>
  </si>
  <si>
    <t xml:space="preserve">DE </t>
  </si>
  <si>
    <t xml:space="preserve">Loss of source code </t>
  </si>
  <si>
    <t>Preventing</t>
  </si>
  <si>
    <t xml:space="preserve">Store source code in cloud (github). At least one local developer PC and project server. </t>
  </si>
  <si>
    <t xml:space="preserve">yes </t>
  </si>
  <si>
    <t xml:space="preserve">Source code leak </t>
  </si>
  <si>
    <t>Revealing</t>
  </si>
  <si>
    <t>Most code is compiled at runtime. The value of the software lies in the updates, support and licenses. The pre-compiled software solutions are stored in protected storages where only authorized personnel has access.</t>
  </si>
  <si>
    <t xml:space="preserve">Many companies transferred the revenue model to subscriptions (e.g. Adobe, Microsoft) in order to avoid similar problems. </t>
  </si>
  <si>
    <t xml:space="preserve">User acquires additional permissions without authorization (every software which uses permissions) </t>
  </si>
  <si>
    <t xml:space="preserve">Permissions can only be granted by users which have received the permissions to do so. Users which can change permissions may also only have the permission to change specific users/permissions (single application elements, not the whole application.). We provide a documentation on who to manage permissions incl. best practices. Customers with a maintenance contract also receive additional advice based on their account permission handling. We also check regularly if features can be used by default without the necessary permissions. </t>
  </si>
  <si>
    <t xml:space="preserve">The consequences or severities depend on the permissions which can be acquired. </t>
  </si>
  <si>
    <t xml:space="preserve">User code execution (every software which allows data upload/input) </t>
  </si>
  <si>
    <t xml:space="preserve">User provided code is a critical part of some modules (e.g. Helper, Job). These modules provided by OMS execute code user code in iframes. We provide guidelines regarding this sensitive topic which explains that only developers in a company should have access to such functionalities. </t>
  </si>
  <si>
    <t xml:space="preserve">Data leak (e.g. database data, file uploads) (every software which stores data) </t>
  </si>
  <si>
    <t xml:space="preserve">We regularly check if users have access to data without the necessary permissions. Our modules may use encryption for extremely sensitive data. Media files are only accessible through the media module which allows to check the necessary reading permissions. We also provide a general policy for customers who to secure and maintain their servers. </t>
  </si>
  <si>
    <t xml:space="preserve">This is a big problem for almost every company working with data. The biggest known leaks happened among others to Adobe, ebay, Equifax, LinkedIn, Yahoo, ... </t>
  </si>
  <si>
    <t xml:space="preserve">Corrupt/malicious data injection (every software which accepts data input) </t>
  </si>
  <si>
    <t xml:space="preserve">Data is validated client side (minimal protection) and server side. Generally, user input is only accepted if it matches the specified allowed format. Data is usually not sanitized to avoid mistakes during the sanitizing process. Database query statements are prepared and encoded. </t>
  </si>
  <si>
    <t>Likelihood</t>
  </si>
  <si>
    <t>Score</t>
  </si>
  <si>
    <t>Consequence</t>
  </si>
  <si>
    <t>Expected value</t>
  </si>
  <si>
    <t>Abbreviations</t>
  </si>
  <si>
    <t>very low</t>
  </si>
  <si>
    <t>R: Responsible</t>
  </si>
  <si>
    <t>low</t>
  </si>
  <si>
    <t>L: Likelihood (1-5)</t>
  </si>
  <si>
    <t>medium</t>
  </si>
  <si>
    <t>C: Consequence (1-5)</t>
  </si>
  <si>
    <t>high</t>
  </si>
  <si>
    <t>L*/C*: Likelihood and Consequence after mitigation</t>
  </si>
  <si>
    <t>very high</t>
  </si>
  <si>
    <t>O: Occurrence (many times a day, daily, weekly, monthly, annually)</t>
  </si>
  <si>
    <t>ES: Effective</t>
  </si>
  <si>
    <t>EY: Efficient</t>
  </si>
  <si>
    <t>EV: Expected value</t>
  </si>
</sst>
</file>

<file path=xl/styles.xml><?xml version="1.0" encoding="utf-8"?>
<styleSheet xmlns="http://schemas.openxmlformats.org/spreadsheetml/2006/main">
  <numFmts count="5">
    <numFmt numFmtId="176" formatCode="_ * #,##0_ ;_ * \-#,##0_ ;_ * &quot;-&quot;_ ;_ @_ "/>
    <numFmt numFmtId="177" formatCode="_-* #,##0_-;\-* #,##0_-;_-* &quot;-&quot;??_-;_-@_-"/>
    <numFmt numFmtId="44" formatCode="_(&quot;$&quot;* #,##0.00_);_(&quot;$&quot;* \(#,##0.00\);_(&quot;$&quot;* &quot;-&quot;??_);_(@_)"/>
    <numFmt numFmtId="178" formatCode="_-* #,##0.00_-;\-* #,##0.00_-;_-* &quot;-&quot;??_-;_-@_-"/>
    <numFmt numFmtId="42" formatCode="_(&quot;$&quot;* #,##0_);_(&quot;$&quot;* \(#,##0\);_(&quot;$&quot;* &quot;-&quot;_);_(@_)"/>
  </numFmts>
  <fonts count="22">
    <font>
      <sz val="11"/>
      <color theme="1"/>
      <name val="Calibri"/>
      <charset val="134"/>
      <scheme val="minor"/>
    </font>
    <font>
      <b/>
      <sz val="9"/>
      <color theme="0"/>
      <name val="Arial"/>
      <charset val="134"/>
    </font>
    <font>
      <b/>
      <sz val="11"/>
      <color theme="1"/>
      <name val="Calibri"/>
      <charset val="134"/>
      <scheme val="minor"/>
    </font>
    <font>
      <sz val="11"/>
      <color rgb="FF9C6500"/>
      <name val="Calibri"/>
      <charset val="0"/>
      <scheme val="minor"/>
    </font>
    <font>
      <i/>
      <sz val="11"/>
      <color rgb="FF7F7F7F"/>
      <name val="Calibri"/>
      <charset val="0"/>
      <scheme val="minor"/>
    </font>
    <font>
      <sz val="11"/>
      <color theme="1"/>
      <name val="Calibri"/>
      <charset val="0"/>
      <scheme val="minor"/>
    </font>
    <font>
      <u/>
      <sz val="11"/>
      <color rgb="FF800080"/>
      <name val="Calibri"/>
      <charset val="0"/>
      <scheme val="minor"/>
    </font>
    <font>
      <b/>
      <sz val="11"/>
      <color theme="3"/>
      <name val="Calibri"/>
      <charset val="134"/>
      <scheme val="minor"/>
    </font>
    <font>
      <sz val="11"/>
      <color rgb="FF006100"/>
      <name val="Calibri"/>
      <charset val="0"/>
      <scheme val="minor"/>
    </font>
    <font>
      <sz val="11"/>
      <color theme="0"/>
      <name val="Calibri"/>
      <charset val="0"/>
      <scheme val="minor"/>
    </font>
    <font>
      <b/>
      <sz val="11"/>
      <color theme="1"/>
      <name val="Calibri"/>
      <charset val="0"/>
      <scheme val="minor"/>
    </font>
    <font>
      <sz val="11"/>
      <color rgb="FF9C0006"/>
      <name val="Calibri"/>
      <charset val="0"/>
      <scheme val="minor"/>
    </font>
    <font>
      <sz val="11"/>
      <color rgb="FFFF0000"/>
      <name val="Calibri"/>
      <charset val="0"/>
      <scheme val="minor"/>
    </font>
    <font>
      <b/>
      <sz val="18"/>
      <color theme="3"/>
      <name val="Calibri"/>
      <charset val="134"/>
      <scheme val="minor"/>
    </font>
    <font>
      <b/>
      <sz val="15"/>
      <color theme="3"/>
      <name val="Calibri"/>
      <charset val="134"/>
      <scheme val="minor"/>
    </font>
    <font>
      <sz val="11"/>
      <color rgb="FFFA7D00"/>
      <name val="Calibri"/>
      <charset val="0"/>
      <scheme val="minor"/>
    </font>
    <font>
      <b/>
      <sz val="11"/>
      <color rgb="FFFFFFFF"/>
      <name val="Calibri"/>
      <charset val="0"/>
      <scheme val="minor"/>
    </font>
    <font>
      <u/>
      <sz val="11"/>
      <color rgb="FF0000FF"/>
      <name val="Calibri"/>
      <charset val="0"/>
      <scheme val="minor"/>
    </font>
    <font>
      <sz val="11"/>
      <color rgb="FF3F3F76"/>
      <name val="Calibri"/>
      <charset val="0"/>
      <scheme val="minor"/>
    </font>
    <font>
      <b/>
      <sz val="11"/>
      <color rgb="FFFA7D00"/>
      <name val="Calibri"/>
      <charset val="0"/>
      <scheme val="minor"/>
    </font>
    <font>
      <b/>
      <sz val="11"/>
      <color rgb="FF3F3F3F"/>
      <name val="Calibri"/>
      <charset val="0"/>
      <scheme val="minor"/>
    </font>
    <font>
      <b/>
      <sz val="13"/>
      <color theme="3"/>
      <name val="Calibri"/>
      <charset val="134"/>
      <scheme val="minor"/>
    </font>
  </fonts>
  <fills count="33">
    <fill>
      <patternFill patternType="none"/>
    </fill>
    <fill>
      <patternFill patternType="gray125"/>
    </fill>
    <fill>
      <patternFill patternType="solid">
        <fgColor theme="4"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rgb="FFA5A5A5"/>
        <bgColor indexed="64"/>
      </patternFill>
    </fill>
    <fill>
      <patternFill patternType="solid">
        <fgColor theme="6"/>
        <bgColor indexed="64"/>
      </patternFill>
    </fill>
    <fill>
      <patternFill patternType="solid">
        <fgColor rgb="FFFFCC99"/>
        <bgColor indexed="64"/>
      </patternFill>
    </fill>
    <fill>
      <patternFill patternType="solid">
        <fgColor theme="7" tint="0.399975585192419"/>
        <bgColor indexed="64"/>
      </patternFill>
    </fill>
    <fill>
      <patternFill patternType="solid">
        <fgColor rgb="FFF2F2F2"/>
        <bgColor indexed="64"/>
      </patternFill>
    </fill>
    <fill>
      <patternFill patternType="solid">
        <fgColor theme="7"/>
        <bgColor indexed="64"/>
      </patternFill>
    </fill>
    <fill>
      <patternFill patternType="solid">
        <fgColor theme="9"/>
        <bgColor indexed="64"/>
      </patternFill>
    </fill>
    <fill>
      <patternFill patternType="solid">
        <fgColor rgb="FFFFFFCC"/>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4"/>
        <bgColor indexed="64"/>
      </patternFill>
    </fill>
    <fill>
      <patternFill patternType="solid">
        <fgColor theme="8" tint="0.599993896298105"/>
        <bgColor indexed="64"/>
      </patternFill>
    </fill>
    <fill>
      <patternFill patternType="solid">
        <fgColor theme="8" tint="0.399975585192419"/>
        <bgColor indexed="64"/>
      </patternFill>
    </fill>
  </fills>
  <borders count="10">
    <border>
      <left/>
      <right/>
      <top/>
      <bottom/>
      <diagonal/>
    </border>
    <border>
      <left/>
      <right/>
      <top/>
      <bottom style="thin">
        <color auto="1"/>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9" fillId="28" borderId="0" applyNumberFormat="0" applyBorder="0" applyAlignment="0" applyProtection="0">
      <alignment vertical="center"/>
    </xf>
    <xf numFmtId="0" fontId="5" fillId="12" borderId="0" applyNumberFormat="0" applyBorder="0" applyAlignment="0" applyProtection="0">
      <alignment vertical="center"/>
    </xf>
    <xf numFmtId="0" fontId="9" fillId="32" borderId="0" applyNumberFormat="0" applyBorder="0" applyAlignment="0" applyProtection="0">
      <alignment vertical="center"/>
    </xf>
    <xf numFmtId="0" fontId="9" fillId="26" borderId="0" applyNumberFormat="0" applyBorder="0" applyAlignment="0" applyProtection="0">
      <alignment vertical="center"/>
    </xf>
    <xf numFmtId="0" fontId="5" fillId="31" borderId="0" applyNumberFormat="0" applyBorder="0" applyAlignment="0" applyProtection="0">
      <alignment vertical="center"/>
    </xf>
    <xf numFmtId="0" fontId="5" fillId="11" borderId="0" applyNumberFormat="0" applyBorder="0" applyAlignment="0" applyProtection="0">
      <alignment vertical="center"/>
    </xf>
    <xf numFmtId="0" fontId="9" fillId="23" borderId="0" applyNumberFormat="0" applyBorder="0" applyAlignment="0" applyProtection="0">
      <alignment vertical="center"/>
    </xf>
    <xf numFmtId="0" fontId="9" fillId="18" borderId="0" applyNumberFormat="0" applyBorder="0" applyAlignment="0" applyProtection="0">
      <alignment vertical="center"/>
    </xf>
    <xf numFmtId="0" fontId="5" fillId="4" borderId="0" applyNumberFormat="0" applyBorder="0" applyAlignment="0" applyProtection="0">
      <alignment vertical="center"/>
    </xf>
    <xf numFmtId="0" fontId="9" fillId="25" borderId="0" applyNumberFormat="0" applyBorder="0" applyAlignment="0" applyProtection="0">
      <alignment vertical="center"/>
    </xf>
    <xf numFmtId="0" fontId="15" fillId="0" borderId="5" applyNumberFormat="0" applyFill="0" applyAlignment="0" applyProtection="0">
      <alignment vertical="center"/>
    </xf>
    <xf numFmtId="0" fontId="5" fillId="29" borderId="0" applyNumberFormat="0" applyBorder="0" applyAlignment="0" applyProtection="0">
      <alignment vertical="center"/>
    </xf>
    <xf numFmtId="0" fontId="9" fillId="19" borderId="0" applyNumberFormat="0" applyBorder="0" applyAlignment="0" applyProtection="0">
      <alignment vertical="center"/>
    </xf>
    <xf numFmtId="0" fontId="9" fillId="21" borderId="0" applyNumberFormat="0" applyBorder="0" applyAlignment="0" applyProtection="0">
      <alignment vertical="center"/>
    </xf>
    <xf numFmtId="0" fontId="5" fillId="17" borderId="0" applyNumberFormat="0" applyBorder="0" applyAlignment="0" applyProtection="0">
      <alignment vertical="center"/>
    </xf>
    <xf numFmtId="0" fontId="5" fillId="16" borderId="0" applyNumberFormat="0" applyBorder="0" applyAlignment="0" applyProtection="0">
      <alignment vertical="center"/>
    </xf>
    <xf numFmtId="0" fontId="9" fillId="15"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9" fillId="30" borderId="0" applyNumberFormat="0" applyBorder="0" applyAlignment="0" applyProtection="0">
      <alignment vertical="center"/>
    </xf>
    <xf numFmtId="0" fontId="3" fillId="3" borderId="0" applyNumberFormat="0" applyBorder="0" applyAlignment="0" applyProtection="0">
      <alignment vertical="center"/>
    </xf>
    <xf numFmtId="0" fontId="9" fillId="2" borderId="0" applyNumberFormat="0" applyBorder="0" applyAlignment="0" applyProtection="0">
      <alignment vertical="center"/>
    </xf>
    <xf numFmtId="0" fontId="11" fillId="9" borderId="0" applyNumberFormat="0" applyBorder="0" applyAlignment="0" applyProtection="0">
      <alignment vertical="center"/>
    </xf>
    <xf numFmtId="0" fontId="5" fillId="8" borderId="0" applyNumberFormat="0" applyBorder="0" applyAlignment="0" applyProtection="0">
      <alignment vertical="center"/>
    </xf>
    <xf numFmtId="0" fontId="10" fillId="0" borderId="3" applyNumberFormat="0" applyFill="0" applyAlignment="0" applyProtection="0">
      <alignment vertical="center"/>
    </xf>
    <xf numFmtId="0" fontId="20" fillId="24" borderId="8" applyNumberFormat="0" applyAlignment="0" applyProtection="0">
      <alignment vertical="center"/>
    </xf>
    <xf numFmtId="44" fontId="0" fillId="0" borderId="0" applyFont="0" applyFill="0" applyBorder="0" applyAlignment="0" applyProtection="0">
      <alignment vertical="center"/>
    </xf>
    <xf numFmtId="0" fontId="5" fillId="10" borderId="0" applyNumberFormat="0" applyBorder="0" applyAlignment="0" applyProtection="0">
      <alignment vertical="center"/>
    </xf>
    <xf numFmtId="0" fontId="0" fillId="27" borderId="9" applyNumberFormat="0" applyFont="0" applyAlignment="0" applyProtection="0">
      <alignment vertical="center"/>
    </xf>
    <xf numFmtId="0" fontId="18" fillId="22" borderId="7" applyNumberFormat="0" applyAlignment="0" applyProtection="0">
      <alignment vertical="center"/>
    </xf>
    <xf numFmtId="0" fontId="7" fillId="0" borderId="0" applyNumberFormat="0" applyFill="0" applyBorder="0" applyAlignment="0" applyProtection="0">
      <alignment vertical="center"/>
    </xf>
    <xf numFmtId="0" fontId="19" fillId="24" borderId="7" applyNumberFormat="0" applyAlignment="0" applyProtection="0">
      <alignment vertical="center"/>
    </xf>
    <xf numFmtId="0" fontId="8" fillId="6" borderId="0" applyNumberFormat="0" applyBorder="0" applyAlignment="0" applyProtection="0">
      <alignment vertical="center"/>
    </xf>
    <xf numFmtId="0" fontId="7" fillId="0" borderId="2" applyNumberFormat="0" applyFill="0" applyAlignment="0" applyProtection="0">
      <alignment vertical="center"/>
    </xf>
    <xf numFmtId="0" fontId="4" fillId="0" borderId="0" applyNumberFormat="0" applyFill="0" applyBorder="0" applyAlignment="0" applyProtection="0">
      <alignment vertical="center"/>
    </xf>
    <xf numFmtId="0" fontId="14" fillId="0" borderId="4" applyNumberFormat="0" applyFill="0" applyAlignment="0" applyProtection="0">
      <alignment vertical="center"/>
    </xf>
    <xf numFmtId="176" fontId="0" fillId="0" borderId="0" applyFont="0" applyFill="0" applyBorder="0" applyAlignment="0" applyProtection="0">
      <alignment vertical="center"/>
    </xf>
    <xf numFmtId="0" fontId="5" fillId="5"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21" fillId="0" borderId="4" applyNumberFormat="0" applyFill="0" applyAlignment="0" applyProtection="0">
      <alignment vertical="center"/>
    </xf>
    <xf numFmtId="178" fontId="0" fillId="0" borderId="0" applyFont="0" applyFill="0" applyBorder="0" applyAlignment="0" applyProtection="0"/>
    <xf numFmtId="0" fontId="16" fillId="20" borderId="6" applyNumberFormat="0" applyAlignment="0" applyProtection="0">
      <alignment vertical="center"/>
    </xf>
    <xf numFmtId="0" fontId="9" fillId="7" borderId="0" applyNumberFormat="0" applyBorder="0" applyAlignment="0" applyProtection="0">
      <alignment vertical="center"/>
    </xf>
    <xf numFmtId="9" fontId="0" fillId="0" borderId="0" applyFont="0" applyFill="0" applyBorder="0" applyAlignment="0" applyProtection="0"/>
    <xf numFmtId="0" fontId="17" fillId="0" borderId="0" applyNumberFormat="0" applyFill="0" applyBorder="0" applyAlignment="0" applyProtection="0">
      <alignment vertical="center"/>
    </xf>
  </cellStyleXfs>
  <cellXfs count="14">
    <xf numFmtId="0" fontId="0" fillId="0" borderId="0" xfId="0">
      <alignment vertical="center"/>
    </xf>
    <xf numFmtId="9" fontId="0" fillId="0" borderId="0" xfId="47" applyFont="1" applyAlignment="1">
      <alignment vertical="center"/>
    </xf>
    <xf numFmtId="0" fontId="0" fillId="0" borderId="0" xfId="0" applyAlignment="1">
      <alignment horizontal="center" vertical="center"/>
    </xf>
    <xf numFmtId="0" fontId="1" fillId="2" borderId="0" xfId="0" applyFont="1" applyFill="1" applyAlignment="1">
      <alignment horizontal="center" vertical="center" wrapText="1"/>
    </xf>
    <xf numFmtId="0" fontId="0" fillId="0" borderId="0" xfId="0" applyAlignment="1">
      <alignment vertical="center" wrapText="1"/>
    </xf>
    <xf numFmtId="9" fontId="0" fillId="0" borderId="0" xfId="0" applyNumberFormat="1">
      <alignment vertical="center"/>
    </xf>
    <xf numFmtId="177" fontId="0" fillId="0" borderId="0" xfId="0" applyNumberFormat="1">
      <alignment vertical="center"/>
    </xf>
    <xf numFmtId="9" fontId="0" fillId="0" borderId="0" xfId="0" applyNumberFormat="1" applyAlignment="1">
      <alignment vertical="center" wrapText="1"/>
    </xf>
    <xf numFmtId="0" fontId="1" fillId="2" borderId="0" xfId="0" applyFont="1" applyFill="1" applyAlignment="1">
      <alignment horizontal="left" vertical="center" wrapText="1"/>
    </xf>
    <xf numFmtId="177" fontId="0" fillId="0" borderId="0" xfId="44" applyNumberFormat="1" applyFont="1" applyAlignment="1">
      <alignment vertical="center"/>
    </xf>
    <xf numFmtId="0" fontId="0" fillId="0" borderId="1" xfId="0" applyBorder="1">
      <alignment vertical="center"/>
    </xf>
    <xf numFmtId="177" fontId="0" fillId="0" borderId="1" xfId="44" applyNumberFormat="1" applyFont="1" applyBorder="1" applyAlignment="1">
      <alignment vertical="center"/>
    </xf>
    <xf numFmtId="0" fontId="2" fillId="0" borderId="0" xfId="0" applyFont="1">
      <alignment vertical="center"/>
    </xf>
    <xf numFmtId="177" fontId="2" fillId="0" borderId="0" xfId="44" applyNumberFormat="1" applyFont="1" applyAlignmen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FF4F4F"/>
      <color rgb="0063BE7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Net Risks</a:t>
            </a:r>
            <a:endParaRPr lang="en-US" sz="1400" b="0" i="0" u="none" strike="noStrike" kern="1200" spc="0" baseline="0">
              <a:solidFill>
                <a:sysClr val="windowText" lastClr="000000">
                  <a:lumMod val="65000"/>
                  <a:lumOff val="35000"/>
                </a:sysClr>
              </a:solidFill>
              <a:latin typeface="+mn-lt"/>
              <a:ea typeface="+mn-ea"/>
              <a:cs typeface="+mn-cs"/>
            </a:endParaRPr>
          </a:p>
        </c:rich>
      </c:tx>
      <c:layout/>
      <c:overlay val="0"/>
    </c:title>
    <c:autoTitleDeleted val="0"/>
    <c:plotArea>
      <c:layout/>
      <c:scatterChart>
        <c:scatterStyle val="marker"/>
        <c:varyColors val="0"/>
        <c:ser>
          <c:idx val="0"/>
          <c:order val="0"/>
          <c:tx>
            <c:strRef>
              <c:f>Overview!$B$3</c:f>
              <c:strCache>
                <c:ptCount val="1"/>
                <c:pt idx="0">
                  <c:v>EV in TEUR</c:v>
                </c:pt>
              </c:strCache>
            </c:strRef>
          </c:tx>
          <c:spPr>
            <a:ln w="28575" cap="rnd" cmpd="sng" algn="ctr">
              <a:noFill/>
              <a:prstDash val="solid"/>
              <a:round/>
            </a:ln>
          </c:spPr>
          <c:marker>
            <c:symbol val="circle"/>
            <c:size val="5"/>
            <c:spPr>
              <a:solidFill>
                <a:schemeClr val="accent1">
                  <a:lumMod val="60000"/>
                  <a:lumOff val="40000"/>
                </a:schemeClr>
              </a:solidFill>
              <a:ln w="9525" cap="flat" cmpd="sng" algn="ctr">
                <a:solidFill>
                  <a:schemeClr val="tx1"/>
                </a:solidFill>
                <a:prstDash val="solid"/>
                <a:round/>
              </a:ln>
            </c:spPr>
          </c:marker>
          <c:dLbls>
            <c:delete val="1"/>
          </c:dLbls>
          <c:xVal>
            <c:numRef>
              <c:f>Register!$O$2:$O$11</c:f>
              <c:numCache>
                <c:formatCode>0%</c:formatCode>
                <c:ptCount val="10"/>
                <c:pt idx="0">
                  <c:v>0.001</c:v>
                </c:pt>
                <c:pt idx="1">
                  <c:v>0.05</c:v>
                </c:pt>
                <c:pt idx="2">
                  <c:v>0.01</c:v>
                </c:pt>
                <c:pt idx="3">
                  <c:v>0.05</c:v>
                </c:pt>
                <c:pt idx="4">
                  <c:v>0.01</c:v>
                </c:pt>
                <c:pt idx="5">
                  <c:v>0.01</c:v>
                </c:pt>
              </c:numCache>
            </c:numRef>
          </c:xVal>
          <c:yVal>
            <c:numRef>
              <c:f>Register!$Q$2:$Q$998</c:f>
              <c:numCache>
                <c:formatCode>_-* #,##0_-;\-* #,##0_-;_-* "-"??_-;_-@_-</c:formatCode>
                <c:ptCount val="997"/>
                <c:pt idx="0">
                  <c:v>15000</c:v>
                </c:pt>
                <c:pt idx="1">
                  <c:v>1000</c:v>
                </c:pt>
                <c:pt idx="2">
                  <c:v>15000</c:v>
                </c:pt>
                <c:pt idx="3">
                  <c:v>100</c:v>
                </c:pt>
                <c:pt idx="4">
                  <c:v>15000</c:v>
                </c:pt>
                <c:pt idx="5">
                  <c:v>100</c:v>
                </c:pt>
              </c:numCache>
            </c:numRef>
          </c:yVal>
          <c:smooth val="0"/>
        </c:ser>
        <c:dLbls>
          <c:showLegendKey val="0"/>
          <c:showVal val="0"/>
          <c:showCatName val="0"/>
          <c:showSerName val="0"/>
          <c:showPercent val="0"/>
          <c:showBubbleSize val="0"/>
        </c:dLbls>
        <c:axId val="279770624"/>
        <c:axId val="302891008"/>
      </c:scatterChart>
      <c:valAx>
        <c:axId val="279770624"/>
        <c:scaling>
          <c:orientation val="minMax"/>
          <c:max val="1"/>
        </c:scaling>
        <c:delete val="0"/>
        <c:axPos val="b"/>
        <c:minorGridlines>
          <c:spPr>
            <a:ln w="9525" cap="flat" cmpd="sng" algn="ctr">
              <a:solidFill>
                <a:schemeClr val="tx1">
                  <a:tint val="75000"/>
                  <a:shade val="95000"/>
                  <a:satMod val="105000"/>
                </a:schemeClr>
              </a:solidFill>
              <a:prstDash val="dash"/>
              <a:round/>
            </a:ln>
          </c:spPr>
        </c:minorGridlines>
        <c:title>
          <c:tx>
            <c:rich>
              <a:bodyPr rot="0" spcFirstLastPara="0" vertOverflow="ellipsis" vert="horz" wrap="square" anchor="ctr" anchorCtr="1"/>
              <a:lstStyle/>
              <a:p>
                <a:pPr algn="ctr" rtl="0">
                  <a:defRPr lang="en-US"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latin typeface="+mn-lt"/>
                    <a:ea typeface="+mn-ea"/>
                    <a:cs typeface="+mn-cs"/>
                  </a:rPr>
                  <a:t>Likelihood (%)</a:t>
                </a:r>
                <a:endParaRPr lang="en-US" sz="1000" b="0" i="0" u="none" strike="noStrike" kern="1200" baseline="0">
                  <a:solidFill>
                    <a:sysClr val="windowText" lastClr="000000">
                      <a:lumMod val="65000"/>
                      <a:lumOff val="35000"/>
                    </a:sysClr>
                  </a:solidFill>
                  <a:latin typeface="+mn-lt"/>
                  <a:ea typeface="+mn-ea"/>
                  <a:cs typeface="+mn-cs"/>
                </a:endParaRPr>
              </a:p>
            </c:rich>
          </c:tx>
          <c:layout/>
          <c:overlay val="0"/>
        </c:title>
        <c:numFmt formatCode="0%"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302891008"/>
        <c:crosses val="autoZero"/>
        <c:crossBetween val="midCat"/>
      </c:valAx>
      <c:valAx>
        <c:axId val="302891008"/>
        <c:scaling>
          <c:orientation val="minMax"/>
        </c:scaling>
        <c:delete val="0"/>
        <c:axPos val="l"/>
        <c:majorGridlines>
          <c:spPr>
            <a:ln w="9525" cap="flat" cmpd="sng" algn="ctr">
              <a:solidFill>
                <a:schemeClr val="tx1">
                  <a:tint val="75000"/>
                  <a:shade val="95000"/>
                  <a:satMod val="105000"/>
                </a:schemeClr>
              </a:solidFill>
              <a:prstDash val="dash"/>
              <a:round/>
            </a:ln>
          </c:spPr>
        </c:majorGridlines>
        <c:title>
          <c:tx>
            <c:rich>
              <a:bodyPr rot="-5400000" spcFirstLastPara="0" vertOverflow="ellipsis" vert="horz" wrap="square" anchor="ctr" anchorCtr="1"/>
              <a:lstStyle/>
              <a:p>
                <a:pPr algn="ctr" rtl="0">
                  <a:defRPr lang="en-US"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latin typeface="+mn-lt"/>
                    <a:ea typeface="+mn-ea"/>
                    <a:cs typeface="+mn-cs"/>
                  </a:rPr>
                  <a:t>Consequence in TEUR</a:t>
                </a:r>
                <a:endParaRPr lang="en-US" sz="1000" b="0" i="0" u="none" strike="noStrike" kern="1200" baseline="0">
                  <a:solidFill>
                    <a:sysClr val="windowText" lastClr="000000">
                      <a:lumMod val="65000"/>
                      <a:lumOff val="35000"/>
                    </a:sysClr>
                  </a:solidFill>
                  <a:latin typeface="+mn-lt"/>
                  <a:ea typeface="+mn-ea"/>
                  <a:cs typeface="+mn-cs"/>
                </a:endParaRPr>
              </a:p>
            </c:rich>
          </c:tx>
          <c:layout/>
          <c:overlay val="0"/>
        </c:title>
        <c:numFmt formatCode="#,##0" sourceLinked="0"/>
        <c:majorTickMark val="out"/>
        <c:minorTickMark val="none"/>
        <c:tickLblPos val="nextTo"/>
        <c:spPr>
          <a:ln w="9525" cap="flat" cmpd="sng" algn="ctr">
            <a:solidFill>
              <a:schemeClr val="tx1">
                <a:tint val="75000"/>
                <a:shade val="95000"/>
                <a:satMod val="105000"/>
              </a:schemeClr>
            </a:solidFill>
            <a:prstDash val="sysDash"/>
            <a:round/>
          </a:ln>
        </c:spPr>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279770624"/>
        <c:crosses val="autoZero"/>
        <c:crossBetween val="midCat"/>
      </c:valAx>
      <c:spPr>
        <a:gradFill flip="none" rotWithShape="1">
          <a:gsLst>
            <a:gs pos="100000">
              <a:srgbClr val="C00000"/>
            </a:gs>
            <a:gs pos="60000">
              <a:srgbClr val="FF4F4F"/>
            </a:gs>
            <a:gs pos="0">
              <a:srgbClr val="00B050"/>
            </a:gs>
            <a:gs pos="10000">
              <a:srgbClr val="79CF2A"/>
            </a:gs>
            <a:gs pos="25000">
              <a:srgbClr val="FFF200"/>
            </a:gs>
          </a:gsLst>
          <a:lin ang="18000000" scaled="0"/>
          <a:tileRect/>
        </a:gradFill>
      </c:spPr>
    </c:plotArea>
    <c:plotVisOnly val="1"/>
    <c:dispBlanksAs val="gap"/>
    <c:showDLblsOverMax val="0"/>
  </c:chart>
  <c:spPr>
    <a:ln w="9525" cap="flat" cmpd="sng" algn="ctr">
      <a:solidFill>
        <a:schemeClr val="bg1">
          <a:lumMod val="85000"/>
        </a:schemeClr>
      </a:solidFill>
      <a:prstDash val="solid"/>
      <a:round/>
    </a:ln>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Overview!$B$2</c:f>
          <c:strCache>
            <c:ptCount val="1"/>
            <c:pt idx="0">
              <c:v>Risk Categories</c:v>
            </c:pt>
          </c:strCache>
        </c:strRef>
      </c:tx>
      <c:layout/>
      <c:overlay val="0"/>
      <c:spPr>
        <a:noFill/>
        <a:ln>
          <a:noFill/>
        </a:ln>
        <a:effectLst/>
      </c:spPr>
    </c:title>
    <c:autoTitleDeleted val="0"/>
    <c:plotArea>
      <c:layout/>
      <c:doughnutChart>
        <c:varyColors val="1"/>
        <c:ser>
          <c:idx val="0"/>
          <c:order val="0"/>
          <c:tx>
            <c:strRef>
              <c:f>Overview!$C$3</c:f>
              <c:strCache>
                <c:ptCount val="1"/>
                <c:pt idx="0">
                  <c:v>Gross</c:v>
                </c:pt>
              </c:strCache>
            </c:strRef>
          </c:tx>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elete val="1"/>
          </c:dLbls>
          <c:cat>
            <c:strRef>
              <c:f>Overview!$B$4:$B$8</c:f>
              <c:strCache>
                <c:ptCount val="5"/>
                <c:pt idx="0">
                  <c:v>Operational Risk </c:v>
                </c:pt>
                <c:pt idx="1">
                  <c:v>Financial Risk</c:v>
                </c:pt>
                <c:pt idx="2">
                  <c:v>Compliance Risk</c:v>
                </c:pt>
                <c:pt idx="3">
                  <c:v>Strategic Risk</c:v>
                </c:pt>
                <c:pt idx="4">
                  <c:v>Other Risk</c:v>
                </c:pt>
              </c:strCache>
            </c:strRef>
          </c:cat>
          <c:val>
            <c:numRef>
              <c:f>Overview!$C$4:$C$8</c:f>
              <c:numCache>
                <c:formatCode>_-* #,##0_-;\-* #,##0_-;_-* "-"??_-;_-@_-</c:formatCode>
                <c:ptCount val="5"/>
                <c:pt idx="0">
                  <c:v>12000</c:v>
                </c:pt>
                <c:pt idx="1">
                  <c:v>0</c:v>
                </c:pt>
                <c:pt idx="2">
                  <c:v>0</c:v>
                </c:pt>
                <c:pt idx="3">
                  <c:v>0</c:v>
                </c:pt>
                <c:pt idx="4">
                  <c:v>0</c:v>
                </c:pt>
              </c:numCache>
            </c:numRef>
          </c:val>
        </c:ser>
        <c:ser>
          <c:idx val="1"/>
          <c:order val="1"/>
          <c:tx>
            <c:strRef>
              <c:f>Overview!$D$3</c:f>
              <c:strCache>
                <c:ptCount val="1"/>
                <c:pt idx="0">
                  <c:v>Net</c:v>
                </c:pt>
              </c:strCache>
            </c:strRef>
          </c:tx>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elete val="1"/>
          </c:dLbls>
          <c:cat>
            <c:strRef>
              <c:f>Overview!$B$4:$B$8</c:f>
              <c:strCache>
                <c:ptCount val="5"/>
                <c:pt idx="0">
                  <c:v>Operational Risk </c:v>
                </c:pt>
                <c:pt idx="1">
                  <c:v>Financial Risk</c:v>
                </c:pt>
                <c:pt idx="2">
                  <c:v>Compliance Risk</c:v>
                </c:pt>
                <c:pt idx="3">
                  <c:v>Strategic Risk</c:v>
                </c:pt>
                <c:pt idx="4">
                  <c:v>Other Risk</c:v>
                </c:pt>
              </c:strCache>
            </c:strRef>
          </c:cat>
          <c:val>
            <c:numRef>
              <c:f>Overview!$D$4:$D$8</c:f>
              <c:numCache>
                <c:formatCode>_-* #,##0_-;\-* #,##0_-;_-* "-"??_-;_-@_-</c:formatCode>
                <c:ptCount val="5"/>
                <c:pt idx="0">
                  <c:v>15</c:v>
                </c:pt>
                <c:pt idx="1">
                  <c:v>0</c:v>
                </c:pt>
                <c:pt idx="2">
                  <c:v>0</c:v>
                </c:pt>
                <c:pt idx="3">
                  <c:v>0</c:v>
                </c:pt>
                <c:pt idx="4">
                  <c:v>0</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Overview!$B$2</c:f>
          <c:strCache>
            <c:ptCount val="1"/>
            <c:pt idx="0">
              <c:v>Risk Categories</c:v>
            </c:pt>
          </c:strCache>
        </c:strRef>
      </c:tx>
      <c:layout/>
      <c:overlay val="0"/>
      <c:spPr>
        <a:noFill/>
        <a:ln>
          <a:noFill/>
        </a:ln>
        <a:effectLst/>
      </c:spPr>
    </c:title>
    <c:autoTitleDeleted val="0"/>
    <c:plotArea>
      <c:layout/>
      <c:doughnutChart>
        <c:varyColors val="1"/>
        <c:ser>
          <c:idx val="0"/>
          <c:order val="0"/>
          <c:tx>
            <c:strRef>
              <c:f>Overview!$G$3</c:f>
              <c:strCache>
                <c:ptCount val="1"/>
                <c:pt idx="0">
                  <c:v>Gross</c:v>
                </c:pt>
              </c:strCache>
            </c:strRef>
          </c:tx>
          <c:explosion val="0"/>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Lbls>
            <c:delete val="1"/>
          </c:dLbls>
          <c:cat>
            <c:strRef>
              <c:f>Overview!$F$4:$F$8</c:f>
              <c:strCache>
                <c:ptCount val="5"/>
                <c:pt idx="0">
                  <c:v>very low</c:v>
                </c:pt>
                <c:pt idx="1">
                  <c:v>low</c:v>
                </c:pt>
                <c:pt idx="2">
                  <c:v>medium</c:v>
                </c:pt>
                <c:pt idx="3">
                  <c:v>high</c:v>
                </c:pt>
                <c:pt idx="4">
                  <c:v>very high</c:v>
                </c:pt>
              </c:strCache>
            </c:strRef>
          </c:cat>
          <c:val>
            <c:numRef>
              <c:f>Overview!$G$4:$G$8</c:f>
              <c:numCache>
                <c:formatCode>_-* #,##0_-;\-* #,##0_-;_-* "-"??_-;_-@_-</c:formatCode>
                <c:ptCount val="5"/>
                <c:pt idx="0">
                  <c:v>0</c:v>
                </c:pt>
                <c:pt idx="1">
                  <c:v>150</c:v>
                </c:pt>
                <c:pt idx="2">
                  <c:v>0</c:v>
                </c:pt>
                <c:pt idx="3">
                  <c:v>330</c:v>
                </c:pt>
                <c:pt idx="4">
                  <c:v>15000</c:v>
                </c:pt>
              </c:numCache>
            </c:numRef>
          </c:val>
        </c:ser>
        <c:ser>
          <c:idx val="1"/>
          <c:order val="1"/>
          <c:tx>
            <c:strRef>
              <c:f>Overview!$H$3</c:f>
              <c:strCache>
                <c:ptCount val="1"/>
                <c:pt idx="0">
                  <c:v>Net</c:v>
                </c:pt>
              </c:strCache>
            </c:strRef>
          </c:tx>
          <c:explosion val="0"/>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Lbls>
            <c:delete val="1"/>
          </c:dLbls>
          <c:cat>
            <c:strRef>
              <c:f>Overview!$F$4:$F$8</c:f>
              <c:strCache>
                <c:ptCount val="5"/>
                <c:pt idx="0">
                  <c:v>very low</c:v>
                </c:pt>
                <c:pt idx="1">
                  <c:v>low</c:v>
                </c:pt>
                <c:pt idx="2">
                  <c:v>medium</c:v>
                </c:pt>
                <c:pt idx="3">
                  <c:v>high</c:v>
                </c:pt>
                <c:pt idx="4">
                  <c:v>very high</c:v>
                </c:pt>
              </c:strCache>
            </c:strRef>
          </c:cat>
          <c:val>
            <c:numRef>
              <c:f>Overview!$H$4:$H$8</c:f>
              <c:numCache>
                <c:formatCode>_-* #,##0_-;\-* #,##0_-;_-* "-"??_-;_-@_-</c:formatCode>
                <c:ptCount val="5"/>
                <c:pt idx="0">
                  <c:v>21</c:v>
                </c:pt>
                <c:pt idx="1">
                  <c:v>50</c:v>
                </c:pt>
                <c:pt idx="2">
                  <c:v>300</c:v>
                </c:pt>
                <c:pt idx="3">
                  <c:v>0</c:v>
                </c:pt>
                <c:pt idx="4">
                  <c:v>0</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Gross Risks</a:t>
            </a:r>
            <a:endParaRPr lang="en-US" sz="1400" b="0" i="0" u="none" strike="noStrike" kern="1200" spc="0" baseline="0">
              <a:solidFill>
                <a:sysClr val="windowText" lastClr="000000">
                  <a:lumMod val="65000"/>
                  <a:lumOff val="35000"/>
                </a:sysClr>
              </a:solidFill>
              <a:latin typeface="+mn-lt"/>
              <a:ea typeface="+mn-ea"/>
              <a:cs typeface="+mn-cs"/>
            </a:endParaRPr>
          </a:p>
        </c:rich>
      </c:tx>
      <c:layout/>
      <c:overlay val="0"/>
    </c:title>
    <c:autoTitleDeleted val="0"/>
    <c:plotArea>
      <c:layout/>
      <c:scatterChart>
        <c:scatterStyle val="marker"/>
        <c:varyColors val="0"/>
        <c:ser>
          <c:idx val="0"/>
          <c:order val="0"/>
          <c:tx>
            <c:strRef>
              <c:f>Overview!$B$3</c:f>
              <c:strCache>
                <c:ptCount val="1"/>
                <c:pt idx="0">
                  <c:v>EV in TEUR</c:v>
                </c:pt>
              </c:strCache>
            </c:strRef>
          </c:tx>
          <c:spPr>
            <a:ln w="28575" cap="rnd" cmpd="sng" algn="ctr">
              <a:noFill/>
              <a:prstDash val="solid"/>
              <a:round/>
            </a:ln>
          </c:spPr>
          <c:marker>
            <c:symbol val="circle"/>
            <c:size val="5"/>
            <c:spPr>
              <a:solidFill>
                <a:schemeClr val="accent1">
                  <a:lumMod val="60000"/>
                  <a:lumOff val="40000"/>
                </a:schemeClr>
              </a:solidFill>
              <a:ln w="9525" cap="flat" cmpd="sng" algn="ctr">
                <a:solidFill>
                  <a:schemeClr val="tx1"/>
                </a:solidFill>
                <a:prstDash val="solid"/>
                <a:round/>
              </a:ln>
            </c:spPr>
          </c:marker>
          <c:dLbls>
            <c:delete val="1"/>
          </c:dLbls>
          <c:xVal>
            <c:numRef>
              <c:f>Register!$E$2:$E$999</c:f>
              <c:numCache>
                <c:formatCode>0%</c:formatCode>
                <c:ptCount val="998"/>
                <c:pt idx="0">
                  <c:v>0.8</c:v>
                </c:pt>
                <c:pt idx="1">
                  <c:v>0.33</c:v>
                </c:pt>
                <c:pt idx="2">
                  <c:v>0.1</c:v>
                </c:pt>
                <c:pt idx="3">
                  <c:v>0.05</c:v>
                </c:pt>
                <c:pt idx="4">
                  <c:v>0.1</c:v>
                </c:pt>
                <c:pt idx="5">
                  <c:v>0.1</c:v>
                </c:pt>
              </c:numCache>
            </c:numRef>
          </c:xVal>
          <c:yVal>
            <c:numRef>
              <c:f>Register!$G$2:$G$999</c:f>
              <c:numCache>
                <c:formatCode>_-* #,##0_-;\-* #,##0_-;_-* "-"??_-;_-@_-</c:formatCode>
                <c:ptCount val="998"/>
                <c:pt idx="0">
                  <c:v>15000</c:v>
                </c:pt>
                <c:pt idx="1">
                  <c:v>1000</c:v>
                </c:pt>
                <c:pt idx="2">
                  <c:v>15000</c:v>
                </c:pt>
                <c:pt idx="3">
                  <c:v>1000</c:v>
                </c:pt>
                <c:pt idx="4">
                  <c:v>15000</c:v>
                </c:pt>
                <c:pt idx="5">
                  <c:v>1000</c:v>
                </c:pt>
              </c:numCache>
            </c:numRef>
          </c:yVal>
          <c:smooth val="0"/>
        </c:ser>
        <c:dLbls>
          <c:showLegendKey val="0"/>
          <c:showVal val="0"/>
          <c:showCatName val="0"/>
          <c:showSerName val="0"/>
          <c:showPercent val="0"/>
          <c:showBubbleSize val="0"/>
        </c:dLbls>
        <c:axId val="279770624"/>
        <c:axId val="302891008"/>
      </c:scatterChart>
      <c:valAx>
        <c:axId val="279770624"/>
        <c:scaling>
          <c:orientation val="minMax"/>
          <c:max val="1"/>
        </c:scaling>
        <c:delete val="0"/>
        <c:axPos val="b"/>
        <c:minorGridlines>
          <c:spPr>
            <a:ln w="9525" cap="flat" cmpd="sng" algn="ctr">
              <a:solidFill>
                <a:schemeClr val="tx1">
                  <a:tint val="75000"/>
                  <a:shade val="95000"/>
                  <a:satMod val="105000"/>
                </a:schemeClr>
              </a:solidFill>
              <a:prstDash val="dash"/>
              <a:round/>
            </a:ln>
          </c:spPr>
        </c:minorGridlines>
        <c:title>
          <c:tx>
            <c:rich>
              <a:bodyPr rot="0" spcFirstLastPara="0" vertOverflow="ellipsis" vert="horz" wrap="square" anchor="ctr" anchorCtr="1"/>
              <a:lstStyle/>
              <a:p>
                <a:pPr algn="ctr" rtl="0">
                  <a:defRPr lang="en-US"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latin typeface="+mn-lt"/>
                    <a:ea typeface="+mn-ea"/>
                    <a:cs typeface="+mn-cs"/>
                  </a:rPr>
                  <a:t>Likelihood (%)</a:t>
                </a:r>
                <a:endParaRPr lang="en-US" sz="1000" b="0" i="0" u="none" strike="noStrike" kern="1200" baseline="0">
                  <a:solidFill>
                    <a:sysClr val="windowText" lastClr="000000">
                      <a:lumMod val="65000"/>
                      <a:lumOff val="35000"/>
                    </a:sysClr>
                  </a:solidFill>
                  <a:latin typeface="+mn-lt"/>
                  <a:ea typeface="+mn-ea"/>
                  <a:cs typeface="+mn-cs"/>
                </a:endParaRPr>
              </a:p>
            </c:rich>
          </c:tx>
          <c:layout/>
          <c:overlay val="0"/>
        </c:title>
        <c:numFmt formatCode="0%"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302891008"/>
        <c:crosses val="autoZero"/>
        <c:crossBetween val="midCat"/>
      </c:valAx>
      <c:valAx>
        <c:axId val="302891008"/>
        <c:scaling>
          <c:orientation val="minMax"/>
        </c:scaling>
        <c:delete val="0"/>
        <c:axPos val="l"/>
        <c:majorGridlines>
          <c:spPr>
            <a:ln w="9525" cap="flat" cmpd="sng" algn="ctr">
              <a:solidFill>
                <a:schemeClr val="tx1">
                  <a:tint val="75000"/>
                  <a:shade val="95000"/>
                  <a:satMod val="105000"/>
                </a:schemeClr>
              </a:solidFill>
              <a:prstDash val="dash"/>
              <a:round/>
            </a:ln>
          </c:spPr>
        </c:majorGridlines>
        <c:title>
          <c:tx>
            <c:rich>
              <a:bodyPr rot="-5400000" spcFirstLastPara="0" vertOverflow="ellipsis" vert="horz" wrap="square" anchor="ctr" anchorCtr="1"/>
              <a:lstStyle/>
              <a:p>
                <a:pPr algn="ctr" rtl="0">
                  <a:defRPr lang="en-US"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latin typeface="+mn-lt"/>
                    <a:ea typeface="+mn-ea"/>
                    <a:cs typeface="+mn-cs"/>
                  </a:rPr>
                  <a:t>Consequence in TEUR</a:t>
                </a:r>
                <a:endParaRPr lang="en-US" sz="1000" b="0" i="0" u="none" strike="noStrike" kern="1200" baseline="0">
                  <a:solidFill>
                    <a:sysClr val="windowText" lastClr="000000">
                      <a:lumMod val="65000"/>
                      <a:lumOff val="35000"/>
                    </a:sysClr>
                  </a:solidFill>
                  <a:latin typeface="+mn-lt"/>
                  <a:ea typeface="+mn-ea"/>
                  <a:cs typeface="+mn-cs"/>
                </a:endParaRPr>
              </a:p>
            </c:rich>
          </c:tx>
          <c:layout/>
          <c:overlay val="0"/>
        </c:title>
        <c:numFmt formatCode="#,##0" sourceLinked="0"/>
        <c:majorTickMark val="out"/>
        <c:minorTickMark val="none"/>
        <c:tickLblPos val="nextTo"/>
        <c:spPr>
          <a:ln w="9525" cap="flat" cmpd="sng" algn="ctr">
            <a:solidFill>
              <a:schemeClr val="tx1">
                <a:tint val="75000"/>
                <a:shade val="95000"/>
                <a:satMod val="105000"/>
              </a:schemeClr>
            </a:solidFill>
            <a:prstDash val="sysDash"/>
            <a:round/>
          </a:ln>
        </c:spPr>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279770624"/>
        <c:crosses val="autoZero"/>
        <c:crossBetween val="midCat"/>
      </c:valAx>
      <c:spPr>
        <a:gradFill flip="none" rotWithShape="1">
          <a:gsLst>
            <a:gs pos="100000">
              <a:srgbClr val="C00000"/>
            </a:gs>
            <a:gs pos="60000">
              <a:srgbClr val="FF4F4F"/>
            </a:gs>
            <a:gs pos="0">
              <a:srgbClr val="00B050"/>
            </a:gs>
            <a:gs pos="10000">
              <a:srgbClr val="79CF2A"/>
            </a:gs>
            <a:gs pos="25000">
              <a:srgbClr val="FFF200"/>
            </a:gs>
          </a:gsLst>
          <a:lin ang="18000000" scaled="0"/>
          <a:tileRect/>
        </a:gradFill>
      </c:spPr>
    </c:plotArea>
    <c:plotVisOnly val="1"/>
    <c:dispBlanksAs val="gap"/>
    <c:showDLblsOverMax val="0"/>
  </c:chart>
  <c:spPr>
    <a:ln w="9525" cap="flat" cmpd="sng" algn="ctr">
      <a:solidFill>
        <a:schemeClr val="bg1">
          <a:lumMod val="85000"/>
        </a:schemeClr>
      </a:solidFill>
      <a:prstDash val="solid"/>
      <a:round/>
    </a:ln>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Overview!$B$2</c:f>
          <c:strCache>
            <c:ptCount val="1"/>
            <c:pt idx="0">
              <c:v>Risk Categories</c:v>
            </c:pt>
          </c:strCache>
        </c:strRef>
      </c:tx>
      <c:layout/>
      <c:overlay val="0"/>
      <c:spPr>
        <a:noFill/>
        <a:ln>
          <a:noFill/>
        </a:ln>
        <a:effectLst/>
      </c:spPr>
    </c:title>
    <c:autoTitleDeleted val="0"/>
    <c:plotArea>
      <c:layout/>
      <c:barChart>
        <c:barDir val="col"/>
        <c:grouping val="clustered"/>
        <c:varyColors val="0"/>
        <c:ser>
          <c:idx val="1"/>
          <c:order val="0"/>
          <c:tx>
            <c:strRef>
              <c:f>Overview!$D$3</c:f>
              <c:strCache>
                <c:ptCount val="1"/>
                <c:pt idx="0">
                  <c:v>Net</c:v>
                </c:pt>
              </c:strCache>
            </c:strRef>
          </c:tx>
          <c:spPr>
            <a:solidFill>
              <a:schemeClr val="accent1"/>
            </a:solidFill>
            <a:ln>
              <a:solidFill>
                <a:schemeClr val="tx2">
                  <a:lumMod val="75000"/>
                </a:schemeClr>
              </a:solidFill>
            </a:ln>
            <a:effectLst/>
          </c:spPr>
          <c:invertIfNegative val="0"/>
          <c:dLbls>
            <c:delete val="1"/>
          </c:dLbls>
          <c:cat>
            <c:strRef>
              <c:f>Overview!$B$4:$B$9</c:f>
              <c:strCache>
                <c:ptCount val="6"/>
                <c:pt idx="0">
                  <c:v>Operational Risk </c:v>
                </c:pt>
                <c:pt idx="1">
                  <c:v>Financial Risk</c:v>
                </c:pt>
                <c:pt idx="2">
                  <c:v>Compliance Risk</c:v>
                </c:pt>
                <c:pt idx="3">
                  <c:v>Strategic Risk</c:v>
                </c:pt>
                <c:pt idx="4">
                  <c:v>Other Risk</c:v>
                </c:pt>
                <c:pt idx="5">
                  <c:v>Market Risk</c:v>
                </c:pt>
              </c:strCache>
            </c:strRef>
          </c:cat>
          <c:val>
            <c:numRef>
              <c:f>Overview!$D$4:$D$9</c:f>
              <c:numCache>
                <c:formatCode>_-* #,##0_-;\-* #,##0_-;_-* "-"??_-;_-@_-</c:formatCode>
                <c:ptCount val="6"/>
                <c:pt idx="0">
                  <c:v>15</c:v>
                </c:pt>
                <c:pt idx="1">
                  <c:v>0</c:v>
                </c:pt>
                <c:pt idx="2">
                  <c:v>0</c:v>
                </c:pt>
                <c:pt idx="3">
                  <c:v>0</c:v>
                </c:pt>
                <c:pt idx="4">
                  <c:v>0</c:v>
                </c:pt>
                <c:pt idx="5">
                  <c:v>0</c:v>
                </c:pt>
              </c:numCache>
            </c:numRef>
          </c:val>
        </c:ser>
        <c:ser>
          <c:idx val="0"/>
          <c:order val="1"/>
          <c:tx>
            <c:strRef>
              <c:f>Overview!$C$3</c:f>
              <c:strCache>
                <c:ptCount val="1"/>
                <c:pt idx="0">
                  <c:v>Gross</c:v>
                </c:pt>
              </c:strCache>
            </c:strRef>
          </c:tx>
          <c:spPr>
            <a:noFill/>
            <a:ln w="19050">
              <a:solidFill>
                <a:srgbClr val="FF4F4F"/>
              </a:solidFill>
              <a:prstDash val="sysDash"/>
            </a:ln>
            <a:effectLst/>
          </c:spPr>
          <c:invertIfNegative val="0"/>
          <c:dLbls>
            <c:delete val="1"/>
          </c:dLbls>
          <c:cat>
            <c:strRef>
              <c:f>Overview!$B$4:$B$9</c:f>
              <c:strCache>
                <c:ptCount val="6"/>
                <c:pt idx="0">
                  <c:v>Operational Risk </c:v>
                </c:pt>
                <c:pt idx="1">
                  <c:v>Financial Risk</c:v>
                </c:pt>
                <c:pt idx="2">
                  <c:v>Compliance Risk</c:v>
                </c:pt>
                <c:pt idx="3">
                  <c:v>Strategic Risk</c:v>
                </c:pt>
                <c:pt idx="4">
                  <c:v>Other Risk</c:v>
                </c:pt>
                <c:pt idx="5">
                  <c:v>Market Risk</c:v>
                </c:pt>
              </c:strCache>
            </c:strRef>
          </c:cat>
          <c:val>
            <c:numRef>
              <c:f>Overview!$C$4:$C$9</c:f>
              <c:numCache>
                <c:formatCode>_-* #,##0_-;\-* #,##0_-;_-* "-"??_-;_-@_-</c:formatCode>
                <c:ptCount val="6"/>
                <c:pt idx="0">
                  <c:v>12000</c:v>
                </c:pt>
                <c:pt idx="1">
                  <c:v>0</c:v>
                </c:pt>
                <c:pt idx="2">
                  <c:v>0</c:v>
                </c:pt>
                <c:pt idx="3">
                  <c:v>0</c:v>
                </c:pt>
                <c:pt idx="4">
                  <c:v>0</c:v>
                </c:pt>
                <c:pt idx="5">
                  <c:v>0</c:v>
                </c:pt>
              </c:numCache>
            </c:numRef>
          </c:val>
        </c:ser>
        <c:dLbls>
          <c:showLegendKey val="0"/>
          <c:showVal val="0"/>
          <c:showCatName val="0"/>
          <c:showSerName val="0"/>
          <c:showPercent val="0"/>
          <c:showBubbleSize val="0"/>
        </c:dLbls>
        <c:gapWidth val="100"/>
        <c:overlap val="100"/>
        <c:axId val="699642976"/>
        <c:axId val="699659616"/>
      </c:barChart>
      <c:catAx>
        <c:axId val="69964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99659616"/>
        <c:crosses val="autoZero"/>
        <c:auto val="1"/>
        <c:lblAlgn val="ctr"/>
        <c:lblOffset val="100"/>
        <c:noMultiLvlLbl val="0"/>
      </c:catAx>
      <c:valAx>
        <c:axId val="699659616"/>
        <c:scaling>
          <c:logBase val="10"/>
          <c:orientation val="minMax"/>
        </c:scaling>
        <c:delete val="0"/>
        <c:axPos val="l"/>
        <c:majorGridlines>
          <c:spPr>
            <a:ln w="9525" cap="flat" cmpd="sng" algn="ctr">
              <a:solidFill>
                <a:schemeClr val="tx1">
                  <a:lumMod val="15000"/>
                  <a:lumOff val="85000"/>
                </a:schemeClr>
              </a:solidFill>
              <a:prstDash val="solid"/>
              <a:round/>
            </a:ln>
            <a:effectLst/>
          </c:spPr>
        </c:majorGridlines>
        <c:title>
          <c:tx>
            <c:strRef>
              <c:f>Overview!$B$3</c:f>
              <c:strCache>
                <c:ptCount val="1"/>
                <c:pt idx="0">
                  <c:v>EV in TEUR</c:v>
                </c:pt>
              </c:strCache>
            </c:strRef>
          </c:tx>
          <c:layout/>
          <c:overlay val="0"/>
          <c:spPr>
            <a:noFill/>
            <a:ln>
              <a:noFill/>
            </a:ln>
            <a:effectLst/>
          </c:spPr>
        </c:title>
        <c:numFmt formatCode="_-* #,##0_-;\-* #,##0_-;_-* &quot;-&quot;??_-;_-@_-"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99642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en-US"/>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Overview!$B$2</c:f>
          <c:strCache>
            <c:ptCount val="1"/>
            <c:pt idx="0">
              <c:v>Risk Categories</c:v>
            </c:pt>
          </c:strCache>
        </c:strRef>
      </c:tx>
      <c:layout/>
      <c:overlay val="0"/>
      <c:spPr>
        <a:noFill/>
        <a:ln>
          <a:noFill/>
        </a:ln>
        <a:effectLst/>
      </c:spPr>
    </c:title>
    <c:autoTitleDeleted val="0"/>
    <c:plotArea>
      <c:layout/>
      <c:barChart>
        <c:barDir val="col"/>
        <c:grouping val="clustered"/>
        <c:varyColors val="0"/>
        <c:ser>
          <c:idx val="1"/>
          <c:order val="0"/>
          <c:tx>
            <c:strRef>
              <c:f>Overview!$D$3</c:f>
              <c:strCache>
                <c:ptCount val="1"/>
                <c:pt idx="0">
                  <c:v>Net</c:v>
                </c:pt>
              </c:strCache>
            </c:strRef>
          </c:tx>
          <c:spPr>
            <a:solidFill>
              <a:schemeClr val="accent1"/>
            </a:solidFill>
            <a:ln>
              <a:solidFill>
                <a:schemeClr val="tx2">
                  <a:lumMod val="75000"/>
                </a:schemeClr>
              </a:solidFill>
            </a:ln>
            <a:effectLst/>
          </c:spPr>
          <c:invertIfNegative val="0"/>
          <c:dLbls>
            <c:delete val="1"/>
          </c:dLbls>
          <c:cat>
            <c:strRef>
              <c:f>Overview!$F$4:$F$8</c:f>
              <c:strCache>
                <c:ptCount val="5"/>
                <c:pt idx="0">
                  <c:v>very low</c:v>
                </c:pt>
                <c:pt idx="1">
                  <c:v>low</c:v>
                </c:pt>
                <c:pt idx="2">
                  <c:v>medium</c:v>
                </c:pt>
                <c:pt idx="3">
                  <c:v>high</c:v>
                </c:pt>
                <c:pt idx="4">
                  <c:v>very high</c:v>
                </c:pt>
              </c:strCache>
            </c:strRef>
          </c:cat>
          <c:val>
            <c:numRef>
              <c:f>Overview!$H$4:$H$8</c:f>
              <c:numCache>
                <c:formatCode>_-* #,##0_-;\-* #,##0_-;_-* "-"??_-;_-@_-</c:formatCode>
                <c:ptCount val="5"/>
                <c:pt idx="0">
                  <c:v>21</c:v>
                </c:pt>
                <c:pt idx="1">
                  <c:v>50</c:v>
                </c:pt>
                <c:pt idx="2">
                  <c:v>300</c:v>
                </c:pt>
                <c:pt idx="3">
                  <c:v>0</c:v>
                </c:pt>
                <c:pt idx="4">
                  <c:v>0</c:v>
                </c:pt>
              </c:numCache>
            </c:numRef>
          </c:val>
        </c:ser>
        <c:ser>
          <c:idx val="0"/>
          <c:order val="1"/>
          <c:tx>
            <c:strRef>
              <c:f>Overview!$C$3</c:f>
              <c:strCache>
                <c:ptCount val="1"/>
                <c:pt idx="0">
                  <c:v>Gross</c:v>
                </c:pt>
              </c:strCache>
            </c:strRef>
          </c:tx>
          <c:spPr>
            <a:noFill/>
            <a:ln w="19050">
              <a:solidFill>
                <a:srgbClr val="FF4F4F"/>
              </a:solidFill>
              <a:prstDash val="sysDash"/>
            </a:ln>
            <a:effectLst/>
          </c:spPr>
          <c:invertIfNegative val="0"/>
          <c:dLbls>
            <c:delete val="1"/>
          </c:dLbls>
          <c:cat>
            <c:strRef>
              <c:f>Overview!$F$4:$F$8</c:f>
              <c:strCache>
                <c:ptCount val="5"/>
                <c:pt idx="0">
                  <c:v>very low</c:v>
                </c:pt>
                <c:pt idx="1">
                  <c:v>low</c:v>
                </c:pt>
                <c:pt idx="2">
                  <c:v>medium</c:v>
                </c:pt>
                <c:pt idx="3">
                  <c:v>high</c:v>
                </c:pt>
                <c:pt idx="4">
                  <c:v>very high</c:v>
                </c:pt>
              </c:strCache>
            </c:strRef>
          </c:cat>
          <c:val>
            <c:numRef>
              <c:f>Overview!$G$4:$G$8</c:f>
              <c:numCache>
                <c:formatCode>_-* #,##0_-;\-* #,##0_-;_-* "-"??_-;_-@_-</c:formatCode>
                <c:ptCount val="5"/>
                <c:pt idx="0">
                  <c:v>0</c:v>
                </c:pt>
                <c:pt idx="1">
                  <c:v>150</c:v>
                </c:pt>
                <c:pt idx="2">
                  <c:v>0</c:v>
                </c:pt>
                <c:pt idx="3">
                  <c:v>330</c:v>
                </c:pt>
                <c:pt idx="4">
                  <c:v>15000</c:v>
                </c:pt>
              </c:numCache>
            </c:numRef>
          </c:val>
        </c:ser>
        <c:dLbls>
          <c:showLegendKey val="0"/>
          <c:showVal val="0"/>
          <c:showCatName val="0"/>
          <c:showSerName val="0"/>
          <c:showPercent val="0"/>
          <c:showBubbleSize val="0"/>
        </c:dLbls>
        <c:gapWidth val="100"/>
        <c:overlap val="100"/>
        <c:axId val="699642976"/>
        <c:axId val="699659616"/>
      </c:barChart>
      <c:catAx>
        <c:axId val="69964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99659616"/>
        <c:crosses val="autoZero"/>
        <c:auto val="1"/>
        <c:lblAlgn val="ctr"/>
        <c:lblOffset val="100"/>
        <c:noMultiLvlLbl val="0"/>
      </c:catAx>
      <c:valAx>
        <c:axId val="699659616"/>
        <c:scaling>
          <c:logBase val="10"/>
          <c:orientation val="minMax"/>
        </c:scaling>
        <c:delete val="0"/>
        <c:axPos val="l"/>
        <c:majorGridlines>
          <c:spPr>
            <a:ln w="9525" cap="flat" cmpd="sng" algn="ctr">
              <a:solidFill>
                <a:schemeClr val="tx1">
                  <a:lumMod val="15000"/>
                  <a:lumOff val="85000"/>
                </a:schemeClr>
              </a:solidFill>
              <a:prstDash val="solid"/>
              <a:round/>
            </a:ln>
            <a:effectLst/>
          </c:spPr>
        </c:majorGridlines>
        <c:title>
          <c:tx>
            <c:strRef>
              <c:f>Overview!$B$3</c:f>
              <c:strCache>
                <c:ptCount val="1"/>
                <c:pt idx="0">
                  <c:v>EV in TEUR</c:v>
                </c:pt>
              </c:strCache>
            </c:strRef>
          </c:tx>
          <c:layout/>
          <c:overlay val="0"/>
          <c:spPr>
            <a:noFill/>
            <a:ln>
              <a:noFill/>
            </a:ln>
            <a:effectLst/>
          </c:spPr>
        </c:title>
        <c:numFmt formatCode="_-* #,##0_-;\-* #,##0_-;_-* &quot;-&quot;??_-;_-@_-"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99642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9526</xdr:colOff>
      <xdr:row>27</xdr:row>
      <xdr:rowOff>152400</xdr:rowOff>
    </xdr:from>
    <xdr:to>
      <xdr:col>11</xdr:col>
      <xdr:colOff>28575</xdr:colOff>
      <xdr:row>47</xdr:row>
      <xdr:rowOff>66675</xdr:rowOff>
    </xdr:to>
    <xdr:graphicFrame>
      <xdr:nvGraphicFramePr>
        <xdr:cNvPr id="3" name="Diagramm 2"/>
        <xdr:cNvGraphicFramePr/>
      </xdr:nvGraphicFramePr>
      <xdr:xfrm>
        <a:off x="295275" y="5090160"/>
        <a:ext cx="7677150" cy="35718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12</xdr:row>
      <xdr:rowOff>1587</xdr:rowOff>
    </xdr:from>
    <xdr:to>
      <xdr:col>7</xdr:col>
      <xdr:colOff>431057</xdr:colOff>
      <xdr:row>27</xdr:row>
      <xdr:rowOff>36512</xdr:rowOff>
    </xdr:to>
    <xdr:graphicFrame>
      <xdr:nvGraphicFramePr>
        <xdr:cNvPr id="4" name="Diagramm 3"/>
        <xdr:cNvGraphicFramePr/>
      </xdr:nvGraphicFramePr>
      <xdr:xfrm>
        <a:off x="304800" y="2195830"/>
        <a:ext cx="5280660" cy="27781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542925</xdr:colOff>
      <xdr:row>12</xdr:row>
      <xdr:rowOff>9525</xdr:rowOff>
    </xdr:from>
    <xdr:to>
      <xdr:col>15</xdr:col>
      <xdr:colOff>314324</xdr:colOff>
      <xdr:row>27</xdr:row>
      <xdr:rowOff>44450</xdr:rowOff>
    </xdr:to>
    <xdr:graphicFrame>
      <xdr:nvGraphicFramePr>
        <xdr:cNvPr id="5" name="Diagramm 4"/>
        <xdr:cNvGraphicFramePr/>
      </xdr:nvGraphicFramePr>
      <xdr:xfrm>
        <a:off x="5697855" y="2204085"/>
        <a:ext cx="5348605" cy="277812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123825</xdr:colOff>
      <xdr:row>27</xdr:row>
      <xdr:rowOff>152401</xdr:rowOff>
    </xdr:from>
    <xdr:to>
      <xdr:col>22</xdr:col>
      <xdr:colOff>114299</xdr:colOff>
      <xdr:row>47</xdr:row>
      <xdr:rowOff>66675</xdr:rowOff>
    </xdr:to>
    <xdr:graphicFrame>
      <xdr:nvGraphicFramePr>
        <xdr:cNvPr id="2" name="Diagramm 2"/>
        <xdr:cNvGraphicFramePr/>
      </xdr:nvGraphicFramePr>
      <xdr:xfrm>
        <a:off x="8067675" y="5090160"/>
        <a:ext cx="7659370" cy="357187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23812</xdr:colOff>
      <xdr:row>47</xdr:row>
      <xdr:rowOff>185737</xdr:rowOff>
    </xdr:from>
    <xdr:to>
      <xdr:col>11</xdr:col>
      <xdr:colOff>10158</xdr:colOff>
      <xdr:row>62</xdr:row>
      <xdr:rowOff>71437</xdr:rowOff>
    </xdr:to>
    <xdr:graphicFrame>
      <xdr:nvGraphicFramePr>
        <xdr:cNvPr id="6" name="Chart 5"/>
        <xdr:cNvGraphicFramePr/>
      </xdr:nvGraphicFramePr>
      <xdr:xfrm>
        <a:off x="309245" y="8778240"/>
        <a:ext cx="7644130" cy="26314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114300</xdr:colOff>
      <xdr:row>47</xdr:row>
      <xdr:rowOff>180975</xdr:rowOff>
    </xdr:from>
    <xdr:to>
      <xdr:col>22</xdr:col>
      <xdr:colOff>90488</xdr:colOff>
      <xdr:row>62</xdr:row>
      <xdr:rowOff>66675</xdr:rowOff>
    </xdr:to>
    <xdr:graphicFrame>
      <xdr:nvGraphicFramePr>
        <xdr:cNvPr id="7" name="Chart 6"/>
        <xdr:cNvGraphicFramePr/>
      </xdr:nvGraphicFramePr>
      <xdr:xfrm>
        <a:off x="8058150" y="8776335"/>
        <a:ext cx="7645400" cy="26289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H11"/>
  <sheetViews>
    <sheetView showGridLines="0" tabSelected="1" workbookViewId="0">
      <selection activeCell="K5" sqref="K5"/>
    </sheetView>
  </sheetViews>
  <sheetFormatPr defaultColWidth="8.71428571428571" defaultRowHeight="14.4" outlineLevelCol="7"/>
  <cols>
    <col min="1" max="1" width="3.57142857142857" customWidth="1"/>
    <col min="2" max="2" width="15.4285714285714" customWidth="1"/>
    <col min="6" max="6" width="10.5714285714286" customWidth="1"/>
  </cols>
  <sheetData>
    <row r="2" spans="2:8">
      <c r="B2" s="8" t="s">
        <v>0</v>
      </c>
      <c r="C2" s="3"/>
      <c r="D2" s="3"/>
      <c r="F2" s="8" t="s">
        <v>1</v>
      </c>
      <c r="G2" s="3"/>
      <c r="H2" s="3"/>
    </row>
    <row r="3" spans="2:8">
      <c r="B3" s="8" t="s">
        <v>2</v>
      </c>
      <c r="C3" s="3" t="s">
        <v>3</v>
      </c>
      <c r="D3" s="3" t="s">
        <v>4</v>
      </c>
      <c r="F3" s="8" t="s">
        <v>2</v>
      </c>
      <c r="G3" s="3" t="s">
        <v>3</v>
      </c>
      <c r="H3" s="3" t="s">
        <v>4</v>
      </c>
    </row>
    <row r="4" spans="2:8">
      <c r="B4" t="s">
        <v>5</v>
      </c>
      <c r="C4" s="9">
        <f>+IFERROR(VLOOKUP(B4,Register!C:I,7,FALSE),0)</f>
        <v>12000</v>
      </c>
      <c r="D4" s="9">
        <f>+IFERROR(VLOOKUP(B4,Register!C:S,17,FALSE),0)</f>
        <v>15</v>
      </c>
      <c r="F4" t="str">
        <f>+masterfile!L3</f>
        <v>very low</v>
      </c>
      <c r="G4" s="9">
        <f>+SUMIF(Register!J:J,1,Register!I:I)</f>
        <v>0</v>
      </c>
      <c r="H4" s="9">
        <f>+SUMIF(Register!T:T,1,Register!S:S)</f>
        <v>21</v>
      </c>
    </row>
    <row r="5" spans="2:8">
      <c r="B5" t="s">
        <v>6</v>
      </c>
      <c r="C5" s="9">
        <f>+IFERROR(VLOOKUP(B5,Register!C:I,7,FALSE),0)</f>
        <v>0</v>
      </c>
      <c r="D5" s="9">
        <f>+IFERROR(VLOOKUP(B5,Register!C:S,17,FALSE),0)</f>
        <v>0</v>
      </c>
      <c r="F5" t="str">
        <f>+masterfile!L4</f>
        <v>low</v>
      </c>
      <c r="G5" s="9">
        <f>+SUMIF(Register!J:J,2,Register!I:I)</f>
        <v>150</v>
      </c>
      <c r="H5" s="9">
        <f>+SUMIF(Register!T:T,2,Register!S:S)</f>
        <v>50</v>
      </c>
    </row>
    <row r="6" spans="2:8">
      <c r="B6" t="s">
        <v>7</v>
      </c>
      <c r="C6" s="9">
        <f>+IFERROR(VLOOKUP(B6,Register!C:I,7,FALSE),0)</f>
        <v>0</v>
      </c>
      <c r="D6" s="9">
        <f>+IFERROR(VLOOKUP(B6,Register!C:S,17,FALSE),0)</f>
        <v>0</v>
      </c>
      <c r="F6" t="str">
        <f>+masterfile!L5</f>
        <v>medium</v>
      </c>
      <c r="G6" s="9">
        <f>+SUMIF(Register!J:J,3,Register!I:I)</f>
        <v>0</v>
      </c>
      <c r="H6" s="9">
        <f>+SUMIF(Register!T:T,3,Register!S:S)</f>
        <v>300</v>
      </c>
    </row>
    <row r="7" spans="2:8">
      <c r="B7" t="s">
        <v>8</v>
      </c>
      <c r="C7" s="9">
        <f>+IFERROR(VLOOKUP(B7,Register!C:I,7,FALSE),0)</f>
        <v>0</v>
      </c>
      <c r="D7" s="9">
        <f>+IFERROR(VLOOKUP(B7,Register!C:S,17,FALSE),0)</f>
        <v>0</v>
      </c>
      <c r="F7" t="str">
        <f>+masterfile!L6</f>
        <v>high</v>
      </c>
      <c r="G7" s="9">
        <f>+SUMIF(Register!J:J,4,Register!I:I)</f>
        <v>330</v>
      </c>
      <c r="H7" s="9">
        <f>+SUMIF(Register!T:T,4,Register!S:S)</f>
        <v>0</v>
      </c>
    </row>
    <row r="8" spans="2:8">
      <c r="B8" t="s">
        <v>9</v>
      </c>
      <c r="C8" s="9">
        <f>+IFERROR(VLOOKUP(B8,Register!C:I,7,FALSE),0)</f>
        <v>0</v>
      </c>
      <c r="D8" s="9">
        <f>+IFERROR(VLOOKUP(B8,Register!C:S,17,FALSE),0)</f>
        <v>0</v>
      </c>
      <c r="F8" t="str">
        <f>+masterfile!L7</f>
        <v>very high</v>
      </c>
      <c r="G8" s="9">
        <f>+SUMIF(Register!J:J,5,Register!I:I)</f>
        <v>15000</v>
      </c>
      <c r="H8" s="9">
        <f>+SUMIF(Register!T:T,5,Register!S:S)</f>
        <v>0</v>
      </c>
    </row>
    <row r="9" spans="2:8">
      <c r="B9" t="s">
        <v>10</v>
      </c>
      <c r="C9" s="9">
        <f>+IFERROR(VLOOKUP(B9,Register!C:I,7,FALSE),0)</f>
        <v>0</v>
      </c>
      <c r="D9" s="9">
        <f>+IFERROR(VLOOKUP(B9,Register!C:S,17,FALSE),0)</f>
        <v>0</v>
      </c>
      <c r="F9" s="10"/>
      <c r="G9" s="11"/>
      <c r="H9" s="11"/>
    </row>
    <row r="10" spans="2:8">
      <c r="B10" s="10"/>
      <c r="C10" s="11"/>
      <c r="D10" s="11"/>
      <c r="F10" s="12" t="s">
        <v>11</v>
      </c>
      <c r="G10" s="13">
        <f>+SUM(G4:G9)</f>
        <v>15480</v>
      </c>
      <c r="H10" s="13">
        <f>+SUM(H4:H9)</f>
        <v>371</v>
      </c>
    </row>
    <row r="11" spans="2:4">
      <c r="B11" s="12" t="s">
        <v>11</v>
      </c>
      <c r="C11" s="13">
        <f>+SUM(C4:C10)</f>
        <v>12000</v>
      </c>
      <c r="D11" s="13">
        <f>+SUM(D4:D10)</f>
        <v>15</v>
      </c>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9"/>
  <sheetViews>
    <sheetView workbookViewId="0">
      <selection activeCell="K2" sqref="K2"/>
    </sheetView>
  </sheetViews>
  <sheetFormatPr defaultColWidth="8.71428571428571" defaultRowHeight="14.4"/>
  <cols>
    <col min="1" max="1" width="4.42857142857143" customWidth="1"/>
    <col min="2" max="2" width="3.57142857142857" customWidth="1"/>
    <col min="3" max="3" width="15.4285714285714" customWidth="1"/>
    <col min="4" max="4" width="39.4285714285714" customWidth="1"/>
    <col min="5" max="5" width="6.28571428571429" customWidth="1"/>
    <col min="6" max="6" width="3.42857142857143" style="2" customWidth="1"/>
    <col min="7" max="7" width="9.14285714285714" customWidth="1"/>
    <col min="8" max="8" width="2.42857142857143" style="2" customWidth="1"/>
    <col min="9" max="9" width="9" customWidth="1"/>
    <col min="10" max="10" width="3.85714285714286" style="2" customWidth="1"/>
    <col min="11" max="11" width="2.71428571428571" customWidth="1"/>
    <col min="12" max="12" width="6.42857142857143" customWidth="1"/>
    <col min="13" max="13" width="14.5714285714286" customWidth="1"/>
    <col min="14" max="14" width="84.5714285714286" customWidth="1"/>
    <col min="15" max="15" width="4.57142857142857" customWidth="1"/>
    <col min="16" max="16" width="3.42857142857143" style="2" customWidth="1"/>
    <col min="17" max="17" width="9.14285714285714" customWidth="1"/>
    <col min="18" max="18" width="3.42857142857143" style="2" customWidth="1"/>
    <col min="19" max="19" width="8.28571428571429" customWidth="1"/>
    <col min="20" max="20" width="4.14285714285714" style="2" customWidth="1"/>
    <col min="21" max="21" width="8.42857142857143" customWidth="1"/>
    <col min="22" max="22" width="45.8571428571429" customWidth="1"/>
    <col min="23" max="24" width="4.14285714285714" customWidth="1"/>
    <col min="25" max="25" width="9.42857142857143" customWidth="1"/>
  </cols>
  <sheetData>
    <row r="1" spans="1:25">
      <c r="A1" s="3" t="s">
        <v>12</v>
      </c>
      <c r="B1" s="3" t="s">
        <v>13</v>
      </c>
      <c r="C1" s="3" t="s">
        <v>14</v>
      </c>
      <c r="D1" s="3" t="s">
        <v>15</v>
      </c>
      <c r="E1" s="3" t="s">
        <v>16</v>
      </c>
      <c r="F1" s="3" t="s">
        <v>17</v>
      </c>
      <c r="G1" s="3" t="s">
        <v>18</v>
      </c>
      <c r="H1" s="3" t="s">
        <v>19</v>
      </c>
      <c r="I1" s="3" t="s">
        <v>20</v>
      </c>
      <c r="J1" s="3" t="s">
        <v>21</v>
      </c>
      <c r="K1" s="3" t="s">
        <v>22</v>
      </c>
      <c r="L1" s="3" t="s">
        <v>23</v>
      </c>
      <c r="M1" s="3" t="s">
        <v>24</v>
      </c>
      <c r="N1" s="3" t="s">
        <v>25</v>
      </c>
      <c r="O1" s="3" t="s">
        <v>26</v>
      </c>
      <c r="P1" s="3" t="s">
        <v>27</v>
      </c>
      <c r="Q1" s="3" t="s">
        <v>28</v>
      </c>
      <c r="R1" s="3" t="s">
        <v>29</v>
      </c>
      <c r="S1" s="3" t="s">
        <v>30</v>
      </c>
      <c r="T1" s="3" t="s">
        <v>31</v>
      </c>
      <c r="U1" s="3" t="s">
        <v>32</v>
      </c>
      <c r="V1" s="3" t="s">
        <v>33</v>
      </c>
      <c r="W1" s="3" t="s">
        <v>34</v>
      </c>
      <c r="X1" s="3" t="s">
        <v>35</v>
      </c>
      <c r="Y1" s="3" t="s">
        <v>36</v>
      </c>
    </row>
    <row r="2" spans="1:24">
      <c r="A2">
        <f>ROW()-1</f>
        <v>1</v>
      </c>
      <c r="B2" t="s">
        <v>37</v>
      </c>
      <c r="C2" t="s">
        <v>5</v>
      </c>
      <c r="D2" s="4" t="s">
        <v>38</v>
      </c>
      <c r="E2" s="5">
        <v>0.8</v>
      </c>
      <c r="F2" s="2">
        <f>+IF(E2&lt;masterfile!$B$3,1,IF(E2&lt;masterfile!$B$4,2,IF(E2&lt;masterfile!$B$5,3,IF(E2&lt;masterfile!$B$6,4,5))))</f>
        <v>5</v>
      </c>
      <c r="G2" s="6">
        <v>15000</v>
      </c>
      <c r="H2" s="2">
        <v>5</v>
      </c>
      <c r="I2" s="6">
        <f>+G2*E2</f>
        <v>12000</v>
      </c>
      <c r="J2" s="2">
        <f>+IF(I2&lt;masterfile!$J$3,1,IF(I2&lt;masterfile!$J$4,2,IF(I2&lt;masterfile!$J$5,3,IF(I2&lt;masterfile!$J$6,4,5))))</f>
        <v>5</v>
      </c>
      <c r="M2" t="s">
        <v>39</v>
      </c>
      <c r="N2" s="4" t="s">
        <v>40</v>
      </c>
      <c r="O2" s="7">
        <v>0.001</v>
      </c>
      <c r="P2" s="2">
        <f>+IF(O2&lt;masterfile!$B$3,1,IF(O2&lt;masterfile!$B$4,2,IF(O2&lt;masterfile!$B$5,3,IF(O2&lt;masterfile!$B$6,4,5))))</f>
        <v>1</v>
      </c>
      <c r="Q2" s="6">
        <f>+G2</f>
        <v>15000</v>
      </c>
      <c r="R2" s="2">
        <f>+IF(Q2&lt;masterfile!$J$3,1,IF(Q2&lt;masterfile!$J$4,2,IF(Q2&lt;masterfile!$J$5,3,IF(Q2&lt;masterfile!$J$6,4,5))))</f>
        <v>5</v>
      </c>
      <c r="S2" s="6">
        <f>+Q2*O2</f>
        <v>15</v>
      </c>
      <c r="T2" s="2">
        <f>+IF(S2&lt;masterfile!$J$3,1,IF(S2&lt;masterfile!$J$4,2,IF(S2&lt;masterfile!$J$5,3,IF(S2&lt;masterfile!$J$6,4,5))))</f>
        <v>1</v>
      </c>
      <c r="V2" s="4"/>
      <c r="W2" t="s">
        <v>41</v>
      </c>
      <c r="X2" t="s">
        <v>41</v>
      </c>
    </row>
    <row r="3" ht="43.2" spans="1:24">
      <c r="A3">
        <f t="shared" ref="A3:A66" si="0">ROW()-1</f>
        <v>2</v>
      </c>
      <c r="B3" t="s">
        <v>37</v>
      </c>
      <c r="C3" t="s">
        <v>5</v>
      </c>
      <c r="D3" s="4" t="s">
        <v>42</v>
      </c>
      <c r="E3" s="1">
        <v>0.33</v>
      </c>
      <c r="F3" s="2">
        <f>+IF(E3&lt;masterfile!$B$3,1,IF(E3&lt;masterfile!$B$4,2,IF(E3&lt;masterfile!$B$5,3,IF(E3&lt;masterfile!$B$6,4,5))))</f>
        <v>2</v>
      </c>
      <c r="G3" s="6">
        <v>1000</v>
      </c>
      <c r="H3" s="2">
        <v>1</v>
      </c>
      <c r="I3" s="6">
        <f t="shared" ref="I3:I7" si="1">+G3*E3</f>
        <v>330</v>
      </c>
      <c r="J3" s="2">
        <f>+IF(I3&lt;masterfile!$J$3,1,IF(I3&lt;masterfile!$J$4,2,IF(I3&lt;masterfile!$J$5,3,IF(I3&lt;masterfile!$J$6,4,5))))</f>
        <v>4</v>
      </c>
      <c r="M3" t="s">
        <v>43</v>
      </c>
      <c r="N3" s="4" t="s">
        <v>44</v>
      </c>
      <c r="O3" s="7">
        <v>0.05</v>
      </c>
      <c r="P3" s="2">
        <f>+IF(O3&lt;masterfile!$B$3,1,IF(O3&lt;masterfile!$B$4,2,IF(O3&lt;masterfile!$B$5,3,IF(O3&lt;masterfile!$B$6,4,5))))</f>
        <v>1</v>
      </c>
      <c r="Q3" s="6">
        <f>+G3</f>
        <v>1000</v>
      </c>
      <c r="R3" s="2">
        <f>+IF(Q3&lt;masterfile!$J$3,1,IF(Q3&lt;masterfile!$J$4,2,IF(Q3&lt;masterfile!$J$5,3,IF(Q3&lt;masterfile!$J$6,4,5))))</f>
        <v>5</v>
      </c>
      <c r="S3" s="6">
        <f t="shared" ref="S3:S7" si="2">+Q3*O3</f>
        <v>50</v>
      </c>
      <c r="T3" s="2">
        <f>+IF(S3&lt;masterfile!$J$3,1,IF(S3&lt;masterfile!$J$4,2,IF(S3&lt;masterfile!$J$5,3,IF(S3&lt;masterfile!$J$6,4,5))))</f>
        <v>2</v>
      </c>
      <c r="V3" s="4" t="s">
        <v>45</v>
      </c>
      <c r="W3" t="s">
        <v>41</v>
      </c>
      <c r="X3" t="s">
        <v>41</v>
      </c>
    </row>
    <row r="4" ht="86.4" spans="1:24">
      <c r="A4">
        <f t="shared" si="0"/>
        <v>3</v>
      </c>
      <c r="B4" t="s">
        <v>37</v>
      </c>
      <c r="C4" t="s">
        <v>5</v>
      </c>
      <c r="D4" s="4" t="s">
        <v>46</v>
      </c>
      <c r="E4" s="1">
        <v>0.1</v>
      </c>
      <c r="F4" s="2">
        <f>+IF(E4&lt;masterfile!$B$3,1,IF(E4&lt;masterfile!$B$4,2,IF(E4&lt;masterfile!$B$5,3,IF(E4&lt;masterfile!$B$6,4,5))))</f>
        <v>1</v>
      </c>
      <c r="G4" s="6">
        <f>+G2</f>
        <v>15000</v>
      </c>
      <c r="H4" s="2">
        <v>5</v>
      </c>
      <c r="I4" s="6">
        <f t="shared" si="1"/>
        <v>1500</v>
      </c>
      <c r="J4" s="2">
        <f>+IF(I4&lt;masterfile!$J$3,1,IF(I4&lt;masterfile!$J$4,2,IF(I4&lt;masterfile!$J$5,3,IF(I4&lt;masterfile!$J$6,4,5))))</f>
        <v>5</v>
      </c>
      <c r="M4" t="s">
        <v>39</v>
      </c>
      <c r="N4" s="4" t="s">
        <v>47</v>
      </c>
      <c r="O4" s="7">
        <v>0.01</v>
      </c>
      <c r="P4" s="2">
        <f>+IF(O4&lt;masterfile!$B$3,1,IF(O4&lt;masterfile!$B$4,2,IF(O4&lt;masterfile!$B$5,3,IF(O4&lt;masterfile!$B$6,4,5))))</f>
        <v>1</v>
      </c>
      <c r="Q4" s="6">
        <f>+G4</f>
        <v>15000</v>
      </c>
      <c r="R4" s="2">
        <f>+IF(Q4&lt;masterfile!$J$3,1,IF(Q4&lt;masterfile!$J$4,2,IF(Q4&lt;masterfile!$J$5,3,IF(Q4&lt;masterfile!$J$6,4,5))))</f>
        <v>5</v>
      </c>
      <c r="S4" s="6">
        <f t="shared" si="2"/>
        <v>150</v>
      </c>
      <c r="T4" s="2">
        <f>+IF(S4&lt;masterfile!$J$3,1,IF(S4&lt;masterfile!$J$4,2,IF(S4&lt;masterfile!$J$5,3,IF(S4&lt;masterfile!$J$6,4,5))))</f>
        <v>3</v>
      </c>
      <c r="V4" s="4" t="s">
        <v>48</v>
      </c>
      <c r="W4" t="s">
        <v>41</v>
      </c>
      <c r="X4" t="s">
        <v>41</v>
      </c>
    </row>
    <row r="5" ht="43.2" spans="1:24">
      <c r="A5">
        <f t="shared" si="0"/>
        <v>4</v>
      </c>
      <c r="B5" t="s">
        <v>37</v>
      </c>
      <c r="C5" t="s">
        <v>5</v>
      </c>
      <c r="D5" s="4" t="s">
        <v>49</v>
      </c>
      <c r="E5" s="1">
        <v>0.05</v>
      </c>
      <c r="F5" s="2">
        <f>+IF(E5&lt;masterfile!$B$3,1,IF(E5&lt;masterfile!$B$4,2,IF(E5&lt;masterfile!$B$5,3,IF(E5&lt;masterfile!$B$6,4,5))))</f>
        <v>1</v>
      </c>
      <c r="G5" s="6">
        <v>1000</v>
      </c>
      <c r="H5" s="2">
        <v>5</v>
      </c>
      <c r="I5" s="6">
        <f t="shared" si="1"/>
        <v>50</v>
      </c>
      <c r="J5" s="2">
        <f>+IF(I5&lt;masterfile!$J$3,1,IF(I5&lt;masterfile!$J$4,2,IF(I5&lt;masterfile!$J$5,3,IF(I5&lt;masterfile!$J$6,4,5))))</f>
        <v>2</v>
      </c>
      <c r="M5" t="s">
        <v>39</v>
      </c>
      <c r="N5" s="4" t="s">
        <v>50</v>
      </c>
      <c r="O5" s="7">
        <v>0.05</v>
      </c>
      <c r="P5" s="2">
        <f>+IF(O5&lt;masterfile!$B$3,1,IF(O5&lt;masterfile!$B$4,2,IF(O5&lt;masterfile!$B$5,3,IF(O5&lt;masterfile!$B$6,4,5))))</f>
        <v>1</v>
      </c>
      <c r="Q5" s="6">
        <f>+G5/10</f>
        <v>100</v>
      </c>
      <c r="R5" s="2">
        <f>+IF(Q5&lt;masterfile!$J$3,1,IF(Q5&lt;masterfile!$J$4,2,IF(Q5&lt;masterfile!$J$5,3,IF(Q5&lt;masterfile!$J$6,4,5))))</f>
        <v>2</v>
      </c>
      <c r="S5" s="6">
        <f t="shared" si="2"/>
        <v>5</v>
      </c>
      <c r="T5" s="2">
        <f>+IF(S5&lt;masterfile!$J$3,1,IF(S5&lt;masterfile!$J$4,2,IF(S5&lt;masterfile!$J$5,3,IF(S5&lt;masterfile!$J$6,4,5))))</f>
        <v>1</v>
      </c>
      <c r="V5" s="4"/>
      <c r="W5" t="s">
        <v>41</v>
      </c>
      <c r="X5" t="s">
        <v>41</v>
      </c>
    </row>
    <row r="6" ht="57.6" spans="1:24">
      <c r="A6">
        <f t="shared" si="0"/>
        <v>5</v>
      </c>
      <c r="B6" t="s">
        <v>37</v>
      </c>
      <c r="C6" t="s">
        <v>5</v>
      </c>
      <c r="D6" s="4" t="s">
        <v>51</v>
      </c>
      <c r="E6" s="1">
        <v>0.1</v>
      </c>
      <c r="F6" s="2">
        <f>+IF(E6&lt;masterfile!$B$3,1,IF(E6&lt;masterfile!$B$4,2,IF(E6&lt;masterfile!$B$5,3,IF(E6&lt;masterfile!$B$6,4,5))))</f>
        <v>1</v>
      </c>
      <c r="G6" s="6">
        <f>+G2</f>
        <v>15000</v>
      </c>
      <c r="H6" s="2">
        <v>5</v>
      </c>
      <c r="I6" s="6">
        <f t="shared" si="1"/>
        <v>1500</v>
      </c>
      <c r="J6" s="2">
        <f>+IF(I6&lt;masterfile!$J$3,1,IF(I6&lt;masterfile!$J$4,2,IF(I6&lt;masterfile!$J$5,3,IF(I6&lt;masterfile!$J$6,4,5))))</f>
        <v>5</v>
      </c>
      <c r="M6" t="s">
        <v>39</v>
      </c>
      <c r="N6" s="4" t="s">
        <v>52</v>
      </c>
      <c r="O6" s="7">
        <v>0.01</v>
      </c>
      <c r="P6" s="2">
        <f>+IF(O6&lt;masterfile!$B$3,1,IF(O6&lt;masterfile!$B$4,2,IF(O6&lt;masterfile!$B$5,3,IF(O6&lt;masterfile!$B$6,4,5))))</f>
        <v>1</v>
      </c>
      <c r="Q6" s="6">
        <f>+G6</f>
        <v>15000</v>
      </c>
      <c r="R6" s="2">
        <f>+IF(Q6&lt;masterfile!$J$3,1,IF(Q6&lt;masterfile!$J$4,2,IF(Q6&lt;masterfile!$J$5,3,IF(Q6&lt;masterfile!$J$6,4,5))))</f>
        <v>5</v>
      </c>
      <c r="S6" s="6">
        <f t="shared" si="2"/>
        <v>150</v>
      </c>
      <c r="T6" s="2">
        <f>+IF(S6&lt;masterfile!$J$3,1,IF(S6&lt;masterfile!$J$4,2,IF(S6&lt;masterfile!$J$5,3,IF(S6&lt;masterfile!$J$6,4,5))))</f>
        <v>3</v>
      </c>
      <c r="V6" s="4" t="s">
        <v>53</v>
      </c>
      <c r="W6" t="s">
        <v>41</v>
      </c>
      <c r="X6" t="s">
        <v>41</v>
      </c>
    </row>
    <row r="7" ht="43.2" spans="1:24">
      <c r="A7">
        <f t="shared" si="0"/>
        <v>6</v>
      </c>
      <c r="B7" t="s">
        <v>37</v>
      </c>
      <c r="C7" t="s">
        <v>5</v>
      </c>
      <c r="D7" s="4" t="s">
        <v>54</v>
      </c>
      <c r="E7" s="1">
        <v>0.1</v>
      </c>
      <c r="F7" s="2">
        <f>+IF(E7&lt;masterfile!$B$3,1,IF(E7&lt;masterfile!$B$4,2,IF(E7&lt;masterfile!$B$5,3,IF(E7&lt;masterfile!$B$6,4,5))))</f>
        <v>1</v>
      </c>
      <c r="G7" s="6">
        <v>1000</v>
      </c>
      <c r="H7" s="2">
        <v>3</v>
      </c>
      <c r="I7" s="6">
        <f t="shared" si="1"/>
        <v>100</v>
      </c>
      <c r="J7" s="2">
        <f>+IF(I7&lt;masterfile!$J$3,1,IF(I7&lt;masterfile!$J$4,2,IF(I7&lt;masterfile!$J$5,3,IF(I7&lt;masterfile!$J$6,4,5))))</f>
        <v>2</v>
      </c>
      <c r="M7" t="s">
        <v>39</v>
      </c>
      <c r="N7" s="4" t="s">
        <v>55</v>
      </c>
      <c r="O7" s="7">
        <v>0.01</v>
      </c>
      <c r="P7" s="2">
        <f>+IF(O7&lt;masterfile!$B$3,1,IF(O7&lt;masterfile!$B$4,2,IF(O7&lt;masterfile!$B$5,3,IF(O7&lt;masterfile!$B$6,4,5))))</f>
        <v>1</v>
      </c>
      <c r="Q7" s="6">
        <f>+G7/10</f>
        <v>100</v>
      </c>
      <c r="R7" s="2">
        <f>+IF(Q7&lt;masterfile!$J$3,1,IF(Q7&lt;masterfile!$J$4,2,IF(Q7&lt;masterfile!$J$5,3,IF(Q7&lt;masterfile!$J$6,4,5))))</f>
        <v>2</v>
      </c>
      <c r="S7" s="6">
        <f t="shared" si="2"/>
        <v>1</v>
      </c>
      <c r="T7" s="2">
        <f>+IF(S7&lt;masterfile!$J$3,1,IF(S7&lt;masterfile!$J$4,2,IF(S7&lt;masterfile!$J$5,3,IF(S7&lt;masterfile!$J$6,4,5))))</f>
        <v>1</v>
      </c>
      <c r="V7" s="4"/>
      <c r="W7" t="s">
        <v>41</v>
      </c>
      <c r="X7" t="s">
        <v>41</v>
      </c>
    </row>
    <row r="8" spans="4:4">
      <c r="D8" s="4"/>
    </row>
    <row r="9" spans="4:4">
      <c r="D9" s="4"/>
    </row>
  </sheetData>
  <conditionalFormatting sqref="H$1:H$1048576 F$1:F$1048576 J$1:J$1048576 P$1:P$1048576 R$1:R$1048576 T$1:T$1048576">
    <cfRule type="colorScale" priority="6">
      <colorScale>
        <cfvo type="num" val="1"/>
        <cfvo type="num" val="3"/>
        <cfvo type="num" val="5"/>
        <color rgb="FF63BE7B"/>
        <color rgb="FFFFEB84"/>
        <color rgb="FFFF4F4F"/>
      </colorScale>
    </cfRule>
  </conditionalFormatting>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sheetPr>
  <dimension ref="B2:N10"/>
  <sheetViews>
    <sheetView workbookViewId="0">
      <selection activeCell="K3" sqref="K3"/>
    </sheetView>
  </sheetViews>
  <sheetFormatPr defaultColWidth="11.4285714285714" defaultRowHeight="14.4"/>
  <cols>
    <col min="6" max="6" width="12.4285714285714" customWidth="1"/>
    <col min="10" max="10" width="13.7142857142857" customWidth="1"/>
  </cols>
  <sheetData>
    <row r="2" spans="2:14">
      <c r="B2" t="s">
        <v>56</v>
      </c>
      <c r="C2" t="s">
        <v>57</v>
      </c>
      <c r="D2" t="s">
        <v>57</v>
      </c>
      <c r="F2" t="s">
        <v>58</v>
      </c>
      <c r="G2" t="s">
        <v>57</v>
      </c>
      <c r="H2" t="s">
        <v>57</v>
      </c>
      <c r="J2" t="s">
        <v>59</v>
      </c>
      <c r="K2" t="s">
        <v>57</v>
      </c>
      <c r="L2" t="s">
        <v>57</v>
      </c>
      <c r="N2" t="s">
        <v>60</v>
      </c>
    </row>
    <row r="3" spans="2:14">
      <c r="B3" s="1">
        <v>0.2</v>
      </c>
      <c r="C3">
        <v>1</v>
      </c>
      <c r="D3" t="s">
        <v>61</v>
      </c>
      <c r="G3">
        <v>1</v>
      </c>
      <c r="H3" t="s">
        <v>61</v>
      </c>
      <c r="J3">
        <v>50</v>
      </c>
      <c r="K3">
        <v>1</v>
      </c>
      <c r="L3" t="s">
        <v>61</v>
      </c>
      <c r="N3" t="s">
        <v>62</v>
      </c>
    </row>
    <row r="4" spans="2:14">
      <c r="B4" s="1">
        <v>0.4</v>
      </c>
      <c r="C4">
        <v>2</v>
      </c>
      <c r="D4" t="s">
        <v>63</v>
      </c>
      <c r="G4">
        <v>2</v>
      </c>
      <c r="H4" t="s">
        <v>63</v>
      </c>
      <c r="J4">
        <v>150</v>
      </c>
      <c r="K4">
        <v>2</v>
      </c>
      <c r="L4" t="s">
        <v>63</v>
      </c>
      <c r="N4" t="s">
        <v>64</v>
      </c>
    </row>
    <row r="5" spans="2:14">
      <c r="B5" s="1">
        <v>0.6</v>
      </c>
      <c r="C5">
        <v>3</v>
      </c>
      <c r="D5" t="s">
        <v>65</v>
      </c>
      <c r="G5">
        <v>3</v>
      </c>
      <c r="H5" t="s">
        <v>65</v>
      </c>
      <c r="J5">
        <v>250</v>
      </c>
      <c r="K5">
        <v>3</v>
      </c>
      <c r="L5" t="s">
        <v>65</v>
      </c>
      <c r="N5" t="s">
        <v>66</v>
      </c>
    </row>
    <row r="6" spans="2:14">
      <c r="B6" s="1">
        <v>0.8</v>
      </c>
      <c r="C6">
        <v>4</v>
      </c>
      <c r="D6" t="s">
        <v>67</v>
      </c>
      <c r="G6">
        <v>4</v>
      </c>
      <c r="H6" t="s">
        <v>67</v>
      </c>
      <c r="J6">
        <v>450</v>
      </c>
      <c r="K6">
        <v>4</v>
      </c>
      <c r="L6" t="s">
        <v>67</v>
      </c>
      <c r="N6" t="s">
        <v>68</v>
      </c>
    </row>
    <row r="7" spans="2:14">
      <c r="B7" s="1">
        <v>1</v>
      </c>
      <c r="C7">
        <v>5</v>
      </c>
      <c r="D7" t="s">
        <v>69</v>
      </c>
      <c r="G7">
        <v>5</v>
      </c>
      <c r="H7" t="s">
        <v>69</v>
      </c>
      <c r="J7">
        <v>750</v>
      </c>
      <c r="K7">
        <v>5</v>
      </c>
      <c r="L7" t="s">
        <v>69</v>
      </c>
      <c r="N7" t="s">
        <v>70</v>
      </c>
    </row>
    <row r="8" spans="14:14">
      <c r="N8" t="s">
        <v>71</v>
      </c>
    </row>
    <row r="9" spans="14:14">
      <c r="N9" t="s">
        <v>72</v>
      </c>
    </row>
    <row r="10" spans="14:14">
      <c r="N10" t="s">
        <v>73</v>
      </c>
    </row>
  </sheetData>
  <pageMargins left="0.7" right="0.7" top="0.787401575" bottom="0.7874015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Overview</vt:lpstr>
      <vt:lpstr>Register</vt:lpstr>
      <vt:lpstr>masterfile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spl1nes</cp:lastModifiedBy>
  <dcterms:created xsi:type="dcterms:W3CDTF">2018-05-25T13:28:00Z</dcterms:created>
  <dcterms:modified xsi:type="dcterms:W3CDTF">2022-11-30T20:24:26Z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