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xr:revisionPtr revIDLastSave="0" documentId="8_{9632A174-C8DA-47A0-9EC9-AAEC8E03DE8F}" xr6:coauthVersionLast="47" xr6:coauthVersionMax="47" xr10:uidLastSave="{00000000-0000-0000-0000-000000000000}"/>
  <bookViews>
    <workbookView xWindow="0" yWindow="0" windowWidth="23040" windowHeight="8940" firstSheet="1" activeTab="4" xr2:uid="{5FAE7D30-4508-4CE4-9A93-BCB56197D894}"/>
  </bookViews>
  <sheets>
    <sheet name="Q1" sheetId="1" r:id="rId1"/>
    <sheet name="Q2" sheetId="2" r:id="rId2"/>
    <sheet name="Q2.1" sheetId="3" r:id="rId3"/>
    <sheet name="Q2.2" sheetId="4" r:id="rId4"/>
    <sheet name="Q2.3" sheetId="5" r:id="rId5"/>
    <sheet name="Q2.4" sheetId="6" r:id="rId6"/>
    <sheet name="Q2.5" sheetId="7" r:id="rId7"/>
    <sheet name="Q2.6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16" i="8"/>
  <c r="E16" i="8"/>
  <c r="E9" i="8"/>
  <c r="F9" i="8"/>
  <c r="F6" i="7"/>
  <c r="F6" i="6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" i="2"/>
  <c r="D4" i="2"/>
  <c r="D5" i="2"/>
  <c r="D6" i="2"/>
  <c r="D7" i="2"/>
  <c r="D8" i="2"/>
  <c r="D9" i="2"/>
  <c r="D2" i="2"/>
  <c r="D6" i="4"/>
  <c r="D8" i="3"/>
  <c r="J8" i="1"/>
  <c r="I9" i="1"/>
  <c r="J9" i="1" s="1"/>
  <c r="I10" i="1"/>
  <c r="I8" i="1"/>
  <c r="G9" i="1"/>
  <c r="G10" i="1"/>
  <c r="G8" i="1"/>
  <c r="J10" i="1"/>
  <c r="J11" i="1"/>
  <c r="H28" i="2"/>
  <c r="H22" i="2"/>
</calcChain>
</file>

<file path=xl/sharedStrings.xml><?xml version="1.0" encoding="utf-8"?>
<sst xmlns="http://schemas.openxmlformats.org/spreadsheetml/2006/main" count="834" uniqueCount="526">
  <si>
    <t>VLOOKUP Exact Match</t>
  </si>
  <si>
    <t xml:space="preserve">Using V lookup Find the total amount </t>
  </si>
  <si>
    <t>Top Products</t>
  </si>
  <si>
    <t>Product Code</t>
  </si>
  <si>
    <t>Quantity</t>
  </si>
  <si>
    <t>Price</t>
  </si>
  <si>
    <t>Mobile</t>
  </si>
  <si>
    <t>1000-165-B100</t>
  </si>
  <si>
    <t>Priya Bought 2 Watches , 5 shoes and 8 Mobile</t>
  </si>
  <si>
    <t>Camera</t>
  </si>
  <si>
    <t>1001-540-C101</t>
  </si>
  <si>
    <t xml:space="preserve">Create a detailed Table For Same </t>
  </si>
  <si>
    <t>Watches</t>
  </si>
  <si>
    <t>1002-394-M102</t>
  </si>
  <si>
    <t>Cosmetics</t>
  </si>
  <si>
    <t>1003-307-Q103</t>
  </si>
  <si>
    <t>Total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</si>
  <si>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</si>
  <si>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</si>
  <si>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</si>
  <si>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</si>
  <si>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</si>
  <si>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</si>
  <si>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</si>
  <si>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</si>
  <si>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EmployeeID</t>
  </si>
  <si>
    <t>FirstName</t>
  </si>
  <si>
    <t>LastName</t>
  </si>
  <si>
    <t>Full Name</t>
  </si>
  <si>
    <t>Gender</t>
  </si>
  <si>
    <t>Age</t>
  </si>
  <si>
    <t>Email</t>
  </si>
  <si>
    <t>Phone</t>
  </si>
  <si>
    <t>Address</t>
  </si>
  <si>
    <t>City</t>
  </si>
  <si>
    <t>State</t>
  </si>
  <si>
    <t>ZipCode</t>
  </si>
  <si>
    <t>Country</t>
  </si>
  <si>
    <t>Department</t>
  </si>
  <si>
    <t>Project</t>
  </si>
  <si>
    <t>Salary</t>
  </si>
  <si>
    <t>DateOfJoining</t>
  </si>
  <si>
    <t>MaritalStatus</t>
  </si>
  <si>
    <t>Education</t>
  </si>
  <si>
    <t>Experience</t>
  </si>
  <si>
    <t>DeptDescription</t>
  </si>
  <si>
    <t>EMP1001</t>
  </si>
  <si>
    <t>Joseph</t>
  </si>
  <si>
    <t>Padilla</t>
  </si>
  <si>
    <t>Male</t>
  </si>
  <si>
    <t>joseph.padilla@example.com</t>
  </si>
  <si>
    <t>612 Andrade Crossroad, West Jessica, NV 77372</t>
  </si>
  <si>
    <t>Romanside</t>
  </si>
  <si>
    <t>Maryland</t>
  </si>
  <si>
    <t>Montserrat</t>
  </si>
  <si>
    <t>Sales</t>
  </si>
  <si>
    <t>Hera</t>
  </si>
  <si>
    <t>Married</t>
  </si>
  <si>
    <t>Masters</t>
  </si>
  <si>
    <t>Sales Dept</t>
  </si>
  <si>
    <t>EMP1002</t>
  </si>
  <si>
    <t>Teresa</t>
  </si>
  <si>
    <t>Gonzalez</t>
  </si>
  <si>
    <t>teresa.gonzalez@example.com</t>
  </si>
  <si>
    <t>071 Dennis Row, Lake Josephberg, LA 83498</t>
  </si>
  <si>
    <t>West John</t>
  </si>
  <si>
    <t>Vermont</t>
  </si>
  <si>
    <t>Qatar</t>
  </si>
  <si>
    <t>Legal</t>
  </si>
  <si>
    <t>Divorced</t>
  </si>
  <si>
    <t>Legal Dept</t>
  </si>
  <si>
    <t>EMP1003</t>
  </si>
  <si>
    <t>Kelsey</t>
  </si>
  <si>
    <t>Lewis</t>
  </si>
  <si>
    <t>kelsey.lewis@example.com</t>
  </si>
  <si>
    <t>117.640.8149x003</t>
  </si>
  <si>
    <t>1699 Cruz Springs, East Samantha, AK 71559</t>
  </si>
  <si>
    <t>South James</t>
  </si>
  <si>
    <t>South Carolina</t>
  </si>
  <si>
    <t>Poland</t>
  </si>
  <si>
    <t>Research</t>
  </si>
  <si>
    <t>Poseidon</t>
  </si>
  <si>
    <t>Research Dept</t>
  </si>
  <si>
    <t>EMP1004</t>
  </si>
  <si>
    <t>Derrick</t>
  </si>
  <si>
    <t>Little</t>
  </si>
  <si>
    <t>Female</t>
  </si>
  <si>
    <t>derrick.little@example.com</t>
  </si>
  <si>
    <t>(496)841-1561</t>
  </si>
  <si>
    <t>430 Joseph Valley, Barrettview, NJ 83140</t>
  </si>
  <si>
    <t>Wrightside</t>
  </si>
  <si>
    <t>Connecticut</t>
  </si>
  <si>
    <t>Egypt</t>
  </si>
  <si>
    <t>Operations</t>
  </si>
  <si>
    <t>Chronos</t>
  </si>
  <si>
    <t>Operations Dept</t>
  </si>
  <si>
    <t>EMP1005</t>
  </si>
  <si>
    <t>George</t>
  </si>
  <si>
    <t>Robertson</t>
  </si>
  <si>
    <t>239-814-2548x505</t>
  </si>
  <si>
    <t>2723 Novak Brooks, East Davidview, CO 23149</t>
  </si>
  <si>
    <t>South Michael</t>
  </si>
  <si>
    <t>West Virginia</t>
  </si>
  <si>
    <t>Jamaica</t>
  </si>
  <si>
    <t>Engineering</t>
  </si>
  <si>
    <t>Zeus</t>
  </si>
  <si>
    <t>PhD</t>
  </si>
  <si>
    <t>Engineering Dept</t>
  </si>
  <si>
    <t>EMP1006</t>
  </si>
  <si>
    <t>Martha</t>
  </si>
  <si>
    <t>Nelson</t>
  </si>
  <si>
    <t>Other</t>
  </si>
  <si>
    <t>martha.nelson@example.com</t>
  </si>
  <si>
    <t>001-532-414-2791</t>
  </si>
  <si>
    <t>49577 Connie Port, New Karenmouth, DE 97157</t>
  </si>
  <si>
    <t>South Carlbury</t>
  </si>
  <si>
    <t>Washington</t>
  </si>
  <si>
    <t>Liechtenstein</t>
  </si>
  <si>
    <t>Hermes</t>
  </si>
  <si>
    <t>Bachelors</t>
  </si>
  <si>
    <t>EMP1007</t>
  </si>
  <si>
    <t>Morgan</t>
  </si>
  <si>
    <t>Steele</t>
  </si>
  <si>
    <t>morgan.steele@example.com</t>
  </si>
  <si>
    <t>126-155-9396</t>
  </si>
  <si>
    <t>7297 Alexander Club, Heathershire, WV 14144</t>
  </si>
  <si>
    <t>New Patrickland</t>
  </si>
  <si>
    <t>Montana</t>
  </si>
  <si>
    <t>Antigua and Barbuda</t>
  </si>
  <si>
    <t>Artemis</t>
  </si>
  <si>
    <t>Single</t>
  </si>
  <si>
    <t>EMP1008</t>
  </si>
  <si>
    <t>Kristina</t>
  </si>
  <si>
    <t>Allen</t>
  </si>
  <si>
    <t>kristina.allen@example.com</t>
  </si>
  <si>
    <t>883.801.0563x883</t>
  </si>
  <si>
    <t>482 Larry Lakes, Lutztown, NE 28542</t>
  </si>
  <si>
    <t>Lake Evelyn</t>
  </si>
  <si>
    <t>Rhode Island</t>
  </si>
  <si>
    <t>Armenia</t>
  </si>
  <si>
    <t>EMP1009</t>
  </si>
  <si>
    <t>James</t>
  </si>
  <si>
    <t>Vincent</t>
  </si>
  <si>
    <t>james.vincent@example.com</t>
  </si>
  <si>
    <t>+1-322-358-7937x9827</t>
  </si>
  <si>
    <t>13571 Robert Mountains, New Deniseview, AK 12238</t>
  </si>
  <si>
    <t>North Johnathan</t>
  </si>
  <si>
    <t>New York</t>
  </si>
  <si>
    <t>Saint Kitts and Nevis</t>
  </si>
  <si>
    <t>Customer Support</t>
  </si>
  <si>
    <t>Diploma</t>
  </si>
  <si>
    <t>Customer Support Dept</t>
  </si>
  <si>
    <t>EMP1010</t>
  </si>
  <si>
    <t>Nancy</t>
  </si>
  <si>
    <t>Anderson</t>
  </si>
  <si>
    <t>nancy.anderson@example.com</t>
  </si>
  <si>
    <t>(161)704-7669x96953</t>
  </si>
  <si>
    <t>56952 Kathy Rue Suite 215, Christineshire, WI 90515</t>
  </si>
  <si>
    <t>Hernandezside</t>
  </si>
  <si>
    <t>New Jersey</t>
  </si>
  <si>
    <t>Korea</t>
  </si>
  <si>
    <t>Apollo</t>
  </si>
  <si>
    <t>EMP1011</t>
  </si>
  <si>
    <t>Valerie</t>
  </si>
  <si>
    <t>Lopez</t>
  </si>
  <si>
    <t>valerie.lopez@example.com</t>
  </si>
  <si>
    <t>(180)346-4761</t>
  </si>
  <si>
    <t>4520 Lisa Forge, Anitaberg, MT 61666</t>
  </si>
  <si>
    <t>Wendymouth</t>
  </si>
  <si>
    <t>Illinois</t>
  </si>
  <si>
    <t>Nicaragua</t>
  </si>
  <si>
    <t>Marketing</t>
  </si>
  <si>
    <t>Marketing Dept</t>
  </si>
  <si>
    <t>EMP1012</t>
  </si>
  <si>
    <t>Alyssa</t>
  </si>
  <si>
    <t>Smith</t>
  </si>
  <si>
    <t>alyssa.smith@example.com</t>
  </si>
  <si>
    <t>450.612.5092x2328</t>
  </si>
  <si>
    <t>5346 Karl Fork Suite 147, Jessicaport, IL 08145</t>
  </si>
  <si>
    <t>North David</t>
  </si>
  <si>
    <t>New Hampshire</t>
  </si>
  <si>
    <t>Sri Lanka</t>
  </si>
  <si>
    <t>EMP1013</t>
  </si>
  <si>
    <t>Denise</t>
  </si>
  <si>
    <t>Williams</t>
  </si>
  <si>
    <t>denise.williams@example.com</t>
  </si>
  <si>
    <t>+1-300-516-9034x5849</t>
  </si>
  <si>
    <t>531 Kerr Glen Apt. 986, Bryantborough, AK 65755</t>
  </si>
  <si>
    <t>Judyfurt</t>
  </si>
  <si>
    <t>Alaska</t>
  </si>
  <si>
    <t>Bangladesh</t>
  </si>
  <si>
    <t>EMP1014</t>
  </si>
  <si>
    <t>Stacey</t>
  </si>
  <si>
    <t>Simmons</t>
  </si>
  <si>
    <t>stacey.simmons@example.com</t>
  </si>
  <si>
    <t>727.251.5313x976</t>
  </si>
  <si>
    <t>4165 Steven Coves Apt. 490, Barnestown, MD 37725</t>
  </si>
  <si>
    <t>Bethanyburgh</t>
  </si>
  <si>
    <t>Alabama</t>
  </si>
  <si>
    <t>Dionysus</t>
  </si>
  <si>
    <t>EMP1015</t>
  </si>
  <si>
    <t>Jade</t>
  </si>
  <si>
    <t>Carter</t>
  </si>
  <si>
    <t>jade.carter@example.com</t>
  </si>
  <si>
    <t>001-966-365-4561x7532</t>
  </si>
  <si>
    <t>3267 Matthew Circle, Meghanberg, RI 81414</t>
  </si>
  <si>
    <t>Port Richardbury</t>
  </si>
  <si>
    <t>Iowa</t>
  </si>
  <si>
    <t>Bahamas</t>
  </si>
  <si>
    <t>Athena</t>
  </si>
  <si>
    <t>EMP1016</t>
  </si>
  <si>
    <t>Sarah</t>
  </si>
  <si>
    <t>Rivera</t>
  </si>
  <si>
    <t>sarah.rivera@example.com</t>
  </si>
  <si>
    <t>301-254-3429</t>
  </si>
  <si>
    <t>92367 Tyler Squares, Guzmanport, CT 05729</t>
  </si>
  <si>
    <t>Lake Frederickmouth</t>
  </si>
  <si>
    <t>North Carolina</t>
  </si>
  <si>
    <t>Honduras</t>
  </si>
  <si>
    <t>EMP1017</t>
  </si>
  <si>
    <t>Scott</t>
  </si>
  <si>
    <t>james.scott@example.com</t>
  </si>
  <si>
    <t>869-552-8277</t>
  </si>
  <si>
    <t>USNV Armstrong, FPO AE 89878</t>
  </si>
  <si>
    <t>Wolfmouth</t>
  </si>
  <si>
    <t>Tennessee</t>
  </si>
  <si>
    <t>Guernsey</t>
  </si>
  <si>
    <t>Human Resources</t>
  </si>
  <si>
    <t>Hades</t>
  </si>
  <si>
    <t>Human Resources Dept</t>
  </si>
  <si>
    <t>EMP1018</t>
  </si>
  <si>
    <t>Amy</t>
  </si>
  <si>
    <t>Ingram</t>
  </si>
  <si>
    <t>amy.ingram@example.com</t>
  </si>
  <si>
    <t>500.486.3454x216</t>
  </si>
  <si>
    <t>8636 Carr Plaza Apt. 203, Hoganton, NH 07363</t>
  </si>
  <si>
    <t>North Stephanie</t>
  </si>
  <si>
    <t>Oklahoma</t>
  </si>
  <si>
    <t>Nigeria</t>
  </si>
  <si>
    <t>IT</t>
  </si>
  <si>
    <t>IT Dept</t>
  </si>
  <si>
    <t>EMP1019</t>
  </si>
  <si>
    <t>Nicholas</t>
  </si>
  <si>
    <t>Weaver</t>
  </si>
  <si>
    <t>nicholas.weaver@example.com</t>
  </si>
  <si>
    <t>555.063.5477</t>
  </si>
  <si>
    <t>1541 Gonzales Inlet Suite 175, South John, HI 54325</t>
  </si>
  <si>
    <t>Jessicastad</t>
  </si>
  <si>
    <t>Wisconsin</t>
  </si>
  <si>
    <t>Bolivia</t>
  </si>
  <si>
    <t>EMP1020</t>
  </si>
  <si>
    <t>Patricia</t>
  </si>
  <si>
    <t>Larson</t>
  </si>
  <si>
    <t>patricia.larson@example.com</t>
  </si>
  <si>
    <t>33823 Perry Underpass Apt. 760, Christopherchester, AL 27566</t>
  </si>
  <si>
    <t>Lake Jillianside</t>
  </si>
  <si>
    <t>Colorado</t>
  </si>
  <si>
    <t>Moldova</t>
  </si>
  <si>
    <t>EMP1021</t>
  </si>
  <si>
    <t>Beverly</t>
  </si>
  <si>
    <t>beverly.gonzalez@example.com</t>
  </si>
  <si>
    <t>380 Ashley Corners Suite 881, Michellebury, TN 72077</t>
  </si>
  <si>
    <t>North Madison</t>
  </si>
  <si>
    <t>Idaho</t>
  </si>
  <si>
    <t>Yemen</t>
  </si>
  <si>
    <t>EMP1022</t>
  </si>
  <si>
    <t>Sandra</t>
  </si>
  <si>
    <t>Wells</t>
  </si>
  <si>
    <t>sandra.wells@example.com</t>
  </si>
  <si>
    <t>+1-699-192-2218x2494</t>
  </si>
  <si>
    <t>74362 Lowe Vista Apt. 838, West Kristineburgh, ME 01382</t>
  </si>
  <si>
    <t>West Jamesland</t>
  </si>
  <si>
    <t>Switzerland</t>
  </si>
  <si>
    <t>EMP1023</t>
  </si>
  <si>
    <t>Kimberly</t>
  </si>
  <si>
    <t>Gregory</t>
  </si>
  <si>
    <t>kimberly.gregory@example.com</t>
  </si>
  <si>
    <t>001-445-974-9829x70621</t>
  </si>
  <si>
    <t>620 Massey Brooks Suite 842, West Jenniferhaven, OH 39619</t>
  </si>
  <si>
    <t>Port Kathleen</t>
  </si>
  <si>
    <t>Maine</t>
  </si>
  <si>
    <t>EMP1024</t>
  </si>
  <si>
    <t>Margaret</t>
  </si>
  <si>
    <t>Wong</t>
  </si>
  <si>
    <t>margaret.wong@example.com</t>
  </si>
  <si>
    <t>001-782-185-1218</t>
  </si>
  <si>
    <t>48816 Justin Mews, Bradleytown, NC 53014</t>
  </si>
  <si>
    <t>Jacobberg</t>
  </si>
  <si>
    <t>Ohio</t>
  </si>
  <si>
    <t>French Guiana</t>
  </si>
  <si>
    <t>EMP1025</t>
  </si>
  <si>
    <t>Stephen</t>
  </si>
  <si>
    <t>Russell</t>
  </si>
  <si>
    <t>stephen.russell@example.com</t>
  </si>
  <si>
    <t>(931)789-1486</t>
  </si>
  <si>
    <t>2062 Adams Ways, Gabrieltown, VT 29100</t>
  </si>
  <si>
    <t>New Louis</t>
  </si>
  <si>
    <t>New Mexico</t>
  </si>
  <si>
    <t>EMP1026</t>
  </si>
  <si>
    <t>Todd</t>
  </si>
  <si>
    <t>kimberly.todd@example.com</t>
  </si>
  <si>
    <t>+1-129-069-2766x35087</t>
  </si>
  <si>
    <t>356 Curtis Light, Mitchellhaven, AR 20760</t>
  </si>
  <si>
    <t>Marcside</t>
  </si>
  <si>
    <t>Chile</t>
  </si>
  <si>
    <t>EMP1027</t>
  </si>
  <si>
    <t>Dawn</t>
  </si>
  <si>
    <t>Rowe</t>
  </si>
  <si>
    <t>dawn.rowe@example.com</t>
  </si>
  <si>
    <t>Unit 8260 Box 7811, DPO AA 49350</t>
  </si>
  <si>
    <t>Donnastad</t>
  </si>
  <si>
    <t>Arkansas</t>
  </si>
  <si>
    <t>Gambia</t>
  </si>
  <si>
    <t>EMP1028</t>
  </si>
  <si>
    <t>Norman</t>
  </si>
  <si>
    <t>Brooks</t>
  </si>
  <si>
    <t>norman.brooks@example.com</t>
  </si>
  <si>
    <t>068-353-6206</t>
  </si>
  <si>
    <t>126 Dawn Turnpike Suite 288, Cookton, NE 17051</t>
  </si>
  <si>
    <t>East Brookeland</t>
  </si>
  <si>
    <t>Kentucky</t>
  </si>
  <si>
    <t>Tajikistan</t>
  </si>
  <si>
    <t>EMP1029</t>
  </si>
  <si>
    <t>Bethany</t>
  </si>
  <si>
    <t>Harrison</t>
  </si>
  <si>
    <t>bethany.harrison@example.com</t>
  </si>
  <si>
    <t>+1-411-198-1046x3356</t>
  </si>
  <si>
    <t>9757 Shannon Ports, Colefurt, ID 46777</t>
  </si>
  <si>
    <t>East Elizabethfort</t>
  </si>
  <si>
    <t>Djibouti</t>
  </si>
  <si>
    <t>EMP1030</t>
  </si>
  <si>
    <t>West</t>
  </si>
  <si>
    <t>stacey.west@example.com</t>
  </si>
  <si>
    <t>869.146.3717</t>
  </si>
  <si>
    <t>382 Christina River, Victoriafort, NY 30510</t>
  </si>
  <si>
    <t>West Jeremiah</t>
  </si>
  <si>
    <t>Finland</t>
  </si>
  <si>
    <t>EMP1031</t>
  </si>
  <si>
    <t>Christopher</t>
  </si>
  <si>
    <t>Boone</t>
  </si>
  <si>
    <t>christopher.boone@example.com</t>
  </si>
  <si>
    <t>001-162-652-9469x40630</t>
  </si>
  <si>
    <t>24286 Martinez Estates, Alexandrachester, MS 52192</t>
  </si>
  <si>
    <t>South Elizabethfurt</t>
  </si>
  <si>
    <t>Florida</t>
  </si>
  <si>
    <t>Iraq</t>
  </si>
  <si>
    <t>Finance</t>
  </si>
  <si>
    <t>Finance Dept</t>
  </si>
  <si>
    <t>EMP1032</t>
  </si>
  <si>
    <t>Rose</t>
  </si>
  <si>
    <t>Thomas</t>
  </si>
  <si>
    <t>rose.thomas@example.com</t>
  </si>
  <si>
    <t>660.564.1705x1339</t>
  </si>
  <si>
    <t>359 Nguyen Road, Lake Sandrafort, SC 29099</t>
  </si>
  <si>
    <t>Ryanfurt</t>
  </si>
  <si>
    <t>Grenada</t>
  </si>
  <si>
    <t>EMP1033</t>
  </si>
  <si>
    <t>Glenn</t>
  </si>
  <si>
    <t>Stevens</t>
  </si>
  <si>
    <t>glenn.stevens@example.com</t>
  </si>
  <si>
    <t>+1-772-476-2366x932</t>
  </si>
  <si>
    <t>497 Rivera Rest, South Seanchester, NY 57047</t>
  </si>
  <si>
    <t>Mendozamouth</t>
  </si>
  <si>
    <t>Mississippi</t>
  </si>
  <si>
    <t>Christmas Island</t>
  </si>
  <si>
    <t>EMP1034</t>
  </si>
  <si>
    <t>Jennifer</t>
  </si>
  <si>
    <t>Michael</t>
  </si>
  <si>
    <t>jennifer.michael@example.com</t>
  </si>
  <si>
    <t>(694)635-1665</t>
  </si>
  <si>
    <t>PSC 2646, Box 5310, APO AE 47958</t>
  </si>
  <si>
    <t>Andersonchester</t>
  </si>
  <si>
    <t>Vanuatu</t>
  </si>
  <si>
    <t>EMP1035</t>
  </si>
  <si>
    <t>Kathryn</t>
  </si>
  <si>
    <t>Cannon</t>
  </si>
  <si>
    <t>kathryn.cannon@example.com</t>
  </si>
  <si>
    <t>729.632.4162x7441</t>
  </si>
  <si>
    <t>841 David Courts Suite 784, East Kennethville, CA 87919</t>
  </si>
  <si>
    <t>Angelafurt</t>
  </si>
  <si>
    <t>Wallis and Futuna</t>
  </si>
  <si>
    <t>EMP1036</t>
  </si>
  <si>
    <t>Christina</t>
  </si>
  <si>
    <t>Mccormick</t>
  </si>
  <si>
    <t>christina.mccormick@example.com</t>
  </si>
  <si>
    <t>(325)128-1300x372</t>
  </si>
  <si>
    <t>26735 Justin Points, Jimenezstad, NY 76463</t>
  </si>
  <si>
    <t>Port Jason</t>
  </si>
  <si>
    <t>Nevada</t>
  </si>
  <si>
    <t>Comoros</t>
  </si>
  <si>
    <t>EMP1037</t>
  </si>
  <si>
    <t>Tammy</t>
  </si>
  <si>
    <t>Hogan</t>
  </si>
  <si>
    <t>tammy.hogan@example.com</t>
  </si>
  <si>
    <t>2799 Jacob Village Suite 965, Prestonville, OR 67183</t>
  </si>
  <si>
    <t>Robertborough</t>
  </si>
  <si>
    <t>Hawaii</t>
  </si>
  <si>
    <t>Palestinian Territory</t>
  </si>
  <si>
    <t>EMP1038</t>
  </si>
  <si>
    <t>Amanda</t>
  </si>
  <si>
    <t>Contreras</t>
  </si>
  <si>
    <t>amanda.contreras@example.com</t>
  </si>
  <si>
    <t>506-462-3082x71265</t>
  </si>
  <si>
    <t>38678 Delacruz Isle, Sanchezbury, OK 74190</t>
  </si>
  <si>
    <t>Sabrinastad</t>
  </si>
  <si>
    <t>Cocos (Keeling) Islands</t>
  </si>
  <si>
    <t>EMP1039</t>
  </si>
  <si>
    <t>Jill</t>
  </si>
  <si>
    <t>Murphy</t>
  </si>
  <si>
    <t>jill.murphy@example.com</t>
  </si>
  <si>
    <t>464.252.6951</t>
  </si>
  <si>
    <t>1370 Perez Summit Suite 245, Millerton, CT 40920</t>
  </si>
  <si>
    <t>Scotttown</t>
  </si>
  <si>
    <t>Costa Rica</t>
  </si>
  <si>
    <t>EMP1040</t>
  </si>
  <si>
    <t>Bonnie</t>
  </si>
  <si>
    <t>Black</t>
  </si>
  <si>
    <t>bonnie.black@example.com</t>
  </si>
  <si>
    <t>(542)149-9350</t>
  </si>
  <si>
    <t>24986 Lawson Extension, North Michellestad, AZ 29043</t>
  </si>
  <si>
    <t>Rickyside</t>
  </si>
  <si>
    <t>Indiana</t>
  </si>
  <si>
    <t>EMP1041</t>
  </si>
  <si>
    <t>Elizabeth</t>
  </si>
  <si>
    <t>Welch</t>
  </si>
  <si>
    <t>elizabeth.welch@example.com</t>
  </si>
  <si>
    <t>(157)602-7502x43384</t>
  </si>
  <si>
    <t>629 Aaron Mountains Suite 977, Marymouth, MI 48488</t>
  </si>
  <si>
    <t>Ashleyside</t>
  </si>
  <si>
    <t>Lithuania</t>
  </si>
  <si>
    <t>EMP1042</t>
  </si>
  <si>
    <t>Christine</t>
  </si>
  <si>
    <t>Moreno</t>
  </si>
  <si>
    <t>christine.moreno@example.com</t>
  </si>
  <si>
    <t>19542 Mark Orchard Suite 880, Joyfurt, MO 67981</t>
  </si>
  <si>
    <t>Ramirezton</t>
  </si>
  <si>
    <t>Palau</t>
  </si>
  <si>
    <t>EMP1043</t>
  </si>
  <si>
    <t>David</t>
  </si>
  <si>
    <t>Jefferson</t>
  </si>
  <si>
    <t>david.jefferson@example.com</t>
  </si>
  <si>
    <t>23974 Hudson Hill Suite 439, Johnmouth, SD 79230</t>
  </si>
  <si>
    <t>Jeffreyberg</t>
  </si>
  <si>
    <t>British Virgin Islands</t>
  </si>
  <si>
    <t>EMP1044</t>
  </si>
  <si>
    <t>Andrea</t>
  </si>
  <si>
    <t>Dunn</t>
  </si>
  <si>
    <t>andrea.dunn@example.com</t>
  </si>
  <si>
    <t>001-519-858-9346x570</t>
  </si>
  <si>
    <t>53338 Justin Ports, Cynthiatown, CO 08486</t>
  </si>
  <si>
    <t>Jenniferton</t>
  </si>
  <si>
    <t>Bouvet Island (Bouvetoya)</t>
  </si>
  <si>
    <t>EMP1045</t>
  </si>
  <si>
    <t>Anthony</t>
  </si>
  <si>
    <t>Barr</t>
  </si>
  <si>
    <t>anthony.barr@example.com</t>
  </si>
  <si>
    <t>622 Philip Extension, Andreshire, IL 85301</t>
  </si>
  <si>
    <t>West Pamelamouth</t>
  </si>
  <si>
    <t>Pitcairn Islands</t>
  </si>
  <si>
    <t>EMP1046</t>
  </si>
  <si>
    <t>Gina</t>
  </si>
  <si>
    <t>Parker</t>
  </si>
  <si>
    <t>gina.parker@example.com</t>
  </si>
  <si>
    <t>719-837-0771</t>
  </si>
  <si>
    <t>0588 Lee Ville, Johnsonburgh, MS 35114</t>
  </si>
  <si>
    <t>Joanmouth</t>
  </si>
  <si>
    <t>Slovakia (Slovak Republic)</t>
  </si>
  <si>
    <t>EMP1047</t>
  </si>
  <si>
    <t>Mary</t>
  </si>
  <si>
    <t>Brown</t>
  </si>
  <si>
    <t>mary.brown@example.com</t>
  </si>
  <si>
    <t>(172)370-2222</t>
  </si>
  <si>
    <t>3036 Hudson Lakes, Jessicafort, NE 11118</t>
  </si>
  <si>
    <t>Johnshire</t>
  </si>
  <si>
    <t>Venezuela</t>
  </si>
  <si>
    <t>EMP1048</t>
  </si>
  <si>
    <t>Hannah</t>
  </si>
  <si>
    <t>Sellers</t>
  </si>
  <si>
    <t>hannah.sellers@example.com</t>
  </si>
  <si>
    <t>134.216.4549</t>
  </si>
  <si>
    <t>92830 Smith Cove, Williamsburgh, OK 54852</t>
  </si>
  <si>
    <t>Patriciabury</t>
  </si>
  <si>
    <t>Virginia</t>
  </si>
  <si>
    <t>Antarctica (the territory South of 60 deg S)</t>
  </si>
  <si>
    <t>EMP1049</t>
  </si>
  <si>
    <t>Timothy</t>
  </si>
  <si>
    <t>Pierce</t>
  </si>
  <si>
    <t>timothy.pierce@example.com</t>
  </si>
  <si>
    <t>(575)872-0198</t>
  </si>
  <si>
    <t>021 Matthew Roads Suite 059, Brettchester, NH 83534</t>
  </si>
  <si>
    <t>West Johntown</t>
  </si>
  <si>
    <t>Missouri</t>
  </si>
  <si>
    <t>Kazakhstan</t>
  </si>
  <si>
    <t>EMP1050</t>
  </si>
  <si>
    <t>Lawrence</t>
  </si>
  <si>
    <t>Deleon</t>
  </si>
  <si>
    <t>lawrence.deleon@example.com</t>
  </si>
  <si>
    <t>094-097-3073x7319</t>
  </si>
  <si>
    <t>PSC 3724, Box 6726, APO AE 33070</t>
  </si>
  <si>
    <t>East Jennifer</t>
  </si>
  <si>
    <t>Philippines</t>
  </si>
  <si>
    <t>🔍 VLOOKUP Questions</t>
  </si>
  <si>
    <t>1. Find Employee Salary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</si>
  <si>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EMP1021</t>
    </r>
    <r>
      <rPr>
        <sz val="11"/>
        <color theme="1"/>
        <rFont val="Calibri"/>
        <family val="2"/>
        <scheme val="minor"/>
      </rPr>
      <t>.</t>
    </r>
  </si>
  <si>
    <t>User Defined</t>
  </si>
  <si>
    <t>Answer</t>
  </si>
  <si>
    <t>2.Find Department Name by Email</t>
  </si>
  <si>
    <r>
      <rPr>
        <b/>
        <sz val="11"/>
        <color rgb="FF000000"/>
        <rFont val="Calibri"/>
        <scheme val="minor"/>
      </rPr>
      <t>Question:</t>
    </r>
    <r>
      <rPr>
        <sz val="11"/>
        <color rgb="FF000000"/>
        <rFont val="Calibri"/>
        <scheme val="minor"/>
      </rPr>
      <t xml:space="preserve"> Using VLOOKUP, retrieve the </t>
    </r>
    <r>
      <rPr>
        <b/>
        <sz val="11"/>
        <color rgb="FF000000"/>
        <rFont val="Calibri"/>
        <scheme val="minor"/>
      </rPr>
      <t>department</t>
    </r>
    <r>
      <rPr>
        <sz val="11"/>
        <color rgb="FF000000"/>
        <rFont val="Calibri"/>
        <scheme val="minor"/>
      </rPr>
      <t xml:space="preserve"> of the employee whose </t>
    </r>
    <r>
      <rPr>
        <b/>
        <sz val="11"/>
        <color rgb="FF000000"/>
        <rFont val="Calibri"/>
        <scheme val="minor"/>
      </rPr>
      <t>email</t>
    </r>
    <r>
      <rPr>
        <sz val="11"/>
        <color rgb="FF000000"/>
        <rFont val="Calibri"/>
        <scheme val="minor"/>
      </rPr>
      <t xml:space="preserve"> is </t>
    </r>
    <r>
      <rPr>
        <sz val="10"/>
        <color rgb="FF000000"/>
        <rFont val="Arial Unicode MS"/>
      </rPr>
      <t>john.smith@example.com</t>
    </r>
    <r>
      <rPr>
        <sz val="11"/>
        <color rgb="FF000000"/>
        <rFont val="Calibri"/>
        <scheme val="minor"/>
      </rPr>
      <t>.</t>
    </r>
  </si>
  <si>
    <t>3.Fetch Full Address by Phone Number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</si>
  <si>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phone number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464.252.6951</t>
    </r>
  </si>
  <si>
    <t>Phone Number</t>
  </si>
  <si>
    <t>4.Find Date of Joining by Full Name</t>
  </si>
  <si>
    <r>
      <t>Question:</t>
    </r>
    <r>
      <rPr>
        <sz val="11"/>
        <color theme="1"/>
        <rFont val="Calibri"/>
        <family val="2"/>
        <scheme val="minor"/>
      </rPr>
      <t xml:space="preserve"> By creating a helper column that concatenates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, use VLOOKUP to find the </t>
    </r>
    <r>
      <rPr>
        <b/>
        <sz val="11"/>
        <color theme="1"/>
        <rFont val="Calibri"/>
        <family val="2"/>
        <scheme val="minor"/>
      </rPr>
      <t>Date of Joining</t>
    </r>
    <r>
      <rPr>
        <sz val="11"/>
        <color theme="1"/>
        <rFont val="Calibri"/>
        <family val="2"/>
        <scheme val="minor"/>
      </rPr>
      <t xml:space="preserve"> of a person named Dawn Rowe.</t>
    </r>
  </si>
  <si>
    <t>DOJ</t>
  </si>
  <si>
    <t>Dawn Rowe</t>
  </si>
  <si>
    <t>5. Find Experience by Project Name (First Match)</t>
  </si>
  <si>
    <r>
      <t>Question:</t>
    </r>
    <r>
      <rPr>
        <sz val="11"/>
        <color theme="1"/>
        <rFont val="Calibri"/>
        <family val="2"/>
        <scheme val="minor"/>
      </rPr>
      <t xml:space="preserve"> Using VLOOKUP, get the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the first employee assigned to the </t>
    </r>
    <r>
      <rPr>
        <b/>
        <sz val="11"/>
        <color theme="1"/>
        <rFont val="Calibri"/>
        <family val="2"/>
        <scheme val="minor"/>
      </rPr>
      <t>“Athena”</t>
    </r>
    <r>
      <rPr>
        <sz val="11"/>
        <color theme="1"/>
        <rFont val="Calibri"/>
        <family val="2"/>
        <scheme val="minor"/>
      </rPr>
      <t xml:space="preserve"> project.</t>
    </r>
  </si>
  <si>
    <t>Project Name</t>
  </si>
  <si>
    <t>Experince</t>
  </si>
  <si>
    <t>➕ Bonus &amp; Department Questions</t>
  </si>
  <si>
    <t>6. Find Salary and Department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</si>
  <si>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EMP1040</t>
    </r>
    <r>
      <rPr>
        <sz val="11"/>
        <color theme="1"/>
        <rFont val="Calibri"/>
        <family val="2"/>
        <scheme val="minor"/>
      </rPr>
      <t>.</t>
    </r>
  </si>
  <si>
    <t>7. Calculate Bonus Based on Salary</t>
  </si>
  <si>
    <r>
      <t>Question:</t>
    </r>
    <r>
      <rPr>
        <sz val="11"/>
        <color theme="1"/>
        <rFont val="Calibri"/>
        <family val="2"/>
        <scheme val="minor"/>
      </rPr>
      <t xml:space="preserve"> Using VLOOKUP to get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EmployeeID = </t>
    </r>
    <r>
      <rPr>
        <b/>
        <sz val="11"/>
        <color theme="1"/>
        <rFont val="Calibri"/>
        <family val="2"/>
        <scheme val="minor"/>
      </rPr>
      <t>EMP1032</t>
    </r>
    <r>
      <rPr>
        <sz val="11"/>
        <color theme="1"/>
        <rFont val="Calibri"/>
        <family val="2"/>
        <scheme val="minor"/>
      </rPr>
      <t xml:space="preserve">, calculate their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assuming a </t>
    </r>
    <r>
      <rPr>
        <b/>
        <sz val="11"/>
        <color theme="1"/>
        <rFont val="Calibri"/>
        <family val="2"/>
        <scheme val="minor"/>
      </rPr>
      <t>10% bonus</t>
    </r>
    <r>
      <rPr>
        <sz val="11"/>
        <color theme="1"/>
        <rFont val="Calibri"/>
        <family val="2"/>
        <scheme val="minor"/>
      </rPr>
      <t xml:space="preserve"> on the salary.</t>
    </r>
  </si>
  <si>
    <t>(Formula Tip: Bonus = Salary × 10%)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</si>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</sst>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0"/>
      <color rgb="FF000000"/>
      <name val="Arial Unicode MS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1" fillId="3" borderId="4" xfId="0" applyFont="1" applyFill="1" applyBorder="1"/>
    <xf numFmtId="0" fontId="1" fillId="8" borderId="4" xfId="0" applyFont="1" applyFill="1" applyBorder="1" applyAlignment="1">
      <alignment horizontal="center" vertical="center"/>
    </xf>
    <xf numFmtId="2" fontId="1" fillId="8" borderId="4" xfId="0" applyNumberFormat="1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5" fillId="0" borderId="4" xfId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errick.little@example.com" TargetMode="External"/><Relationship Id="rId2" Type="http://schemas.openxmlformats.org/officeDocument/2006/relationships/hyperlink" Target="mailto:kelsey.lewis@example.com" TargetMode="External"/><Relationship Id="rId1" Type="http://schemas.openxmlformats.org/officeDocument/2006/relationships/hyperlink" Target="mailto:joseph.padilla@example.com" TargetMode="External"/><Relationship Id="rId4" Type="http://schemas.openxmlformats.org/officeDocument/2006/relationships/hyperlink" Target="mailto:teresa.gonzalez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7601-A153-4431-8F29-6ED34BA2C2F6}">
  <dimension ref="A1:J11"/>
  <sheetViews>
    <sheetView zoomScale="130" zoomScaleNormal="130" workbookViewId="0">
      <selection activeCell="H14" sqref="H14"/>
    </sheetView>
  </sheetViews>
  <sheetFormatPr defaultRowHeight="14.45"/>
  <cols>
    <col min="1" max="1" width="11.7109375" bestFit="1" customWidth="1"/>
    <col min="2" max="2" width="14.140625" bestFit="1" customWidth="1"/>
    <col min="3" max="3" width="8.28515625" bestFit="1" customWidth="1"/>
    <col min="4" max="4" width="14.85546875" bestFit="1" customWidth="1"/>
    <col min="6" max="6" width="12.42578125" bestFit="1" customWidth="1"/>
    <col min="7" max="7" width="15.85546875" customWidth="1"/>
    <col min="8" max="8" width="8.7109375" bestFit="1" customWidth="1"/>
  </cols>
  <sheetData>
    <row r="1" spans="1:10">
      <c r="A1" s="26" t="s">
        <v>0</v>
      </c>
      <c r="B1" s="27"/>
      <c r="C1" s="28"/>
      <c r="D1" s="24"/>
    </row>
    <row r="2" spans="1:10">
      <c r="A2" s="24"/>
      <c r="B2" s="24"/>
      <c r="C2" s="24"/>
      <c r="D2" s="24"/>
      <c r="F2" s="29" t="s">
        <v>1</v>
      </c>
      <c r="G2" s="29"/>
      <c r="H2" s="29"/>
      <c r="I2" s="29"/>
    </row>
    <row r="3" spans="1:10">
      <c r="A3" s="2" t="s">
        <v>2</v>
      </c>
      <c r="B3" s="2" t="s">
        <v>3</v>
      </c>
      <c r="C3" s="2" t="s">
        <v>4</v>
      </c>
      <c r="D3" s="2" t="s">
        <v>5</v>
      </c>
    </row>
    <row r="4" spans="1:10">
      <c r="A4" s="1" t="s">
        <v>6</v>
      </c>
      <c r="B4" s="1" t="s">
        <v>7</v>
      </c>
      <c r="C4" s="1">
        <v>25</v>
      </c>
      <c r="D4" s="1">
        <v>26.95</v>
      </c>
      <c r="F4" s="30" t="s">
        <v>8</v>
      </c>
      <c r="G4" s="30"/>
      <c r="H4" s="30"/>
      <c r="I4" s="30"/>
      <c r="J4" s="30"/>
    </row>
    <row r="5" spans="1:10">
      <c r="A5" s="1" t="s">
        <v>9</v>
      </c>
      <c r="B5" s="1" t="s">
        <v>10</v>
      </c>
      <c r="C5" s="3">
        <v>20</v>
      </c>
      <c r="D5" s="3">
        <v>28.95</v>
      </c>
      <c r="F5" s="30" t="s">
        <v>11</v>
      </c>
      <c r="G5" s="30"/>
      <c r="H5" s="30"/>
      <c r="I5" s="30"/>
    </row>
    <row r="6" spans="1:10">
      <c r="A6" s="1" t="s">
        <v>12</v>
      </c>
      <c r="B6" s="1" t="s">
        <v>13</v>
      </c>
      <c r="C6" s="3">
        <v>35</v>
      </c>
      <c r="D6" s="3">
        <v>31.95</v>
      </c>
    </row>
    <row r="7" spans="1:10">
      <c r="A7" s="1" t="s">
        <v>14</v>
      </c>
      <c r="B7" s="1" t="s">
        <v>15</v>
      </c>
      <c r="C7" s="3">
        <v>20</v>
      </c>
      <c r="D7" s="3">
        <v>35.950000000000003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16</v>
      </c>
    </row>
    <row r="8" spans="1:10">
      <c r="A8" s="1" t="s">
        <v>17</v>
      </c>
      <c r="B8" s="1" t="s">
        <v>18</v>
      </c>
      <c r="C8" s="3">
        <v>30</v>
      </c>
      <c r="D8" s="3">
        <v>18.95</v>
      </c>
      <c r="F8" s="1" t="s">
        <v>12</v>
      </c>
      <c r="G8" s="1" t="str">
        <f>VLOOKUP(F8,$A$3:$D$11,2,0)</f>
        <v>1002-394-M102</v>
      </c>
      <c r="H8" s="1">
        <v>2</v>
      </c>
      <c r="I8" s="1">
        <f>VLOOKUP(F8,$A$3:$D$11,4,0)</f>
        <v>31.95</v>
      </c>
      <c r="J8" s="1">
        <f>H8*I8</f>
        <v>63.9</v>
      </c>
    </row>
    <row r="9" spans="1:10">
      <c r="A9" s="1" t="s">
        <v>19</v>
      </c>
      <c r="B9" s="1" t="s">
        <v>20</v>
      </c>
      <c r="C9" s="3">
        <v>40</v>
      </c>
      <c r="D9" s="3">
        <v>20.95</v>
      </c>
      <c r="F9" s="1" t="s">
        <v>17</v>
      </c>
      <c r="G9" s="1" t="str">
        <f t="shared" ref="G9:G10" si="0">VLOOKUP(F9,$A$3:$D$11,2,0)</f>
        <v>1004-848 S104</v>
      </c>
      <c r="H9" s="1">
        <v>5</v>
      </c>
      <c r="I9" s="1">
        <f t="shared" ref="I9:I10" si="1">VLOOKUP(F9,$A$3:$D$11,4,0)</f>
        <v>18.95</v>
      </c>
      <c r="J9" s="1">
        <f>H9*I9</f>
        <v>94.75</v>
      </c>
    </row>
    <row r="10" spans="1:10">
      <c r="A10" s="1" t="s">
        <v>21</v>
      </c>
      <c r="B10" s="1" t="s">
        <v>22</v>
      </c>
      <c r="C10" s="3">
        <v>1</v>
      </c>
      <c r="D10" s="3">
        <v>4.95</v>
      </c>
      <c r="F10" s="1" t="s">
        <v>6</v>
      </c>
      <c r="G10" s="1" t="str">
        <f t="shared" si="0"/>
        <v>1000-165-B100</v>
      </c>
      <c r="H10" s="1">
        <v>8</v>
      </c>
      <c r="I10" s="1">
        <f t="shared" si="1"/>
        <v>26.95</v>
      </c>
      <c r="J10" s="1">
        <f t="shared" ref="J9:J10" si="2">H10*I10</f>
        <v>215.6</v>
      </c>
    </row>
    <row r="11" spans="1:10">
      <c r="A11" s="1" t="s">
        <v>23</v>
      </c>
      <c r="B11" s="1" t="s">
        <v>24</v>
      </c>
      <c r="C11" s="3">
        <v>5</v>
      </c>
      <c r="D11" s="3">
        <v>8.9499999999999993</v>
      </c>
      <c r="I11" s="2" t="s">
        <v>16</v>
      </c>
      <c r="J11" s="12">
        <f>SUM(J8:J10)</f>
        <v>374.25</v>
      </c>
    </row>
  </sheetData>
  <mergeCells count="4">
    <mergeCell ref="A1:C1"/>
    <mergeCell ref="F2:I2"/>
    <mergeCell ref="F4:J4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E1E6-45F9-4ABA-9ABC-77BE4AE93939}">
  <dimension ref="A1:U51"/>
  <sheetViews>
    <sheetView topLeftCell="J1" zoomScaleNormal="100" workbookViewId="0">
      <selection activeCell="F12" sqref="F12"/>
    </sheetView>
  </sheetViews>
  <sheetFormatPr defaultColWidth="8.85546875" defaultRowHeight="15" customHeight="1"/>
  <cols>
    <col min="1" max="1" width="11.7109375" style="5" bestFit="1" customWidth="1"/>
    <col min="2" max="2" width="11.42578125" style="5" bestFit="1" customWidth="1"/>
    <col min="3" max="3" width="10.42578125" style="5" bestFit="1" customWidth="1"/>
    <col min="4" max="4" width="14" style="5" customWidth="1"/>
    <col min="5" max="5" width="7.7109375" style="5" bestFit="1" customWidth="1"/>
    <col min="6" max="6" width="13.5703125" style="5" bestFit="1" customWidth="1"/>
    <col min="7" max="7" width="33.140625" style="5" bestFit="1" customWidth="1"/>
    <col min="8" max="8" width="22.5703125" style="5" bestFit="1" customWidth="1"/>
    <col min="9" max="9" width="56.5703125" style="5" bestFit="1" customWidth="1"/>
    <col min="10" max="10" width="19.85546875" style="5" bestFit="1" customWidth="1"/>
    <col min="11" max="11" width="15.28515625" style="5" bestFit="1" customWidth="1"/>
    <col min="12" max="12" width="8.28515625" style="5" bestFit="1" customWidth="1"/>
    <col min="13" max="13" width="39" style="5" bestFit="1" customWidth="1"/>
    <col min="14" max="14" width="17.28515625" style="5" bestFit="1" customWidth="1"/>
    <col min="15" max="15" width="9.28515625" style="5" bestFit="1" customWidth="1"/>
    <col min="16" max="16" width="10" style="5" bestFit="1" customWidth="1"/>
    <col min="17" max="17" width="13.7109375" style="16" bestFit="1" customWidth="1"/>
    <col min="18" max="18" width="12.85546875" style="5" bestFit="1" customWidth="1"/>
    <col min="19" max="19" width="9.7109375" style="5" bestFit="1" customWidth="1"/>
    <col min="20" max="20" width="10.85546875" style="5" bestFit="1" customWidth="1"/>
    <col min="21" max="21" width="22.140625" style="5" bestFit="1" customWidth="1"/>
    <col min="22" max="16384" width="8.85546875" style="5"/>
  </cols>
  <sheetData>
    <row r="1" spans="1:21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15" t="s">
        <v>41</v>
      </c>
      <c r="R1" s="4" t="s">
        <v>42</v>
      </c>
      <c r="S1" s="4" t="s">
        <v>43</v>
      </c>
      <c r="T1" s="4" t="s">
        <v>44</v>
      </c>
      <c r="U1" s="4" t="s">
        <v>45</v>
      </c>
    </row>
    <row r="2" spans="1:21">
      <c r="A2" s="6" t="s">
        <v>46</v>
      </c>
      <c r="B2" s="6" t="s">
        <v>47</v>
      </c>
      <c r="C2" s="6" t="s">
        <v>48</v>
      </c>
      <c r="D2" s="11" t="str">
        <f>B2 &amp; " " &amp; C2</f>
        <v>Joseph Padilla</v>
      </c>
      <c r="E2" s="6" t="s">
        <v>49</v>
      </c>
      <c r="F2" s="6">
        <v>25</v>
      </c>
      <c r="G2" s="23" t="s">
        <v>50</v>
      </c>
      <c r="H2" s="6">
        <v>2254350923</v>
      </c>
      <c r="I2" s="6" t="s">
        <v>51</v>
      </c>
      <c r="J2" s="6" t="s">
        <v>52</v>
      </c>
      <c r="K2" s="6" t="s">
        <v>53</v>
      </c>
      <c r="L2" s="6">
        <v>43949</v>
      </c>
      <c r="M2" s="6" t="s">
        <v>54</v>
      </c>
      <c r="N2" s="6" t="s">
        <v>55</v>
      </c>
      <c r="O2" s="6" t="s">
        <v>56</v>
      </c>
      <c r="P2" s="6">
        <v>111148.73</v>
      </c>
      <c r="Q2" s="7">
        <v>44348</v>
      </c>
      <c r="R2" s="6" t="s">
        <v>57</v>
      </c>
      <c r="S2" s="6" t="s">
        <v>58</v>
      </c>
      <c r="T2" s="6">
        <v>4</v>
      </c>
      <c r="U2" s="6" t="s">
        <v>59</v>
      </c>
    </row>
    <row r="3" spans="1:21">
      <c r="A3" s="6" t="s">
        <v>60</v>
      </c>
      <c r="B3" s="6" t="s">
        <v>61</v>
      </c>
      <c r="C3" s="6" t="s">
        <v>62</v>
      </c>
      <c r="D3" s="11" t="str">
        <f t="shared" ref="D3:D51" si="0">B3 &amp; " " &amp; C3</f>
        <v>Teresa Gonzalez</v>
      </c>
      <c r="E3" s="6" t="s">
        <v>49</v>
      </c>
      <c r="F3" s="6">
        <v>38</v>
      </c>
      <c r="G3" s="23" t="s">
        <v>63</v>
      </c>
      <c r="H3" s="6">
        <v>6495885380</v>
      </c>
      <c r="I3" s="6" t="s">
        <v>64</v>
      </c>
      <c r="J3" s="6" t="s">
        <v>65</v>
      </c>
      <c r="K3" s="6" t="s">
        <v>66</v>
      </c>
      <c r="L3" s="6">
        <v>79369</v>
      </c>
      <c r="M3" s="6" t="s">
        <v>67</v>
      </c>
      <c r="N3" s="6" t="s">
        <v>68</v>
      </c>
      <c r="O3" s="6" t="s">
        <v>56</v>
      </c>
      <c r="P3" s="6">
        <v>130578.53</v>
      </c>
      <c r="Q3" s="7">
        <v>44435</v>
      </c>
      <c r="R3" s="6" t="s">
        <v>69</v>
      </c>
      <c r="S3" s="6" t="s">
        <v>58</v>
      </c>
      <c r="T3" s="6">
        <v>2</v>
      </c>
      <c r="U3" s="6" t="s">
        <v>70</v>
      </c>
    </row>
    <row r="4" spans="1:21">
      <c r="A4" s="6" t="s">
        <v>71</v>
      </c>
      <c r="B4" s="6" t="s">
        <v>72</v>
      </c>
      <c r="C4" s="6" t="s">
        <v>73</v>
      </c>
      <c r="D4" s="11" t="str">
        <f t="shared" si="0"/>
        <v>Kelsey Lewis</v>
      </c>
      <c r="E4" s="6" t="s">
        <v>49</v>
      </c>
      <c r="F4" s="6">
        <v>46</v>
      </c>
      <c r="G4" s="23" t="s">
        <v>74</v>
      </c>
      <c r="H4" s="6" t="s">
        <v>75</v>
      </c>
      <c r="I4" s="6" t="s">
        <v>76</v>
      </c>
      <c r="J4" s="6" t="s">
        <v>77</v>
      </c>
      <c r="K4" s="6" t="s">
        <v>78</v>
      </c>
      <c r="L4" s="6">
        <v>67705</v>
      </c>
      <c r="M4" s="6" t="s">
        <v>79</v>
      </c>
      <c r="N4" s="6" t="s">
        <v>80</v>
      </c>
      <c r="O4" s="6" t="s">
        <v>81</v>
      </c>
      <c r="P4" s="6">
        <v>134653.85</v>
      </c>
      <c r="Q4" s="7">
        <v>44609</v>
      </c>
      <c r="R4" s="6" t="s">
        <v>69</v>
      </c>
      <c r="S4" s="6" t="s">
        <v>58</v>
      </c>
      <c r="T4" s="6">
        <v>22</v>
      </c>
      <c r="U4" s="6" t="s">
        <v>82</v>
      </c>
    </row>
    <row r="5" spans="1:21">
      <c r="A5" s="6" t="s">
        <v>83</v>
      </c>
      <c r="B5" s="6" t="s">
        <v>84</v>
      </c>
      <c r="C5" s="6" t="s">
        <v>85</v>
      </c>
      <c r="D5" s="11" t="str">
        <f t="shared" si="0"/>
        <v>Derrick Little</v>
      </c>
      <c r="E5" s="6" t="s">
        <v>86</v>
      </c>
      <c r="F5" s="6">
        <v>46</v>
      </c>
      <c r="G5" s="23" t="s">
        <v>87</v>
      </c>
      <c r="H5" s="6" t="s">
        <v>88</v>
      </c>
      <c r="I5" s="6" t="s">
        <v>89</v>
      </c>
      <c r="J5" s="6" t="s">
        <v>90</v>
      </c>
      <c r="K5" s="6" t="s">
        <v>91</v>
      </c>
      <c r="L5" s="6">
        <v>51344</v>
      </c>
      <c r="M5" s="6" t="s">
        <v>92</v>
      </c>
      <c r="N5" s="6" t="s">
        <v>93</v>
      </c>
      <c r="O5" s="6" t="s">
        <v>94</v>
      </c>
      <c r="P5" s="6">
        <v>112981.28</v>
      </c>
      <c r="Q5" s="7">
        <v>44459</v>
      </c>
      <c r="R5" s="6" t="s">
        <v>69</v>
      </c>
      <c r="S5" s="6" t="s">
        <v>58</v>
      </c>
      <c r="T5" s="6">
        <v>1</v>
      </c>
      <c r="U5" s="6" t="s">
        <v>95</v>
      </c>
    </row>
    <row r="6" spans="1:21">
      <c r="A6" s="6" t="s">
        <v>96</v>
      </c>
      <c r="B6" s="6" t="s">
        <v>97</v>
      </c>
      <c r="C6" s="6" t="s">
        <v>98</v>
      </c>
      <c r="D6" s="11" t="str">
        <f t="shared" si="0"/>
        <v>George Robertson</v>
      </c>
      <c r="E6" s="6" t="s">
        <v>86</v>
      </c>
      <c r="F6" s="6">
        <v>50</v>
      </c>
      <c r="G6" s="23"/>
      <c r="H6" s="6" t="s">
        <v>99</v>
      </c>
      <c r="I6" s="6" t="s">
        <v>100</v>
      </c>
      <c r="J6" s="6" t="s">
        <v>101</v>
      </c>
      <c r="K6" s="6" t="s">
        <v>102</v>
      </c>
      <c r="L6" s="6">
        <v>94886</v>
      </c>
      <c r="M6" s="6" t="s">
        <v>103</v>
      </c>
      <c r="N6" s="6" t="s">
        <v>104</v>
      </c>
      <c r="O6" s="6" t="s">
        <v>105</v>
      </c>
      <c r="P6" s="6">
        <v>37462.35</v>
      </c>
      <c r="Q6" s="7">
        <v>45186</v>
      </c>
      <c r="R6" s="6" t="s">
        <v>69</v>
      </c>
      <c r="S6" s="6" t="s">
        <v>106</v>
      </c>
      <c r="T6" s="6">
        <v>1</v>
      </c>
      <c r="U6" s="6" t="s">
        <v>107</v>
      </c>
    </row>
    <row r="7" spans="1:21">
      <c r="A7" s="6" t="s">
        <v>108</v>
      </c>
      <c r="B7" s="6" t="s">
        <v>109</v>
      </c>
      <c r="C7" s="6" t="s">
        <v>110</v>
      </c>
      <c r="D7" s="11" t="str">
        <f t="shared" si="0"/>
        <v>Martha Nelson</v>
      </c>
      <c r="E7" s="6" t="s">
        <v>111</v>
      </c>
      <c r="F7" s="6">
        <v>51</v>
      </c>
      <c r="G7" s="6" t="s">
        <v>112</v>
      </c>
      <c r="H7" s="6" t="s">
        <v>113</v>
      </c>
      <c r="I7" s="6" t="s">
        <v>114</v>
      </c>
      <c r="J7" s="6" t="s">
        <v>115</v>
      </c>
      <c r="K7" s="6" t="s">
        <v>116</v>
      </c>
      <c r="L7" s="6">
        <v>96988</v>
      </c>
      <c r="M7" s="6" t="s">
        <v>117</v>
      </c>
      <c r="N7" s="6" t="s">
        <v>55</v>
      </c>
      <c r="O7" s="6" t="s">
        <v>118</v>
      </c>
      <c r="P7" s="6">
        <v>86625.22</v>
      </c>
      <c r="Q7" s="7">
        <v>43536</v>
      </c>
      <c r="R7" s="6" t="s">
        <v>57</v>
      </c>
      <c r="S7" s="6" t="s">
        <v>119</v>
      </c>
      <c r="T7" s="6">
        <v>33</v>
      </c>
      <c r="U7" s="6" t="s">
        <v>59</v>
      </c>
    </row>
    <row r="8" spans="1:21">
      <c r="A8" s="6" t="s">
        <v>120</v>
      </c>
      <c r="B8" s="6" t="s">
        <v>121</v>
      </c>
      <c r="C8" s="6" t="s">
        <v>122</v>
      </c>
      <c r="D8" s="11" t="str">
        <f t="shared" si="0"/>
        <v>Morgan Steele</v>
      </c>
      <c r="E8" s="6" t="s">
        <v>86</v>
      </c>
      <c r="F8" s="6">
        <v>38</v>
      </c>
      <c r="G8" s="6" t="s">
        <v>123</v>
      </c>
      <c r="H8" s="6" t="s">
        <v>124</v>
      </c>
      <c r="I8" s="6" t="s">
        <v>125</v>
      </c>
      <c r="J8" s="6" t="s">
        <v>126</v>
      </c>
      <c r="K8" s="6" t="s">
        <v>127</v>
      </c>
      <c r="L8" s="6">
        <v>69654</v>
      </c>
      <c r="M8" s="6" t="s">
        <v>128</v>
      </c>
      <c r="N8" s="6" t="s">
        <v>55</v>
      </c>
      <c r="O8" s="6" t="s">
        <v>129</v>
      </c>
      <c r="P8" s="6">
        <v>76048.539999999994</v>
      </c>
      <c r="Q8" s="7">
        <v>44727</v>
      </c>
      <c r="R8" s="6" t="s">
        <v>130</v>
      </c>
      <c r="S8" s="6" t="s">
        <v>106</v>
      </c>
      <c r="T8" s="6">
        <v>9</v>
      </c>
      <c r="U8" s="6" t="s">
        <v>59</v>
      </c>
    </row>
    <row r="9" spans="1:21">
      <c r="A9" s="6" t="s">
        <v>131</v>
      </c>
      <c r="B9" s="6" t="s">
        <v>132</v>
      </c>
      <c r="C9" s="6" t="s">
        <v>133</v>
      </c>
      <c r="D9" s="11" t="str">
        <f t="shared" si="0"/>
        <v>Kristina Allen</v>
      </c>
      <c r="E9" s="6" t="s">
        <v>86</v>
      </c>
      <c r="F9" s="6">
        <v>44</v>
      </c>
      <c r="G9" s="6" t="s">
        <v>134</v>
      </c>
      <c r="H9" s="6" t="s">
        <v>135</v>
      </c>
      <c r="I9" s="6" t="s">
        <v>136</v>
      </c>
      <c r="J9" s="6" t="s">
        <v>137</v>
      </c>
      <c r="K9" s="6" t="s">
        <v>138</v>
      </c>
      <c r="L9" s="6">
        <v>2534</v>
      </c>
      <c r="M9" s="6" t="s">
        <v>139</v>
      </c>
      <c r="N9" s="6" t="s">
        <v>104</v>
      </c>
      <c r="O9" s="6" t="s">
        <v>94</v>
      </c>
      <c r="P9" s="6">
        <v>39622.17</v>
      </c>
      <c r="Q9" s="7">
        <v>44248</v>
      </c>
      <c r="R9" s="6" t="s">
        <v>130</v>
      </c>
      <c r="S9" s="6" t="s">
        <v>58</v>
      </c>
      <c r="T9" s="6">
        <v>27</v>
      </c>
      <c r="U9" s="6" t="s">
        <v>107</v>
      </c>
    </row>
    <row r="10" spans="1:21">
      <c r="A10" s="6" t="s">
        <v>140</v>
      </c>
      <c r="B10" s="6" t="s">
        <v>141</v>
      </c>
      <c r="C10" s="6" t="s">
        <v>142</v>
      </c>
      <c r="D10" s="11" t="str">
        <f t="shared" si="0"/>
        <v>James Vincent</v>
      </c>
      <c r="E10" s="6" t="s">
        <v>86</v>
      </c>
      <c r="F10" s="6">
        <v>41</v>
      </c>
      <c r="G10" s="6" t="s">
        <v>143</v>
      </c>
      <c r="H10" s="6" t="s">
        <v>144</v>
      </c>
      <c r="I10" s="6" t="s">
        <v>145</v>
      </c>
      <c r="J10" s="6" t="s">
        <v>146</v>
      </c>
      <c r="K10" s="6" t="s">
        <v>147</v>
      </c>
      <c r="L10" s="6">
        <v>55245</v>
      </c>
      <c r="M10" s="6" t="s">
        <v>148</v>
      </c>
      <c r="N10" s="6" t="s">
        <v>149</v>
      </c>
      <c r="O10" s="6" t="s">
        <v>105</v>
      </c>
      <c r="P10" s="6">
        <v>67533.429999999993</v>
      </c>
      <c r="Q10" s="7">
        <v>43312</v>
      </c>
      <c r="R10" s="6" t="s">
        <v>57</v>
      </c>
      <c r="S10" s="6" t="s">
        <v>150</v>
      </c>
      <c r="T10" s="6">
        <v>20</v>
      </c>
      <c r="U10" s="6" t="s">
        <v>151</v>
      </c>
    </row>
    <row r="11" spans="1:21">
      <c r="A11" s="6" t="s">
        <v>152</v>
      </c>
      <c r="B11" s="6" t="s">
        <v>153</v>
      </c>
      <c r="C11" s="6" t="s">
        <v>154</v>
      </c>
      <c r="D11" s="11" t="str">
        <f t="shared" si="0"/>
        <v>Nancy Anderson</v>
      </c>
      <c r="E11" s="6" t="s">
        <v>49</v>
      </c>
      <c r="F11" s="6">
        <v>45</v>
      </c>
      <c r="G11" s="6" t="s">
        <v>155</v>
      </c>
      <c r="H11" s="6" t="s">
        <v>156</v>
      </c>
      <c r="I11" s="6" t="s">
        <v>157</v>
      </c>
      <c r="J11" s="6" t="s">
        <v>158</v>
      </c>
      <c r="K11" s="6" t="s">
        <v>159</v>
      </c>
      <c r="L11" s="6">
        <v>55763</v>
      </c>
      <c r="M11" s="6" t="s">
        <v>160</v>
      </c>
      <c r="N11" s="6" t="s">
        <v>149</v>
      </c>
      <c r="O11" s="6" t="s">
        <v>161</v>
      </c>
      <c r="P11" s="6">
        <v>51197.04</v>
      </c>
      <c r="Q11" s="7">
        <v>44911</v>
      </c>
      <c r="R11" s="6" t="s">
        <v>57</v>
      </c>
      <c r="S11" s="6" t="s">
        <v>119</v>
      </c>
      <c r="T11" s="6">
        <v>32</v>
      </c>
      <c r="U11" s="6" t="s">
        <v>151</v>
      </c>
    </row>
    <row r="12" spans="1:21">
      <c r="A12" s="6" t="s">
        <v>162</v>
      </c>
      <c r="B12" s="6" t="s">
        <v>163</v>
      </c>
      <c r="C12" s="6" t="s">
        <v>164</v>
      </c>
      <c r="D12" s="11" t="str">
        <f t="shared" si="0"/>
        <v>Valerie Lopez</v>
      </c>
      <c r="E12" s="6" t="s">
        <v>86</v>
      </c>
      <c r="F12" s="6">
        <v>29</v>
      </c>
      <c r="G12" s="6" t="s">
        <v>165</v>
      </c>
      <c r="H12" s="6" t="s">
        <v>166</v>
      </c>
      <c r="I12" s="6" t="s">
        <v>167</v>
      </c>
      <c r="J12" s="6" t="s">
        <v>168</v>
      </c>
      <c r="K12" s="6" t="s">
        <v>169</v>
      </c>
      <c r="L12" s="6">
        <v>68078</v>
      </c>
      <c r="M12" s="6" t="s">
        <v>170</v>
      </c>
      <c r="N12" s="6" t="s">
        <v>171</v>
      </c>
      <c r="O12" s="6" t="s">
        <v>118</v>
      </c>
      <c r="P12" s="6">
        <v>65888.94</v>
      </c>
      <c r="Q12" s="7">
        <v>43306</v>
      </c>
      <c r="R12" s="6" t="s">
        <v>130</v>
      </c>
      <c r="S12" s="6" t="s">
        <v>119</v>
      </c>
      <c r="T12" s="6">
        <v>16</v>
      </c>
      <c r="U12" s="6" t="s">
        <v>172</v>
      </c>
    </row>
    <row r="13" spans="1:21">
      <c r="A13" s="6" t="s">
        <v>173</v>
      </c>
      <c r="B13" s="6" t="s">
        <v>174</v>
      </c>
      <c r="C13" s="6" t="s">
        <v>175</v>
      </c>
      <c r="D13" s="11" t="str">
        <f t="shared" si="0"/>
        <v>Alyssa Smith</v>
      </c>
      <c r="E13" s="6" t="s">
        <v>111</v>
      </c>
      <c r="F13" s="6">
        <v>54</v>
      </c>
      <c r="G13" s="6" t="s">
        <v>176</v>
      </c>
      <c r="H13" s="6" t="s">
        <v>177</v>
      </c>
      <c r="I13" s="6" t="s">
        <v>178</v>
      </c>
      <c r="J13" s="6" t="s">
        <v>179</v>
      </c>
      <c r="K13" s="6" t="s">
        <v>180</v>
      </c>
      <c r="L13" s="6">
        <v>83838</v>
      </c>
      <c r="M13" s="6" t="s">
        <v>181</v>
      </c>
      <c r="N13" s="6" t="s">
        <v>55</v>
      </c>
      <c r="O13" s="6" t="s">
        <v>105</v>
      </c>
      <c r="P13" s="6">
        <v>33815.269999999997</v>
      </c>
      <c r="Q13" s="7">
        <v>45147</v>
      </c>
      <c r="R13" s="6" t="s">
        <v>57</v>
      </c>
      <c r="S13" s="6" t="s">
        <v>119</v>
      </c>
      <c r="T13" s="6">
        <v>1</v>
      </c>
      <c r="U13" s="6" t="s">
        <v>59</v>
      </c>
    </row>
    <row r="14" spans="1:21">
      <c r="A14" s="6" t="s">
        <v>182</v>
      </c>
      <c r="B14" s="6" t="s">
        <v>183</v>
      </c>
      <c r="C14" s="6" t="s">
        <v>184</v>
      </c>
      <c r="D14" s="11" t="str">
        <f t="shared" si="0"/>
        <v>Denise Williams</v>
      </c>
      <c r="E14" s="6" t="s">
        <v>49</v>
      </c>
      <c r="F14" s="6">
        <v>46</v>
      </c>
      <c r="G14" s="6" t="s">
        <v>185</v>
      </c>
      <c r="H14" s="6" t="s">
        <v>186</v>
      </c>
      <c r="I14" s="6" t="s">
        <v>187</v>
      </c>
      <c r="J14" s="6" t="s">
        <v>188</v>
      </c>
      <c r="K14" s="6" t="s">
        <v>189</v>
      </c>
      <c r="L14" s="6">
        <v>69725</v>
      </c>
      <c r="M14" s="6" t="s">
        <v>190</v>
      </c>
      <c r="N14" s="6" t="s">
        <v>149</v>
      </c>
      <c r="O14" s="6" t="s">
        <v>81</v>
      </c>
      <c r="P14" s="6">
        <v>126644.66</v>
      </c>
      <c r="Q14" s="7">
        <v>44333</v>
      </c>
      <c r="R14" s="6" t="s">
        <v>69</v>
      </c>
      <c r="S14" s="6" t="s">
        <v>150</v>
      </c>
      <c r="T14" s="6">
        <v>24</v>
      </c>
      <c r="U14" s="6" t="s">
        <v>151</v>
      </c>
    </row>
    <row r="15" spans="1:21">
      <c r="A15" s="6" t="s">
        <v>191</v>
      </c>
      <c r="B15" s="6" t="s">
        <v>192</v>
      </c>
      <c r="C15" s="6" t="s">
        <v>193</v>
      </c>
      <c r="D15" s="11" t="str">
        <f t="shared" si="0"/>
        <v>Stacey Simmons</v>
      </c>
      <c r="E15" s="6" t="s">
        <v>49</v>
      </c>
      <c r="F15" s="6">
        <v>58</v>
      </c>
      <c r="G15" s="6" t="s">
        <v>194</v>
      </c>
      <c r="H15" s="6" t="s">
        <v>195</v>
      </c>
      <c r="I15" s="6" t="s">
        <v>196</v>
      </c>
      <c r="J15" s="6" t="s">
        <v>197</v>
      </c>
      <c r="K15" s="6" t="s">
        <v>198</v>
      </c>
      <c r="L15" s="6">
        <v>25869</v>
      </c>
      <c r="M15" s="6" t="s">
        <v>54</v>
      </c>
      <c r="N15" s="6" t="s">
        <v>68</v>
      </c>
      <c r="O15" s="6" t="s">
        <v>199</v>
      </c>
      <c r="P15" s="6">
        <v>37156.870000000003</v>
      </c>
      <c r="Q15" s="7">
        <v>43208</v>
      </c>
      <c r="R15" s="6" t="s">
        <v>130</v>
      </c>
      <c r="S15" s="6" t="s">
        <v>119</v>
      </c>
      <c r="T15" s="6">
        <v>10</v>
      </c>
      <c r="U15" s="6" t="s">
        <v>70</v>
      </c>
    </row>
    <row r="16" spans="1:21">
      <c r="A16" s="6" t="s">
        <v>200</v>
      </c>
      <c r="B16" s="6" t="s">
        <v>201</v>
      </c>
      <c r="C16" s="6" t="s">
        <v>202</v>
      </c>
      <c r="D16" s="11" t="str">
        <f t="shared" si="0"/>
        <v>Jade Carter</v>
      </c>
      <c r="E16" s="6" t="s">
        <v>111</v>
      </c>
      <c r="F16" s="6">
        <v>51</v>
      </c>
      <c r="G16" s="6" t="s">
        <v>203</v>
      </c>
      <c r="H16" s="6" t="s">
        <v>204</v>
      </c>
      <c r="I16" s="6" t="s">
        <v>205</v>
      </c>
      <c r="J16" s="6" t="s">
        <v>206</v>
      </c>
      <c r="K16" s="6" t="s">
        <v>207</v>
      </c>
      <c r="L16" s="6">
        <v>37049</v>
      </c>
      <c r="M16" s="6" t="s">
        <v>208</v>
      </c>
      <c r="N16" s="6" t="s">
        <v>80</v>
      </c>
      <c r="O16" s="6" t="s">
        <v>209</v>
      </c>
      <c r="P16" s="6">
        <v>41162.42</v>
      </c>
      <c r="Q16" s="7">
        <v>43399</v>
      </c>
      <c r="R16" s="6" t="s">
        <v>130</v>
      </c>
      <c r="S16" s="6" t="s">
        <v>150</v>
      </c>
      <c r="T16" s="6">
        <v>3</v>
      </c>
      <c r="U16" s="6" t="s">
        <v>82</v>
      </c>
    </row>
    <row r="17" spans="1:21">
      <c r="A17" s="6" t="s">
        <v>210</v>
      </c>
      <c r="B17" s="6" t="s">
        <v>211</v>
      </c>
      <c r="C17" s="6" t="s">
        <v>212</v>
      </c>
      <c r="D17" s="11" t="str">
        <f t="shared" si="0"/>
        <v>Sarah Rivera</v>
      </c>
      <c r="E17" s="6" t="s">
        <v>111</v>
      </c>
      <c r="F17" s="6">
        <v>39</v>
      </c>
      <c r="G17" s="6" t="s">
        <v>213</v>
      </c>
      <c r="H17" s="6" t="s">
        <v>214</v>
      </c>
      <c r="I17" s="6" t="s">
        <v>215</v>
      </c>
      <c r="J17" s="6" t="s">
        <v>216</v>
      </c>
      <c r="K17" s="6" t="s">
        <v>217</v>
      </c>
      <c r="L17" s="6">
        <v>88342</v>
      </c>
      <c r="M17" s="6" t="s">
        <v>218</v>
      </c>
      <c r="N17" s="6" t="s">
        <v>68</v>
      </c>
      <c r="O17" s="6" t="s">
        <v>199</v>
      </c>
      <c r="P17" s="6">
        <v>133335.41</v>
      </c>
      <c r="Q17" s="7">
        <v>44155</v>
      </c>
      <c r="R17" s="6" t="s">
        <v>69</v>
      </c>
      <c r="S17" s="6" t="s">
        <v>106</v>
      </c>
      <c r="T17" s="6">
        <v>31</v>
      </c>
      <c r="U17" s="6" t="s">
        <v>70</v>
      </c>
    </row>
    <row r="18" spans="1:21">
      <c r="A18" s="6" t="s">
        <v>219</v>
      </c>
      <c r="B18" s="6" t="s">
        <v>141</v>
      </c>
      <c r="C18" s="6" t="s">
        <v>220</v>
      </c>
      <c r="D18" s="11" t="str">
        <f t="shared" si="0"/>
        <v>James Scott</v>
      </c>
      <c r="E18" s="6" t="s">
        <v>86</v>
      </c>
      <c r="F18" s="6">
        <v>46</v>
      </c>
      <c r="G18" s="6" t="s">
        <v>221</v>
      </c>
      <c r="H18" s="6" t="s">
        <v>222</v>
      </c>
      <c r="I18" s="6" t="s">
        <v>223</v>
      </c>
      <c r="J18" s="6" t="s">
        <v>224</v>
      </c>
      <c r="K18" s="6" t="s">
        <v>225</v>
      </c>
      <c r="L18" s="6">
        <v>22193</v>
      </c>
      <c r="M18" s="6" t="s">
        <v>226</v>
      </c>
      <c r="N18" s="6" t="s">
        <v>227</v>
      </c>
      <c r="O18" s="6" t="s">
        <v>228</v>
      </c>
      <c r="P18" s="6">
        <v>53117.75</v>
      </c>
      <c r="Q18" s="7">
        <v>45742</v>
      </c>
      <c r="R18" s="6" t="s">
        <v>69</v>
      </c>
      <c r="S18" s="6" t="s">
        <v>119</v>
      </c>
      <c r="T18" s="6">
        <v>21</v>
      </c>
      <c r="U18" s="6" t="s">
        <v>229</v>
      </c>
    </row>
    <row r="19" spans="1:21">
      <c r="A19" s="6" t="s">
        <v>230</v>
      </c>
      <c r="B19" s="6" t="s">
        <v>231</v>
      </c>
      <c r="C19" s="6" t="s">
        <v>232</v>
      </c>
      <c r="D19" s="11" t="str">
        <f t="shared" si="0"/>
        <v>Amy Ingram</v>
      </c>
      <c r="E19" s="6" t="s">
        <v>111</v>
      </c>
      <c r="F19" s="6">
        <v>37</v>
      </c>
      <c r="G19" s="6" t="s">
        <v>233</v>
      </c>
      <c r="H19" s="6" t="s">
        <v>234</v>
      </c>
      <c r="I19" s="6" t="s">
        <v>235</v>
      </c>
      <c r="J19" s="6" t="s">
        <v>236</v>
      </c>
      <c r="K19" s="6" t="s">
        <v>237</v>
      </c>
      <c r="L19" s="6">
        <v>7003</v>
      </c>
      <c r="M19" s="6" t="s">
        <v>238</v>
      </c>
      <c r="N19" s="6" t="s">
        <v>239</v>
      </c>
      <c r="O19" s="6" t="s">
        <v>81</v>
      </c>
      <c r="P19" s="6">
        <v>145577.07999999999</v>
      </c>
      <c r="Q19" s="7">
        <v>42865</v>
      </c>
      <c r="R19" s="6" t="s">
        <v>69</v>
      </c>
      <c r="S19" s="6" t="s">
        <v>58</v>
      </c>
      <c r="T19" s="6">
        <v>7</v>
      </c>
      <c r="U19" s="6" t="s">
        <v>240</v>
      </c>
    </row>
    <row r="20" spans="1:21">
      <c r="A20" s="6" t="s">
        <v>241</v>
      </c>
      <c r="B20" s="6" t="s">
        <v>242</v>
      </c>
      <c r="C20" s="6" t="s">
        <v>243</v>
      </c>
      <c r="D20" s="11" t="str">
        <f t="shared" si="0"/>
        <v>Nicholas Weaver</v>
      </c>
      <c r="E20" s="6" t="s">
        <v>111</v>
      </c>
      <c r="F20" s="6">
        <v>47</v>
      </c>
      <c r="G20" s="6" t="s">
        <v>244</v>
      </c>
      <c r="H20" s="6" t="s">
        <v>245</v>
      </c>
      <c r="I20" s="6" t="s">
        <v>246</v>
      </c>
      <c r="J20" s="6" t="s">
        <v>247</v>
      </c>
      <c r="K20" s="6" t="s">
        <v>248</v>
      </c>
      <c r="L20" s="6">
        <v>15765</v>
      </c>
      <c r="M20" s="6" t="s">
        <v>249</v>
      </c>
      <c r="N20" s="6" t="s">
        <v>149</v>
      </c>
      <c r="O20" s="6" t="s">
        <v>81</v>
      </c>
      <c r="P20" s="6">
        <v>59038.89</v>
      </c>
      <c r="Q20" s="7">
        <v>43506</v>
      </c>
      <c r="R20" s="6" t="s">
        <v>69</v>
      </c>
      <c r="S20" s="6" t="s">
        <v>106</v>
      </c>
      <c r="T20" s="6">
        <v>34</v>
      </c>
      <c r="U20" s="6" t="s">
        <v>151</v>
      </c>
    </row>
    <row r="21" spans="1:21">
      <c r="A21" s="6" t="s">
        <v>250</v>
      </c>
      <c r="B21" s="6" t="s">
        <v>251</v>
      </c>
      <c r="C21" s="6" t="s">
        <v>252</v>
      </c>
      <c r="D21" s="11" t="str">
        <f t="shared" si="0"/>
        <v>Patricia Larson</v>
      </c>
      <c r="E21" s="6" t="s">
        <v>49</v>
      </c>
      <c r="F21" s="6">
        <v>49</v>
      </c>
      <c r="G21" s="6" t="s">
        <v>253</v>
      </c>
      <c r="H21" s="6">
        <v>7394547638</v>
      </c>
      <c r="I21" s="6" t="s">
        <v>254</v>
      </c>
      <c r="J21" s="6" t="s">
        <v>255</v>
      </c>
      <c r="K21" s="6" t="s">
        <v>256</v>
      </c>
      <c r="L21" s="6">
        <v>1083</v>
      </c>
      <c r="M21" s="6" t="s">
        <v>257</v>
      </c>
      <c r="N21" s="6" t="s">
        <v>171</v>
      </c>
      <c r="O21" s="6" t="s">
        <v>161</v>
      </c>
      <c r="P21" s="6">
        <v>32728.82</v>
      </c>
      <c r="Q21" s="7">
        <v>44771</v>
      </c>
      <c r="R21" s="6" t="s">
        <v>57</v>
      </c>
      <c r="S21" s="6" t="s">
        <v>106</v>
      </c>
      <c r="T21" s="6">
        <v>25</v>
      </c>
      <c r="U21" s="6" t="s">
        <v>172</v>
      </c>
    </row>
    <row r="22" spans="1:21">
      <c r="A22" s="6" t="s">
        <v>258</v>
      </c>
      <c r="B22" s="6" t="s">
        <v>259</v>
      </c>
      <c r="C22" s="6" t="s">
        <v>62</v>
      </c>
      <c r="D22" s="11" t="str">
        <f t="shared" si="0"/>
        <v>Beverly Gonzalez</v>
      </c>
      <c r="E22" s="6" t="s">
        <v>49</v>
      </c>
      <c r="F22" s="6">
        <v>48</v>
      </c>
      <c r="G22" s="6" t="s">
        <v>260</v>
      </c>
      <c r="H22" s="6">
        <f>1-919-860-2733</f>
        <v>-4511</v>
      </c>
      <c r="I22" s="6" t="s">
        <v>261</v>
      </c>
      <c r="J22" s="6" t="s">
        <v>262</v>
      </c>
      <c r="K22" s="6" t="s">
        <v>263</v>
      </c>
      <c r="L22" s="6">
        <v>65487</v>
      </c>
      <c r="M22" s="6" t="s">
        <v>264</v>
      </c>
      <c r="N22" s="6" t="s">
        <v>80</v>
      </c>
      <c r="O22" s="6" t="s">
        <v>228</v>
      </c>
      <c r="P22" s="6">
        <v>72488.460000000006</v>
      </c>
      <c r="Q22" s="7">
        <v>44167</v>
      </c>
      <c r="R22" s="6" t="s">
        <v>69</v>
      </c>
      <c r="S22" s="6" t="s">
        <v>58</v>
      </c>
      <c r="T22" s="6">
        <v>29</v>
      </c>
      <c r="U22" s="6" t="s">
        <v>82</v>
      </c>
    </row>
    <row r="23" spans="1:21">
      <c r="A23" s="6" t="s">
        <v>265</v>
      </c>
      <c r="B23" s="6" t="s">
        <v>266</v>
      </c>
      <c r="C23" s="6" t="s">
        <v>267</v>
      </c>
      <c r="D23" s="11" t="str">
        <f t="shared" si="0"/>
        <v>Sandra Wells</v>
      </c>
      <c r="E23" s="6" t="s">
        <v>111</v>
      </c>
      <c r="F23" s="6">
        <v>50</v>
      </c>
      <c r="G23" s="6" t="s">
        <v>268</v>
      </c>
      <c r="H23" s="6" t="s">
        <v>269</v>
      </c>
      <c r="I23" s="6" t="s">
        <v>270</v>
      </c>
      <c r="J23" s="6" t="s">
        <v>271</v>
      </c>
      <c r="K23" s="6" t="s">
        <v>180</v>
      </c>
      <c r="L23" s="6">
        <v>35064</v>
      </c>
      <c r="M23" s="6" t="s">
        <v>272</v>
      </c>
      <c r="N23" s="6" t="s">
        <v>68</v>
      </c>
      <c r="O23" s="6" t="s">
        <v>81</v>
      </c>
      <c r="P23" s="6">
        <v>82501.02</v>
      </c>
      <c r="Q23" s="7">
        <v>43981</v>
      </c>
      <c r="R23" s="6" t="s">
        <v>130</v>
      </c>
      <c r="S23" s="6" t="s">
        <v>150</v>
      </c>
      <c r="T23" s="6">
        <v>17</v>
      </c>
      <c r="U23" s="6" t="s">
        <v>70</v>
      </c>
    </row>
    <row r="24" spans="1:21">
      <c r="A24" s="6" t="s">
        <v>273</v>
      </c>
      <c r="B24" s="6" t="s">
        <v>274</v>
      </c>
      <c r="C24" s="6" t="s">
        <v>275</v>
      </c>
      <c r="D24" s="11" t="str">
        <f t="shared" si="0"/>
        <v>Kimberly Gregory</v>
      </c>
      <c r="E24" s="6" t="s">
        <v>86</v>
      </c>
      <c r="F24" s="6">
        <v>36</v>
      </c>
      <c r="G24" s="6" t="s">
        <v>276</v>
      </c>
      <c r="H24" s="6" t="s">
        <v>277</v>
      </c>
      <c r="I24" s="6" t="s">
        <v>278</v>
      </c>
      <c r="J24" s="6" t="s">
        <v>279</v>
      </c>
      <c r="K24" s="6" t="s">
        <v>280</v>
      </c>
      <c r="L24" s="6">
        <v>74181</v>
      </c>
      <c r="M24" s="6" t="s">
        <v>92</v>
      </c>
      <c r="N24" s="6" t="s">
        <v>55</v>
      </c>
      <c r="O24" s="6" t="s">
        <v>94</v>
      </c>
      <c r="P24" s="6">
        <v>100491.56</v>
      </c>
      <c r="Q24" s="7">
        <v>45158</v>
      </c>
      <c r="R24" s="6" t="s">
        <v>57</v>
      </c>
      <c r="S24" s="6" t="s">
        <v>58</v>
      </c>
      <c r="T24" s="6">
        <v>20</v>
      </c>
      <c r="U24" s="6" t="s">
        <v>59</v>
      </c>
    </row>
    <row r="25" spans="1:21">
      <c r="A25" s="6" t="s">
        <v>281</v>
      </c>
      <c r="B25" s="6" t="s">
        <v>282</v>
      </c>
      <c r="C25" s="6" t="s">
        <v>283</v>
      </c>
      <c r="D25" s="11" t="str">
        <f t="shared" si="0"/>
        <v>Margaret Wong</v>
      </c>
      <c r="E25" s="6" t="s">
        <v>111</v>
      </c>
      <c r="F25" s="6">
        <v>58</v>
      </c>
      <c r="G25" s="6" t="s">
        <v>284</v>
      </c>
      <c r="H25" s="6" t="s">
        <v>285</v>
      </c>
      <c r="I25" s="6" t="s">
        <v>286</v>
      </c>
      <c r="J25" s="6" t="s">
        <v>287</v>
      </c>
      <c r="K25" s="6" t="s">
        <v>288</v>
      </c>
      <c r="L25" s="6">
        <v>12994</v>
      </c>
      <c r="M25" s="6" t="s">
        <v>289</v>
      </c>
      <c r="N25" s="6" t="s">
        <v>55</v>
      </c>
      <c r="O25" s="6" t="s">
        <v>209</v>
      </c>
      <c r="P25" s="6">
        <v>51617.33</v>
      </c>
      <c r="Q25" s="7">
        <v>44911</v>
      </c>
      <c r="R25" s="6" t="s">
        <v>130</v>
      </c>
      <c r="S25" s="6" t="s">
        <v>119</v>
      </c>
      <c r="T25" s="6">
        <v>18</v>
      </c>
      <c r="U25" s="6" t="s">
        <v>59</v>
      </c>
    </row>
    <row r="26" spans="1:21">
      <c r="A26" s="6" t="s">
        <v>290</v>
      </c>
      <c r="B26" s="6" t="s">
        <v>291</v>
      </c>
      <c r="C26" s="6" t="s">
        <v>292</v>
      </c>
      <c r="D26" s="11" t="str">
        <f t="shared" si="0"/>
        <v>Stephen Russell</v>
      </c>
      <c r="E26" s="6" t="s">
        <v>111</v>
      </c>
      <c r="F26" s="6">
        <v>50</v>
      </c>
      <c r="G26" s="6" t="s">
        <v>293</v>
      </c>
      <c r="H26" s="6" t="s">
        <v>294</v>
      </c>
      <c r="I26" s="6" t="s">
        <v>295</v>
      </c>
      <c r="J26" s="6" t="s">
        <v>296</v>
      </c>
      <c r="K26" s="6" t="s">
        <v>297</v>
      </c>
      <c r="L26" s="6">
        <v>43808</v>
      </c>
      <c r="M26" s="6" t="s">
        <v>226</v>
      </c>
      <c r="N26" s="6" t="s">
        <v>80</v>
      </c>
      <c r="O26" s="6" t="s">
        <v>56</v>
      </c>
      <c r="P26" s="6">
        <v>128347.61</v>
      </c>
      <c r="Q26" s="7">
        <v>43556</v>
      </c>
      <c r="R26" s="6" t="s">
        <v>57</v>
      </c>
      <c r="S26" s="6" t="s">
        <v>58</v>
      </c>
      <c r="T26" s="6">
        <v>28</v>
      </c>
      <c r="U26" s="6" t="s">
        <v>82</v>
      </c>
    </row>
    <row r="27" spans="1:21">
      <c r="A27" s="6" t="s">
        <v>298</v>
      </c>
      <c r="B27" s="6" t="s">
        <v>274</v>
      </c>
      <c r="C27" s="6" t="s">
        <v>299</v>
      </c>
      <c r="D27" s="11" t="str">
        <f t="shared" si="0"/>
        <v>Kimberly Todd</v>
      </c>
      <c r="E27" s="6" t="s">
        <v>49</v>
      </c>
      <c r="F27" s="6">
        <v>42</v>
      </c>
      <c r="G27" s="6" t="s">
        <v>300</v>
      </c>
      <c r="H27" s="6" t="s">
        <v>301</v>
      </c>
      <c r="I27" s="6" t="s">
        <v>302</v>
      </c>
      <c r="J27" s="6" t="s">
        <v>303</v>
      </c>
      <c r="K27" s="6" t="s">
        <v>127</v>
      </c>
      <c r="L27" s="6">
        <v>52411</v>
      </c>
      <c r="M27" s="6" t="s">
        <v>304</v>
      </c>
      <c r="N27" s="6" t="s">
        <v>227</v>
      </c>
      <c r="O27" s="6" t="s">
        <v>56</v>
      </c>
      <c r="P27" s="6">
        <v>74350.95</v>
      </c>
      <c r="Q27" s="7">
        <v>42761</v>
      </c>
      <c r="R27" s="6" t="s">
        <v>57</v>
      </c>
      <c r="S27" s="6" t="s">
        <v>119</v>
      </c>
      <c r="T27" s="6">
        <v>24</v>
      </c>
      <c r="U27" s="6" t="s">
        <v>229</v>
      </c>
    </row>
    <row r="28" spans="1:21">
      <c r="A28" s="6" t="s">
        <v>305</v>
      </c>
      <c r="B28" s="6" t="s">
        <v>306</v>
      </c>
      <c r="C28" s="6" t="s">
        <v>307</v>
      </c>
      <c r="D28" s="11" t="str">
        <f t="shared" si="0"/>
        <v>Dawn Rowe</v>
      </c>
      <c r="E28" s="6" t="s">
        <v>111</v>
      </c>
      <c r="F28" s="6">
        <v>51</v>
      </c>
      <c r="G28" s="6" t="s">
        <v>308</v>
      </c>
      <c r="H28" s="6">
        <f>1-134-265-7450</f>
        <v>-7848</v>
      </c>
      <c r="I28" s="6" t="s">
        <v>309</v>
      </c>
      <c r="J28" s="6" t="s">
        <v>310</v>
      </c>
      <c r="K28" s="6" t="s">
        <v>311</v>
      </c>
      <c r="L28" s="6">
        <v>30447</v>
      </c>
      <c r="M28" s="6" t="s">
        <v>312</v>
      </c>
      <c r="N28" s="6" t="s">
        <v>55</v>
      </c>
      <c r="O28" s="6" t="s">
        <v>199</v>
      </c>
      <c r="P28" s="6">
        <v>124886.05</v>
      </c>
      <c r="Q28" s="7">
        <v>45500</v>
      </c>
      <c r="R28" s="6" t="s">
        <v>130</v>
      </c>
      <c r="S28" s="6" t="s">
        <v>150</v>
      </c>
      <c r="T28" s="6">
        <v>35</v>
      </c>
      <c r="U28" s="6" t="s">
        <v>59</v>
      </c>
    </row>
    <row r="29" spans="1:21">
      <c r="A29" s="6" t="s">
        <v>313</v>
      </c>
      <c r="B29" s="6" t="s">
        <v>314</v>
      </c>
      <c r="C29" s="6" t="s">
        <v>315</v>
      </c>
      <c r="D29" s="11" t="str">
        <f t="shared" si="0"/>
        <v>Norman Brooks</v>
      </c>
      <c r="E29" s="6" t="s">
        <v>86</v>
      </c>
      <c r="F29" s="6">
        <v>42</v>
      </c>
      <c r="G29" s="6" t="s">
        <v>316</v>
      </c>
      <c r="H29" s="6" t="s">
        <v>317</v>
      </c>
      <c r="I29" s="6" t="s">
        <v>318</v>
      </c>
      <c r="J29" s="6" t="s">
        <v>319</v>
      </c>
      <c r="K29" s="6" t="s">
        <v>320</v>
      </c>
      <c r="L29" s="6">
        <v>12631</v>
      </c>
      <c r="M29" s="6" t="s">
        <v>321</v>
      </c>
      <c r="N29" s="6" t="s">
        <v>171</v>
      </c>
      <c r="O29" s="6" t="s">
        <v>228</v>
      </c>
      <c r="P29" s="6">
        <v>94063.45</v>
      </c>
      <c r="Q29" s="7">
        <v>42713</v>
      </c>
      <c r="R29" s="6" t="s">
        <v>57</v>
      </c>
      <c r="S29" s="6" t="s">
        <v>58</v>
      </c>
      <c r="T29" s="6">
        <v>23</v>
      </c>
      <c r="U29" s="6" t="s">
        <v>172</v>
      </c>
    </row>
    <row r="30" spans="1:21">
      <c r="A30" s="6" t="s">
        <v>322</v>
      </c>
      <c r="B30" s="6" t="s">
        <v>323</v>
      </c>
      <c r="C30" s="6" t="s">
        <v>324</v>
      </c>
      <c r="D30" s="11" t="str">
        <f t="shared" si="0"/>
        <v>Bethany Harrison</v>
      </c>
      <c r="E30" s="6" t="s">
        <v>49</v>
      </c>
      <c r="F30" s="6">
        <v>54</v>
      </c>
      <c r="G30" s="6" t="s">
        <v>325</v>
      </c>
      <c r="H30" s="6" t="s">
        <v>326</v>
      </c>
      <c r="I30" s="6" t="s">
        <v>327</v>
      </c>
      <c r="J30" s="6" t="s">
        <v>328</v>
      </c>
      <c r="K30" s="6" t="s">
        <v>147</v>
      </c>
      <c r="L30" s="6">
        <v>22791</v>
      </c>
      <c r="M30" s="6" t="s">
        <v>329</v>
      </c>
      <c r="N30" s="6" t="s">
        <v>55</v>
      </c>
      <c r="O30" s="6" t="s">
        <v>105</v>
      </c>
      <c r="P30" s="6">
        <v>43860.01</v>
      </c>
      <c r="Q30" s="7">
        <v>43756</v>
      </c>
      <c r="R30" s="6" t="s">
        <v>57</v>
      </c>
      <c r="S30" s="6" t="s">
        <v>106</v>
      </c>
      <c r="T30" s="6">
        <v>14</v>
      </c>
      <c r="U30" s="6" t="s">
        <v>59</v>
      </c>
    </row>
    <row r="31" spans="1:21">
      <c r="A31" s="6" t="s">
        <v>330</v>
      </c>
      <c r="B31" s="6" t="s">
        <v>192</v>
      </c>
      <c r="C31" s="6" t="s">
        <v>331</v>
      </c>
      <c r="D31" s="11" t="str">
        <f t="shared" si="0"/>
        <v>Stacey West</v>
      </c>
      <c r="E31" s="6" t="s">
        <v>111</v>
      </c>
      <c r="F31" s="6">
        <v>31</v>
      </c>
      <c r="G31" s="6" t="s">
        <v>332</v>
      </c>
      <c r="H31" s="6" t="s">
        <v>333</v>
      </c>
      <c r="I31" s="6" t="s">
        <v>334</v>
      </c>
      <c r="J31" s="6" t="s">
        <v>335</v>
      </c>
      <c r="K31" s="6" t="s">
        <v>180</v>
      </c>
      <c r="L31" s="6">
        <v>66751</v>
      </c>
      <c r="M31" s="6" t="s">
        <v>336</v>
      </c>
      <c r="N31" s="6" t="s">
        <v>104</v>
      </c>
      <c r="O31" s="6" t="s">
        <v>56</v>
      </c>
      <c r="P31" s="6">
        <v>140772.46</v>
      </c>
      <c r="Q31" s="7">
        <v>43386</v>
      </c>
      <c r="R31" s="6" t="s">
        <v>130</v>
      </c>
      <c r="S31" s="6" t="s">
        <v>150</v>
      </c>
      <c r="T31" s="6">
        <v>7</v>
      </c>
      <c r="U31" s="6" t="s">
        <v>107</v>
      </c>
    </row>
    <row r="32" spans="1:21">
      <c r="A32" s="6" t="s">
        <v>337</v>
      </c>
      <c r="B32" s="6" t="s">
        <v>338</v>
      </c>
      <c r="C32" s="6" t="s">
        <v>339</v>
      </c>
      <c r="D32" s="11" t="str">
        <f t="shared" si="0"/>
        <v>Christopher Boone</v>
      </c>
      <c r="E32" s="6" t="s">
        <v>49</v>
      </c>
      <c r="F32" s="6">
        <v>36</v>
      </c>
      <c r="G32" s="6" t="s">
        <v>340</v>
      </c>
      <c r="H32" s="6" t="s">
        <v>341</v>
      </c>
      <c r="I32" s="6" t="s">
        <v>342</v>
      </c>
      <c r="J32" s="6" t="s">
        <v>343</v>
      </c>
      <c r="K32" s="6" t="s">
        <v>344</v>
      </c>
      <c r="L32" s="6">
        <v>26939</v>
      </c>
      <c r="M32" s="6" t="s">
        <v>345</v>
      </c>
      <c r="N32" s="6" t="s">
        <v>346</v>
      </c>
      <c r="O32" s="6" t="s">
        <v>81</v>
      </c>
      <c r="P32" s="6">
        <v>102665.49</v>
      </c>
      <c r="Q32" s="7">
        <v>45834</v>
      </c>
      <c r="R32" s="6" t="s">
        <v>69</v>
      </c>
      <c r="S32" s="6" t="s">
        <v>150</v>
      </c>
      <c r="T32" s="6">
        <v>31</v>
      </c>
      <c r="U32" s="6" t="s">
        <v>347</v>
      </c>
    </row>
    <row r="33" spans="1:21">
      <c r="A33" s="6" t="s">
        <v>348</v>
      </c>
      <c r="B33" s="6" t="s">
        <v>349</v>
      </c>
      <c r="C33" s="6" t="s">
        <v>350</v>
      </c>
      <c r="D33" s="11" t="str">
        <f t="shared" si="0"/>
        <v>Rose Thomas</v>
      </c>
      <c r="E33" s="6" t="s">
        <v>111</v>
      </c>
      <c r="F33" s="6">
        <v>54</v>
      </c>
      <c r="G33" s="6" t="s">
        <v>351</v>
      </c>
      <c r="H33" s="6" t="s">
        <v>352</v>
      </c>
      <c r="I33" s="6" t="s">
        <v>353</v>
      </c>
      <c r="J33" s="6" t="s">
        <v>354</v>
      </c>
      <c r="K33" s="6" t="s">
        <v>263</v>
      </c>
      <c r="L33" s="6">
        <v>11071</v>
      </c>
      <c r="M33" s="6" t="s">
        <v>355</v>
      </c>
      <c r="N33" s="6" t="s">
        <v>346</v>
      </c>
      <c r="O33" s="6" t="s">
        <v>56</v>
      </c>
      <c r="P33" s="6">
        <v>75560.06</v>
      </c>
      <c r="Q33" s="7">
        <v>42689</v>
      </c>
      <c r="R33" s="6" t="s">
        <v>69</v>
      </c>
      <c r="S33" s="6" t="s">
        <v>150</v>
      </c>
      <c r="T33" s="6">
        <v>15</v>
      </c>
      <c r="U33" s="6" t="s">
        <v>347</v>
      </c>
    </row>
    <row r="34" spans="1:21">
      <c r="A34" s="6" t="s">
        <v>356</v>
      </c>
      <c r="B34" s="6" t="s">
        <v>357</v>
      </c>
      <c r="C34" s="6" t="s">
        <v>358</v>
      </c>
      <c r="D34" s="11" t="str">
        <f t="shared" si="0"/>
        <v>Glenn Stevens</v>
      </c>
      <c r="E34" s="6" t="s">
        <v>49</v>
      </c>
      <c r="F34" s="6">
        <v>38</v>
      </c>
      <c r="G34" s="6" t="s">
        <v>359</v>
      </c>
      <c r="H34" s="6" t="s">
        <v>360</v>
      </c>
      <c r="I34" s="6" t="s">
        <v>361</v>
      </c>
      <c r="J34" s="6" t="s">
        <v>362</v>
      </c>
      <c r="K34" s="6" t="s">
        <v>363</v>
      </c>
      <c r="L34" s="6">
        <v>63965</v>
      </c>
      <c r="M34" s="6" t="s">
        <v>364</v>
      </c>
      <c r="N34" s="6" t="s">
        <v>171</v>
      </c>
      <c r="O34" s="6" t="s">
        <v>56</v>
      </c>
      <c r="P34" s="6">
        <v>76601.789999999994</v>
      </c>
      <c r="Q34" s="7">
        <v>43373</v>
      </c>
      <c r="R34" s="6" t="s">
        <v>69</v>
      </c>
      <c r="S34" s="6" t="s">
        <v>106</v>
      </c>
      <c r="T34" s="6">
        <v>33</v>
      </c>
      <c r="U34" s="6" t="s">
        <v>172</v>
      </c>
    </row>
    <row r="35" spans="1:21">
      <c r="A35" s="6" t="s">
        <v>365</v>
      </c>
      <c r="B35" s="6" t="s">
        <v>366</v>
      </c>
      <c r="C35" s="6" t="s">
        <v>367</v>
      </c>
      <c r="D35" s="11" t="str">
        <f t="shared" si="0"/>
        <v>Jennifer Michael</v>
      </c>
      <c r="E35" s="6" t="s">
        <v>86</v>
      </c>
      <c r="F35" s="6">
        <v>55</v>
      </c>
      <c r="G35" s="6" t="s">
        <v>368</v>
      </c>
      <c r="H35" s="6" t="s">
        <v>369</v>
      </c>
      <c r="I35" s="6" t="s">
        <v>370</v>
      </c>
      <c r="J35" s="6" t="s">
        <v>371</v>
      </c>
      <c r="K35" s="6" t="s">
        <v>91</v>
      </c>
      <c r="L35" s="6">
        <v>39947</v>
      </c>
      <c r="M35" s="6" t="s">
        <v>372</v>
      </c>
      <c r="N35" s="6" t="s">
        <v>239</v>
      </c>
      <c r="O35" s="6" t="s">
        <v>228</v>
      </c>
      <c r="P35" s="6">
        <v>134599.91</v>
      </c>
      <c r="Q35" s="7">
        <v>42598</v>
      </c>
      <c r="R35" s="6" t="s">
        <v>69</v>
      </c>
      <c r="S35" s="6" t="s">
        <v>119</v>
      </c>
      <c r="T35" s="6">
        <v>16</v>
      </c>
      <c r="U35" s="6" t="s">
        <v>240</v>
      </c>
    </row>
    <row r="36" spans="1:21">
      <c r="A36" s="6" t="s">
        <v>373</v>
      </c>
      <c r="B36" s="6" t="s">
        <v>374</v>
      </c>
      <c r="C36" s="6" t="s">
        <v>375</v>
      </c>
      <c r="D36" s="11" t="str">
        <f t="shared" si="0"/>
        <v>Kathryn Cannon</v>
      </c>
      <c r="E36" s="6" t="s">
        <v>111</v>
      </c>
      <c r="F36" s="6">
        <v>57</v>
      </c>
      <c r="G36" s="6" t="s">
        <v>376</v>
      </c>
      <c r="H36" s="6" t="s">
        <v>377</v>
      </c>
      <c r="I36" s="6" t="s">
        <v>378</v>
      </c>
      <c r="J36" s="6" t="s">
        <v>379</v>
      </c>
      <c r="K36" s="6" t="s">
        <v>248</v>
      </c>
      <c r="L36" s="6">
        <v>31236</v>
      </c>
      <c r="M36" s="6" t="s">
        <v>380</v>
      </c>
      <c r="N36" s="6" t="s">
        <v>55</v>
      </c>
      <c r="O36" s="6" t="s">
        <v>129</v>
      </c>
      <c r="P36" s="6">
        <v>93011.46</v>
      </c>
      <c r="Q36" s="7">
        <v>43199</v>
      </c>
      <c r="R36" s="6" t="s">
        <v>69</v>
      </c>
      <c r="S36" s="6" t="s">
        <v>119</v>
      </c>
      <c r="T36" s="6">
        <v>22</v>
      </c>
      <c r="U36" s="6" t="s">
        <v>59</v>
      </c>
    </row>
    <row r="37" spans="1:21">
      <c r="A37" s="6" t="s">
        <v>381</v>
      </c>
      <c r="B37" s="6" t="s">
        <v>382</v>
      </c>
      <c r="C37" s="6" t="s">
        <v>383</v>
      </c>
      <c r="D37" s="11" t="str">
        <f t="shared" si="0"/>
        <v>Christina Mccormick</v>
      </c>
      <c r="E37" s="6" t="s">
        <v>111</v>
      </c>
      <c r="F37" s="6">
        <v>30</v>
      </c>
      <c r="G37" s="6" t="s">
        <v>384</v>
      </c>
      <c r="H37" s="6" t="s">
        <v>385</v>
      </c>
      <c r="I37" s="6" t="s">
        <v>386</v>
      </c>
      <c r="J37" s="6" t="s">
        <v>387</v>
      </c>
      <c r="K37" s="6" t="s">
        <v>388</v>
      </c>
      <c r="L37" s="6">
        <v>18075</v>
      </c>
      <c r="M37" s="6" t="s">
        <v>389</v>
      </c>
      <c r="N37" s="6" t="s">
        <v>171</v>
      </c>
      <c r="O37" s="6" t="s">
        <v>161</v>
      </c>
      <c r="P37" s="6">
        <v>118079.62</v>
      </c>
      <c r="Q37" s="7">
        <v>43924</v>
      </c>
      <c r="R37" s="6" t="s">
        <v>130</v>
      </c>
      <c r="S37" s="6" t="s">
        <v>106</v>
      </c>
      <c r="T37" s="6">
        <v>17</v>
      </c>
      <c r="U37" s="6" t="s">
        <v>172</v>
      </c>
    </row>
    <row r="38" spans="1:21">
      <c r="A38" s="6" t="s">
        <v>390</v>
      </c>
      <c r="B38" s="6" t="s">
        <v>391</v>
      </c>
      <c r="C38" s="6" t="s">
        <v>392</v>
      </c>
      <c r="D38" s="11" t="str">
        <f t="shared" si="0"/>
        <v>Tammy Hogan</v>
      </c>
      <c r="E38" s="6" t="s">
        <v>111</v>
      </c>
      <c r="F38" s="6">
        <v>30</v>
      </c>
      <c r="G38" s="6" t="s">
        <v>393</v>
      </c>
      <c r="H38" s="6">
        <v>2200496741</v>
      </c>
      <c r="I38" s="6" t="s">
        <v>394</v>
      </c>
      <c r="J38" s="6" t="s">
        <v>395</v>
      </c>
      <c r="K38" s="6" t="s">
        <v>396</v>
      </c>
      <c r="L38" s="6">
        <v>43543</v>
      </c>
      <c r="M38" s="6" t="s">
        <v>397</v>
      </c>
      <c r="N38" s="6" t="s">
        <v>55</v>
      </c>
      <c r="O38" s="6" t="s">
        <v>105</v>
      </c>
      <c r="P38" s="6">
        <v>105767.18</v>
      </c>
      <c r="Q38" s="7">
        <v>45617</v>
      </c>
      <c r="R38" s="6" t="s">
        <v>69</v>
      </c>
      <c r="S38" s="6" t="s">
        <v>106</v>
      </c>
      <c r="T38" s="6">
        <v>31</v>
      </c>
      <c r="U38" s="6" t="s">
        <v>59</v>
      </c>
    </row>
    <row r="39" spans="1:21">
      <c r="A39" s="6" t="s">
        <v>398</v>
      </c>
      <c r="B39" s="6" t="s">
        <v>399</v>
      </c>
      <c r="C39" s="6" t="s">
        <v>400</v>
      </c>
      <c r="D39" s="11" t="str">
        <f t="shared" si="0"/>
        <v>Amanda Contreras</v>
      </c>
      <c r="E39" s="6" t="s">
        <v>111</v>
      </c>
      <c r="F39" s="6">
        <v>55</v>
      </c>
      <c r="G39" s="6" t="s">
        <v>401</v>
      </c>
      <c r="H39" s="6" t="s">
        <v>402</v>
      </c>
      <c r="I39" s="6" t="s">
        <v>403</v>
      </c>
      <c r="J39" s="6" t="s">
        <v>404</v>
      </c>
      <c r="K39" s="6" t="s">
        <v>280</v>
      </c>
      <c r="L39" s="6">
        <v>6260</v>
      </c>
      <c r="M39" s="6" t="s">
        <v>405</v>
      </c>
      <c r="N39" s="6" t="s">
        <v>149</v>
      </c>
      <c r="O39" s="6" t="s">
        <v>209</v>
      </c>
      <c r="P39" s="6">
        <v>93748.23</v>
      </c>
      <c r="Q39" s="7">
        <v>44095</v>
      </c>
      <c r="R39" s="6" t="s">
        <v>130</v>
      </c>
      <c r="S39" s="6" t="s">
        <v>150</v>
      </c>
      <c r="T39" s="6">
        <v>20</v>
      </c>
      <c r="U39" s="6" t="s">
        <v>151</v>
      </c>
    </row>
    <row r="40" spans="1:21">
      <c r="A40" s="6" t="s">
        <v>406</v>
      </c>
      <c r="B40" s="6" t="s">
        <v>407</v>
      </c>
      <c r="C40" s="6" t="s">
        <v>408</v>
      </c>
      <c r="D40" s="11" t="str">
        <f t="shared" si="0"/>
        <v>Jill Murphy</v>
      </c>
      <c r="E40" s="6" t="s">
        <v>49</v>
      </c>
      <c r="F40" s="6">
        <v>26</v>
      </c>
      <c r="G40" s="6" t="s">
        <v>409</v>
      </c>
      <c r="H40" s="6" t="s">
        <v>410</v>
      </c>
      <c r="I40" s="6" t="s">
        <v>411</v>
      </c>
      <c r="J40" s="6" t="s">
        <v>412</v>
      </c>
      <c r="K40" s="6" t="s">
        <v>237</v>
      </c>
      <c r="L40" s="6">
        <v>73967</v>
      </c>
      <c r="M40" s="6" t="s">
        <v>413</v>
      </c>
      <c r="N40" s="6" t="s">
        <v>104</v>
      </c>
      <c r="O40" s="6" t="s">
        <v>81</v>
      </c>
      <c r="P40" s="6">
        <v>38928.68</v>
      </c>
      <c r="Q40" s="7">
        <v>42607</v>
      </c>
      <c r="R40" s="6" t="s">
        <v>130</v>
      </c>
      <c r="S40" s="6" t="s">
        <v>106</v>
      </c>
      <c r="T40" s="6">
        <v>10</v>
      </c>
      <c r="U40" s="6" t="s">
        <v>107</v>
      </c>
    </row>
    <row r="41" spans="1:21">
      <c r="A41" s="6" t="s">
        <v>414</v>
      </c>
      <c r="B41" s="6" t="s">
        <v>415</v>
      </c>
      <c r="C41" s="6" t="s">
        <v>416</v>
      </c>
      <c r="D41" s="11" t="str">
        <f t="shared" si="0"/>
        <v>Bonnie Black</v>
      </c>
      <c r="E41" s="6" t="s">
        <v>49</v>
      </c>
      <c r="F41" s="6">
        <v>56</v>
      </c>
      <c r="G41" s="6" t="s">
        <v>417</v>
      </c>
      <c r="H41" s="6" t="s">
        <v>418</v>
      </c>
      <c r="I41" s="6" t="s">
        <v>419</v>
      </c>
      <c r="J41" s="6" t="s">
        <v>420</v>
      </c>
      <c r="K41" s="6" t="s">
        <v>421</v>
      </c>
      <c r="L41" s="6">
        <v>42595</v>
      </c>
      <c r="M41" s="6" t="s">
        <v>67</v>
      </c>
      <c r="N41" s="6" t="s">
        <v>171</v>
      </c>
      <c r="O41" s="6" t="s">
        <v>105</v>
      </c>
      <c r="P41" s="6">
        <v>73589.77</v>
      </c>
      <c r="Q41" s="7">
        <v>44299</v>
      </c>
      <c r="R41" s="6" t="s">
        <v>57</v>
      </c>
      <c r="S41" s="6" t="s">
        <v>106</v>
      </c>
      <c r="T41" s="6">
        <v>16</v>
      </c>
      <c r="U41" s="6" t="s">
        <v>172</v>
      </c>
    </row>
    <row r="42" spans="1:21">
      <c r="A42" s="6" t="s">
        <v>422</v>
      </c>
      <c r="B42" s="6" t="s">
        <v>423</v>
      </c>
      <c r="C42" s="6" t="s">
        <v>424</v>
      </c>
      <c r="D42" s="11" t="str">
        <f t="shared" si="0"/>
        <v>Elizabeth Welch</v>
      </c>
      <c r="E42" s="6" t="s">
        <v>111</v>
      </c>
      <c r="F42" s="6">
        <v>59</v>
      </c>
      <c r="G42" s="6" t="s">
        <v>425</v>
      </c>
      <c r="H42" s="6" t="s">
        <v>426</v>
      </c>
      <c r="I42" s="6" t="s">
        <v>427</v>
      </c>
      <c r="J42" s="6" t="s">
        <v>428</v>
      </c>
      <c r="K42" s="6" t="s">
        <v>116</v>
      </c>
      <c r="L42" s="6">
        <v>66186</v>
      </c>
      <c r="M42" s="6" t="s">
        <v>429</v>
      </c>
      <c r="N42" s="6" t="s">
        <v>346</v>
      </c>
      <c r="O42" s="6" t="s">
        <v>161</v>
      </c>
      <c r="P42" s="6">
        <v>33652.06</v>
      </c>
      <c r="Q42" s="7">
        <v>45275</v>
      </c>
      <c r="R42" s="6" t="s">
        <v>57</v>
      </c>
      <c r="S42" s="6" t="s">
        <v>150</v>
      </c>
      <c r="T42" s="6">
        <v>15</v>
      </c>
      <c r="U42" s="6" t="s">
        <v>347</v>
      </c>
    </row>
    <row r="43" spans="1:21">
      <c r="A43" s="6" t="s">
        <v>430</v>
      </c>
      <c r="B43" s="6" t="s">
        <v>431</v>
      </c>
      <c r="C43" s="6" t="s">
        <v>432</v>
      </c>
      <c r="D43" s="11" t="str">
        <f t="shared" si="0"/>
        <v>Christine Moreno</v>
      </c>
      <c r="E43" s="6" t="s">
        <v>111</v>
      </c>
      <c r="F43" s="6">
        <v>24</v>
      </c>
      <c r="G43" s="6" t="s">
        <v>433</v>
      </c>
      <c r="H43" s="6">
        <v>2751791510</v>
      </c>
      <c r="I43" s="6" t="s">
        <v>434</v>
      </c>
      <c r="J43" s="6" t="s">
        <v>435</v>
      </c>
      <c r="K43" s="6" t="s">
        <v>363</v>
      </c>
      <c r="L43" s="6">
        <v>76603</v>
      </c>
      <c r="M43" s="6" t="s">
        <v>436</v>
      </c>
      <c r="N43" s="6" t="s">
        <v>104</v>
      </c>
      <c r="O43" s="6" t="s">
        <v>56</v>
      </c>
      <c r="P43" s="6">
        <v>147854.69</v>
      </c>
      <c r="Q43" s="7">
        <v>44675</v>
      </c>
      <c r="R43" s="6" t="s">
        <v>130</v>
      </c>
      <c r="S43" s="6" t="s">
        <v>58</v>
      </c>
      <c r="T43" s="6">
        <v>1</v>
      </c>
      <c r="U43" s="6" t="s">
        <v>107</v>
      </c>
    </row>
    <row r="44" spans="1:21">
      <c r="A44" s="6" t="s">
        <v>437</v>
      </c>
      <c r="B44" s="6" t="s">
        <v>438</v>
      </c>
      <c r="C44" s="6" t="s">
        <v>439</v>
      </c>
      <c r="D44" s="11" t="str">
        <f t="shared" si="0"/>
        <v>David Jefferson</v>
      </c>
      <c r="E44" s="6" t="s">
        <v>86</v>
      </c>
      <c r="F44" s="6">
        <v>23</v>
      </c>
      <c r="G44" s="6" t="s">
        <v>440</v>
      </c>
      <c r="H44" s="6">
        <v>6458502497</v>
      </c>
      <c r="I44" s="6" t="s">
        <v>441</v>
      </c>
      <c r="J44" s="6" t="s">
        <v>442</v>
      </c>
      <c r="K44" s="6" t="s">
        <v>102</v>
      </c>
      <c r="L44" s="6">
        <v>46574</v>
      </c>
      <c r="M44" s="6" t="s">
        <v>443</v>
      </c>
      <c r="N44" s="6" t="s">
        <v>149</v>
      </c>
      <c r="O44" s="6" t="s">
        <v>56</v>
      </c>
      <c r="P44" s="6">
        <v>126776.27</v>
      </c>
      <c r="Q44" s="7">
        <v>44950</v>
      </c>
      <c r="R44" s="6" t="s">
        <v>69</v>
      </c>
      <c r="S44" s="6" t="s">
        <v>58</v>
      </c>
      <c r="T44" s="6">
        <v>27</v>
      </c>
      <c r="U44" s="6" t="s">
        <v>151</v>
      </c>
    </row>
    <row r="45" spans="1:21">
      <c r="A45" s="6" t="s">
        <v>444</v>
      </c>
      <c r="B45" s="6" t="s">
        <v>445</v>
      </c>
      <c r="C45" s="6" t="s">
        <v>446</v>
      </c>
      <c r="D45" s="11" t="str">
        <f t="shared" si="0"/>
        <v>Andrea Dunn</v>
      </c>
      <c r="E45" s="6" t="s">
        <v>86</v>
      </c>
      <c r="F45" s="6">
        <v>33</v>
      </c>
      <c r="G45" s="6" t="s">
        <v>447</v>
      </c>
      <c r="H45" s="6" t="s">
        <v>448</v>
      </c>
      <c r="I45" s="6" t="s">
        <v>449</v>
      </c>
      <c r="J45" s="6" t="s">
        <v>450</v>
      </c>
      <c r="K45" s="6" t="s">
        <v>256</v>
      </c>
      <c r="L45" s="6">
        <v>34219</v>
      </c>
      <c r="M45" s="6" t="s">
        <v>451</v>
      </c>
      <c r="N45" s="6" t="s">
        <v>93</v>
      </c>
      <c r="O45" s="6" t="s">
        <v>94</v>
      </c>
      <c r="P45" s="6">
        <v>47107.38</v>
      </c>
      <c r="Q45" s="7">
        <v>45256</v>
      </c>
      <c r="R45" s="6" t="s">
        <v>57</v>
      </c>
      <c r="S45" s="6" t="s">
        <v>106</v>
      </c>
      <c r="T45" s="6">
        <v>27</v>
      </c>
      <c r="U45" s="6" t="s">
        <v>95</v>
      </c>
    </row>
    <row r="46" spans="1:21">
      <c r="A46" s="6" t="s">
        <v>452</v>
      </c>
      <c r="B46" s="6" t="s">
        <v>453</v>
      </c>
      <c r="C46" s="6" t="s">
        <v>454</v>
      </c>
      <c r="D46" s="11" t="str">
        <f t="shared" si="0"/>
        <v>Anthony Barr</v>
      </c>
      <c r="E46" s="6" t="s">
        <v>86</v>
      </c>
      <c r="F46" s="6">
        <v>42</v>
      </c>
      <c r="G46" s="6" t="s">
        <v>455</v>
      </c>
      <c r="H46" s="6">
        <v>6383650458</v>
      </c>
      <c r="I46" s="6" t="s">
        <v>456</v>
      </c>
      <c r="J46" s="6" t="s">
        <v>457</v>
      </c>
      <c r="K46" s="6" t="s">
        <v>102</v>
      </c>
      <c r="L46" s="6">
        <v>55248</v>
      </c>
      <c r="M46" s="6" t="s">
        <v>458</v>
      </c>
      <c r="N46" s="6" t="s">
        <v>80</v>
      </c>
      <c r="O46" s="6" t="s">
        <v>81</v>
      </c>
      <c r="P46" s="6">
        <v>107723.28</v>
      </c>
      <c r="Q46" s="7">
        <v>42846</v>
      </c>
      <c r="R46" s="6" t="s">
        <v>69</v>
      </c>
      <c r="S46" s="6" t="s">
        <v>119</v>
      </c>
      <c r="T46" s="6">
        <v>29</v>
      </c>
      <c r="U46" s="6" t="s">
        <v>82</v>
      </c>
    </row>
    <row r="47" spans="1:21">
      <c r="A47" s="6" t="s">
        <v>459</v>
      </c>
      <c r="B47" s="6" t="s">
        <v>460</v>
      </c>
      <c r="C47" s="6" t="s">
        <v>461</v>
      </c>
      <c r="D47" s="11" t="str">
        <f t="shared" si="0"/>
        <v>Gina Parker</v>
      </c>
      <c r="E47" s="6" t="s">
        <v>49</v>
      </c>
      <c r="F47" s="6">
        <v>59</v>
      </c>
      <c r="G47" s="6" t="s">
        <v>462</v>
      </c>
      <c r="H47" s="6" t="s">
        <v>463</v>
      </c>
      <c r="I47" s="6" t="s">
        <v>464</v>
      </c>
      <c r="J47" s="6" t="s">
        <v>465</v>
      </c>
      <c r="K47" s="6" t="s">
        <v>78</v>
      </c>
      <c r="L47" s="6">
        <v>22787</v>
      </c>
      <c r="M47" s="6" t="s">
        <v>466</v>
      </c>
      <c r="N47" s="6" t="s">
        <v>239</v>
      </c>
      <c r="O47" s="6" t="s">
        <v>228</v>
      </c>
      <c r="P47" s="6">
        <v>67414.3</v>
      </c>
      <c r="Q47" s="7">
        <v>43228</v>
      </c>
      <c r="R47" s="6" t="s">
        <v>69</v>
      </c>
      <c r="S47" s="6" t="s">
        <v>106</v>
      </c>
      <c r="T47" s="6">
        <v>26</v>
      </c>
      <c r="U47" s="6" t="s">
        <v>240</v>
      </c>
    </row>
    <row r="48" spans="1:21">
      <c r="A48" s="6" t="s">
        <v>467</v>
      </c>
      <c r="B48" s="6" t="s">
        <v>468</v>
      </c>
      <c r="C48" s="6" t="s">
        <v>469</v>
      </c>
      <c r="D48" s="11" t="str">
        <f t="shared" si="0"/>
        <v>Mary Brown</v>
      </c>
      <c r="E48" s="6" t="s">
        <v>111</v>
      </c>
      <c r="F48" s="6">
        <v>25</v>
      </c>
      <c r="G48" s="6" t="s">
        <v>470</v>
      </c>
      <c r="H48" s="6" t="s">
        <v>471</v>
      </c>
      <c r="I48" s="6" t="s">
        <v>472</v>
      </c>
      <c r="J48" s="6" t="s">
        <v>473</v>
      </c>
      <c r="K48" s="6" t="s">
        <v>297</v>
      </c>
      <c r="L48" s="6">
        <v>14498</v>
      </c>
      <c r="M48" s="6" t="s">
        <v>474</v>
      </c>
      <c r="N48" s="6" t="s">
        <v>171</v>
      </c>
      <c r="O48" s="6" t="s">
        <v>209</v>
      </c>
      <c r="P48" s="6">
        <v>70175.44</v>
      </c>
      <c r="Q48" s="7">
        <v>42810</v>
      </c>
      <c r="R48" s="6" t="s">
        <v>130</v>
      </c>
      <c r="S48" s="6" t="s">
        <v>150</v>
      </c>
      <c r="T48" s="6">
        <v>9</v>
      </c>
      <c r="U48" s="6" t="s">
        <v>172</v>
      </c>
    </row>
    <row r="49" spans="1:21">
      <c r="A49" s="6" t="s">
        <v>475</v>
      </c>
      <c r="B49" s="6" t="s">
        <v>476</v>
      </c>
      <c r="C49" s="6" t="s">
        <v>477</v>
      </c>
      <c r="D49" s="11" t="str">
        <f t="shared" si="0"/>
        <v>Hannah Sellers</v>
      </c>
      <c r="E49" s="6" t="s">
        <v>49</v>
      </c>
      <c r="F49" s="6">
        <v>42</v>
      </c>
      <c r="G49" s="6" t="s">
        <v>478</v>
      </c>
      <c r="H49" s="6" t="s">
        <v>479</v>
      </c>
      <c r="I49" s="6" t="s">
        <v>480</v>
      </c>
      <c r="J49" s="6" t="s">
        <v>481</v>
      </c>
      <c r="K49" s="6" t="s">
        <v>482</v>
      </c>
      <c r="L49" s="6">
        <v>84718</v>
      </c>
      <c r="M49" s="11" t="s">
        <v>483</v>
      </c>
      <c r="N49" s="6" t="s">
        <v>80</v>
      </c>
      <c r="O49" s="6" t="s">
        <v>129</v>
      </c>
      <c r="P49" s="6">
        <v>110655.36</v>
      </c>
      <c r="Q49" s="7">
        <v>43620</v>
      </c>
      <c r="R49" s="6" t="s">
        <v>57</v>
      </c>
      <c r="S49" s="6" t="s">
        <v>58</v>
      </c>
      <c r="T49" s="6">
        <v>24</v>
      </c>
      <c r="U49" s="6" t="s">
        <v>82</v>
      </c>
    </row>
    <row r="50" spans="1:21">
      <c r="A50" s="6" t="s">
        <v>484</v>
      </c>
      <c r="B50" s="6" t="s">
        <v>485</v>
      </c>
      <c r="C50" s="6" t="s">
        <v>486</v>
      </c>
      <c r="D50" s="11" t="str">
        <f t="shared" si="0"/>
        <v>Timothy Pierce</v>
      </c>
      <c r="E50" s="6" t="s">
        <v>86</v>
      </c>
      <c r="F50" s="6">
        <v>54</v>
      </c>
      <c r="G50" s="6" t="s">
        <v>487</v>
      </c>
      <c r="H50" s="6" t="s">
        <v>488</v>
      </c>
      <c r="I50" s="6" t="s">
        <v>489</v>
      </c>
      <c r="J50" s="6" t="s">
        <v>490</v>
      </c>
      <c r="K50" s="6" t="s">
        <v>491</v>
      </c>
      <c r="L50" s="6">
        <v>49791</v>
      </c>
      <c r="M50" s="6" t="s">
        <v>492</v>
      </c>
      <c r="N50" s="6" t="s">
        <v>149</v>
      </c>
      <c r="O50" s="6" t="s">
        <v>228</v>
      </c>
      <c r="P50" s="6">
        <v>69852.33</v>
      </c>
      <c r="Q50" s="7">
        <v>42459</v>
      </c>
      <c r="R50" s="6" t="s">
        <v>69</v>
      </c>
      <c r="S50" s="6" t="s">
        <v>119</v>
      </c>
      <c r="T50" s="6">
        <v>29</v>
      </c>
      <c r="U50" s="6" t="s">
        <v>151</v>
      </c>
    </row>
    <row r="51" spans="1:21">
      <c r="A51" s="6" t="s">
        <v>493</v>
      </c>
      <c r="B51" s="6" t="s">
        <v>494</v>
      </c>
      <c r="C51" s="6" t="s">
        <v>495</v>
      </c>
      <c r="D51" s="11" t="str">
        <f t="shared" si="0"/>
        <v>Lawrence Deleon</v>
      </c>
      <c r="E51" s="6" t="s">
        <v>111</v>
      </c>
      <c r="F51" s="6">
        <v>22</v>
      </c>
      <c r="G51" s="6" t="s">
        <v>496</v>
      </c>
      <c r="H51" s="6" t="s">
        <v>497</v>
      </c>
      <c r="I51" s="6" t="s">
        <v>498</v>
      </c>
      <c r="J51" s="6" t="s">
        <v>499</v>
      </c>
      <c r="K51" s="6" t="s">
        <v>116</v>
      </c>
      <c r="L51" s="6">
        <v>74054</v>
      </c>
      <c r="M51" s="6" t="s">
        <v>500</v>
      </c>
      <c r="N51" s="6" t="s">
        <v>93</v>
      </c>
      <c r="O51" s="6" t="s">
        <v>228</v>
      </c>
      <c r="P51" s="6">
        <v>111781.83</v>
      </c>
      <c r="Q51" s="7">
        <v>44501</v>
      </c>
      <c r="R51" s="6" t="s">
        <v>69</v>
      </c>
      <c r="S51" s="6" t="s">
        <v>119</v>
      </c>
      <c r="T51" s="6">
        <v>25</v>
      </c>
      <c r="U51" s="6" t="s">
        <v>95</v>
      </c>
    </row>
  </sheetData>
  <hyperlinks>
    <hyperlink ref="G2" r:id="rId1" xr:uid="{FCF23CDF-179C-4BC5-AD00-09DB341B383F}"/>
    <hyperlink ref="G4" r:id="rId2" xr:uid="{B98297E1-066F-4C88-92AC-1A4D1628CBD8}"/>
    <hyperlink ref="G5" r:id="rId3" xr:uid="{A2C4A9CC-F637-4361-9073-F38ECF3D8107}"/>
    <hyperlink ref="G3" r:id="rId4" xr:uid="{9DF0478B-1796-4E15-AB1E-A5EFD7646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6F4C-B9E6-49EA-921A-CD723B6EDB8D}">
  <dimension ref="B2:J8"/>
  <sheetViews>
    <sheetView zoomScale="120" zoomScaleNormal="120" workbookViewId="0">
      <selection activeCell="D8" sqref="D8"/>
    </sheetView>
  </sheetViews>
  <sheetFormatPr defaultRowHeight="14.45"/>
  <cols>
    <col min="3" max="3" width="18.85546875" customWidth="1"/>
    <col min="4" max="4" width="19" customWidth="1"/>
  </cols>
  <sheetData>
    <row r="2" spans="2:10" ht="18" customHeight="1">
      <c r="B2" s="32" t="s">
        <v>501</v>
      </c>
      <c r="C2" s="32"/>
      <c r="D2" s="32"/>
      <c r="E2" s="32"/>
      <c r="F2" s="32"/>
      <c r="G2" s="32"/>
      <c r="H2" s="32"/>
      <c r="I2" s="32"/>
      <c r="J2" s="32"/>
    </row>
    <row r="3" spans="2:10">
      <c r="B3" s="8"/>
    </row>
    <row r="4" spans="2:10">
      <c r="B4" s="31" t="s">
        <v>502</v>
      </c>
      <c r="C4" s="31"/>
      <c r="D4" s="31"/>
      <c r="E4" s="31"/>
      <c r="F4" s="31"/>
      <c r="G4" s="31"/>
      <c r="H4" s="31"/>
      <c r="I4" s="31"/>
      <c r="J4" s="31"/>
    </row>
    <row r="5" spans="2:10">
      <c r="B5" s="31" t="s">
        <v>503</v>
      </c>
      <c r="C5" s="31"/>
      <c r="D5" s="31"/>
      <c r="E5" s="31"/>
      <c r="F5" s="31"/>
      <c r="G5" s="31"/>
      <c r="H5" s="31"/>
      <c r="I5" s="31"/>
      <c r="J5" s="31"/>
    </row>
    <row r="7" spans="2:10">
      <c r="C7" s="9" t="s">
        <v>504</v>
      </c>
      <c r="D7" s="9" t="s">
        <v>505</v>
      </c>
    </row>
    <row r="8" spans="2:10" ht="15">
      <c r="C8" s="6" t="s">
        <v>46</v>
      </c>
      <c r="D8" s="10" t="str">
        <f>VLOOKUP(C8,'Q2'!A1:U51,15,0)</f>
        <v>Hera</v>
      </c>
    </row>
  </sheetData>
  <mergeCells count="3">
    <mergeCell ref="B4:J4"/>
    <mergeCell ref="B2:J2"/>
    <mergeCell ref="B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CB7E-672A-4832-BA5C-046FC5C01CA0}">
  <dimension ref="A2:L8"/>
  <sheetViews>
    <sheetView zoomScale="120" zoomScaleNormal="120" workbookViewId="0">
      <selection activeCell="D6" sqref="D6"/>
    </sheetView>
  </sheetViews>
  <sheetFormatPr defaultRowHeight="14.45"/>
  <cols>
    <col min="3" max="3" width="25.5703125" customWidth="1"/>
    <col min="4" max="4" width="30.42578125" customWidth="1"/>
  </cols>
  <sheetData>
    <row r="2" spans="1:12">
      <c r="B2" s="34" t="s">
        <v>506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5.75">
      <c r="B3" s="33" t="s">
        <v>507</v>
      </c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>
      <c r="C5" s="21" t="s">
        <v>504</v>
      </c>
      <c r="D5" s="20" t="s">
        <v>505</v>
      </c>
      <c r="E5" s="18"/>
      <c r="F5" s="18"/>
      <c r="G5" s="18"/>
      <c r="H5" s="18"/>
      <c r="I5" s="18"/>
    </row>
    <row r="6" spans="1:12" ht="15">
      <c r="A6" s="19"/>
      <c r="B6" s="19"/>
      <c r="C6" s="6" t="s">
        <v>293</v>
      </c>
      <c r="D6" s="22" t="str">
        <f>VLOOKUP(C6,'Q2'!G1:U51,8,0)</f>
        <v>Research</v>
      </c>
      <c r="E6" s="19"/>
      <c r="F6" s="19"/>
      <c r="G6" s="19"/>
      <c r="H6" s="19"/>
      <c r="I6" s="19"/>
    </row>
    <row r="7" spans="1:12">
      <c r="A7" s="18"/>
      <c r="B7" s="18"/>
      <c r="E7" s="18"/>
      <c r="F7" s="18"/>
      <c r="G7" s="18"/>
      <c r="H7" s="18"/>
      <c r="I7" s="18"/>
    </row>
    <row r="8" spans="1:12">
      <c r="A8" s="18"/>
      <c r="B8" s="18"/>
    </row>
  </sheetData>
  <mergeCells count="2">
    <mergeCell ref="B3:L3"/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E054-BC74-476F-AF5D-0EEC43CF2EE3}">
  <dimension ref="B2:K6"/>
  <sheetViews>
    <sheetView tabSelected="1" zoomScale="120" zoomScaleNormal="120" workbookViewId="0">
      <selection activeCell="F12" sqref="F12"/>
    </sheetView>
  </sheetViews>
  <sheetFormatPr defaultRowHeight="14.45"/>
  <cols>
    <col min="5" max="5" width="17.42578125" customWidth="1"/>
    <col min="6" max="6" width="20.28515625" customWidth="1"/>
  </cols>
  <sheetData>
    <row r="2" spans="2:11">
      <c r="B2" s="34" t="s">
        <v>508</v>
      </c>
      <c r="C2" s="34"/>
      <c r="D2" s="34"/>
      <c r="E2" s="34"/>
      <c r="F2" s="34"/>
      <c r="G2" s="34"/>
      <c r="H2" s="34"/>
      <c r="I2" s="34"/>
      <c r="J2" s="34"/>
      <c r="K2" s="34"/>
    </row>
    <row r="3" spans="2:11">
      <c r="B3" s="34" t="s">
        <v>509</v>
      </c>
      <c r="C3" s="34"/>
      <c r="D3" s="34"/>
      <c r="E3" s="34"/>
      <c r="F3" s="34"/>
      <c r="G3" s="34"/>
      <c r="H3" s="34"/>
      <c r="I3" s="34"/>
      <c r="J3" s="34"/>
      <c r="K3" s="34"/>
    </row>
    <row r="5" spans="2:11">
      <c r="E5" s="39" t="s">
        <v>510</v>
      </c>
      <c r="F5" s="39" t="s">
        <v>33</v>
      </c>
      <c r="H5">
        <v>9</v>
      </c>
    </row>
    <row r="6" spans="2:11" ht="15">
      <c r="E6" s="22">
        <v>6495885380</v>
      </c>
      <c r="F6" s="40" t="str">
        <f>VLOOKUP(E6,'Q2'!H1:U51,2,0)</f>
        <v>071 Dennis Row, Lake Josephberg, LA 83498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CD8E-B95F-46CD-A443-E5CB27D21362}">
  <dimension ref="B2:Q6"/>
  <sheetViews>
    <sheetView zoomScale="110" zoomScaleNormal="110" workbookViewId="0">
      <selection activeCell="G6" sqref="G6"/>
    </sheetView>
  </sheetViews>
  <sheetFormatPr defaultRowHeight="14.45"/>
  <cols>
    <col min="5" max="5" width="15.140625" customWidth="1"/>
    <col min="6" max="6" width="19.140625" customWidth="1"/>
  </cols>
  <sheetData>
    <row r="2" spans="2:17">
      <c r="B2" s="34" t="s">
        <v>511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17">
      <c r="B3" s="34" t="s">
        <v>512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5" spans="2:17">
      <c r="E5" s="9" t="s">
        <v>28</v>
      </c>
      <c r="F5" s="9" t="s">
        <v>513</v>
      </c>
    </row>
    <row r="6" spans="2:17">
      <c r="E6" s="25" t="s">
        <v>514</v>
      </c>
      <c r="F6" s="17">
        <f>VLOOKUP(E6,'Q2'!D1:Q51,14,0)</f>
        <v>45500</v>
      </c>
    </row>
  </sheetData>
  <mergeCells count="2">
    <mergeCell ref="B2:O2"/>
    <mergeCell ref="B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40F-9F59-495C-B240-641C1EBCA9F9}">
  <dimension ref="B2:K6"/>
  <sheetViews>
    <sheetView zoomScale="120" zoomScaleNormal="120" workbookViewId="0">
      <selection activeCell="F5" sqref="F5"/>
    </sheetView>
  </sheetViews>
  <sheetFormatPr defaultRowHeight="14.45"/>
  <cols>
    <col min="5" max="5" width="17.5703125" customWidth="1"/>
    <col min="6" max="6" width="11.140625" bestFit="1" customWidth="1"/>
  </cols>
  <sheetData>
    <row r="2" spans="2:11">
      <c r="B2" s="31" t="s">
        <v>515</v>
      </c>
      <c r="C2" s="31"/>
      <c r="D2" s="31"/>
      <c r="E2" s="31"/>
      <c r="F2" s="31"/>
      <c r="G2" s="31"/>
      <c r="H2" s="31"/>
      <c r="I2" s="31"/>
      <c r="J2" s="31"/>
      <c r="K2" s="31"/>
    </row>
    <row r="3" spans="2:11">
      <c r="B3" s="31" t="s">
        <v>516</v>
      </c>
      <c r="C3" s="31"/>
      <c r="D3" s="31"/>
      <c r="E3" s="31"/>
      <c r="F3" s="31"/>
      <c r="G3" s="31"/>
      <c r="H3" s="31"/>
      <c r="I3" s="31"/>
      <c r="J3" s="31"/>
      <c r="K3" s="31"/>
    </row>
    <row r="5" spans="2:11">
      <c r="E5" s="9" t="s">
        <v>517</v>
      </c>
      <c r="F5" s="9" t="s">
        <v>518</v>
      </c>
    </row>
    <row r="6" spans="2:11" ht="15">
      <c r="E6" s="6" t="s">
        <v>56</v>
      </c>
      <c r="F6" s="1">
        <f>VLOOKUP(E6,'Q2'!O1:T51,6,0)</f>
        <v>4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BD1-E3D2-45DC-A1DB-43A57DEAE148}">
  <dimension ref="B2:M16"/>
  <sheetViews>
    <sheetView topLeftCell="A6" zoomScale="120" zoomScaleNormal="120" workbookViewId="0">
      <selection activeCell="H18" sqref="H18"/>
    </sheetView>
  </sheetViews>
  <sheetFormatPr defaultRowHeight="14.45"/>
  <cols>
    <col min="4" max="4" width="12.5703125" bestFit="1" customWidth="1"/>
    <col min="5" max="5" width="21.85546875" customWidth="1"/>
    <col min="6" max="6" width="12.85546875" bestFit="1" customWidth="1"/>
  </cols>
  <sheetData>
    <row r="2" spans="2:13" ht="18">
      <c r="B2" s="32" t="s">
        <v>519</v>
      </c>
      <c r="C2" s="32"/>
      <c r="D2" s="32"/>
      <c r="E2" s="32"/>
      <c r="F2" s="32"/>
    </row>
    <row r="3" spans="2:13">
      <c r="B3" s="8"/>
    </row>
    <row r="4" spans="2:13">
      <c r="B4" s="36" t="s">
        <v>520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2:13">
      <c r="B5" s="31" t="s">
        <v>521</v>
      </c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2:13">
      <c r="B6" s="8"/>
    </row>
    <row r="7" spans="2:13">
      <c r="D7" s="9" t="s">
        <v>504</v>
      </c>
      <c r="E7" s="37" t="s">
        <v>505</v>
      </c>
      <c r="F7" s="38"/>
    </row>
    <row r="8" spans="2:13">
      <c r="D8" s="25"/>
      <c r="E8" s="25" t="s">
        <v>40</v>
      </c>
      <c r="F8" s="25" t="s">
        <v>38</v>
      </c>
    </row>
    <row r="9" spans="2:13" ht="15">
      <c r="D9" s="6" t="s">
        <v>60</v>
      </c>
      <c r="E9" s="13">
        <f>VLOOKUP(D9,'Q2'!A1:U51,16,0)</f>
        <v>130578.53</v>
      </c>
      <c r="F9" s="13" t="str">
        <f>VLOOKUP(D9,'Q2'!A1:U51,14,0)</f>
        <v>Legal</v>
      </c>
    </row>
    <row r="11" spans="2:13">
      <c r="B11" s="36" t="s">
        <v>522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2:13">
      <c r="B12" s="31" t="s">
        <v>523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2:13">
      <c r="B13" s="35" t="s">
        <v>524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5" spans="2:13">
      <c r="D15" s="9" t="s">
        <v>504</v>
      </c>
      <c r="E15" s="9" t="s">
        <v>40</v>
      </c>
      <c r="F15" s="9" t="s">
        <v>525</v>
      </c>
    </row>
    <row r="16" spans="2:13">
      <c r="D16" s="25" t="s">
        <v>348</v>
      </c>
      <c r="E16" s="13">
        <f>VLOOKUP(D16,'Q2'!A1:U51,16,0)</f>
        <v>75560.06</v>
      </c>
      <c r="F16" s="14">
        <f>E16*0.1</f>
        <v>7556.0060000000003</v>
      </c>
    </row>
  </sheetData>
  <mergeCells count="7">
    <mergeCell ref="B12:M12"/>
    <mergeCell ref="B13:M13"/>
    <mergeCell ref="B5:L5"/>
    <mergeCell ref="B4:L4"/>
    <mergeCell ref="B2:F2"/>
    <mergeCell ref="E7:F7"/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/>
  <cp:revision/>
  <dcterms:created xsi:type="dcterms:W3CDTF">2025-08-05T14:19:39Z</dcterms:created>
  <dcterms:modified xsi:type="dcterms:W3CDTF">2025-09-20T04:02:36Z</dcterms:modified>
  <cp:category/>
  <cp:contentStatus/>
</cp:coreProperties>
</file>