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mc:AlternateContent xmlns:mc="http://schemas.openxmlformats.org/markup-compatibility/2006">
    <mc:Choice Requires="x15">
      <x15ac:absPath xmlns:x15ac="http://schemas.microsoft.com/office/spreadsheetml/2010/11/ac" url="/Users/karan/Downloads/"/>
    </mc:Choice>
  </mc:AlternateContent>
  <xr:revisionPtr revIDLastSave="0" documentId="13_ncr:1_{6A0536C0-0697-4141-ACD5-F0BB567A6CDD}" xr6:coauthVersionLast="47" xr6:coauthVersionMax="47" xr10:uidLastSave="{00000000-0000-0000-0000-000000000000}"/>
  <bookViews>
    <workbookView xWindow="0" yWindow="0" windowWidth="28800" windowHeight="18000" activeTab="3" xr2:uid="{65C14963-D7D9-489F-85DF-B390E3AF6B64}"/>
  </bookViews>
  <sheets>
    <sheet name="Formulas" sheetId="2" r:id="rId1"/>
    <sheet name="Sheet1" sheetId="1" state="hidden" r:id="rId2"/>
    <sheet name="Pivots" sheetId="5" state="hidden" r:id="rId3"/>
    <sheet name="Sheet3" sheetId="19" r:id="rId4"/>
    <sheet name="Raw_data" sheetId="4" r:id="rId5"/>
    <sheet name="Conditional_formatting" sheetId="6" r:id="rId6"/>
    <sheet name="Data Validation" sheetId="7" r:id="rId7"/>
    <sheet name="Vlookup, Hlookup, IF,IFERROR" sheetId="8" r:id="rId8"/>
    <sheet name="Get_Data_WEB" sheetId="14" r:id="rId9"/>
    <sheet name="Reference" sheetId="16" r:id="rId10"/>
    <sheet name="Dates" sheetId="17" r:id="rId11"/>
  </sheets>
  <definedNames>
    <definedName name="_xlnm._FilterDatabase" localSheetId="4" hidden="1">Raw_data!$A$1:$U$1002</definedName>
    <definedName name="ExternalData_1" localSheetId="8" hidden="1">Get_Data_WEB!$A$1:$O$247</definedName>
    <definedName name="Slicer_City">#N/A</definedName>
    <definedName name="Slicer_Department">#N/A</definedName>
    <definedName name="Slicer_Gender">#N/A</definedName>
    <definedName name="Slicer_Gender1">#N/A</definedName>
  </definedNames>
  <calcPr calcId="191029"/>
  <pivotCaches>
    <pivotCache cacheId="4" r:id="rId12"/>
    <pivotCache cacheId="22"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9" i="2" l="1"/>
  <c r="F9" i="2"/>
  <c r="G9" i="2"/>
  <c r="H9" i="2"/>
  <c r="I9" i="2"/>
  <c r="J9" i="2"/>
  <c r="D9" i="2"/>
  <c r="E10" i="2"/>
  <c r="F10" i="2"/>
  <c r="G10" i="2"/>
  <c r="H10" i="2"/>
  <c r="I10" i="2"/>
  <c r="J10" i="2"/>
  <c r="D10" i="2"/>
  <c r="D12" i="2"/>
  <c r="E11" i="2"/>
  <c r="F11" i="2"/>
  <c r="G11" i="2"/>
  <c r="H11" i="2"/>
  <c r="I11" i="2"/>
  <c r="J11" i="2"/>
  <c r="D11" i="2"/>
  <c r="E15" i="2"/>
  <c r="F15" i="2"/>
  <c r="G15" i="2"/>
  <c r="H15" i="2"/>
  <c r="I15" i="2"/>
  <c r="J15" i="2"/>
  <c r="D15" i="2"/>
  <c r="J12" i="2"/>
  <c r="E12" i="2"/>
  <c r="F12" i="2"/>
  <c r="G12" i="2"/>
  <c r="H12" i="2"/>
  <c r="I12" i="2"/>
  <c r="E8" i="2"/>
  <c r="F8" i="2"/>
  <c r="G8" i="2"/>
  <c r="H8" i="2"/>
  <c r="I8" i="2"/>
  <c r="J8" i="2"/>
  <c r="D8" i="2"/>
  <c r="E13" i="2"/>
  <c r="F13" i="2"/>
  <c r="G13" i="2"/>
  <c r="H13" i="2"/>
  <c r="I13" i="2"/>
  <c r="J13" i="2"/>
  <c r="D13" i="2"/>
  <c r="E14" i="2"/>
  <c r="F14" i="2"/>
  <c r="G14" i="2"/>
  <c r="H14" i="2"/>
  <c r="I14" i="2"/>
  <c r="J14" i="2"/>
  <c r="D14" i="2"/>
  <c r="O3" i="4"/>
  <c r="P3" i="4" s="1"/>
  <c r="O4" i="4"/>
  <c r="P4" i="4" s="1"/>
  <c r="O5" i="4"/>
  <c r="P5" i="4" s="1"/>
  <c r="O6" i="4"/>
  <c r="P6" i="4" s="1"/>
  <c r="O7" i="4"/>
  <c r="P7" i="4" s="1"/>
  <c r="O8" i="4"/>
  <c r="P8" i="4" s="1"/>
  <c r="O9" i="4"/>
  <c r="P9" i="4" s="1"/>
  <c r="O10" i="4"/>
  <c r="P10" i="4" s="1"/>
  <c r="O11" i="4"/>
  <c r="P11" i="4" s="1"/>
  <c r="O12" i="4"/>
  <c r="P12" i="4" s="1"/>
  <c r="O13" i="4"/>
  <c r="P13" i="4" s="1"/>
  <c r="O14" i="4"/>
  <c r="P14" i="4" s="1"/>
  <c r="O15" i="4"/>
  <c r="P15" i="4" s="1"/>
  <c r="O16" i="4"/>
  <c r="P16" i="4" s="1"/>
  <c r="O17" i="4"/>
  <c r="P17" i="4" s="1"/>
  <c r="O18" i="4"/>
  <c r="P18" i="4" s="1"/>
  <c r="O19" i="4"/>
  <c r="P19" i="4" s="1"/>
  <c r="O20" i="4"/>
  <c r="P20" i="4" s="1"/>
  <c r="O21" i="4"/>
  <c r="P21" i="4" s="1"/>
  <c r="O22" i="4"/>
  <c r="P22" i="4" s="1"/>
  <c r="O23" i="4"/>
  <c r="P23" i="4" s="1"/>
  <c r="O24" i="4"/>
  <c r="P24" i="4" s="1"/>
  <c r="O25" i="4"/>
  <c r="P25" i="4" s="1"/>
  <c r="O26" i="4"/>
  <c r="P26" i="4" s="1"/>
  <c r="O27" i="4"/>
  <c r="P27" i="4" s="1"/>
  <c r="O28" i="4"/>
  <c r="P28" i="4" s="1"/>
  <c r="O29" i="4"/>
  <c r="P29" i="4" s="1"/>
  <c r="O30" i="4"/>
  <c r="P30" i="4" s="1"/>
  <c r="O31" i="4"/>
  <c r="P31" i="4" s="1"/>
  <c r="O32" i="4"/>
  <c r="P32" i="4" s="1"/>
  <c r="O33" i="4"/>
  <c r="P33" i="4" s="1"/>
  <c r="O34" i="4"/>
  <c r="P34" i="4" s="1"/>
  <c r="O35" i="4"/>
  <c r="P35" i="4" s="1"/>
  <c r="O36" i="4"/>
  <c r="P36" i="4" s="1"/>
  <c r="O37" i="4"/>
  <c r="P37" i="4" s="1"/>
  <c r="O38" i="4"/>
  <c r="P38" i="4" s="1"/>
  <c r="O39" i="4"/>
  <c r="P39" i="4" s="1"/>
  <c r="O40" i="4"/>
  <c r="P40" i="4" s="1"/>
  <c r="O41" i="4"/>
  <c r="P41" i="4" s="1"/>
  <c r="O42" i="4"/>
  <c r="P42" i="4" s="1"/>
  <c r="O43" i="4"/>
  <c r="P43" i="4" s="1"/>
  <c r="O44" i="4"/>
  <c r="P44" i="4" s="1"/>
  <c r="O45" i="4"/>
  <c r="P45" i="4" s="1"/>
  <c r="O46" i="4"/>
  <c r="P46" i="4" s="1"/>
  <c r="O47" i="4"/>
  <c r="P47" i="4" s="1"/>
  <c r="O48" i="4"/>
  <c r="P48" i="4" s="1"/>
  <c r="O49" i="4"/>
  <c r="P49" i="4" s="1"/>
  <c r="O50" i="4"/>
  <c r="P50" i="4" s="1"/>
  <c r="O51" i="4"/>
  <c r="P51" i="4" s="1"/>
  <c r="O52" i="4"/>
  <c r="P52" i="4" s="1"/>
  <c r="O53" i="4"/>
  <c r="P53" i="4" s="1"/>
  <c r="O54" i="4"/>
  <c r="P54" i="4" s="1"/>
  <c r="O55" i="4"/>
  <c r="P55" i="4" s="1"/>
  <c r="O56" i="4"/>
  <c r="P56" i="4" s="1"/>
  <c r="O57" i="4"/>
  <c r="P57" i="4" s="1"/>
  <c r="O58" i="4"/>
  <c r="P58" i="4" s="1"/>
  <c r="O59" i="4"/>
  <c r="P59" i="4" s="1"/>
  <c r="O60" i="4"/>
  <c r="P60" i="4" s="1"/>
  <c r="O61" i="4"/>
  <c r="P61" i="4" s="1"/>
  <c r="O62" i="4"/>
  <c r="P62" i="4" s="1"/>
  <c r="O63" i="4"/>
  <c r="P63" i="4" s="1"/>
  <c r="O64" i="4"/>
  <c r="P64" i="4" s="1"/>
  <c r="O65" i="4"/>
  <c r="P65" i="4" s="1"/>
  <c r="O66" i="4"/>
  <c r="P66" i="4" s="1"/>
  <c r="O67" i="4"/>
  <c r="P67" i="4" s="1"/>
  <c r="O68" i="4"/>
  <c r="P68" i="4" s="1"/>
  <c r="O69" i="4"/>
  <c r="P69" i="4" s="1"/>
  <c r="O70" i="4"/>
  <c r="P70" i="4" s="1"/>
  <c r="O71" i="4"/>
  <c r="P71" i="4" s="1"/>
  <c r="O72" i="4"/>
  <c r="P72" i="4" s="1"/>
  <c r="O73" i="4"/>
  <c r="P73" i="4" s="1"/>
  <c r="O74" i="4"/>
  <c r="P74" i="4" s="1"/>
  <c r="O75" i="4"/>
  <c r="P75" i="4" s="1"/>
  <c r="O76" i="4"/>
  <c r="P76" i="4" s="1"/>
  <c r="O77" i="4"/>
  <c r="P77" i="4" s="1"/>
  <c r="O78" i="4"/>
  <c r="P78" i="4" s="1"/>
  <c r="O79" i="4"/>
  <c r="P79" i="4" s="1"/>
  <c r="O80" i="4"/>
  <c r="P80" i="4" s="1"/>
  <c r="O81" i="4"/>
  <c r="P81" i="4" s="1"/>
  <c r="O82" i="4"/>
  <c r="P82" i="4" s="1"/>
  <c r="O83" i="4"/>
  <c r="P83" i="4" s="1"/>
  <c r="O84" i="4"/>
  <c r="P84" i="4" s="1"/>
  <c r="O85" i="4"/>
  <c r="P85" i="4" s="1"/>
  <c r="O86" i="4"/>
  <c r="P86" i="4" s="1"/>
  <c r="O87" i="4"/>
  <c r="P87" i="4" s="1"/>
  <c r="O88" i="4"/>
  <c r="P88" i="4" s="1"/>
  <c r="O89" i="4"/>
  <c r="P89" i="4" s="1"/>
  <c r="O90" i="4"/>
  <c r="P90" i="4" s="1"/>
  <c r="O91" i="4"/>
  <c r="P91" i="4" s="1"/>
  <c r="O92" i="4"/>
  <c r="P92" i="4" s="1"/>
  <c r="O93" i="4"/>
  <c r="P93" i="4" s="1"/>
  <c r="O94" i="4"/>
  <c r="P94" i="4" s="1"/>
  <c r="O95" i="4"/>
  <c r="P95" i="4" s="1"/>
  <c r="O96" i="4"/>
  <c r="P96" i="4" s="1"/>
  <c r="O97" i="4"/>
  <c r="P97" i="4" s="1"/>
  <c r="O98" i="4"/>
  <c r="P98" i="4" s="1"/>
  <c r="O99" i="4"/>
  <c r="P99" i="4" s="1"/>
  <c r="O100" i="4"/>
  <c r="P100" i="4" s="1"/>
  <c r="O101" i="4"/>
  <c r="P101" i="4" s="1"/>
  <c r="O102" i="4"/>
  <c r="P102" i="4" s="1"/>
  <c r="O103" i="4"/>
  <c r="P103" i="4" s="1"/>
  <c r="O104" i="4"/>
  <c r="P104" i="4" s="1"/>
  <c r="O105" i="4"/>
  <c r="P105" i="4" s="1"/>
  <c r="O106" i="4"/>
  <c r="P106" i="4" s="1"/>
  <c r="O107" i="4"/>
  <c r="P107" i="4" s="1"/>
  <c r="O108" i="4"/>
  <c r="P108" i="4" s="1"/>
  <c r="O109" i="4"/>
  <c r="P109" i="4" s="1"/>
  <c r="O110" i="4"/>
  <c r="P110" i="4" s="1"/>
  <c r="O111" i="4"/>
  <c r="P111" i="4" s="1"/>
  <c r="O112" i="4"/>
  <c r="P112" i="4" s="1"/>
  <c r="O113" i="4"/>
  <c r="P113" i="4" s="1"/>
  <c r="O114" i="4"/>
  <c r="P114" i="4" s="1"/>
  <c r="O115" i="4"/>
  <c r="P115" i="4" s="1"/>
  <c r="O116" i="4"/>
  <c r="P116" i="4" s="1"/>
  <c r="O117" i="4"/>
  <c r="P117" i="4" s="1"/>
  <c r="O118" i="4"/>
  <c r="P118" i="4" s="1"/>
  <c r="O119" i="4"/>
  <c r="P119" i="4" s="1"/>
  <c r="O120" i="4"/>
  <c r="P120" i="4" s="1"/>
  <c r="O121" i="4"/>
  <c r="P121" i="4" s="1"/>
  <c r="O122" i="4"/>
  <c r="P122" i="4" s="1"/>
  <c r="O123" i="4"/>
  <c r="P123" i="4" s="1"/>
  <c r="O124" i="4"/>
  <c r="P124" i="4" s="1"/>
  <c r="O125" i="4"/>
  <c r="P125" i="4" s="1"/>
  <c r="O126" i="4"/>
  <c r="P126" i="4" s="1"/>
  <c r="O127" i="4"/>
  <c r="P127" i="4" s="1"/>
  <c r="O128" i="4"/>
  <c r="P128" i="4" s="1"/>
  <c r="O129" i="4"/>
  <c r="P129" i="4" s="1"/>
  <c r="O130" i="4"/>
  <c r="P130" i="4" s="1"/>
  <c r="O131" i="4"/>
  <c r="P131" i="4" s="1"/>
  <c r="O132" i="4"/>
  <c r="P132" i="4" s="1"/>
  <c r="O133" i="4"/>
  <c r="P133" i="4" s="1"/>
  <c r="O134" i="4"/>
  <c r="P134" i="4" s="1"/>
  <c r="O135" i="4"/>
  <c r="P135" i="4" s="1"/>
  <c r="O136" i="4"/>
  <c r="P136" i="4" s="1"/>
  <c r="O137" i="4"/>
  <c r="P137" i="4" s="1"/>
  <c r="O138" i="4"/>
  <c r="P138" i="4" s="1"/>
  <c r="O139" i="4"/>
  <c r="P139" i="4" s="1"/>
  <c r="O140" i="4"/>
  <c r="P140" i="4" s="1"/>
  <c r="O141" i="4"/>
  <c r="P141" i="4" s="1"/>
  <c r="O142" i="4"/>
  <c r="P142" i="4" s="1"/>
  <c r="O143" i="4"/>
  <c r="P143" i="4" s="1"/>
  <c r="O144" i="4"/>
  <c r="P144" i="4" s="1"/>
  <c r="O145" i="4"/>
  <c r="P145" i="4" s="1"/>
  <c r="O146" i="4"/>
  <c r="P146" i="4" s="1"/>
  <c r="O147" i="4"/>
  <c r="P147" i="4" s="1"/>
  <c r="O148" i="4"/>
  <c r="P148" i="4" s="1"/>
  <c r="O149" i="4"/>
  <c r="P149" i="4" s="1"/>
  <c r="O150" i="4"/>
  <c r="P150" i="4" s="1"/>
  <c r="O151" i="4"/>
  <c r="P151" i="4" s="1"/>
  <c r="O152" i="4"/>
  <c r="P152" i="4" s="1"/>
  <c r="O153" i="4"/>
  <c r="P153" i="4" s="1"/>
  <c r="O154" i="4"/>
  <c r="P154" i="4" s="1"/>
  <c r="O155" i="4"/>
  <c r="P155" i="4" s="1"/>
  <c r="O156" i="4"/>
  <c r="P156" i="4" s="1"/>
  <c r="O157" i="4"/>
  <c r="P157" i="4" s="1"/>
  <c r="O158" i="4"/>
  <c r="P158" i="4" s="1"/>
  <c r="O159" i="4"/>
  <c r="P159" i="4" s="1"/>
  <c r="O160" i="4"/>
  <c r="P160" i="4" s="1"/>
  <c r="O161" i="4"/>
  <c r="P161" i="4" s="1"/>
  <c r="O162" i="4"/>
  <c r="P162" i="4" s="1"/>
  <c r="O163" i="4"/>
  <c r="P163" i="4" s="1"/>
  <c r="O164" i="4"/>
  <c r="P164" i="4" s="1"/>
  <c r="O165" i="4"/>
  <c r="P165" i="4" s="1"/>
  <c r="O166" i="4"/>
  <c r="P166" i="4" s="1"/>
  <c r="O167" i="4"/>
  <c r="P167" i="4" s="1"/>
  <c r="O168" i="4"/>
  <c r="P168" i="4" s="1"/>
  <c r="O169" i="4"/>
  <c r="P169" i="4" s="1"/>
  <c r="O170" i="4"/>
  <c r="P170" i="4" s="1"/>
  <c r="O171" i="4"/>
  <c r="P171" i="4" s="1"/>
  <c r="O172" i="4"/>
  <c r="P172" i="4" s="1"/>
  <c r="O173" i="4"/>
  <c r="P173" i="4" s="1"/>
  <c r="O174" i="4"/>
  <c r="P174" i="4" s="1"/>
  <c r="O175" i="4"/>
  <c r="P175" i="4" s="1"/>
  <c r="O176" i="4"/>
  <c r="P176" i="4" s="1"/>
  <c r="O177" i="4"/>
  <c r="P177" i="4" s="1"/>
  <c r="O178" i="4"/>
  <c r="P178" i="4" s="1"/>
  <c r="O179" i="4"/>
  <c r="P179" i="4" s="1"/>
  <c r="O180" i="4"/>
  <c r="P180" i="4" s="1"/>
  <c r="O181" i="4"/>
  <c r="P181" i="4" s="1"/>
  <c r="O182" i="4"/>
  <c r="P182" i="4" s="1"/>
  <c r="O183" i="4"/>
  <c r="P183" i="4" s="1"/>
  <c r="O184" i="4"/>
  <c r="P184" i="4" s="1"/>
  <c r="O185" i="4"/>
  <c r="P185" i="4" s="1"/>
  <c r="O186" i="4"/>
  <c r="P186" i="4" s="1"/>
  <c r="O187" i="4"/>
  <c r="P187" i="4" s="1"/>
  <c r="O188" i="4"/>
  <c r="P188" i="4" s="1"/>
  <c r="O189" i="4"/>
  <c r="P189" i="4" s="1"/>
  <c r="O190" i="4"/>
  <c r="P190" i="4" s="1"/>
  <c r="O191" i="4"/>
  <c r="P191" i="4" s="1"/>
  <c r="O192" i="4"/>
  <c r="P192" i="4" s="1"/>
  <c r="O193" i="4"/>
  <c r="P193" i="4" s="1"/>
  <c r="O194" i="4"/>
  <c r="P194" i="4" s="1"/>
  <c r="O195" i="4"/>
  <c r="P195" i="4" s="1"/>
  <c r="O196" i="4"/>
  <c r="P196" i="4" s="1"/>
  <c r="O197" i="4"/>
  <c r="P197" i="4" s="1"/>
  <c r="O198" i="4"/>
  <c r="P198" i="4" s="1"/>
  <c r="O199" i="4"/>
  <c r="P199" i="4" s="1"/>
  <c r="O200" i="4"/>
  <c r="P200" i="4" s="1"/>
  <c r="O201" i="4"/>
  <c r="P201" i="4" s="1"/>
  <c r="O202" i="4"/>
  <c r="P202" i="4" s="1"/>
  <c r="O203" i="4"/>
  <c r="P203" i="4" s="1"/>
  <c r="O204" i="4"/>
  <c r="P204" i="4" s="1"/>
  <c r="O205" i="4"/>
  <c r="P205" i="4" s="1"/>
  <c r="O206" i="4"/>
  <c r="P206" i="4" s="1"/>
  <c r="O207" i="4"/>
  <c r="P207" i="4" s="1"/>
  <c r="O208" i="4"/>
  <c r="P208" i="4" s="1"/>
  <c r="O209" i="4"/>
  <c r="P209" i="4" s="1"/>
  <c r="O210" i="4"/>
  <c r="P210" i="4" s="1"/>
  <c r="O211" i="4"/>
  <c r="P211" i="4" s="1"/>
  <c r="O212" i="4"/>
  <c r="P212" i="4" s="1"/>
  <c r="O213" i="4"/>
  <c r="P213" i="4" s="1"/>
  <c r="O214" i="4"/>
  <c r="P214" i="4" s="1"/>
  <c r="O215" i="4"/>
  <c r="P215" i="4" s="1"/>
  <c r="O216" i="4"/>
  <c r="P216" i="4" s="1"/>
  <c r="O217" i="4"/>
  <c r="P217" i="4" s="1"/>
  <c r="O218" i="4"/>
  <c r="P218" i="4" s="1"/>
  <c r="O219" i="4"/>
  <c r="P219" i="4" s="1"/>
  <c r="O220" i="4"/>
  <c r="P220" i="4" s="1"/>
  <c r="O221" i="4"/>
  <c r="P221" i="4" s="1"/>
  <c r="O222" i="4"/>
  <c r="P222" i="4" s="1"/>
  <c r="O223" i="4"/>
  <c r="P223" i="4" s="1"/>
  <c r="O224" i="4"/>
  <c r="P224" i="4" s="1"/>
  <c r="O225" i="4"/>
  <c r="P225" i="4" s="1"/>
  <c r="O226" i="4"/>
  <c r="P226" i="4" s="1"/>
  <c r="O227" i="4"/>
  <c r="P227" i="4" s="1"/>
  <c r="O228" i="4"/>
  <c r="P228" i="4" s="1"/>
  <c r="O229" i="4"/>
  <c r="P229" i="4" s="1"/>
  <c r="O230" i="4"/>
  <c r="P230" i="4" s="1"/>
  <c r="O231" i="4"/>
  <c r="P231" i="4" s="1"/>
  <c r="O232" i="4"/>
  <c r="P232" i="4" s="1"/>
  <c r="O233" i="4"/>
  <c r="P233" i="4" s="1"/>
  <c r="O234" i="4"/>
  <c r="P234" i="4" s="1"/>
  <c r="O235" i="4"/>
  <c r="P235" i="4" s="1"/>
  <c r="O236" i="4"/>
  <c r="P236" i="4" s="1"/>
  <c r="O237" i="4"/>
  <c r="P237" i="4" s="1"/>
  <c r="O238" i="4"/>
  <c r="P238" i="4" s="1"/>
  <c r="O239" i="4"/>
  <c r="P239" i="4" s="1"/>
  <c r="O240" i="4"/>
  <c r="P240" i="4" s="1"/>
  <c r="O241" i="4"/>
  <c r="P241" i="4" s="1"/>
  <c r="O242" i="4"/>
  <c r="P242" i="4" s="1"/>
  <c r="O243" i="4"/>
  <c r="P243" i="4" s="1"/>
  <c r="O244" i="4"/>
  <c r="P244" i="4" s="1"/>
  <c r="O245" i="4"/>
  <c r="P245" i="4" s="1"/>
  <c r="O246" i="4"/>
  <c r="P246" i="4" s="1"/>
  <c r="O247" i="4"/>
  <c r="P247" i="4" s="1"/>
  <c r="O248" i="4"/>
  <c r="P248" i="4" s="1"/>
  <c r="O249" i="4"/>
  <c r="P249" i="4" s="1"/>
  <c r="O250" i="4"/>
  <c r="P250" i="4" s="1"/>
  <c r="O251" i="4"/>
  <c r="P251" i="4" s="1"/>
  <c r="O252" i="4"/>
  <c r="P252" i="4" s="1"/>
  <c r="O253" i="4"/>
  <c r="P253" i="4" s="1"/>
  <c r="O254" i="4"/>
  <c r="P254" i="4" s="1"/>
  <c r="O255" i="4"/>
  <c r="P255" i="4" s="1"/>
  <c r="O256" i="4"/>
  <c r="P256" i="4" s="1"/>
  <c r="O257" i="4"/>
  <c r="P257" i="4" s="1"/>
  <c r="O258" i="4"/>
  <c r="P258" i="4" s="1"/>
  <c r="O259" i="4"/>
  <c r="P259" i="4" s="1"/>
  <c r="O260" i="4"/>
  <c r="P260" i="4" s="1"/>
  <c r="O261" i="4"/>
  <c r="P261" i="4" s="1"/>
  <c r="O262" i="4"/>
  <c r="P262" i="4" s="1"/>
  <c r="O263" i="4"/>
  <c r="P263" i="4" s="1"/>
  <c r="O264" i="4"/>
  <c r="P264" i="4" s="1"/>
  <c r="O265" i="4"/>
  <c r="P265" i="4" s="1"/>
  <c r="O266" i="4"/>
  <c r="P266" i="4" s="1"/>
  <c r="O267" i="4"/>
  <c r="P267" i="4" s="1"/>
  <c r="O268" i="4"/>
  <c r="P268" i="4" s="1"/>
  <c r="O269" i="4"/>
  <c r="P269" i="4" s="1"/>
  <c r="O270" i="4"/>
  <c r="P270" i="4" s="1"/>
  <c r="O271" i="4"/>
  <c r="P271" i="4" s="1"/>
  <c r="O272" i="4"/>
  <c r="P272" i="4" s="1"/>
  <c r="O273" i="4"/>
  <c r="P273" i="4" s="1"/>
  <c r="O274" i="4"/>
  <c r="P274" i="4" s="1"/>
  <c r="O275" i="4"/>
  <c r="P275" i="4" s="1"/>
  <c r="O276" i="4"/>
  <c r="P276" i="4" s="1"/>
  <c r="O277" i="4"/>
  <c r="P277" i="4" s="1"/>
  <c r="O278" i="4"/>
  <c r="P278" i="4" s="1"/>
  <c r="O279" i="4"/>
  <c r="P279" i="4" s="1"/>
  <c r="O280" i="4"/>
  <c r="P280" i="4" s="1"/>
  <c r="O281" i="4"/>
  <c r="P281" i="4" s="1"/>
  <c r="O282" i="4"/>
  <c r="P282" i="4" s="1"/>
  <c r="O283" i="4"/>
  <c r="P283" i="4" s="1"/>
  <c r="O284" i="4"/>
  <c r="P284" i="4" s="1"/>
  <c r="O285" i="4"/>
  <c r="P285" i="4" s="1"/>
  <c r="O286" i="4"/>
  <c r="P286" i="4" s="1"/>
  <c r="O287" i="4"/>
  <c r="P287" i="4" s="1"/>
  <c r="O288" i="4"/>
  <c r="P288" i="4" s="1"/>
  <c r="O289" i="4"/>
  <c r="P289" i="4" s="1"/>
  <c r="O290" i="4"/>
  <c r="P290" i="4" s="1"/>
  <c r="O291" i="4"/>
  <c r="P291" i="4" s="1"/>
  <c r="O292" i="4"/>
  <c r="P292" i="4" s="1"/>
  <c r="O293" i="4"/>
  <c r="P293" i="4" s="1"/>
  <c r="O294" i="4"/>
  <c r="P294" i="4" s="1"/>
  <c r="O295" i="4"/>
  <c r="P295" i="4" s="1"/>
  <c r="O296" i="4"/>
  <c r="P296" i="4" s="1"/>
  <c r="O297" i="4"/>
  <c r="P297" i="4" s="1"/>
  <c r="O298" i="4"/>
  <c r="P298" i="4" s="1"/>
  <c r="O299" i="4"/>
  <c r="P299" i="4" s="1"/>
  <c r="O300" i="4"/>
  <c r="P300" i="4" s="1"/>
  <c r="O301" i="4"/>
  <c r="P301" i="4" s="1"/>
  <c r="O302" i="4"/>
  <c r="P302" i="4" s="1"/>
  <c r="O303" i="4"/>
  <c r="P303" i="4" s="1"/>
  <c r="O304" i="4"/>
  <c r="P304" i="4" s="1"/>
  <c r="O305" i="4"/>
  <c r="P305" i="4" s="1"/>
  <c r="O306" i="4"/>
  <c r="P306" i="4" s="1"/>
  <c r="O307" i="4"/>
  <c r="P307" i="4" s="1"/>
  <c r="O308" i="4"/>
  <c r="P308" i="4" s="1"/>
  <c r="O309" i="4"/>
  <c r="P309" i="4" s="1"/>
  <c r="O310" i="4"/>
  <c r="P310" i="4" s="1"/>
  <c r="O311" i="4"/>
  <c r="P311" i="4" s="1"/>
  <c r="O312" i="4"/>
  <c r="P312" i="4" s="1"/>
  <c r="O313" i="4"/>
  <c r="P313" i="4" s="1"/>
  <c r="O314" i="4"/>
  <c r="P314" i="4" s="1"/>
  <c r="O315" i="4"/>
  <c r="P315" i="4" s="1"/>
  <c r="O316" i="4"/>
  <c r="P316" i="4" s="1"/>
  <c r="O317" i="4"/>
  <c r="P317" i="4" s="1"/>
  <c r="O318" i="4"/>
  <c r="P318" i="4" s="1"/>
  <c r="O319" i="4"/>
  <c r="P319" i="4" s="1"/>
  <c r="O320" i="4"/>
  <c r="P320" i="4" s="1"/>
  <c r="O321" i="4"/>
  <c r="P321" i="4" s="1"/>
  <c r="O322" i="4"/>
  <c r="P322" i="4" s="1"/>
  <c r="O323" i="4"/>
  <c r="P323" i="4" s="1"/>
  <c r="O324" i="4"/>
  <c r="P324" i="4" s="1"/>
  <c r="O325" i="4"/>
  <c r="P325" i="4" s="1"/>
  <c r="O326" i="4"/>
  <c r="P326" i="4" s="1"/>
  <c r="O327" i="4"/>
  <c r="P327" i="4" s="1"/>
  <c r="O328" i="4"/>
  <c r="P328" i="4" s="1"/>
  <c r="O329" i="4"/>
  <c r="P329" i="4" s="1"/>
  <c r="O330" i="4"/>
  <c r="P330" i="4" s="1"/>
  <c r="O331" i="4"/>
  <c r="P331" i="4" s="1"/>
  <c r="O332" i="4"/>
  <c r="P332" i="4" s="1"/>
  <c r="O333" i="4"/>
  <c r="P333" i="4" s="1"/>
  <c r="O334" i="4"/>
  <c r="P334" i="4" s="1"/>
  <c r="O335" i="4"/>
  <c r="P335" i="4" s="1"/>
  <c r="O336" i="4"/>
  <c r="P336" i="4" s="1"/>
  <c r="O337" i="4"/>
  <c r="P337" i="4" s="1"/>
  <c r="O338" i="4"/>
  <c r="P338" i="4" s="1"/>
  <c r="O339" i="4"/>
  <c r="P339" i="4" s="1"/>
  <c r="O340" i="4"/>
  <c r="P340" i="4" s="1"/>
  <c r="O341" i="4"/>
  <c r="P341" i="4" s="1"/>
  <c r="O342" i="4"/>
  <c r="P342" i="4" s="1"/>
  <c r="O343" i="4"/>
  <c r="P343" i="4" s="1"/>
  <c r="O344" i="4"/>
  <c r="P344" i="4" s="1"/>
  <c r="O345" i="4"/>
  <c r="P345" i="4" s="1"/>
  <c r="O346" i="4"/>
  <c r="P346" i="4" s="1"/>
  <c r="O347" i="4"/>
  <c r="P347" i="4" s="1"/>
  <c r="O348" i="4"/>
  <c r="P348" i="4" s="1"/>
  <c r="O349" i="4"/>
  <c r="P349" i="4" s="1"/>
  <c r="O350" i="4"/>
  <c r="P350" i="4" s="1"/>
  <c r="O351" i="4"/>
  <c r="P351" i="4" s="1"/>
  <c r="O352" i="4"/>
  <c r="P352" i="4" s="1"/>
  <c r="O353" i="4"/>
  <c r="P353" i="4" s="1"/>
  <c r="O354" i="4"/>
  <c r="P354" i="4" s="1"/>
  <c r="O355" i="4"/>
  <c r="P355" i="4" s="1"/>
  <c r="O356" i="4"/>
  <c r="P356" i="4" s="1"/>
  <c r="O357" i="4"/>
  <c r="P357" i="4" s="1"/>
  <c r="O358" i="4"/>
  <c r="P358" i="4" s="1"/>
  <c r="O359" i="4"/>
  <c r="P359" i="4" s="1"/>
  <c r="O360" i="4"/>
  <c r="P360" i="4" s="1"/>
  <c r="O361" i="4"/>
  <c r="P361" i="4" s="1"/>
  <c r="O362" i="4"/>
  <c r="P362" i="4" s="1"/>
  <c r="O363" i="4"/>
  <c r="P363" i="4" s="1"/>
  <c r="O364" i="4"/>
  <c r="P364" i="4" s="1"/>
  <c r="O365" i="4"/>
  <c r="P365" i="4" s="1"/>
  <c r="O366" i="4"/>
  <c r="P366" i="4" s="1"/>
  <c r="O367" i="4"/>
  <c r="P367" i="4" s="1"/>
  <c r="O368" i="4"/>
  <c r="P368" i="4" s="1"/>
  <c r="O369" i="4"/>
  <c r="P369" i="4" s="1"/>
  <c r="O370" i="4"/>
  <c r="P370" i="4" s="1"/>
  <c r="O371" i="4"/>
  <c r="P371" i="4" s="1"/>
  <c r="O372" i="4"/>
  <c r="P372" i="4" s="1"/>
  <c r="O373" i="4"/>
  <c r="P373" i="4" s="1"/>
  <c r="O374" i="4"/>
  <c r="P374" i="4" s="1"/>
  <c r="O375" i="4"/>
  <c r="P375" i="4" s="1"/>
  <c r="O376" i="4"/>
  <c r="P376" i="4" s="1"/>
  <c r="O377" i="4"/>
  <c r="P377" i="4" s="1"/>
  <c r="O378" i="4"/>
  <c r="P378" i="4" s="1"/>
  <c r="O379" i="4"/>
  <c r="P379" i="4" s="1"/>
  <c r="O380" i="4"/>
  <c r="P380" i="4" s="1"/>
  <c r="O381" i="4"/>
  <c r="P381" i="4" s="1"/>
  <c r="O382" i="4"/>
  <c r="P382" i="4" s="1"/>
  <c r="O383" i="4"/>
  <c r="P383" i="4" s="1"/>
  <c r="O384" i="4"/>
  <c r="P384" i="4" s="1"/>
  <c r="O385" i="4"/>
  <c r="P385" i="4" s="1"/>
  <c r="O386" i="4"/>
  <c r="P386" i="4" s="1"/>
  <c r="O387" i="4"/>
  <c r="P387" i="4" s="1"/>
  <c r="O388" i="4"/>
  <c r="P388" i="4" s="1"/>
  <c r="O389" i="4"/>
  <c r="P389" i="4" s="1"/>
  <c r="O390" i="4"/>
  <c r="P390" i="4" s="1"/>
  <c r="O391" i="4"/>
  <c r="P391" i="4" s="1"/>
  <c r="O392" i="4"/>
  <c r="P392" i="4" s="1"/>
  <c r="O393" i="4"/>
  <c r="P393" i="4" s="1"/>
  <c r="O394" i="4"/>
  <c r="P394" i="4" s="1"/>
  <c r="O395" i="4"/>
  <c r="P395" i="4" s="1"/>
  <c r="O396" i="4"/>
  <c r="P396" i="4" s="1"/>
  <c r="O397" i="4"/>
  <c r="P397" i="4" s="1"/>
  <c r="O398" i="4"/>
  <c r="P398" i="4" s="1"/>
  <c r="O399" i="4"/>
  <c r="P399" i="4" s="1"/>
  <c r="O400" i="4"/>
  <c r="P400" i="4" s="1"/>
  <c r="O401" i="4"/>
  <c r="P401" i="4" s="1"/>
  <c r="O402" i="4"/>
  <c r="P402" i="4" s="1"/>
  <c r="O403" i="4"/>
  <c r="P403" i="4" s="1"/>
  <c r="O404" i="4"/>
  <c r="P404" i="4" s="1"/>
  <c r="O405" i="4"/>
  <c r="P405" i="4" s="1"/>
  <c r="O406" i="4"/>
  <c r="P406" i="4" s="1"/>
  <c r="O407" i="4"/>
  <c r="P407" i="4" s="1"/>
  <c r="O408" i="4"/>
  <c r="P408" i="4" s="1"/>
  <c r="O409" i="4"/>
  <c r="P409" i="4" s="1"/>
  <c r="O410" i="4"/>
  <c r="P410" i="4" s="1"/>
  <c r="O411" i="4"/>
  <c r="P411" i="4" s="1"/>
  <c r="O412" i="4"/>
  <c r="P412" i="4" s="1"/>
  <c r="O413" i="4"/>
  <c r="P413" i="4" s="1"/>
  <c r="O414" i="4"/>
  <c r="P414" i="4" s="1"/>
  <c r="O415" i="4"/>
  <c r="P415" i="4" s="1"/>
  <c r="O416" i="4"/>
  <c r="P416" i="4" s="1"/>
  <c r="O417" i="4"/>
  <c r="P417" i="4" s="1"/>
  <c r="O418" i="4"/>
  <c r="P418" i="4" s="1"/>
  <c r="O419" i="4"/>
  <c r="P419" i="4" s="1"/>
  <c r="O420" i="4"/>
  <c r="P420" i="4" s="1"/>
  <c r="O421" i="4"/>
  <c r="P421" i="4" s="1"/>
  <c r="O422" i="4"/>
  <c r="P422" i="4" s="1"/>
  <c r="O423" i="4"/>
  <c r="P423" i="4" s="1"/>
  <c r="O424" i="4"/>
  <c r="P424" i="4" s="1"/>
  <c r="O425" i="4"/>
  <c r="P425" i="4" s="1"/>
  <c r="O426" i="4"/>
  <c r="P426" i="4" s="1"/>
  <c r="O427" i="4"/>
  <c r="P427" i="4" s="1"/>
  <c r="O428" i="4"/>
  <c r="P428" i="4" s="1"/>
  <c r="O429" i="4"/>
  <c r="P429" i="4" s="1"/>
  <c r="O430" i="4"/>
  <c r="P430" i="4" s="1"/>
  <c r="O431" i="4"/>
  <c r="P431" i="4" s="1"/>
  <c r="O432" i="4"/>
  <c r="P432" i="4" s="1"/>
  <c r="O433" i="4"/>
  <c r="P433" i="4" s="1"/>
  <c r="O434" i="4"/>
  <c r="P434" i="4" s="1"/>
  <c r="O435" i="4"/>
  <c r="P435" i="4" s="1"/>
  <c r="O436" i="4"/>
  <c r="P436" i="4" s="1"/>
  <c r="O437" i="4"/>
  <c r="P437" i="4" s="1"/>
  <c r="O438" i="4"/>
  <c r="P438" i="4" s="1"/>
  <c r="O439" i="4"/>
  <c r="P439" i="4" s="1"/>
  <c r="O440" i="4"/>
  <c r="P440" i="4" s="1"/>
  <c r="O441" i="4"/>
  <c r="P441" i="4" s="1"/>
  <c r="O442" i="4"/>
  <c r="P442" i="4" s="1"/>
  <c r="O443" i="4"/>
  <c r="P443" i="4" s="1"/>
  <c r="O444" i="4"/>
  <c r="P444" i="4" s="1"/>
  <c r="O445" i="4"/>
  <c r="P445" i="4" s="1"/>
  <c r="O446" i="4"/>
  <c r="P446" i="4" s="1"/>
  <c r="O447" i="4"/>
  <c r="P447" i="4" s="1"/>
  <c r="O448" i="4"/>
  <c r="P448" i="4" s="1"/>
  <c r="O449" i="4"/>
  <c r="P449" i="4" s="1"/>
  <c r="O450" i="4"/>
  <c r="P450" i="4" s="1"/>
  <c r="O451" i="4"/>
  <c r="P451" i="4" s="1"/>
  <c r="O452" i="4"/>
  <c r="P452" i="4" s="1"/>
  <c r="O453" i="4"/>
  <c r="P453" i="4" s="1"/>
  <c r="O454" i="4"/>
  <c r="P454" i="4" s="1"/>
  <c r="O455" i="4"/>
  <c r="P455" i="4" s="1"/>
  <c r="O456" i="4"/>
  <c r="P456" i="4" s="1"/>
  <c r="O457" i="4"/>
  <c r="P457" i="4" s="1"/>
  <c r="O458" i="4"/>
  <c r="P458" i="4" s="1"/>
  <c r="O459" i="4"/>
  <c r="P459" i="4" s="1"/>
  <c r="O460" i="4"/>
  <c r="P460" i="4" s="1"/>
  <c r="O461" i="4"/>
  <c r="P461" i="4" s="1"/>
  <c r="O462" i="4"/>
  <c r="P462" i="4" s="1"/>
  <c r="O463" i="4"/>
  <c r="P463" i="4" s="1"/>
  <c r="O464" i="4"/>
  <c r="P464" i="4" s="1"/>
  <c r="O465" i="4"/>
  <c r="P465" i="4" s="1"/>
  <c r="O466" i="4"/>
  <c r="P466" i="4" s="1"/>
  <c r="O467" i="4"/>
  <c r="P467" i="4" s="1"/>
  <c r="O468" i="4"/>
  <c r="P468" i="4" s="1"/>
  <c r="O469" i="4"/>
  <c r="P469" i="4" s="1"/>
  <c r="O470" i="4"/>
  <c r="P470" i="4" s="1"/>
  <c r="O471" i="4"/>
  <c r="P471" i="4" s="1"/>
  <c r="O472" i="4"/>
  <c r="P472" i="4" s="1"/>
  <c r="O473" i="4"/>
  <c r="P473" i="4" s="1"/>
  <c r="O474" i="4"/>
  <c r="P474" i="4" s="1"/>
  <c r="O475" i="4"/>
  <c r="P475" i="4" s="1"/>
  <c r="O476" i="4"/>
  <c r="P476" i="4" s="1"/>
  <c r="O477" i="4"/>
  <c r="P477" i="4" s="1"/>
  <c r="O478" i="4"/>
  <c r="P478" i="4" s="1"/>
  <c r="O479" i="4"/>
  <c r="P479" i="4" s="1"/>
  <c r="O480" i="4"/>
  <c r="P480" i="4" s="1"/>
  <c r="O481" i="4"/>
  <c r="P481" i="4" s="1"/>
  <c r="O482" i="4"/>
  <c r="P482" i="4" s="1"/>
  <c r="O483" i="4"/>
  <c r="P483" i="4" s="1"/>
  <c r="O484" i="4"/>
  <c r="P484" i="4" s="1"/>
  <c r="O485" i="4"/>
  <c r="P485" i="4" s="1"/>
  <c r="O486" i="4"/>
  <c r="P486" i="4" s="1"/>
  <c r="O487" i="4"/>
  <c r="P487" i="4" s="1"/>
  <c r="O488" i="4"/>
  <c r="P488" i="4" s="1"/>
  <c r="O489" i="4"/>
  <c r="P489" i="4" s="1"/>
  <c r="O490" i="4"/>
  <c r="P490" i="4" s="1"/>
  <c r="O491" i="4"/>
  <c r="P491" i="4" s="1"/>
  <c r="O492" i="4"/>
  <c r="P492" i="4" s="1"/>
  <c r="O493" i="4"/>
  <c r="P493" i="4" s="1"/>
  <c r="O494" i="4"/>
  <c r="P494" i="4" s="1"/>
  <c r="O495" i="4"/>
  <c r="P495" i="4" s="1"/>
  <c r="O496" i="4"/>
  <c r="P496" i="4" s="1"/>
  <c r="O497" i="4"/>
  <c r="P497" i="4" s="1"/>
  <c r="O498" i="4"/>
  <c r="P498" i="4" s="1"/>
  <c r="O499" i="4"/>
  <c r="P499" i="4" s="1"/>
  <c r="O500" i="4"/>
  <c r="P500" i="4" s="1"/>
  <c r="O501" i="4"/>
  <c r="P501" i="4" s="1"/>
  <c r="O502" i="4"/>
  <c r="P502" i="4" s="1"/>
  <c r="O503" i="4"/>
  <c r="P503" i="4" s="1"/>
  <c r="O504" i="4"/>
  <c r="P504" i="4" s="1"/>
  <c r="O505" i="4"/>
  <c r="P505" i="4" s="1"/>
  <c r="O506" i="4"/>
  <c r="P506" i="4" s="1"/>
  <c r="O507" i="4"/>
  <c r="P507" i="4" s="1"/>
  <c r="O508" i="4"/>
  <c r="P508" i="4" s="1"/>
  <c r="O509" i="4"/>
  <c r="P509" i="4" s="1"/>
  <c r="O510" i="4"/>
  <c r="P510" i="4" s="1"/>
  <c r="O511" i="4"/>
  <c r="P511" i="4" s="1"/>
  <c r="O512" i="4"/>
  <c r="P512" i="4" s="1"/>
  <c r="O513" i="4"/>
  <c r="P513" i="4" s="1"/>
  <c r="O514" i="4"/>
  <c r="P514" i="4" s="1"/>
  <c r="O515" i="4"/>
  <c r="P515" i="4" s="1"/>
  <c r="O516" i="4"/>
  <c r="P516" i="4" s="1"/>
  <c r="O517" i="4"/>
  <c r="P517" i="4" s="1"/>
  <c r="O518" i="4"/>
  <c r="P518" i="4" s="1"/>
  <c r="O519" i="4"/>
  <c r="P519" i="4" s="1"/>
  <c r="O520" i="4"/>
  <c r="P520" i="4" s="1"/>
  <c r="O521" i="4"/>
  <c r="P521" i="4" s="1"/>
  <c r="O522" i="4"/>
  <c r="P522" i="4" s="1"/>
  <c r="O523" i="4"/>
  <c r="P523" i="4" s="1"/>
  <c r="O524" i="4"/>
  <c r="P524" i="4" s="1"/>
  <c r="O525" i="4"/>
  <c r="P525" i="4" s="1"/>
  <c r="O526" i="4"/>
  <c r="P526" i="4" s="1"/>
  <c r="O527" i="4"/>
  <c r="P527" i="4" s="1"/>
  <c r="O528" i="4"/>
  <c r="P528" i="4" s="1"/>
  <c r="O529" i="4"/>
  <c r="P529" i="4" s="1"/>
  <c r="O530" i="4"/>
  <c r="P530" i="4" s="1"/>
  <c r="O531" i="4"/>
  <c r="P531" i="4" s="1"/>
  <c r="O532" i="4"/>
  <c r="P532" i="4" s="1"/>
  <c r="O533" i="4"/>
  <c r="P533" i="4" s="1"/>
  <c r="O534" i="4"/>
  <c r="P534" i="4" s="1"/>
  <c r="O535" i="4"/>
  <c r="P535" i="4" s="1"/>
  <c r="O536" i="4"/>
  <c r="P536" i="4" s="1"/>
  <c r="O537" i="4"/>
  <c r="P537" i="4" s="1"/>
  <c r="O538" i="4"/>
  <c r="P538" i="4" s="1"/>
  <c r="O539" i="4"/>
  <c r="P539" i="4" s="1"/>
  <c r="O540" i="4"/>
  <c r="P540" i="4" s="1"/>
  <c r="O541" i="4"/>
  <c r="P541" i="4" s="1"/>
  <c r="O542" i="4"/>
  <c r="P542" i="4" s="1"/>
  <c r="O543" i="4"/>
  <c r="P543" i="4" s="1"/>
  <c r="O544" i="4"/>
  <c r="P544" i="4" s="1"/>
  <c r="O545" i="4"/>
  <c r="P545" i="4" s="1"/>
  <c r="O546" i="4"/>
  <c r="P546" i="4" s="1"/>
  <c r="O547" i="4"/>
  <c r="P547" i="4" s="1"/>
  <c r="O548" i="4"/>
  <c r="P548" i="4" s="1"/>
  <c r="O549" i="4"/>
  <c r="P549" i="4" s="1"/>
  <c r="O550" i="4"/>
  <c r="P550" i="4" s="1"/>
  <c r="O551" i="4"/>
  <c r="P551" i="4" s="1"/>
  <c r="O552" i="4"/>
  <c r="P552" i="4" s="1"/>
  <c r="O553" i="4"/>
  <c r="P553" i="4" s="1"/>
  <c r="O554" i="4"/>
  <c r="P554" i="4" s="1"/>
  <c r="O555" i="4"/>
  <c r="P555" i="4" s="1"/>
  <c r="O556" i="4"/>
  <c r="P556" i="4" s="1"/>
  <c r="O557" i="4"/>
  <c r="P557" i="4" s="1"/>
  <c r="O558" i="4"/>
  <c r="P558" i="4" s="1"/>
  <c r="O559" i="4"/>
  <c r="P559" i="4" s="1"/>
  <c r="O560" i="4"/>
  <c r="P560" i="4" s="1"/>
  <c r="O561" i="4"/>
  <c r="P561" i="4" s="1"/>
  <c r="O562" i="4"/>
  <c r="P562" i="4" s="1"/>
  <c r="O563" i="4"/>
  <c r="P563" i="4" s="1"/>
  <c r="O564" i="4"/>
  <c r="P564" i="4" s="1"/>
  <c r="O565" i="4"/>
  <c r="P565" i="4" s="1"/>
  <c r="O566" i="4"/>
  <c r="P566" i="4" s="1"/>
  <c r="O567" i="4"/>
  <c r="P567" i="4" s="1"/>
  <c r="O568" i="4"/>
  <c r="P568" i="4" s="1"/>
  <c r="O569" i="4"/>
  <c r="P569" i="4" s="1"/>
  <c r="O570" i="4"/>
  <c r="P570" i="4" s="1"/>
  <c r="O571" i="4"/>
  <c r="P571" i="4" s="1"/>
  <c r="O572" i="4"/>
  <c r="P572" i="4" s="1"/>
  <c r="O573" i="4"/>
  <c r="P573" i="4" s="1"/>
  <c r="O574" i="4"/>
  <c r="P574" i="4" s="1"/>
  <c r="O575" i="4"/>
  <c r="P575" i="4" s="1"/>
  <c r="O576" i="4"/>
  <c r="P576" i="4" s="1"/>
  <c r="O577" i="4"/>
  <c r="P577" i="4" s="1"/>
  <c r="O578" i="4"/>
  <c r="P578" i="4" s="1"/>
  <c r="O579" i="4"/>
  <c r="P579" i="4" s="1"/>
  <c r="O580" i="4"/>
  <c r="P580" i="4" s="1"/>
  <c r="O581" i="4"/>
  <c r="P581" i="4" s="1"/>
  <c r="O582" i="4"/>
  <c r="P582" i="4" s="1"/>
  <c r="O583" i="4"/>
  <c r="P583" i="4" s="1"/>
  <c r="O584" i="4"/>
  <c r="P584" i="4" s="1"/>
  <c r="O585" i="4"/>
  <c r="P585" i="4" s="1"/>
  <c r="O586" i="4"/>
  <c r="P586" i="4" s="1"/>
  <c r="O587" i="4"/>
  <c r="P587" i="4" s="1"/>
  <c r="O588" i="4"/>
  <c r="P588" i="4" s="1"/>
  <c r="O589" i="4"/>
  <c r="P589" i="4" s="1"/>
  <c r="O590" i="4"/>
  <c r="P590" i="4" s="1"/>
  <c r="O591" i="4"/>
  <c r="P591" i="4" s="1"/>
  <c r="O592" i="4"/>
  <c r="P592" i="4" s="1"/>
  <c r="O593" i="4"/>
  <c r="P593" i="4" s="1"/>
  <c r="O594" i="4"/>
  <c r="P594" i="4" s="1"/>
  <c r="O595" i="4"/>
  <c r="P595" i="4" s="1"/>
  <c r="O596" i="4"/>
  <c r="P596" i="4" s="1"/>
  <c r="O597" i="4"/>
  <c r="P597" i="4" s="1"/>
  <c r="O598" i="4"/>
  <c r="P598" i="4" s="1"/>
  <c r="O599" i="4"/>
  <c r="P599" i="4" s="1"/>
  <c r="O600" i="4"/>
  <c r="P600" i="4" s="1"/>
  <c r="O601" i="4"/>
  <c r="P601" i="4" s="1"/>
  <c r="O602" i="4"/>
  <c r="P602" i="4" s="1"/>
  <c r="O603" i="4"/>
  <c r="P603" i="4" s="1"/>
  <c r="O604" i="4"/>
  <c r="P604" i="4" s="1"/>
  <c r="O605" i="4"/>
  <c r="P605" i="4" s="1"/>
  <c r="O606" i="4"/>
  <c r="P606" i="4" s="1"/>
  <c r="O607" i="4"/>
  <c r="P607" i="4" s="1"/>
  <c r="O608" i="4"/>
  <c r="P608" i="4" s="1"/>
  <c r="O609" i="4"/>
  <c r="P609" i="4" s="1"/>
  <c r="O610" i="4"/>
  <c r="P610" i="4" s="1"/>
  <c r="O611" i="4"/>
  <c r="P611" i="4" s="1"/>
  <c r="O612" i="4"/>
  <c r="P612" i="4" s="1"/>
  <c r="O613" i="4"/>
  <c r="P613" i="4" s="1"/>
  <c r="O614" i="4"/>
  <c r="P614" i="4" s="1"/>
  <c r="O615" i="4"/>
  <c r="P615" i="4" s="1"/>
  <c r="O616" i="4"/>
  <c r="P616" i="4" s="1"/>
  <c r="O617" i="4"/>
  <c r="P617" i="4" s="1"/>
  <c r="O618" i="4"/>
  <c r="P618" i="4" s="1"/>
  <c r="O619" i="4"/>
  <c r="P619" i="4" s="1"/>
  <c r="O620" i="4"/>
  <c r="P620" i="4" s="1"/>
  <c r="O621" i="4"/>
  <c r="P621" i="4" s="1"/>
  <c r="O622" i="4"/>
  <c r="P622" i="4" s="1"/>
  <c r="O623" i="4"/>
  <c r="P623" i="4" s="1"/>
  <c r="O624" i="4"/>
  <c r="P624" i="4" s="1"/>
  <c r="O625" i="4"/>
  <c r="P625" i="4" s="1"/>
  <c r="O626" i="4"/>
  <c r="P626" i="4" s="1"/>
  <c r="O627" i="4"/>
  <c r="P627" i="4" s="1"/>
  <c r="O628" i="4"/>
  <c r="P628" i="4" s="1"/>
  <c r="O629" i="4"/>
  <c r="P629" i="4" s="1"/>
  <c r="O630" i="4"/>
  <c r="P630" i="4" s="1"/>
  <c r="O631" i="4"/>
  <c r="P631" i="4" s="1"/>
  <c r="O632" i="4"/>
  <c r="P632" i="4" s="1"/>
  <c r="O633" i="4"/>
  <c r="P633" i="4" s="1"/>
  <c r="O634" i="4"/>
  <c r="P634" i="4" s="1"/>
  <c r="O635" i="4"/>
  <c r="P635" i="4" s="1"/>
  <c r="O636" i="4"/>
  <c r="P636" i="4" s="1"/>
  <c r="O637" i="4"/>
  <c r="P637" i="4" s="1"/>
  <c r="O638" i="4"/>
  <c r="P638" i="4" s="1"/>
  <c r="O639" i="4"/>
  <c r="P639" i="4" s="1"/>
  <c r="O640" i="4"/>
  <c r="P640" i="4" s="1"/>
  <c r="O641" i="4"/>
  <c r="P641" i="4" s="1"/>
  <c r="O642" i="4"/>
  <c r="P642" i="4" s="1"/>
  <c r="O643" i="4"/>
  <c r="P643" i="4" s="1"/>
  <c r="O644" i="4"/>
  <c r="P644" i="4" s="1"/>
  <c r="O645" i="4"/>
  <c r="P645" i="4" s="1"/>
  <c r="O646" i="4"/>
  <c r="P646" i="4" s="1"/>
  <c r="O647" i="4"/>
  <c r="P647" i="4" s="1"/>
  <c r="O648" i="4"/>
  <c r="P648" i="4" s="1"/>
  <c r="O649" i="4"/>
  <c r="P649" i="4" s="1"/>
  <c r="O650" i="4"/>
  <c r="P650" i="4" s="1"/>
  <c r="O651" i="4"/>
  <c r="P651" i="4" s="1"/>
  <c r="O652" i="4"/>
  <c r="P652" i="4" s="1"/>
  <c r="O653" i="4"/>
  <c r="P653" i="4" s="1"/>
  <c r="O654" i="4"/>
  <c r="P654" i="4" s="1"/>
  <c r="O655" i="4"/>
  <c r="P655" i="4" s="1"/>
  <c r="O656" i="4"/>
  <c r="P656" i="4" s="1"/>
  <c r="O657" i="4"/>
  <c r="P657" i="4" s="1"/>
  <c r="O658" i="4"/>
  <c r="P658" i="4" s="1"/>
  <c r="O659" i="4"/>
  <c r="P659" i="4" s="1"/>
  <c r="O660" i="4"/>
  <c r="P660" i="4" s="1"/>
  <c r="O661" i="4"/>
  <c r="P661" i="4" s="1"/>
  <c r="O662" i="4"/>
  <c r="P662" i="4" s="1"/>
  <c r="O663" i="4"/>
  <c r="P663" i="4" s="1"/>
  <c r="O664" i="4"/>
  <c r="P664" i="4" s="1"/>
  <c r="O665" i="4"/>
  <c r="P665" i="4" s="1"/>
  <c r="O666" i="4"/>
  <c r="P666" i="4" s="1"/>
  <c r="O667" i="4"/>
  <c r="P667" i="4" s="1"/>
  <c r="O668" i="4"/>
  <c r="P668" i="4" s="1"/>
  <c r="O669" i="4"/>
  <c r="P669" i="4" s="1"/>
  <c r="O670" i="4"/>
  <c r="P670" i="4" s="1"/>
  <c r="O671" i="4"/>
  <c r="P671" i="4" s="1"/>
  <c r="O672" i="4"/>
  <c r="P672" i="4" s="1"/>
  <c r="O673" i="4"/>
  <c r="P673" i="4" s="1"/>
  <c r="O674" i="4"/>
  <c r="P674" i="4" s="1"/>
  <c r="O675" i="4"/>
  <c r="P675" i="4" s="1"/>
  <c r="O676" i="4"/>
  <c r="P676" i="4" s="1"/>
  <c r="O677" i="4"/>
  <c r="P677" i="4" s="1"/>
  <c r="O678" i="4"/>
  <c r="P678" i="4" s="1"/>
  <c r="O679" i="4"/>
  <c r="P679" i="4" s="1"/>
  <c r="O680" i="4"/>
  <c r="P680" i="4" s="1"/>
  <c r="O681" i="4"/>
  <c r="P681" i="4" s="1"/>
  <c r="O682" i="4"/>
  <c r="P682" i="4" s="1"/>
  <c r="O683" i="4"/>
  <c r="P683" i="4" s="1"/>
  <c r="O684" i="4"/>
  <c r="P684" i="4" s="1"/>
  <c r="O685" i="4"/>
  <c r="P685" i="4" s="1"/>
  <c r="O686" i="4"/>
  <c r="P686" i="4" s="1"/>
  <c r="O687" i="4"/>
  <c r="P687" i="4" s="1"/>
  <c r="O688" i="4"/>
  <c r="P688" i="4" s="1"/>
  <c r="O689" i="4"/>
  <c r="P689" i="4" s="1"/>
  <c r="O690" i="4"/>
  <c r="P690" i="4" s="1"/>
  <c r="O691" i="4"/>
  <c r="P691" i="4" s="1"/>
  <c r="O692" i="4"/>
  <c r="P692" i="4" s="1"/>
  <c r="O693" i="4"/>
  <c r="P693" i="4" s="1"/>
  <c r="O694" i="4"/>
  <c r="P694" i="4" s="1"/>
  <c r="O695" i="4"/>
  <c r="P695" i="4" s="1"/>
  <c r="O696" i="4"/>
  <c r="P696" i="4" s="1"/>
  <c r="O697" i="4"/>
  <c r="P697" i="4" s="1"/>
  <c r="O698" i="4"/>
  <c r="P698" i="4" s="1"/>
  <c r="O699" i="4"/>
  <c r="P699" i="4" s="1"/>
  <c r="O700" i="4"/>
  <c r="P700" i="4" s="1"/>
  <c r="O701" i="4"/>
  <c r="P701" i="4" s="1"/>
  <c r="O702" i="4"/>
  <c r="P702" i="4" s="1"/>
  <c r="O703" i="4"/>
  <c r="P703" i="4" s="1"/>
  <c r="O704" i="4"/>
  <c r="P704" i="4" s="1"/>
  <c r="O705" i="4"/>
  <c r="P705" i="4" s="1"/>
  <c r="O706" i="4"/>
  <c r="P706" i="4" s="1"/>
  <c r="O707" i="4"/>
  <c r="P707" i="4" s="1"/>
  <c r="O708" i="4"/>
  <c r="P708" i="4" s="1"/>
  <c r="O709" i="4"/>
  <c r="P709" i="4" s="1"/>
  <c r="O710" i="4"/>
  <c r="P710" i="4" s="1"/>
  <c r="O711" i="4"/>
  <c r="P711" i="4" s="1"/>
  <c r="O712" i="4"/>
  <c r="P712" i="4" s="1"/>
  <c r="O713" i="4"/>
  <c r="P713" i="4" s="1"/>
  <c r="O714" i="4"/>
  <c r="P714" i="4" s="1"/>
  <c r="O715" i="4"/>
  <c r="P715" i="4" s="1"/>
  <c r="O716" i="4"/>
  <c r="P716" i="4" s="1"/>
  <c r="O717" i="4"/>
  <c r="P717" i="4" s="1"/>
  <c r="O718" i="4"/>
  <c r="P718" i="4" s="1"/>
  <c r="O719" i="4"/>
  <c r="P719" i="4" s="1"/>
  <c r="O720" i="4"/>
  <c r="P720" i="4" s="1"/>
  <c r="O721" i="4"/>
  <c r="P721" i="4" s="1"/>
  <c r="O722" i="4"/>
  <c r="P722" i="4" s="1"/>
  <c r="O723" i="4"/>
  <c r="P723" i="4" s="1"/>
  <c r="O724" i="4"/>
  <c r="P724" i="4" s="1"/>
  <c r="O725" i="4"/>
  <c r="P725" i="4" s="1"/>
  <c r="O726" i="4"/>
  <c r="P726" i="4" s="1"/>
  <c r="O727" i="4"/>
  <c r="P727" i="4" s="1"/>
  <c r="O728" i="4"/>
  <c r="P728" i="4" s="1"/>
  <c r="O729" i="4"/>
  <c r="P729" i="4" s="1"/>
  <c r="O730" i="4"/>
  <c r="P730" i="4" s="1"/>
  <c r="O731" i="4"/>
  <c r="P731" i="4" s="1"/>
  <c r="O732" i="4"/>
  <c r="P732" i="4" s="1"/>
  <c r="O733" i="4"/>
  <c r="P733" i="4" s="1"/>
  <c r="O734" i="4"/>
  <c r="P734" i="4" s="1"/>
  <c r="O735" i="4"/>
  <c r="P735" i="4" s="1"/>
  <c r="O736" i="4"/>
  <c r="P736" i="4" s="1"/>
  <c r="O737" i="4"/>
  <c r="P737" i="4" s="1"/>
  <c r="O738" i="4"/>
  <c r="P738" i="4" s="1"/>
  <c r="O739" i="4"/>
  <c r="P739" i="4" s="1"/>
  <c r="O740" i="4"/>
  <c r="P740" i="4" s="1"/>
  <c r="O741" i="4"/>
  <c r="P741" i="4" s="1"/>
  <c r="O742" i="4"/>
  <c r="P742" i="4" s="1"/>
  <c r="O743" i="4"/>
  <c r="P743" i="4" s="1"/>
  <c r="O744" i="4"/>
  <c r="P744" i="4" s="1"/>
  <c r="O745" i="4"/>
  <c r="P745" i="4" s="1"/>
  <c r="O746" i="4"/>
  <c r="P746" i="4" s="1"/>
  <c r="O747" i="4"/>
  <c r="P747" i="4" s="1"/>
  <c r="O748" i="4"/>
  <c r="P748" i="4" s="1"/>
  <c r="O749" i="4"/>
  <c r="P749" i="4" s="1"/>
  <c r="O750" i="4"/>
  <c r="P750" i="4" s="1"/>
  <c r="O751" i="4"/>
  <c r="P751" i="4" s="1"/>
  <c r="O752" i="4"/>
  <c r="P752" i="4" s="1"/>
  <c r="O753" i="4"/>
  <c r="P753" i="4" s="1"/>
  <c r="O754" i="4"/>
  <c r="P754" i="4" s="1"/>
  <c r="O755" i="4"/>
  <c r="P755" i="4" s="1"/>
  <c r="O756" i="4"/>
  <c r="P756" i="4" s="1"/>
  <c r="O757" i="4"/>
  <c r="P757" i="4" s="1"/>
  <c r="O758" i="4"/>
  <c r="P758" i="4" s="1"/>
  <c r="O759" i="4"/>
  <c r="P759" i="4" s="1"/>
  <c r="O760" i="4"/>
  <c r="P760" i="4" s="1"/>
  <c r="O761" i="4"/>
  <c r="P761" i="4" s="1"/>
  <c r="O762" i="4"/>
  <c r="P762" i="4" s="1"/>
  <c r="O763" i="4"/>
  <c r="P763" i="4" s="1"/>
  <c r="O764" i="4"/>
  <c r="P764" i="4" s="1"/>
  <c r="O765" i="4"/>
  <c r="P765" i="4" s="1"/>
  <c r="O766" i="4"/>
  <c r="P766" i="4" s="1"/>
  <c r="O767" i="4"/>
  <c r="P767" i="4" s="1"/>
  <c r="O768" i="4"/>
  <c r="P768" i="4" s="1"/>
  <c r="O769" i="4"/>
  <c r="P769" i="4" s="1"/>
  <c r="O770" i="4"/>
  <c r="P770" i="4" s="1"/>
  <c r="O771" i="4"/>
  <c r="P771" i="4" s="1"/>
  <c r="O772" i="4"/>
  <c r="P772" i="4" s="1"/>
  <c r="O773" i="4"/>
  <c r="P773" i="4" s="1"/>
  <c r="O774" i="4"/>
  <c r="P774" i="4" s="1"/>
  <c r="O775" i="4"/>
  <c r="P775" i="4" s="1"/>
  <c r="O776" i="4"/>
  <c r="P776" i="4" s="1"/>
  <c r="O777" i="4"/>
  <c r="P777" i="4" s="1"/>
  <c r="O778" i="4"/>
  <c r="P778" i="4" s="1"/>
  <c r="O779" i="4"/>
  <c r="P779" i="4" s="1"/>
  <c r="O780" i="4"/>
  <c r="P780" i="4" s="1"/>
  <c r="O781" i="4"/>
  <c r="P781" i="4" s="1"/>
  <c r="O782" i="4"/>
  <c r="P782" i="4" s="1"/>
  <c r="O783" i="4"/>
  <c r="P783" i="4" s="1"/>
  <c r="O784" i="4"/>
  <c r="P784" i="4" s="1"/>
  <c r="O785" i="4"/>
  <c r="P785" i="4" s="1"/>
  <c r="O786" i="4"/>
  <c r="P786" i="4" s="1"/>
  <c r="O787" i="4"/>
  <c r="P787" i="4" s="1"/>
  <c r="O788" i="4"/>
  <c r="P788" i="4" s="1"/>
  <c r="O789" i="4"/>
  <c r="P789" i="4" s="1"/>
  <c r="O790" i="4"/>
  <c r="P790" i="4" s="1"/>
  <c r="O791" i="4"/>
  <c r="P791" i="4" s="1"/>
  <c r="O792" i="4"/>
  <c r="P792" i="4" s="1"/>
  <c r="O793" i="4"/>
  <c r="P793" i="4" s="1"/>
  <c r="O794" i="4"/>
  <c r="P794" i="4" s="1"/>
  <c r="O795" i="4"/>
  <c r="P795" i="4" s="1"/>
  <c r="O796" i="4"/>
  <c r="P796" i="4" s="1"/>
  <c r="O797" i="4"/>
  <c r="P797" i="4" s="1"/>
  <c r="O798" i="4"/>
  <c r="P798" i="4" s="1"/>
  <c r="O799" i="4"/>
  <c r="P799" i="4" s="1"/>
  <c r="O800" i="4"/>
  <c r="P800" i="4" s="1"/>
  <c r="O801" i="4"/>
  <c r="P801" i="4" s="1"/>
  <c r="O802" i="4"/>
  <c r="P802" i="4" s="1"/>
  <c r="O803" i="4"/>
  <c r="P803" i="4" s="1"/>
  <c r="O804" i="4"/>
  <c r="P804" i="4" s="1"/>
  <c r="O805" i="4"/>
  <c r="P805" i="4" s="1"/>
  <c r="O806" i="4"/>
  <c r="P806" i="4" s="1"/>
  <c r="O807" i="4"/>
  <c r="P807" i="4" s="1"/>
  <c r="O808" i="4"/>
  <c r="P808" i="4" s="1"/>
  <c r="O809" i="4"/>
  <c r="P809" i="4" s="1"/>
  <c r="O810" i="4"/>
  <c r="P810" i="4" s="1"/>
  <c r="O811" i="4"/>
  <c r="P811" i="4" s="1"/>
  <c r="O812" i="4"/>
  <c r="P812" i="4" s="1"/>
  <c r="O813" i="4"/>
  <c r="P813" i="4" s="1"/>
  <c r="O814" i="4"/>
  <c r="P814" i="4" s="1"/>
  <c r="O815" i="4"/>
  <c r="P815" i="4" s="1"/>
  <c r="O816" i="4"/>
  <c r="P816" i="4" s="1"/>
  <c r="O817" i="4"/>
  <c r="P817" i="4" s="1"/>
  <c r="O818" i="4"/>
  <c r="P818" i="4" s="1"/>
  <c r="O819" i="4"/>
  <c r="P819" i="4" s="1"/>
  <c r="O820" i="4"/>
  <c r="P820" i="4" s="1"/>
  <c r="O821" i="4"/>
  <c r="P821" i="4" s="1"/>
  <c r="O822" i="4"/>
  <c r="P822" i="4" s="1"/>
  <c r="O823" i="4"/>
  <c r="P823" i="4" s="1"/>
  <c r="O824" i="4"/>
  <c r="P824" i="4" s="1"/>
  <c r="O825" i="4"/>
  <c r="P825" i="4" s="1"/>
  <c r="O826" i="4"/>
  <c r="P826" i="4" s="1"/>
  <c r="O827" i="4"/>
  <c r="P827" i="4" s="1"/>
  <c r="O828" i="4"/>
  <c r="P828" i="4" s="1"/>
  <c r="O829" i="4"/>
  <c r="P829" i="4" s="1"/>
  <c r="O830" i="4"/>
  <c r="P830" i="4" s="1"/>
  <c r="O831" i="4"/>
  <c r="P831" i="4" s="1"/>
  <c r="O832" i="4"/>
  <c r="P832" i="4" s="1"/>
  <c r="O833" i="4"/>
  <c r="P833" i="4" s="1"/>
  <c r="O834" i="4"/>
  <c r="P834" i="4" s="1"/>
  <c r="O835" i="4"/>
  <c r="P835" i="4" s="1"/>
  <c r="O836" i="4"/>
  <c r="P836" i="4" s="1"/>
  <c r="O837" i="4"/>
  <c r="P837" i="4" s="1"/>
  <c r="O838" i="4"/>
  <c r="P838" i="4" s="1"/>
  <c r="O839" i="4"/>
  <c r="P839" i="4" s="1"/>
  <c r="O840" i="4"/>
  <c r="P840" i="4" s="1"/>
  <c r="O841" i="4"/>
  <c r="P841" i="4" s="1"/>
  <c r="O842" i="4"/>
  <c r="P842" i="4" s="1"/>
  <c r="O843" i="4"/>
  <c r="P843" i="4" s="1"/>
  <c r="O844" i="4"/>
  <c r="P844" i="4" s="1"/>
  <c r="O845" i="4"/>
  <c r="P845" i="4" s="1"/>
  <c r="O846" i="4"/>
  <c r="P846" i="4" s="1"/>
  <c r="O847" i="4"/>
  <c r="P847" i="4" s="1"/>
  <c r="O848" i="4"/>
  <c r="P848" i="4" s="1"/>
  <c r="O849" i="4"/>
  <c r="P849" i="4" s="1"/>
  <c r="O850" i="4"/>
  <c r="P850" i="4" s="1"/>
  <c r="O851" i="4"/>
  <c r="P851" i="4" s="1"/>
  <c r="O852" i="4"/>
  <c r="P852" i="4" s="1"/>
  <c r="O853" i="4"/>
  <c r="P853" i="4" s="1"/>
  <c r="O854" i="4"/>
  <c r="P854" i="4" s="1"/>
  <c r="O855" i="4"/>
  <c r="P855" i="4" s="1"/>
  <c r="O856" i="4"/>
  <c r="P856" i="4" s="1"/>
  <c r="O857" i="4"/>
  <c r="P857" i="4" s="1"/>
  <c r="O858" i="4"/>
  <c r="P858" i="4" s="1"/>
  <c r="O859" i="4"/>
  <c r="P859" i="4" s="1"/>
  <c r="O860" i="4"/>
  <c r="P860" i="4" s="1"/>
  <c r="O861" i="4"/>
  <c r="P861" i="4" s="1"/>
  <c r="O862" i="4"/>
  <c r="P862" i="4" s="1"/>
  <c r="O863" i="4"/>
  <c r="P863" i="4" s="1"/>
  <c r="O864" i="4"/>
  <c r="P864" i="4" s="1"/>
  <c r="O865" i="4"/>
  <c r="P865" i="4" s="1"/>
  <c r="O866" i="4"/>
  <c r="P866" i="4" s="1"/>
  <c r="O867" i="4"/>
  <c r="P867" i="4" s="1"/>
  <c r="O868" i="4"/>
  <c r="P868" i="4" s="1"/>
  <c r="O869" i="4"/>
  <c r="P869" i="4" s="1"/>
  <c r="O870" i="4"/>
  <c r="P870" i="4" s="1"/>
  <c r="O871" i="4"/>
  <c r="P871" i="4" s="1"/>
  <c r="O872" i="4"/>
  <c r="P872" i="4" s="1"/>
  <c r="O873" i="4"/>
  <c r="P873" i="4" s="1"/>
  <c r="O874" i="4"/>
  <c r="P874" i="4" s="1"/>
  <c r="O875" i="4"/>
  <c r="P875" i="4" s="1"/>
  <c r="O876" i="4"/>
  <c r="P876" i="4" s="1"/>
  <c r="O877" i="4"/>
  <c r="P877" i="4" s="1"/>
  <c r="O878" i="4"/>
  <c r="P878" i="4" s="1"/>
  <c r="O879" i="4"/>
  <c r="P879" i="4" s="1"/>
  <c r="O880" i="4"/>
  <c r="P880" i="4" s="1"/>
  <c r="O881" i="4"/>
  <c r="P881" i="4" s="1"/>
  <c r="O882" i="4"/>
  <c r="P882" i="4" s="1"/>
  <c r="O883" i="4"/>
  <c r="P883" i="4" s="1"/>
  <c r="O884" i="4"/>
  <c r="P884" i="4" s="1"/>
  <c r="O885" i="4"/>
  <c r="P885" i="4" s="1"/>
  <c r="O886" i="4"/>
  <c r="P886" i="4" s="1"/>
  <c r="O887" i="4"/>
  <c r="P887" i="4" s="1"/>
  <c r="O888" i="4"/>
  <c r="P888" i="4" s="1"/>
  <c r="O889" i="4"/>
  <c r="P889" i="4" s="1"/>
  <c r="O890" i="4"/>
  <c r="P890" i="4" s="1"/>
  <c r="O891" i="4"/>
  <c r="P891" i="4" s="1"/>
  <c r="O892" i="4"/>
  <c r="P892" i="4" s="1"/>
  <c r="O893" i="4"/>
  <c r="P893" i="4" s="1"/>
  <c r="O894" i="4"/>
  <c r="P894" i="4" s="1"/>
  <c r="O895" i="4"/>
  <c r="P895" i="4" s="1"/>
  <c r="O896" i="4"/>
  <c r="P896" i="4" s="1"/>
  <c r="O897" i="4"/>
  <c r="P897" i="4" s="1"/>
  <c r="O898" i="4"/>
  <c r="P898" i="4" s="1"/>
  <c r="O899" i="4"/>
  <c r="P899" i="4" s="1"/>
  <c r="O900" i="4"/>
  <c r="P900" i="4" s="1"/>
  <c r="O901" i="4"/>
  <c r="P901" i="4" s="1"/>
  <c r="O902" i="4"/>
  <c r="P902" i="4" s="1"/>
  <c r="O903" i="4"/>
  <c r="P903" i="4" s="1"/>
  <c r="O904" i="4"/>
  <c r="P904" i="4" s="1"/>
  <c r="O905" i="4"/>
  <c r="P905" i="4" s="1"/>
  <c r="O906" i="4"/>
  <c r="P906" i="4" s="1"/>
  <c r="O907" i="4"/>
  <c r="P907" i="4" s="1"/>
  <c r="O908" i="4"/>
  <c r="P908" i="4" s="1"/>
  <c r="O909" i="4"/>
  <c r="P909" i="4" s="1"/>
  <c r="O910" i="4"/>
  <c r="P910" i="4" s="1"/>
  <c r="O911" i="4"/>
  <c r="P911" i="4" s="1"/>
  <c r="O912" i="4"/>
  <c r="P912" i="4" s="1"/>
  <c r="O913" i="4"/>
  <c r="P913" i="4" s="1"/>
  <c r="O914" i="4"/>
  <c r="P914" i="4" s="1"/>
  <c r="O915" i="4"/>
  <c r="P915" i="4" s="1"/>
  <c r="O916" i="4"/>
  <c r="P916" i="4" s="1"/>
  <c r="O917" i="4"/>
  <c r="P917" i="4" s="1"/>
  <c r="O918" i="4"/>
  <c r="P918" i="4" s="1"/>
  <c r="O919" i="4"/>
  <c r="P919" i="4" s="1"/>
  <c r="O920" i="4"/>
  <c r="P920" i="4" s="1"/>
  <c r="O921" i="4"/>
  <c r="P921" i="4" s="1"/>
  <c r="O922" i="4"/>
  <c r="P922" i="4" s="1"/>
  <c r="O923" i="4"/>
  <c r="P923" i="4" s="1"/>
  <c r="O924" i="4"/>
  <c r="P924" i="4" s="1"/>
  <c r="O925" i="4"/>
  <c r="P925" i="4" s="1"/>
  <c r="O926" i="4"/>
  <c r="P926" i="4" s="1"/>
  <c r="O927" i="4"/>
  <c r="P927" i="4" s="1"/>
  <c r="O928" i="4"/>
  <c r="P928" i="4" s="1"/>
  <c r="O929" i="4"/>
  <c r="P929" i="4" s="1"/>
  <c r="O930" i="4"/>
  <c r="P930" i="4" s="1"/>
  <c r="O931" i="4"/>
  <c r="P931" i="4" s="1"/>
  <c r="O932" i="4"/>
  <c r="P932" i="4" s="1"/>
  <c r="O933" i="4"/>
  <c r="P933" i="4" s="1"/>
  <c r="O934" i="4"/>
  <c r="P934" i="4" s="1"/>
  <c r="O935" i="4"/>
  <c r="P935" i="4" s="1"/>
  <c r="O936" i="4"/>
  <c r="P936" i="4" s="1"/>
  <c r="O937" i="4"/>
  <c r="P937" i="4" s="1"/>
  <c r="O938" i="4"/>
  <c r="P938" i="4" s="1"/>
  <c r="O939" i="4"/>
  <c r="P939" i="4" s="1"/>
  <c r="O940" i="4"/>
  <c r="P940" i="4" s="1"/>
  <c r="O941" i="4"/>
  <c r="P941" i="4" s="1"/>
  <c r="O942" i="4"/>
  <c r="P942" i="4" s="1"/>
  <c r="O943" i="4"/>
  <c r="P943" i="4" s="1"/>
  <c r="O944" i="4"/>
  <c r="P944" i="4" s="1"/>
  <c r="O945" i="4"/>
  <c r="P945" i="4" s="1"/>
  <c r="O946" i="4"/>
  <c r="P946" i="4" s="1"/>
  <c r="O947" i="4"/>
  <c r="P947" i="4" s="1"/>
  <c r="O948" i="4"/>
  <c r="P948" i="4" s="1"/>
  <c r="O949" i="4"/>
  <c r="P949" i="4" s="1"/>
  <c r="O950" i="4"/>
  <c r="P950" i="4" s="1"/>
  <c r="O951" i="4"/>
  <c r="P951" i="4" s="1"/>
  <c r="O952" i="4"/>
  <c r="P952" i="4" s="1"/>
  <c r="O953" i="4"/>
  <c r="P953" i="4" s="1"/>
  <c r="O954" i="4"/>
  <c r="P954" i="4" s="1"/>
  <c r="O955" i="4"/>
  <c r="P955" i="4" s="1"/>
  <c r="O956" i="4"/>
  <c r="P956" i="4" s="1"/>
  <c r="O957" i="4"/>
  <c r="P957" i="4" s="1"/>
  <c r="O958" i="4"/>
  <c r="P958" i="4" s="1"/>
  <c r="O959" i="4"/>
  <c r="P959" i="4" s="1"/>
  <c r="O960" i="4"/>
  <c r="P960" i="4" s="1"/>
  <c r="O961" i="4"/>
  <c r="P961" i="4" s="1"/>
  <c r="O962" i="4"/>
  <c r="P962" i="4" s="1"/>
  <c r="O963" i="4"/>
  <c r="P963" i="4" s="1"/>
  <c r="O964" i="4"/>
  <c r="P964" i="4" s="1"/>
  <c r="O965" i="4"/>
  <c r="P965" i="4" s="1"/>
  <c r="O966" i="4"/>
  <c r="P966" i="4" s="1"/>
  <c r="O967" i="4"/>
  <c r="P967" i="4" s="1"/>
  <c r="O968" i="4"/>
  <c r="P968" i="4" s="1"/>
  <c r="O969" i="4"/>
  <c r="P969" i="4" s="1"/>
  <c r="O970" i="4"/>
  <c r="P970" i="4" s="1"/>
  <c r="O971" i="4"/>
  <c r="P971" i="4" s="1"/>
  <c r="O972" i="4"/>
  <c r="P972" i="4" s="1"/>
  <c r="O973" i="4"/>
  <c r="P973" i="4" s="1"/>
  <c r="O974" i="4"/>
  <c r="P974" i="4" s="1"/>
  <c r="O975" i="4"/>
  <c r="P975" i="4" s="1"/>
  <c r="O976" i="4"/>
  <c r="P976" i="4" s="1"/>
  <c r="O977" i="4"/>
  <c r="P977" i="4" s="1"/>
  <c r="O978" i="4"/>
  <c r="P978" i="4" s="1"/>
  <c r="O979" i="4"/>
  <c r="P979" i="4" s="1"/>
  <c r="O980" i="4"/>
  <c r="P980" i="4" s="1"/>
  <c r="O981" i="4"/>
  <c r="P981" i="4" s="1"/>
  <c r="O982" i="4"/>
  <c r="P982" i="4" s="1"/>
  <c r="O983" i="4"/>
  <c r="P983" i="4" s="1"/>
  <c r="O984" i="4"/>
  <c r="P984" i="4" s="1"/>
  <c r="O985" i="4"/>
  <c r="P985" i="4" s="1"/>
  <c r="O986" i="4"/>
  <c r="P986" i="4" s="1"/>
  <c r="O987" i="4"/>
  <c r="P987" i="4" s="1"/>
  <c r="O988" i="4"/>
  <c r="P988" i="4" s="1"/>
  <c r="O989" i="4"/>
  <c r="P989" i="4" s="1"/>
  <c r="O990" i="4"/>
  <c r="P990" i="4" s="1"/>
  <c r="O991" i="4"/>
  <c r="P991" i="4" s="1"/>
  <c r="O992" i="4"/>
  <c r="P992" i="4" s="1"/>
  <c r="O993" i="4"/>
  <c r="P993" i="4" s="1"/>
  <c r="O994" i="4"/>
  <c r="P994" i="4" s="1"/>
  <c r="O995" i="4"/>
  <c r="P995" i="4" s="1"/>
  <c r="O996" i="4"/>
  <c r="P996" i="4" s="1"/>
  <c r="O997" i="4"/>
  <c r="P997" i="4" s="1"/>
  <c r="O998" i="4"/>
  <c r="P998" i="4" s="1"/>
  <c r="O999" i="4"/>
  <c r="P999" i="4" s="1"/>
  <c r="O1000" i="4"/>
  <c r="P1000" i="4" s="1"/>
  <c r="O1001" i="4"/>
  <c r="P1001" i="4" s="1"/>
  <c r="O1002" i="4"/>
  <c r="P1002" i="4" s="1"/>
  <c r="O2" i="4"/>
  <c r="P2" i="4" s="1"/>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449" i="4"/>
  <c r="U450" i="4"/>
  <c r="U451" i="4"/>
  <c r="U452" i="4"/>
  <c r="U453" i="4"/>
  <c r="U454" i="4"/>
  <c r="U455" i="4"/>
  <c r="U456" i="4"/>
  <c r="U457" i="4"/>
  <c r="U458" i="4"/>
  <c r="U459" i="4"/>
  <c r="U460" i="4"/>
  <c r="U461" i="4"/>
  <c r="U462" i="4"/>
  <c r="U463" i="4"/>
  <c r="U464" i="4"/>
  <c r="U465" i="4"/>
  <c r="U466" i="4"/>
  <c r="U467" i="4"/>
  <c r="U468" i="4"/>
  <c r="U469" i="4"/>
  <c r="U470" i="4"/>
  <c r="U471" i="4"/>
  <c r="U472" i="4"/>
  <c r="U473" i="4"/>
  <c r="U474" i="4"/>
  <c r="U475" i="4"/>
  <c r="U476" i="4"/>
  <c r="U477" i="4"/>
  <c r="U478" i="4"/>
  <c r="U479" i="4"/>
  <c r="U480" i="4"/>
  <c r="U481" i="4"/>
  <c r="U482" i="4"/>
  <c r="U483" i="4"/>
  <c r="U484" i="4"/>
  <c r="U485" i="4"/>
  <c r="U486" i="4"/>
  <c r="U487" i="4"/>
  <c r="U488" i="4"/>
  <c r="U489" i="4"/>
  <c r="U490" i="4"/>
  <c r="U491" i="4"/>
  <c r="U492" i="4"/>
  <c r="U493" i="4"/>
  <c r="U494" i="4"/>
  <c r="U495" i="4"/>
  <c r="U496" i="4"/>
  <c r="U497" i="4"/>
  <c r="U498" i="4"/>
  <c r="U499" i="4"/>
  <c r="U500" i="4"/>
  <c r="U501" i="4"/>
  <c r="U502" i="4"/>
  <c r="U503" i="4"/>
  <c r="U504" i="4"/>
  <c r="U505" i="4"/>
  <c r="U506" i="4"/>
  <c r="U507" i="4"/>
  <c r="U508" i="4"/>
  <c r="U509" i="4"/>
  <c r="U510" i="4"/>
  <c r="U511" i="4"/>
  <c r="U512" i="4"/>
  <c r="U513" i="4"/>
  <c r="U514" i="4"/>
  <c r="U515" i="4"/>
  <c r="U516" i="4"/>
  <c r="U517" i="4"/>
  <c r="U518" i="4"/>
  <c r="U519" i="4"/>
  <c r="U520" i="4"/>
  <c r="U521" i="4"/>
  <c r="U522" i="4"/>
  <c r="U523" i="4"/>
  <c r="U524" i="4"/>
  <c r="U525" i="4"/>
  <c r="U526" i="4"/>
  <c r="U527" i="4"/>
  <c r="U528" i="4"/>
  <c r="U529" i="4"/>
  <c r="U530" i="4"/>
  <c r="U531" i="4"/>
  <c r="U532" i="4"/>
  <c r="U533" i="4"/>
  <c r="U534" i="4"/>
  <c r="U535" i="4"/>
  <c r="U536" i="4"/>
  <c r="U537" i="4"/>
  <c r="U538" i="4"/>
  <c r="U539" i="4"/>
  <c r="U540" i="4"/>
  <c r="U541" i="4"/>
  <c r="U542" i="4"/>
  <c r="U543" i="4"/>
  <c r="U544" i="4"/>
  <c r="U545" i="4"/>
  <c r="U546" i="4"/>
  <c r="U547" i="4"/>
  <c r="U548" i="4"/>
  <c r="U549" i="4"/>
  <c r="U550" i="4"/>
  <c r="U551" i="4"/>
  <c r="U552" i="4"/>
  <c r="U553" i="4"/>
  <c r="U554" i="4"/>
  <c r="U555" i="4"/>
  <c r="U556" i="4"/>
  <c r="U557" i="4"/>
  <c r="U558" i="4"/>
  <c r="U559" i="4"/>
  <c r="U560" i="4"/>
  <c r="U561" i="4"/>
  <c r="U562" i="4"/>
  <c r="U563" i="4"/>
  <c r="U564" i="4"/>
  <c r="U565" i="4"/>
  <c r="U566" i="4"/>
  <c r="U567" i="4"/>
  <c r="U568" i="4"/>
  <c r="U569" i="4"/>
  <c r="U570" i="4"/>
  <c r="U571" i="4"/>
  <c r="U572" i="4"/>
  <c r="U573" i="4"/>
  <c r="U574" i="4"/>
  <c r="U575" i="4"/>
  <c r="U576" i="4"/>
  <c r="U577" i="4"/>
  <c r="U578" i="4"/>
  <c r="U579" i="4"/>
  <c r="U580" i="4"/>
  <c r="U581" i="4"/>
  <c r="U582" i="4"/>
  <c r="U583" i="4"/>
  <c r="U584" i="4"/>
  <c r="U585" i="4"/>
  <c r="U586" i="4"/>
  <c r="U587" i="4"/>
  <c r="U588" i="4"/>
  <c r="U589" i="4"/>
  <c r="U590" i="4"/>
  <c r="U591" i="4"/>
  <c r="U592" i="4"/>
  <c r="U593" i="4"/>
  <c r="U594" i="4"/>
  <c r="U595" i="4"/>
  <c r="U596" i="4"/>
  <c r="U597" i="4"/>
  <c r="U598" i="4"/>
  <c r="U599" i="4"/>
  <c r="U600" i="4"/>
  <c r="U601" i="4"/>
  <c r="U602" i="4"/>
  <c r="U603" i="4"/>
  <c r="U604" i="4"/>
  <c r="U605" i="4"/>
  <c r="U606" i="4"/>
  <c r="U607" i="4"/>
  <c r="U608" i="4"/>
  <c r="U609" i="4"/>
  <c r="U610" i="4"/>
  <c r="U611" i="4"/>
  <c r="U612" i="4"/>
  <c r="U613" i="4"/>
  <c r="U614" i="4"/>
  <c r="U615" i="4"/>
  <c r="U616" i="4"/>
  <c r="U617" i="4"/>
  <c r="U618" i="4"/>
  <c r="U619" i="4"/>
  <c r="U620" i="4"/>
  <c r="U621" i="4"/>
  <c r="U622" i="4"/>
  <c r="U623" i="4"/>
  <c r="U624" i="4"/>
  <c r="U625" i="4"/>
  <c r="U626" i="4"/>
  <c r="U627" i="4"/>
  <c r="U628" i="4"/>
  <c r="U629" i="4"/>
  <c r="U630" i="4"/>
  <c r="U631" i="4"/>
  <c r="U632" i="4"/>
  <c r="U633" i="4"/>
  <c r="U634" i="4"/>
  <c r="U635" i="4"/>
  <c r="U636" i="4"/>
  <c r="U637" i="4"/>
  <c r="U638" i="4"/>
  <c r="U639" i="4"/>
  <c r="U640" i="4"/>
  <c r="U641" i="4"/>
  <c r="U642" i="4"/>
  <c r="U643" i="4"/>
  <c r="U644" i="4"/>
  <c r="U645" i="4"/>
  <c r="U646" i="4"/>
  <c r="U647" i="4"/>
  <c r="U648" i="4"/>
  <c r="U649" i="4"/>
  <c r="U650" i="4"/>
  <c r="U651" i="4"/>
  <c r="U652" i="4"/>
  <c r="U653" i="4"/>
  <c r="U654" i="4"/>
  <c r="U655" i="4"/>
  <c r="U656" i="4"/>
  <c r="U657" i="4"/>
  <c r="U658" i="4"/>
  <c r="U659" i="4"/>
  <c r="U660" i="4"/>
  <c r="U661" i="4"/>
  <c r="U662" i="4"/>
  <c r="U663" i="4"/>
  <c r="U664" i="4"/>
  <c r="U665" i="4"/>
  <c r="U666" i="4"/>
  <c r="U667" i="4"/>
  <c r="U668" i="4"/>
  <c r="U669" i="4"/>
  <c r="U670" i="4"/>
  <c r="U671" i="4"/>
  <c r="U672" i="4"/>
  <c r="U673" i="4"/>
  <c r="U674" i="4"/>
  <c r="U675" i="4"/>
  <c r="U676" i="4"/>
  <c r="U677" i="4"/>
  <c r="U678" i="4"/>
  <c r="U679" i="4"/>
  <c r="U680" i="4"/>
  <c r="U681" i="4"/>
  <c r="U682" i="4"/>
  <c r="U683" i="4"/>
  <c r="U684" i="4"/>
  <c r="U685" i="4"/>
  <c r="U686" i="4"/>
  <c r="U687" i="4"/>
  <c r="U688" i="4"/>
  <c r="U689" i="4"/>
  <c r="U690" i="4"/>
  <c r="U691" i="4"/>
  <c r="U692" i="4"/>
  <c r="U693" i="4"/>
  <c r="U694" i="4"/>
  <c r="U695" i="4"/>
  <c r="U696" i="4"/>
  <c r="U697" i="4"/>
  <c r="U698" i="4"/>
  <c r="U699" i="4"/>
  <c r="U700" i="4"/>
  <c r="U701" i="4"/>
  <c r="U702" i="4"/>
  <c r="U703" i="4"/>
  <c r="U704" i="4"/>
  <c r="U705" i="4"/>
  <c r="U706" i="4"/>
  <c r="U707" i="4"/>
  <c r="U708" i="4"/>
  <c r="U709" i="4"/>
  <c r="U710" i="4"/>
  <c r="U711" i="4"/>
  <c r="U712" i="4"/>
  <c r="U713" i="4"/>
  <c r="U714" i="4"/>
  <c r="U715" i="4"/>
  <c r="U716" i="4"/>
  <c r="U717" i="4"/>
  <c r="U718" i="4"/>
  <c r="U719" i="4"/>
  <c r="U720" i="4"/>
  <c r="U721" i="4"/>
  <c r="U722" i="4"/>
  <c r="U723" i="4"/>
  <c r="U724" i="4"/>
  <c r="U725" i="4"/>
  <c r="U726" i="4"/>
  <c r="U727" i="4"/>
  <c r="U728" i="4"/>
  <c r="U729" i="4"/>
  <c r="U730" i="4"/>
  <c r="U731" i="4"/>
  <c r="U732" i="4"/>
  <c r="U733" i="4"/>
  <c r="U734" i="4"/>
  <c r="U735" i="4"/>
  <c r="U736" i="4"/>
  <c r="U737" i="4"/>
  <c r="U738" i="4"/>
  <c r="U739" i="4"/>
  <c r="U740" i="4"/>
  <c r="U741" i="4"/>
  <c r="U742" i="4"/>
  <c r="U743" i="4"/>
  <c r="U744" i="4"/>
  <c r="U745" i="4"/>
  <c r="U746" i="4"/>
  <c r="U747" i="4"/>
  <c r="U748" i="4"/>
  <c r="U749" i="4"/>
  <c r="U750" i="4"/>
  <c r="U751" i="4"/>
  <c r="U752" i="4"/>
  <c r="U753" i="4"/>
  <c r="U754" i="4"/>
  <c r="U755" i="4"/>
  <c r="U756" i="4"/>
  <c r="U757" i="4"/>
  <c r="U758" i="4"/>
  <c r="U759" i="4"/>
  <c r="U760" i="4"/>
  <c r="U761" i="4"/>
  <c r="U762" i="4"/>
  <c r="U763" i="4"/>
  <c r="U764" i="4"/>
  <c r="U765" i="4"/>
  <c r="U766" i="4"/>
  <c r="U767" i="4"/>
  <c r="U768" i="4"/>
  <c r="U769" i="4"/>
  <c r="U770" i="4"/>
  <c r="U771" i="4"/>
  <c r="U772" i="4"/>
  <c r="U773" i="4"/>
  <c r="U774" i="4"/>
  <c r="U775" i="4"/>
  <c r="U776" i="4"/>
  <c r="U777" i="4"/>
  <c r="U778" i="4"/>
  <c r="U779" i="4"/>
  <c r="U780" i="4"/>
  <c r="U781" i="4"/>
  <c r="U782" i="4"/>
  <c r="U783" i="4"/>
  <c r="U784" i="4"/>
  <c r="U785" i="4"/>
  <c r="U786" i="4"/>
  <c r="U787" i="4"/>
  <c r="U788" i="4"/>
  <c r="U789" i="4"/>
  <c r="U790" i="4"/>
  <c r="U791" i="4"/>
  <c r="U792" i="4"/>
  <c r="U793" i="4"/>
  <c r="U794" i="4"/>
  <c r="U795" i="4"/>
  <c r="U796" i="4"/>
  <c r="U797" i="4"/>
  <c r="U798" i="4"/>
  <c r="U799" i="4"/>
  <c r="U800" i="4"/>
  <c r="U801" i="4"/>
  <c r="U802" i="4"/>
  <c r="U803" i="4"/>
  <c r="U804" i="4"/>
  <c r="U805" i="4"/>
  <c r="U806" i="4"/>
  <c r="U807" i="4"/>
  <c r="U808" i="4"/>
  <c r="U809" i="4"/>
  <c r="U810" i="4"/>
  <c r="U811" i="4"/>
  <c r="U812" i="4"/>
  <c r="U813" i="4"/>
  <c r="U814" i="4"/>
  <c r="U815" i="4"/>
  <c r="U816" i="4"/>
  <c r="U817" i="4"/>
  <c r="U818" i="4"/>
  <c r="U819" i="4"/>
  <c r="U820" i="4"/>
  <c r="U821" i="4"/>
  <c r="U822" i="4"/>
  <c r="U823" i="4"/>
  <c r="U824" i="4"/>
  <c r="U825" i="4"/>
  <c r="U826" i="4"/>
  <c r="U827" i="4"/>
  <c r="U828" i="4"/>
  <c r="U829" i="4"/>
  <c r="U830" i="4"/>
  <c r="U831" i="4"/>
  <c r="U832" i="4"/>
  <c r="U833" i="4"/>
  <c r="U834" i="4"/>
  <c r="U835" i="4"/>
  <c r="U836" i="4"/>
  <c r="U837" i="4"/>
  <c r="U838" i="4"/>
  <c r="U839" i="4"/>
  <c r="U840" i="4"/>
  <c r="U841" i="4"/>
  <c r="U842" i="4"/>
  <c r="U843" i="4"/>
  <c r="U844" i="4"/>
  <c r="U845" i="4"/>
  <c r="U846" i="4"/>
  <c r="U847" i="4"/>
  <c r="U848" i="4"/>
  <c r="U849" i="4"/>
  <c r="U850" i="4"/>
  <c r="U851" i="4"/>
  <c r="U852" i="4"/>
  <c r="U853" i="4"/>
  <c r="U854" i="4"/>
  <c r="U855" i="4"/>
  <c r="U856" i="4"/>
  <c r="U857" i="4"/>
  <c r="U858" i="4"/>
  <c r="U859" i="4"/>
  <c r="U860" i="4"/>
  <c r="U861" i="4"/>
  <c r="U862" i="4"/>
  <c r="U863" i="4"/>
  <c r="U864" i="4"/>
  <c r="U865" i="4"/>
  <c r="U866" i="4"/>
  <c r="U867" i="4"/>
  <c r="U868" i="4"/>
  <c r="U869" i="4"/>
  <c r="U870" i="4"/>
  <c r="U871" i="4"/>
  <c r="U872" i="4"/>
  <c r="U873" i="4"/>
  <c r="U874" i="4"/>
  <c r="U875" i="4"/>
  <c r="U876" i="4"/>
  <c r="U877" i="4"/>
  <c r="U878" i="4"/>
  <c r="U879" i="4"/>
  <c r="U880" i="4"/>
  <c r="U881" i="4"/>
  <c r="U882" i="4"/>
  <c r="U883" i="4"/>
  <c r="U884" i="4"/>
  <c r="U885" i="4"/>
  <c r="U886" i="4"/>
  <c r="U887" i="4"/>
  <c r="U888" i="4"/>
  <c r="U889" i="4"/>
  <c r="U890" i="4"/>
  <c r="U891" i="4"/>
  <c r="U892" i="4"/>
  <c r="U893" i="4"/>
  <c r="U894" i="4"/>
  <c r="U895" i="4"/>
  <c r="U896" i="4"/>
  <c r="U897" i="4"/>
  <c r="U898" i="4"/>
  <c r="U899" i="4"/>
  <c r="U900" i="4"/>
  <c r="U901" i="4"/>
  <c r="U902" i="4"/>
  <c r="U903" i="4"/>
  <c r="U904" i="4"/>
  <c r="U905" i="4"/>
  <c r="U906" i="4"/>
  <c r="U907" i="4"/>
  <c r="U908" i="4"/>
  <c r="U909" i="4"/>
  <c r="U910" i="4"/>
  <c r="U911" i="4"/>
  <c r="U912" i="4"/>
  <c r="U913" i="4"/>
  <c r="U914" i="4"/>
  <c r="U915" i="4"/>
  <c r="U916" i="4"/>
  <c r="U917" i="4"/>
  <c r="U918" i="4"/>
  <c r="U919" i="4"/>
  <c r="U920" i="4"/>
  <c r="U921" i="4"/>
  <c r="U922" i="4"/>
  <c r="U923" i="4"/>
  <c r="U924" i="4"/>
  <c r="U925" i="4"/>
  <c r="U926" i="4"/>
  <c r="U927" i="4"/>
  <c r="U928" i="4"/>
  <c r="U929" i="4"/>
  <c r="U930" i="4"/>
  <c r="U931" i="4"/>
  <c r="U932" i="4"/>
  <c r="U933" i="4"/>
  <c r="U934" i="4"/>
  <c r="U935" i="4"/>
  <c r="U936" i="4"/>
  <c r="U937" i="4"/>
  <c r="U938" i="4"/>
  <c r="U939" i="4"/>
  <c r="U940" i="4"/>
  <c r="U941" i="4"/>
  <c r="U942" i="4"/>
  <c r="U943" i="4"/>
  <c r="U944" i="4"/>
  <c r="U945" i="4"/>
  <c r="U946" i="4"/>
  <c r="U947" i="4"/>
  <c r="U948" i="4"/>
  <c r="U949" i="4"/>
  <c r="U950" i="4"/>
  <c r="U951" i="4"/>
  <c r="U952" i="4"/>
  <c r="U953" i="4"/>
  <c r="U954" i="4"/>
  <c r="U955" i="4"/>
  <c r="U956" i="4"/>
  <c r="U957" i="4"/>
  <c r="U958" i="4"/>
  <c r="U959" i="4"/>
  <c r="U960" i="4"/>
  <c r="U961" i="4"/>
  <c r="U962" i="4"/>
  <c r="U963" i="4"/>
  <c r="U964" i="4"/>
  <c r="U965" i="4"/>
  <c r="U966" i="4"/>
  <c r="U967" i="4"/>
  <c r="U968" i="4"/>
  <c r="U969" i="4"/>
  <c r="U970" i="4"/>
  <c r="U971" i="4"/>
  <c r="U972" i="4"/>
  <c r="U973" i="4"/>
  <c r="U974" i="4"/>
  <c r="U975" i="4"/>
  <c r="U976" i="4"/>
  <c r="U977" i="4"/>
  <c r="U978" i="4"/>
  <c r="U979" i="4"/>
  <c r="U980" i="4"/>
  <c r="U981" i="4"/>
  <c r="U982" i="4"/>
  <c r="U983" i="4"/>
  <c r="U984" i="4"/>
  <c r="U985" i="4"/>
  <c r="U986" i="4"/>
  <c r="U987" i="4"/>
  <c r="U988" i="4"/>
  <c r="U989" i="4"/>
  <c r="U990" i="4"/>
  <c r="U991" i="4"/>
  <c r="U992" i="4"/>
  <c r="U993" i="4"/>
  <c r="U994" i="4"/>
  <c r="U995" i="4"/>
  <c r="U996" i="4"/>
  <c r="U997" i="4"/>
  <c r="U998" i="4"/>
  <c r="U999" i="4"/>
  <c r="U1000" i="4"/>
  <c r="U1001" i="4"/>
  <c r="U1002" i="4"/>
  <c r="U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T431" i="4"/>
  <c r="T432" i="4"/>
  <c r="T433" i="4"/>
  <c r="T434" i="4"/>
  <c r="T435" i="4"/>
  <c r="T436" i="4"/>
  <c r="T437" i="4"/>
  <c r="T438" i="4"/>
  <c r="T439" i="4"/>
  <c r="T440" i="4"/>
  <c r="T441" i="4"/>
  <c r="T442" i="4"/>
  <c r="T443" i="4"/>
  <c r="T444" i="4"/>
  <c r="T445" i="4"/>
  <c r="T446" i="4"/>
  <c r="T447" i="4"/>
  <c r="T448" i="4"/>
  <c r="T449" i="4"/>
  <c r="T45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T971" i="4"/>
  <c r="T972" i="4"/>
  <c r="T973" i="4"/>
  <c r="T974" i="4"/>
  <c r="T975" i="4"/>
  <c r="T976" i="4"/>
  <c r="T977" i="4"/>
  <c r="T978" i="4"/>
  <c r="T979" i="4"/>
  <c r="T980" i="4"/>
  <c r="T981" i="4"/>
  <c r="T982" i="4"/>
  <c r="T983" i="4"/>
  <c r="T984" i="4"/>
  <c r="T985" i="4"/>
  <c r="T986" i="4"/>
  <c r="T987" i="4"/>
  <c r="T988" i="4"/>
  <c r="T989" i="4"/>
  <c r="T990" i="4"/>
  <c r="T991" i="4"/>
  <c r="T992" i="4"/>
  <c r="T993" i="4"/>
  <c r="T994" i="4"/>
  <c r="T995" i="4"/>
  <c r="T996" i="4"/>
  <c r="T997" i="4"/>
  <c r="T998" i="4"/>
  <c r="T999" i="4"/>
  <c r="T1000" i="4"/>
  <c r="T1001" i="4"/>
  <c r="T1002" i="4"/>
  <c r="T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S999" i="4"/>
  <c r="S1000" i="4"/>
  <c r="S1001" i="4"/>
  <c r="S1002" i="4"/>
  <c r="S2" i="4"/>
  <c r="R29" i="4"/>
  <c r="R157" i="4"/>
  <c r="R397" i="4"/>
  <c r="R445" i="4"/>
  <c r="R669" i="4"/>
  <c r="R789" i="4"/>
  <c r="Q2" i="4"/>
  <c r="R2" i="4" s="1"/>
  <c r="Q3" i="4"/>
  <c r="R3" i="4" s="1"/>
  <c r="Q4" i="4"/>
  <c r="R4" i="4" s="1"/>
  <c r="Q5" i="4"/>
  <c r="R5" i="4" s="1"/>
  <c r="Q6" i="4"/>
  <c r="R6" i="4" s="1"/>
  <c r="Q7" i="4"/>
  <c r="R7" i="4" s="1"/>
  <c r="Q8" i="4"/>
  <c r="R8" i="4" s="1"/>
  <c r="Q9" i="4"/>
  <c r="R9" i="4" s="1"/>
  <c r="Q10" i="4"/>
  <c r="R10" i="4" s="1"/>
  <c r="Q11" i="4"/>
  <c r="R11" i="4" s="1"/>
  <c r="Q12" i="4"/>
  <c r="R12" i="4" s="1"/>
  <c r="Q13" i="4"/>
  <c r="R13" i="4" s="1"/>
  <c r="Q14" i="4"/>
  <c r="R14" i="4" s="1"/>
  <c r="Q15" i="4"/>
  <c r="R15" i="4" s="1"/>
  <c r="Q16" i="4"/>
  <c r="R16" i="4" s="1"/>
  <c r="Q17" i="4"/>
  <c r="R17" i="4" s="1"/>
  <c r="Q18" i="4"/>
  <c r="R18" i="4" s="1"/>
  <c r="Q19" i="4"/>
  <c r="R19" i="4" s="1"/>
  <c r="Q20" i="4"/>
  <c r="R20" i="4" s="1"/>
  <c r="Q21" i="4"/>
  <c r="R21" i="4" s="1"/>
  <c r="Q22" i="4"/>
  <c r="R22" i="4" s="1"/>
  <c r="Q23" i="4"/>
  <c r="R23" i="4" s="1"/>
  <c r="Q24" i="4"/>
  <c r="R24" i="4" s="1"/>
  <c r="Q25" i="4"/>
  <c r="R25" i="4" s="1"/>
  <c r="Q26" i="4"/>
  <c r="R26" i="4" s="1"/>
  <c r="Q27" i="4"/>
  <c r="R27" i="4" s="1"/>
  <c r="Q28" i="4"/>
  <c r="R28" i="4" s="1"/>
  <c r="Q29" i="4"/>
  <c r="Q30" i="4"/>
  <c r="R30" i="4" s="1"/>
  <c r="Q31" i="4"/>
  <c r="R31" i="4" s="1"/>
  <c r="Q32" i="4"/>
  <c r="R32" i="4" s="1"/>
  <c r="Q33" i="4"/>
  <c r="R33" i="4" s="1"/>
  <c r="Q34" i="4"/>
  <c r="R34" i="4" s="1"/>
  <c r="Q35" i="4"/>
  <c r="R35" i="4" s="1"/>
  <c r="Q36" i="4"/>
  <c r="R36" i="4" s="1"/>
  <c r="Q37" i="4"/>
  <c r="R37" i="4" s="1"/>
  <c r="Q38" i="4"/>
  <c r="R38" i="4" s="1"/>
  <c r="Q39" i="4"/>
  <c r="R39" i="4" s="1"/>
  <c r="Q40" i="4"/>
  <c r="R40" i="4" s="1"/>
  <c r="Q41" i="4"/>
  <c r="R41" i="4" s="1"/>
  <c r="Q42" i="4"/>
  <c r="R42" i="4" s="1"/>
  <c r="Q43" i="4"/>
  <c r="R43" i="4" s="1"/>
  <c r="Q44" i="4"/>
  <c r="R44" i="4" s="1"/>
  <c r="Q45" i="4"/>
  <c r="R45" i="4" s="1"/>
  <c r="Q46" i="4"/>
  <c r="R46" i="4" s="1"/>
  <c r="Q47" i="4"/>
  <c r="R47" i="4" s="1"/>
  <c r="Q48" i="4"/>
  <c r="R48" i="4" s="1"/>
  <c r="Q49" i="4"/>
  <c r="R49" i="4" s="1"/>
  <c r="Q50" i="4"/>
  <c r="R50" i="4" s="1"/>
  <c r="Q51" i="4"/>
  <c r="R51" i="4" s="1"/>
  <c r="Q52" i="4"/>
  <c r="R52" i="4" s="1"/>
  <c r="Q53" i="4"/>
  <c r="R53" i="4" s="1"/>
  <c r="Q54" i="4"/>
  <c r="R54" i="4" s="1"/>
  <c r="Q55" i="4"/>
  <c r="R55" i="4" s="1"/>
  <c r="Q56" i="4"/>
  <c r="R56" i="4" s="1"/>
  <c r="Q57" i="4"/>
  <c r="R57" i="4" s="1"/>
  <c r="Q58" i="4"/>
  <c r="R58" i="4" s="1"/>
  <c r="Q59" i="4"/>
  <c r="R59" i="4" s="1"/>
  <c r="Q60" i="4"/>
  <c r="R60" i="4" s="1"/>
  <c r="Q61" i="4"/>
  <c r="R61" i="4" s="1"/>
  <c r="Q62" i="4"/>
  <c r="R62" i="4" s="1"/>
  <c r="Q63" i="4"/>
  <c r="R63" i="4" s="1"/>
  <c r="Q64" i="4"/>
  <c r="R64" i="4" s="1"/>
  <c r="Q65" i="4"/>
  <c r="R65" i="4" s="1"/>
  <c r="Q66" i="4"/>
  <c r="R66" i="4" s="1"/>
  <c r="Q67" i="4"/>
  <c r="R67" i="4" s="1"/>
  <c r="Q68" i="4"/>
  <c r="R68" i="4" s="1"/>
  <c r="Q69" i="4"/>
  <c r="R69" i="4" s="1"/>
  <c r="Q70" i="4"/>
  <c r="R70" i="4" s="1"/>
  <c r="Q71" i="4"/>
  <c r="R71" i="4" s="1"/>
  <c r="Q72" i="4"/>
  <c r="R72" i="4" s="1"/>
  <c r="Q73" i="4"/>
  <c r="R73" i="4" s="1"/>
  <c r="Q74" i="4"/>
  <c r="R74" i="4" s="1"/>
  <c r="Q75" i="4"/>
  <c r="R75" i="4" s="1"/>
  <c r="Q76" i="4"/>
  <c r="R76" i="4" s="1"/>
  <c r="Q77" i="4"/>
  <c r="R77" i="4" s="1"/>
  <c r="Q78" i="4"/>
  <c r="R78" i="4" s="1"/>
  <c r="Q79" i="4"/>
  <c r="R79" i="4" s="1"/>
  <c r="Q80" i="4"/>
  <c r="R80" i="4" s="1"/>
  <c r="Q81" i="4"/>
  <c r="R81" i="4" s="1"/>
  <c r="Q82" i="4"/>
  <c r="R82" i="4" s="1"/>
  <c r="Q83" i="4"/>
  <c r="R83" i="4" s="1"/>
  <c r="Q84" i="4"/>
  <c r="R84" i="4" s="1"/>
  <c r="Q85" i="4"/>
  <c r="R85" i="4" s="1"/>
  <c r="Q86" i="4"/>
  <c r="R86" i="4" s="1"/>
  <c r="Q87" i="4"/>
  <c r="R87" i="4" s="1"/>
  <c r="Q88" i="4"/>
  <c r="R88" i="4" s="1"/>
  <c r="Q89" i="4"/>
  <c r="R89" i="4" s="1"/>
  <c r="Q90" i="4"/>
  <c r="R90" i="4" s="1"/>
  <c r="Q91" i="4"/>
  <c r="R91" i="4" s="1"/>
  <c r="Q92" i="4"/>
  <c r="R92" i="4" s="1"/>
  <c r="Q93" i="4"/>
  <c r="R93" i="4" s="1"/>
  <c r="Q94" i="4"/>
  <c r="R94" i="4" s="1"/>
  <c r="Q95" i="4"/>
  <c r="R95" i="4" s="1"/>
  <c r="Q96" i="4"/>
  <c r="R96" i="4" s="1"/>
  <c r="Q97" i="4"/>
  <c r="R97" i="4" s="1"/>
  <c r="Q98" i="4"/>
  <c r="R98" i="4" s="1"/>
  <c r="Q99" i="4"/>
  <c r="R99" i="4" s="1"/>
  <c r="Q100" i="4"/>
  <c r="R100" i="4" s="1"/>
  <c r="Q101" i="4"/>
  <c r="R101" i="4" s="1"/>
  <c r="Q102" i="4"/>
  <c r="R102" i="4" s="1"/>
  <c r="Q103" i="4"/>
  <c r="R103" i="4" s="1"/>
  <c r="Q104" i="4"/>
  <c r="R104" i="4" s="1"/>
  <c r="Q105" i="4"/>
  <c r="R105" i="4" s="1"/>
  <c r="Q106" i="4"/>
  <c r="R106" i="4" s="1"/>
  <c r="Q107" i="4"/>
  <c r="R107" i="4" s="1"/>
  <c r="Q108" i="4"/>
  <c r="R108" i="4" s="1"/>
  <c r="Q109" i="4"/>
  <c r="R109" i="4" s="1"/>
  <c r="Q110" i="4"/>
  <c r="R110" i="4" s="1"/>
  <c r="Q111" i="4"/>
  <c r="R111" i="4" s="1"/>
  <c r="Q112" i="4"/>
  <c r="R112" i="4" s="1"/>
  <c r="Q113" i="4"/>
  <c r="R113" i="4" s="1"/>
  <c r="Q114" i="4"/>
  <c r="R114" i="4" s="1"/>
  <c r="Q115" i="4"/>
  <c r="R115" i="4" s="1"/>
  <c r="Q116" i="4"/>
  <c r="R116" i="4" s="1"/>
  <c r="Q117" i="4"/>
  <c r="R117" i="4" s="1"/>
  <c r="Q118" i="4"/>
  <c r="R118" i="4" s="1"/>
  <c r="Q119" i="4"/>
  <c r="R119" i="4" s="1"/>
  <c r="Q120" i="4"/>
  <c r="R120" i="4" s="1"/>
  <c r="Q121" i="4"/>
  <c r="R121" i="4" s="1"/>
  <c r="Q122" i="4"/>
  <c r="R122" i="4" s="1"/>
  <c r="Q123" i="4"/>
  <c r="R123" i="4" s="1"/>
  <c r="Q124" i="4"/>
  <c r="R124" i="4" s="1"/>
  <c r="Q125" i="4"/>
  <c r="R125" i="4" s="1"/>
  <c r="Q126" i="4"/>
  <c r="R126" i="4" s="1"/>
  <c r="Q127" i="4"/>
  <c r="R127" i="4" s="1"/>
  <c r="Q128" i="4"/>
  <c r="R128" i="4" s="1"/>
  <c r="Q129" i="4"/>
  <c r="R129" i="4" s="1"/>
  <c r="Q130" i="4"/>
  <c r="R130" i="4" s="1"/>
  <c r="Q131" i="4"/>
  <c r="R131" i="4" s="1"/>
  <c r="Q132" i="4"/>
  <c r="R132" i="4" s="1"/>
  <c r="Q133" i="4"/>
  <c r="R133" i="4" s="1"/>
  <c r="Q134" i="4"/>
  <c r="R134" i="4" s="1"/>
  <c r="Q135" i="4"/>
  <c r="R135" i="4" s="1"/>
  <c r="Q136" i="4"/>
  <c r="R136" i="4" s="1"/>
  <c r="Q137" i="4"/>
  <c r="R137" i="4" s="1"/>
  <c r="Q138" i="4"/>
  <c r="R138" i="4" s="1"/>
  <c r="Q139" i="4"/>
  <c r="R139" i="4" s="1"/>
  <c r="Q140" i="4"/>
  <c r="R140" i="4" s="1"/>
  <c r="Q141" i="4"/>
  <c r="R141" i="4" s="1"/>
  <c r="Q142" i="4"/>
  <c r="R142" i="4" s="1"/>
  <c r="Q143" i="4"/>
  <c r="R143" i="4" s="1"/>
  <c r="Q144" i="4"/>
  <c r="R144" i="4" s="1"/>
  <c r="Q145" i="4"/>
  <c r="R145" i="4" s="1"/>
  <c r="Q146" i="4"/>
  <c r="R146" i="4" s="1"/>
  <c r="Q147" i="4"/>
  <c r="R147" i="4" s="1"/>
  <c r="Q148" i="4"/>
  <c r="R148" i="4" s="1"/>
  <c r="Q149" i="4"/>
  <c r="R149" i="4" s="1"/>
  <c r="Q150" i="4"/>
  <c r="R150" i="4" s="1"/>
  <c r="Q151" i="4"/>
  <c r="R151" i="4" s="1"/>
  <c r="Q152" i="4"/>
  <c r="R152" i="4" s="1"/>
  <c r="Q153" i="4"/>
  <c r="R153" i="4" s="1"/>
  <c r="Q154" i="4"/>
  <c r="R154" i="4" s="1"/>
  <c r="Q155" i="4"/>
  <c r="R155" i="4" s="1"/>
  <c r="Q156" i="4"/>
  <c r="R156" i="4" s="1"/>
  <c r="Q157" i="4"/>
  <c r="Q158" i="4"/>
  <c r="R158" i="4" s="1"/>
  <c r="Q159" i="4"/>
  <c r="R159" i="4" s="1"/>
  <c r="Q160" i="4"/>
  <c r="R160" i="4" s="1"/>
  <c r="Q161" i="4"/>
  <c r="R161" i="4" s="1"/>
  <c r="Q162" i="4"/>
  <c r="R162" i="4" s="1"/>
  <c r="Q163" i="4"/>
  <c r="R163" i="4" s="1"/>
  <c r="Q164" i="4"/>
  <c r="R164" i="4" s="1"/>
  <c r="Q165" i="4"/>
  <c r="R165" i="4" s="1"/>
  <c r="Q166" i="4"/>
  <c r="R166" i="4" s="1"/>
  <c r="Q167" i="4"/>
  <c r="R167" i="4" s="1"/>
  <c r="Q168" i="4"/>
  <c r="R168" i="4" s="1"/>
  <c r="Q169" i="4"/>
  <c r="R169" i="4" s="1"/>
  <c r="Q170" i="4"/>
  <c r="R170" i="4" s="1"/>
  <c r="Q171" i="4"/>
  <c r="R171" i="4" s="1"/>
  <c r="Q172" i="4"/>
  <c r="R172" i="4" s="1"/>
  <c r="Q173" i="4"/>
  <c r="R173" i="4" s="1"/>
  <c r="Q174" i="4"/>
  <c r="R174" i="4" s="1"/>
  <c r="Q175" i="4"/>
  <c r="R175" i="4" s="1"/>
  <c r="Q176" i="4"/>
  <c r="R176" i="4" s="1"/>
  <c r="Q177" i="4"/>
  <c r="R177" i="4" s="1"/>
  <c r="Q178" i="4"/>
  <c r="R178" i="4" s="1"/>
  <c r="Q179" i="4"/>
  <c r="R179" i="4" s="1"/>
  <c r="Q180" i="4"/>
  <c r="R180" i="4" s="1"/>
  <c r="Q181" i="4"/>
  <c r="R181" i="4" s="1"/>
  <c r="Q182" i="4"/>
  <c r="R182" i="4" s="1"/>
  <c r="Q183" i="4"/>
  <c r="R183" i="4" s="1"/>
  <c r="Q184" i="4"/>
  <c r="R184" i="4" s="1"/>
  <c r="Q185" i="4"/>
  <c r="R185" i="4" s="1"/>
  <c r="Q186" i="4"/>
  <c r="R186" i="4" s="1"/>
  <c r="Q187" i="4"/>
  <c r="R187" i="4" s="1"/>
  <c r="Q188" i="4"/>
  <c r="R188" i="4" s="1"/>
  <c r="Q189" i="4"/>
  <c r="R189" i="4" s="1"/>
  <c r="Q190" i="4"/>
  <c r="R190" i="4" s="1"/>
  <c r="Q191" i="4"/>
  <c r="R191" i="4" s="1"/>
  <c r="Q192" i="4"/>
  <c r="R192" i="4" s="1"/>
  <c r="Q193" i="4"/>
  <c r="R193" i="4" s="1"/>
  <c r="Q194" i="4"/>
  <c r="R194" i="4" s="1"/>
  <c r="Q195" i="4"/>
  <c r="R195" i="4" s="1"/>
  <c r="Q196" i="4"/>
  <c r="R196" i="4" s="1"/>
  <c r="Q197" i="4"/>
  <c r="R197" i="4" s="1"/>
  <c r="Q198" i="4"/>
  <c r="R198" i="4" s="1"/>
  <c r="Q199" i="4"/>
  <c r="R199" i="4" s="1"/>
  <c r="Q200" i="4"/>
  <c r="R200" i="4" s="1"/>
  <c r="Q201" i="4"/>
  <c r="R201" i="4" s="1"/>
  <c r="Q202" i="4"/>
  <c r="R202" i="4" s="1"/>
  <c r="Q203" i="4"/>
  <c r="R203" i="4" s="1"/>
  <c r="Q204" i="4"/>
  <c r="R204" i="4" s="1"/>
  <c r="Q205" i="4"/>
  <c r="R205" i="4" s="1"/>
  <c r="Q206" i="4"/>
  <c r="R206" i="4" s="1"/>
  <c r="Q207" i="4"/>
  <c r="R207" i="4" s="1"/>
  <c r="Q208" i="4"/>
  <c r="R208" i="4" s="1"/>
  <c r="Q209" i="4"/>
  <c r="R209" i="4" s="1"/>
  <c r="Q210" i="4"/>
  <c r="R210" i="4" s="1"/>
  <c r="Q211" i="4"/>
  <c r="R211" i="4" s="1"/>
  <c r="Q212" i="4"/>
  <c r="R212" i="4" s="1"/>
  <c r="Q213" i="4"/>
  <c r="R213" i="4" s="1"/>
  <c r="Q214" i="4"/>
  <c r="R214" i="4" s="1"/>
  <c r="Q215" i="4"/>
  <c r="R215" i="4" s="1"/>
  <c r="Q216" i="4"/>
  <c r="R216" i="4" s="1"/>
  <c r="Q217" i="4"/>
  <c r="R217" i="4" s="1"/>
  <c r="Q218" i="4"/>
  <c r="R218" i="4" s="1"/>
  <c r="Q219" i="4"/>
  <c r="R219" i="4" s="1"/>
  <c r="Q220" i="4"/>
  <c r="R220" i="4" s="1"/>
  <c r="Q221" i="4"/>
  <c r="R221" i="4" s="1"/>
  <c r="Q222" i="4"/>
  <c r="R222" i="4" s="1"/>
  <c r="Q223" i="4"/>
  <c r="R223" i="4" s="1"/>
  <c r="Q224" i="4"/>
  <c r="R224" i="4" s="1"/>
  <c r="Q225" i="4"/>
  <c r="R225" i="4" s="1"/>
  <c r="Q226" i="4"/>
  <c r="R226" i="4" s="1"/>
  <c r="Q227" i="4"/>
  <c r="R227" i="4" s="1"/>
  <c r="Q228" i="4"/>
  <c r="R228" i="4" s="1"/>
  <c r="Q229" i="4"/>
  <c r="R229" i="4" s="1"/>
  <c r="Q230" i="4"/>
  <c r="R230" i="4" s="1"/>
  <c r="Q231" i="4"/>
  <c r="R231" i="4" s="1"/>
  <c r="Q232" i="4"/>
  <c r="R232" i="4" s="1"/>
  <c r="Q233" i="4"/>
  <c r="R233" i="4" s="1"/>
  <c r="Q234" i="4"/>
  <c r="R234" i="4" s="1"/>
  <c r="Q235" i="4"/>
  <c r="R235" i="4" s="1"/>
  <c r="Q236" i="4"/>
  <c r="R236" i="4" s="1"/>
  <c r="Q237" i="4"/>
  <c r="R237" i="4" s="1"/>
  <c r="Q238" i="4"/>
  <c r="R238" i="4" s="1"/>
  <c r="Q239" i="4"/>
  <c r="R239" i="4" s="1"/>
  <c r="Q240" i="4"/>
  <c r="R240" i="4" s="1"/>
  <c r="Q241" i="4"/>
  <c r="R241" i="4" s="1"/>
  <c r="Q242" i="4"/>
  <c r="R242" i="4" s="1"/>
  <c r="Q243" i="4"/>
  <c r="R243" i="4" s="1"/>
  <c r="Q244" i="4"/>
  <c r="R244" i="4" s="1"/>
  <c r="Q245" i="4"/>
  <c r="R245" i="4" s="1"/>
  <c r="Q246" i="4"/>
  <c r="R246" i="4" s="1"/>
  <c r="Q247" i="4"/>
  <c r="R247" i="4" s="1"/>
  <c r="Q248" i="4"/>
  <c r="R248" i="4" s="1"/>
  <c r="Q249" i="4"/>
  <c r="R249" i="4" s="1"/>
  <c r="Q250" i="4"/>
  <c r="R250" i="4" s="1"/>
  <c r="Q251" i="4"/>
  <c r="R251" i="4" s="1"/>
  <c r="Q252" i="4"/>
  <c r="R252" i="4" s="1"/>
  <c r="Q253" i="4"/>
  <c r="R253" i="4" s="1"/>
  <c r="Q254" i="4"/>
  <c r="R254" i="4" s="1"/>
  <c r="Q255" i="4"/>
  <c r="R255" i="4" s="1"/>
  <c r="Q256" i="4"/>
  <c r="R256" i="4" s="1"/>
  <c r="Q257" i="4"/>
  <c r="R257" i="4" s="1"/>
  <c r="Q258" i="4"/>
  <c r="R258" i="4" s="1"/>
  <c r="Q259" i="4"/>
  <c r="R259" i="4" s="1"/>
  <c r="Q260" i="4"/>
  <c r="R260" i="4" s="1"/>
  <c r="Q261" i="4"/>
  <c r="R261" i="4" s="1"/>
  <c r="Q262" i="4"/>
  <c r="R262" i="4" s="1"/>
  <c r="Q263" i="4"/>
  <c r="R263" i="4" s="1"/>
  <c r="Q264" i="4"/>
  <c r="R264" i="4" s="1"/>
  <c r="Q265" i="4"/>
  <c r="R265" i="4" s="1"/>
  <c r="Q266" i="4"/>
  <c r="R266" i="4" s="1"/>
  <c r="Q267" i="4"/>
  <c r="R267" i="4" s="1"/>
  <c r="Q268" i="4"/>
  <c r="R268" i="4" s="1"/>
  <c r="Q269" i="4"/>
  <c r="R269" i="4" s="1"/>
  <c r="Q270" i="4"/>
  <c r="R270" i="4" s="1"/>
  <c r="Q271" i="4"/>
  <c r="R271" i="4" s="1"/>
  <c r="Q272" i="4"/>
  <c r="R272" i="4" s="1"/>
  <c r="Q273" i="4"/>
  <c r="R273" i="4" s="1"/>
  <c r="Q274" i="4"/>
  <c r="R274" i="4" s="1"/>
  <c r="Q275" i="4"/>
  <c r="R275" i="4" s="1"/>
  <c r="Q276" i="4"/>
  <c r="R276" i="4" s="1"/>
  <c r="Q277" i="4"/>
  <c r="R277" i="4" s="1"/>
  <c r="Q278" i="4"/>
  <c r="R278" i="4" s="1"/>
  <c r="Q279" i="4"/>
  <c r="R279" i="4" s="1"/>
  <c r="Q280" i="4"/>
  <c r="R280" i="4" s="1"/>
  <c r="Q281" i="4"/>
  <c r="R281" i="4" s="1"/>
  <c r="Q282" i="4"/>
  <c r="R282" i="4" s="1"/>
  <c r="Q283" i="4"/>
  <c r="R283" i="4" s="1"/>
  <c r="Q284" i="4"/>
  <c r="R284" i="4" s="1"/>
  <c r="Q285" i="4"/>
  <c r="R285" i="4" s="1"/>
  <c r="Q286" i="4"/>
  <c r="R286" i="4" s="1"/>
  <c r="Q287" i="4"/>
  <c r="R287" i="4" s="1"/>
  <c r="Q288" i="4"/>
  <c r="R288" i="4" s="1"/>
  <c r="Q289" i="4"/>
  <c r="R289" i="4" s="1"/>
  <c r="Q290" i="4"/>
  <c r="R290" i="4" s="1"/>
  <c r="Q291" i="4"/>
  <c r="R291" i="4" s="1"/>
  <c r="Q292" i="4"/>
  <c r="R292" i="4" s="1"/>
  <c r="Q293" i="4"/>
  <c r="R293" i="4" s="1"/>
  <c r="Q294" i="4"/>
  <c r="R294" i="4" s="1"/>
  <c r="Q295" i="4"/>
  <c r="R295" i="4" s="1"/>
  <c r="Q296" i="4"/>
  <c r="R296" i="4" s="1"/>
  <c r="Q297" i="4"/>
  <c r="R297" i="4" s="1"/>
  <c r="Q298" i="4"/>
  <c r="R298" i="4" s="1"/>
  <c r="Q299" i="4"/>
  <c r="R299" i="4" s="1"/>
  <c r="Q300" i="4"/>
  <c r="R300" i="4" s="1"/>
  <c r="Q301" i="4"/>
  <c r="R301" i="4" s="1"/>
  <c r="Q302" i="4"/>
  <c r="R302" i="4" s="1"/>
  <c r="Q303" i="4"/>
  <c r="R303" i="4" s="1"/>
  <c r="Q304" i="4"/>
  <c r="R304" i="4" s="1"/>
  <c r="Q305" i="4"/>
  <c r="R305" i="4" s="1"/>
  <c r="Q306" i="4"/>
  <c r="R306" i="4" s="1"/>
  <c r="Q307" i="4"/>
  <c r="R307" i="4" s="1"/>
  <c r="Q308" i="4"/>
  <c r="R308" i="4" s="1"/>
  <c r="Q309" i="4"/>
  <c r="R309" i="4" s="1"/>
  <c r="Q310" i="4"/>
  <c r="R310" i="4" s="1"/>
  <c r="Q311" i="4"/>
  <c r="R311" i="4" s="1"/>
  <c r="Q312" i="4"/>
  <c r="R312" i="4" s="1"/>
  <c r="Q313" i="4"/>
  <c r="R313" i="4" s="1"/>
  <c r="Q314" i="4"/>
  <c r="R314" i="4" s="1"/>
  <c r="Q315" i="4"/>
  <c r="R315" i="4" s="1"/>
  <c r="Q316" i="4"/>
  <c r="R316" i="4" s="1"/>
  <c r="Q317" i="4"/>
  <c r="R317" i="4" s="1"/>
  <c r="Q318" i="4"/>
  <c r="R318" i="4" s="1"/>
  <c r="Q319" i="4"/>
  <c r="R319" i="4" s="1"/>
  <c r="Q320" i="4"/>
  <c r="R320" i="4" s="1"/>
  <c r="Q321" i="4"/>
  <c r="R321" i="4" s="1"/>
  <c r="Q322" i="4"/>
  <c r="R322" i="4" s="1"/>
  <c r="Q323" i="4"/>
  <c r="R323" i="4" s="1"/>
  <c r="Q324" i="4"/>
  <c r="R324" i="4" s="1"/>
  <c r="Q325" i="4"/>
  <c r="R325" i="4" s="1"/>
  <c r="Q326" i="4"/>
  <c r="R326" i="4" s="1"/>
  <c r="Q327" i="4"/>
  <c r="R327" i="4" s="1"/>
  <c r="Q328" i="4"/>
  <c r="R328" i="4" s="1"/>
  <c r="Q329" i="4"/>
  <c r="R329" i="4" s="1"/>
  <c r="Q330" i="4"/>
  <c r="R330" i="4" s="1"/>
  <c r="Q331" i="4"/>
  <c r="R331" i="4" s="1"/>
  <c r="Q332" i="4"/>
  <c r="R332" i="4" s="1"/>
  <c r="Q333" i="4"/>
  <c r="R333" i="4" s="1"/>
  <c r="Q334" i="4"/>
  <c r="R334" i="4" s="1"/>
  <c r="Q335" i="4"/>
  <c r="R335" i="4" s="1"/>
  <c r="Q336" i="4"/>
  <c r="R336" i="4" s="1"/>
  <c r="Q337" i="4"/>
  <c r="R337" i="4" s="1"/>
  <c r="Q338" i="4"/>
  <c r="R338" i="4" s="1"/>
  <c r="Q339" i="4"/>
  <c r="R339" i="4" s="1"/>
  <c r="Q340" i="4"/>
  <c r="R340" i="4" s="1"/>
  <c r="Q341" i="4"/>
  <c r="R341" i="4" s="1"/>
  <c r="Q342" i="4"/>
  <c r="R342" i="4" s="1"/>
  <c r="Q343" i="4"/>
  <c r="R343" i="4" s="1"/>
  <c r="Q344" i="4"/>
  <c r="R344" i="4" s="1"/>
  <c r="Q345" i="4"/>
  <c r="R345" i="4" s="1"/>
  <c r="Q346" i="4"/>
  <c r="R346" i="4" s="1"/>
  <c r="Q347" i="4"/>
  <c r="R347" i="4" s="1"/>
  <c r="Q348" i="4"/>
  <c r="R348" i="4" s="1"/>
  <c r="Q349" i="4"/>
  <c r="R349" i="4" s="1"/>
  <c r="Q350" i="4"/>
  <c r="R350" i="4" s="1"/>
  <c r="Q351" i="4"/>
  <c r="R351" i="4" s="1"/>
  <c r="Q352" i="4"/>
  <c r="R352" i="4" s="1"/>
  <c r="Q353" i="4"/>
  <c r="R353" i="4" s="1"/>
  <c r="Q354" i="4"/>
  <c r="R354" i="4" s="1"/>
  <c r="Q355" i="4"/>
  <c r="R355" i="4" s="1"/>
  <c r="Q356" i="4"/>
  <c r="R356" i="4" s="1"/>
  <c r="Q357" i="4"/>
  <c r="R357" i="4" s="1"/>
  <c r="Q358" i="4"/>
  <c r="R358" i="4" s="1"/>
  <c r="Q359" i="4"/>
  <c r="R359" i="4" s="1"/>
  <c r="Q360" i="4"/>
  <c r="R360" i="4" s="1"/>
  <c r="Q361" i="4"/>
  <c r="R361" i="4" s="1"/>
  <c r="Q362" i="4"/>
  <c r="R362" i="4" s="1"/>
  <c r="Q363" i="4"/>
  <c r="R363" i="4" s="1"/>
  <c r="Q364" i="4"/>
  <c r="R364" i="4" s="1"/>
  <c r="Q365" i="4"/>
  <c r="R365" i="4" s="1"/>
  <c r="Q366" i="4"/>
  <c r="R366" i="4" s="1"/>
  <c r="Q367" i="4"/>
  <c r="R367" i="4" s="1"/>
  <c r="Q368" i="4"/>
  <c r="R368" i="4" s="1"/>
  <c r="Q369" i="4"/>
  <c r="R369" i="4" s="1"/>
  <c r="Q370" i="4"/>
  <c r="R370" i="4" s="1"/>
  <c r="Q371" i="4"/>
  <c r="R371" i="4" s="1"/>
  <c r="Q372" i="4"/>
  <c r="R372" i="4" s="1"/>
  <c r="Q373" i="4"/>
  <c r="R373" i="4" s="1"/>
  <c r="Q374" i="4"/>
  <c r="R374" i="4" s="1"/>
  <c r="Q375" i="4"/>
  <c r="R375" i="4" s="1"/>
  <c r="Q376" i="4"/>
  <c r="R376" i="4" s="1"/>
  <c r="Q377" i="4"/>
  <c r="R377" i="4" s="1"/>
  <c r="Q378" i="4"/>
  <c r="R378" i="4" s="1"/>
  <c r="Q379" i="4"/>
  <c r="R379" i="4" s="1"/>
  <c r="Q380" i="4"/>
  <c r="R380" i="4" s="1"/>
  <c r="Q381" i="4"/>
  <c r="R381" i="4" s="1"/>
  <c r="Q382" i="4"/>
  <c r="R382" i="4" s="1"/>
  <c r="Q383" i="4"/>
  <c r="R383" i="4" s="1"/>
  <c r="Q384" i="4"/>
  <c r="R384" i="4" s="1"/>
  <c r="Q385" i="4"/>
  <c r="R385" i="4" s="1"/>
  <c r="Q386" i="4"/>
  <c r="R386" i="4" s="1"/>
  <c r="Q387" i="4"/>
  <c r="R387" i="4" s="1"/>
  <c r="Q388" i="4"/>
  <c r="R388" i="4" s="1"/>
  <c r="Q389" i="4"/>
  <c r="R389" i="4" s="1"/>
  <c r="Q390" i="4"/>
  <c r="R390" i="4" s="1"/>
  <c r="Q391" i="4"/>
  <c r="R391" i="4" s="1"/>
  <c r="Q392" i="4"/>
  <c r="R392" i="4" s="1"/>
  <c r="Q393" i="4"/>
  <c r="R393" i="4" s="1"/>
  <c r="Q394" i="4"/>
  <c r="R394" i="4" s="1"/>
  <c r="Q395" i="4"/>
  <c r="R395" i="4" s="1"/>
  <c r="Q396" i="4"/>
  <c r="R396" i="4" s="1"/>
  <c r="Q397" i="4"/>
  <c r="Q398" i="4"/>
  <c r="R398" i="4" s="1"/>
  <c r="Q399" i="4"/>
  <c r="R399" i="4" s="1"/>
  <c r="Q400" i="4"/>
  <c r="R400" i="4" s="1"/>
  <c r="Q401" i="4"/>
  <c r="R401" i="4" s="1"/>
  <c r="Q402" i="4"/>
  <c r="R402" i="4" s="1"/>
  <c r="Q403" i="4"/>
  <c r="R403" i="4" s="1"/>
  <c r="Q404" i="4"/>
  <c r="R404" i="4" s="1"/>
  <c r="Q405" i="4"/>
  <c r="R405" i="4" s="1"/>
  <c r="Q406" i="4"/>
  <c r="R406" i="4" s="1"/>
  <c r="Q407" i="4"/>
  <c r="R407" i="4" s="1"/>
  <c r="Q408" i="4"/>
  <c r="R408" i="4" s="1"/>
  <c r="Q409" i="4"/>
  <c r="R409" i="4" s="1"/>
  <c r="Q410" i="4"/>
  <c r="R410" i="4" s="1"/>
  <c r="Q411" i="4"/>
  <c r="R411" i="4" s="1"/>
  <c r="Q412" i="4"/>
  <c r="R412" i="4" s="1"/>
  <c r="Q413" i="4"/>
  <c r="R413" i="4" s="1"/>
  <c r="Q414" i="4"/>
  <c r="R414" i="4" s="1"/>
  <c r="Q415" i="4"/>
  <c r="R415" i="4" s="1"/>
  <c r="Q416" i="4"/>
  <c r="R416" i="4" s="1"/>
  <c r="Q417" i="4"/>
  <c r="R417" i="4" s="1"/>
  <c r="Q418" i="4"/>
  <c r="R418" i="4" s="1"/>
  <c r="Q419" i="4"/>
  <c r="R419" i="4" s="1"/>
  <c r="Q420" i="4"/>
  <c r="R420" i="4" s="1"/>
  <c r="Q421" i="4"/>
  <c r="R421" i="4" s="1"/>
  <c r="Q422" i="4"/>
  <c r="R422" i="4" s="1"/>
  <c r="Q423" i="4"/>
  <c r="R423" i="4" s="1"/>
  <c r="Q424" i="4"/>
  <c r="R424" i="4" s="1"/>
  <c r="Q425" i="4"/>
  <c r="R425" i="4" s="1"/>
  <c r="Q426" i="4"/>
  <c r="R426" i="4" s="1"/>
  <c r="Q427" i="4"/>
  <c r="R427" i="4" s="1"/>
  <c r="Q428" i="4"/>
  <c r="R428" i="4" s="1"/>
  <c r="Q429" i="4"/>
  <c r="R429" i="4" s="1"/>
  <c r="Q430" i="4"/>
  <c r="R430" i="4" s="1"/>
  <c r="Q431" i="4"/>
  <c r="R431" i="4" s="1"/>
  <c r="Q432" i="4"/>
  <c r="R432" i="4" s="1"/>
  <c r="Q433" i="4"/>
  <c r="R433" i="4" s="1"/>
  <c r="Q434" i="4"/>
  <c r="R434" i="4" s="1"/>
  <c r="Q435" i="4"/>
  <c r="R435" i="4" s="1"/>
  <c r="Q436" i="4"/>
  <c r="R436" i="4" s="1"/>
  <c r="Q437" i="4"/>
  <c r="R437" i="4" s="1"/>
  <c r="Q438" i="4"/>
  <c r="R438" i="4" s="1"/>
  <c r="Q439" i="4"/>
  <c r="R439" i="4" s="1"/>
  <c r="Q440" i="4"/>
  <c r="R440" i="4" s="1"/>
  <c r="Q441" i="4"/>
  <c r="R441" i="4" s="1"/>
  <c r="Q442" i="4"/>
  <c r="R442" i="4" s="1"/>
  <c r="Q443" i="4"/>
  <c r="R443" i="4" s="1"/>
  <c r="Q444" i="4"/>
  <c r="R444" i="4" s="1"/>
  <c r="Q445" i="4"/>
  <c r="Q446" i="4"/>
  <c r="R446" i="4" s="1"/>
  <c r="Q447" i="4"/>
  <c r="R447" i="4" s="1"/>
  <c r="Q448" i="4"/>
  <c r="R448" i="4" s="1"/>
  <c r="Q449" i="4"/>
  <c r="R449" i="4" s="1"/>
  <c r="Q450" i="4"/>
  <c r="R450" i="4" s="1"/>
  <c r="Q451" i="4"/>
  <c r="R451" i="4" s="1"/>
  <c r="Q452" i="4"/>
  <c r="R452" i="4" s="1"/>
  <c r="Q453" i="4"/>
  <c r="R453" i="4" s="1"/>
  <c r="Q454" i="4"/>
  <c r="R454" i="4" s="1"/>
  <c r="Q455" i="4"/>
  <c r="R455" i="4" s="1"/>
  <c r="Q456" i="4"/>
  <c r="R456" i="4" s="1"/>
  <c r="Q457" i="4"/>
  <c r="R457" i="4" s="1"/>
  <c r="Q458" i="4"/>
  <c r="R458" i="4" s="1"/>
  <c r="Q459" i="4"/>
  <c r="R459" i="4" s="1"/>
  <c r="Q460" i="4"/>
  <c r="R460" i="4" s="1"/>
  <c r="Q461" i="4"/>
  <c r="R461" i="4" s="1"/>
  <c r="Q462" i="4"/>
  <c r="R462" i="4" s="1"/>
  <c r="Q463" i="4"/>
  <c r="R463" i="4" s="1"/>
  <c r="Q464" i="4"/>
  <c r="R464" i="4" s="1"/>
  <c r="Q465" i="4"/>
  <c r="R465" i="4" s="1"/>
  <c r="Q466" i="4"/>
  <c r="R466" i="4" s="1"/>
  <c r="Q467" i="4"/>
  <c r="R467" i="4" s="1"/>
  <c r="Q468" i="4"/>
  <c r="R468" i="4" s="1"/>
  <c r="Q469" i="4"/>
  <c r="R469" i="4" s="1"/>
  <c r="Q470" i="4"/>
  <c r="R470" i="4" s="1"/>
  <c r="Q471" i="4"/>
  <c r="R471" i="4" s="1"/>
  <c r="Q472" i="4"/>
  <c r="R472" i="4" s="1"/>
  <c r="Q473" i="4"/>
  <c r="R473" i="4" s="1"/>
  <c r="Q474" i="4"/>
  <c r="R474" i="4" s="1"/>
  <c r="Q475" i="4"/>
  <c r="R475" i="4" s="1"/>
  <c r="Q476" i="4"/>
  <c r="R476" i="4" s="1"/>
  <c r="Q477" i="4"/>
  <c r="R477" i="4" s="1"/>
  <c r="Q478" i="4"/>
  <c r="R478" i="4" s="1"/>
  <c r="Q479" i="4"/>
  <c r="R479" i="4" s="1"/>
  <c r="Q480" i="4"/>
  <c r="R480" i="4" s="1"/>
  <c r="Q481" i="4"/>
  <c r="R481" i="4" s="1"/>
  <c r="Q482" i="4"/>
  <c r="R482" i="4" s="1"/>
  <c r="Q483" i="4"/>
  <c r="R483" i="4" s="1"/>
  <c r="Q484" i="4"/>
  <c r="R484" i="4" s="1"/>
  <c r="Q485" i="4"/>
  <c r="R485" i="4" s="1"/>
  <c r="Q486" i="4"/>
  <c r="R486" i="4" s="1"/>
  <c r="Q487" i="4"/>
  <c r="R487" i="4" s="1"/>
  <c r="Q488" i="4"/>
  <c r="R488" i="4" s="1"/>
  <c r="Q489" i="4"/>
  <c r="R489" i="4" s="1"/>
  <c r="Q490" i="4"/>
  <c r="R490" i="4" s="1"/>
  <c r="Q491" i="4"/>
  <c r="R491" i="4" s="1"/>
  <c r="Q492" i="4"/>
  <c r="R492" i="4" s="1"/>
  <c r="Q493" i="4"/>
  <c r="R493" i="4" s="1"/>
  <c r="Q494" i="4"/>
  <c r="R494" i="4" s="1"/>
  <c r="Q495" i="4"/>
  <c r="R495" i="4" s="1"/>
  <c r="Q496" i="4"/>
  <c r="R496" i="4" s="1"/>
  <c r="Q497" i="4"/>
  <c r="R497" i="4" s="1"/>
  <c r="Q498" i="4"/>
  <c r="R498" i="4" s="1"/>
  <c r="Q499" i="4"/>
  <c r="R499" i="4" s="1"/>
  <c r="Q500" i="4"/>
  <c r="R500" i="4" s="1"/>
  <c r="Q501" i="4"/>
  <c r="R501" i="4" s="1"/>
  <c r="Q502" i="4"/>
  <c r="R502" i="4" s="1"/>
  <c r="Q503" i="4"/>
  <c r="R503" i="4" s="1"/>
  <c r="Q504" i="4"/>
  <c r="R504" i="4" s="1"/>
  <c r="Q505" i="4"/>
  <c r="R505" i="4" s="1"/>
  <c r="Q506" i="4"/>
  <c r="R506" i="4" s="1"/>
  <c r="Q507" i="4"/>
  <c r="R507" i="4" s="1"/>
  <c r="Q508" i="4"/>
  <c r="R508" i="4" s="1"/>
  <c r="Q509" i="4"/>
  <c r="R509" i="4" s="1"/>
  <c r="Q510" i="4"/>
  <c r="R510" i="4" s="1"/>
  <c r="Q511" i="4"/>
  <c r="R511" i="4" s="1"/>
  <c r="Q512" i="4"/>
  <c r="R512" i="4" s="1"/>
  <c r="Q513" i="4"/>
  <c r="R513" i="4" s="1"/>
  <c r="Q514" i="4"/>
  <c r="R514" i="4" s="1"/>
  <c r="Q515" i="4"/>
  <c r="R515" i="4" s="1"/>
  <c r="Q516" i="4"/>
  <c r="R516" i="4" s="1"/>
  <c r="Q517" i="4"/>
  <c r="R517" i="4" s="1"/>
  <c r="Q518" i="4"/>
  <c r="R518" i="4" s="1"/>
  <c r="Q519" i="4"/>
  <c r="R519" i="4" s="1"/>
  <c r="Q520" i="4"/>
  <c r="R520" i="4" s="1"/>
  <c r="Q521" i="4"/>
  <c r="R521" i="4" s="1"/>
  <c r="Q522" i="4"/>
  <c r="R522" i="4" s="1"/>
  <c r="Q523" i="4"/>
  <c r="R523" i="4" s="1"/>
  <c r="Q524" i="4"/>
  <c r="R524" i="4" s="1"/>
  <c r="Q525" i="4"/>
  <c r="R525" i="4" s="1"/>
  <c r="Q526" i="4"/>
  <c r="R526" i="4" s="1"/>
  <c r="Q527" i="4"/>
  <c r="R527" i="4" s="1"/>
  <c r="Q528" i="4"/>
  <c r="R528" i="4" s="1"/>
  <c r="Q529" i="4"/>
  <c r="R529" i="4" s="1"/>
  <c r="Q530" i="4"/>
  <c r="R530" i="4" s="1"/>
  <c r="Q531" i="4"/>
  <c r="R531" i="4" s="1"/>
  <c r="Q532" i="4"/>
  <c r="R532" i="4" s="1"/>
  <c r="Q533" i="4"/>
  <c r="R533" i="4" s="1"/>
  <c r="Q534" i="4"/>
  <c r="R534" i="4" s="1"/>
  <c r="Q535" i="4"/>
  <c r="R535" i="4" s="1"/>
  <c r="Q536" i="4"/>
  <c r="R536" i="4" s="1"/>
  <c r="Q537" i="4"/>
  <c r="R537" i="4" s="1"/>
  <c r="Q538" i="4"/>
  <c r="R538" i="4" s="1"/>
  <c r="Q539" i="4"/>
  <c r="R539" i="4" s="1"/>
  <c r="Q540" i="4"/>
  <c r="R540" i="4" s="1"/>
  <c r="Q541" i="4"/>
  <c r="R541" i="4" s="1"/>
  <c r="Q542" i="4"/>
  <c r="R542" i="4" s="1"/>
  <c r="Q543" i="4"/>
  <c r="R543" i="4" s="1"/>
  <c r="Q544" i="4"/>
  <c r="R544" i="4" s="1"/>
  <c r="Q545" i="4"/>
  <c r="R545" i="4" s="1"/>
  <c r="Q546" i="4"/>
  <c r="R546" i="4" s="1"/>
  <c r="Q547" i="4"/>
  <c r="R547" i="4" s="1"/>
  <c r="Q548" i="4"/>
  <c r="R548" i="4" s="1"/>
  <c r="Q549" i="4"/>
  <c r="R549" i="4" s="1"/>
  <c r="Q550" i="4"/>
  <c r="R550" i="4" s="1"/>
  <c r="Q551" i="4"/>
  <c r="R551" i="4" s="1"/>
  <c r="Q552" i="4"/>
  <c r="R552" i="4" s="1"/>
  <c r="Q553" i="4"/>
  <c r="R553" i="4" s="1"/>
  <c r="Q554" i="4"/>
  <c r="R554" i="4" s="1"/>
  <c r="Q555" i="4"/>
  <c r="R555" i="4" s="1"/>
  <c r="Q556" i="4"/>
  <c r="R556" i="4" s="1"/>
  <c r="Q557" i="4"/>
  <c r="R557" i="4" s="1"/>
  <c r="Q558" i="4"/>
  <c r="R558" i="4" s="1"/>
  <c r="Q559" i="4"/>
  <c r="R559" i="4" s="1"/>
  <c r="Q560" i="4"/>
  <c r="R560" i="4" s="1"/>
  <c r="Q561" i="4"/>
  <c r="R561" i="4" s="1"/>
  <c r="Q562" i="4"/>
  <c r="R562" i="4" s="1"/>
  <c r="Q563" i="4"/>
  <c r="R563" i="4" s="1"/>
  <c r="Q564" i="4"/>
  <c r="R564" i="4" s="1"/>
  <c r="Q565" i="4"/>
  <c r="R565" i="4" s="1"/>
  <c r="Q566" i="4"/>
  <c r="R566" i="4" s="1"/>
  <c r="Q567" i="4"/>
  <c r="R567" i="4" s="1"/>
  <c r="Q568" i="4"/>
  <c r="R568" i="4" s="1"/>
  <c r="Q569" i="4"/>
  <c r="R569" i="4" s="1"/>
  <c r="Q570" i="4"/>
  <c r="R570" i="4" s="1"/>
  <c r="Q571" i="4"/>
  <c r="R571" i="4" s="1"/>
  <c r="Q572" i="4"/>
  <c r="R572" i="4" s="1"/>
  <c r="Q573" i="4"/>
  <c r="R573" i="4" s="1"/>
  <c r="Q574" i="4"/>
  <c r="R574" i="4" s="1"/>
  <c r="Q575" i="4"/>
  <c r="R575" i="4" s="1"/>
  <c r="Q576" i="4"/>
  <c r="R576" i="4" s="1"/>
  <c r="Q577" i="4"/>
  <c r="R577" i="4" s="1"/>
  <c r="Q578" i="4"/>
  <c r="R578" i="4" s="1"/>
  <c r="Q579" i="4"/>
  <c r="R579" i="4" s="1"/>
  <c r="Q580" i="4"/>
  <c r="R580" i="4" s="1"/>
  <c r="Q581" i="4"/>
  <c r="R581" i="4" s="1"/>
  <c r="Q582" i="4"/>
  <c r="R582" i="4" s="1"/>
  <c r="Q583" i="4"/>
  <c r="R583" i="4" s="1"/>
  <c r="Q584" i="4"/>
  <c r="R584" i="4" s="1"/>
  <c r="Q585" i="4"/>
  <c r="R585" i="4" s="1"/>
  <c r="Q586" i="4"/>
  <c r="R586" i="4" s="1"/>
  <c r="Q587" i="4"/>
  <c r="R587" i="4" s="1"/>
  <c r="Q588" i="4"/>
  <c r="R588" i="4" s="1"/>
  <c r="Q589" i="4"/>
  <c r="R589" i="4" s="1"/>
  <c r="Q590" i="4"/>
  <c r="R590" i="4" s="1"/>
  <c r="Q591" i="4"/>
  <c r="R591" i="4" s="1"/>
  <c r="Q592" i="4"/>
  <c r="R592" i="4" s="1"/>
  <c r="Q593" i="4"/>
  <c r="R593" i="4" s="1"/>
  <c r="Q594" i="4"/>
  <c r="R594" i="4" s="1"/>
  <c r="Q595" i="4"/>
  <c r="R595" i="4" s="1"/>
  <c r="Q596" i="4"/>
  <c r="R596" i="4" s="1"/>
  <c r="Q597" i="4"/>
  <c r="R597" i="4" s="1"/>
  <c r="Q598" i="4"/>
  <c r="R598" i="4" s="1"/>
  <c r="Q599" i="4"/>
  <c r="R599" i="4" s="1"/>
  <c r="Q600" i="4"/>
  <c r="R600" i="4" s="1"/>
  <c r="Q601" i="4"/>
  <c r="R601" i="4" s="1"/>
  <c r="Q602" i="4"/>
  <c r="R602" i="4" s="1"/>
  <c r="Q603" i="4"/>
  <c r="R603" i="4" s="1"/>
  <c r="Q604" i="4"/>
  <c r="R604" i="4" s="1"/>
  <c r="Q605" i="4"/>
  <c r="R605" i="4" s="1"/>
  <c r="Q606" i="4"/>
  <c r="R606" i="4" s="1"/>
  <c r="Q607" i="4"/>
  <c r="R607" i="4" s="1"/>
  <c r="Q608" i="4"/>
  <c r="R608" i="4" s="1"/>
  <c r="Q609" i="4"/>
  <c r="R609" i="4" s="1"/>
  <c r="Q610" i="4"/>
  <c r="R610" i="4" s="1"/>
  <c r="Q611" i="4"/>
  <c r="R611" i="4" s="1"/>
  <c r="Q612" i="4"/>
  <c r="R612" i="4" s="1"/>
  <c r="Q613" i="4"/>
  <c r="R613" i="4" s="1"/>
  <c r="Q614" i="4"/>
  <c r="R614" i="4" s="1"/>
  <c r="Q615" i="4"/>
  <c r="R615" i="4" s="1"/>
  <c r="Q616" i="4"/>
  <c r="R616" i="4" s="1"/>
  <c r="Q617" i="4"/>
  <c r="R617" i="4" s="1"/>
  <c r="Q618" i="4"/>
  <c r="R618" i="4" s="1"/>
  <c r="Q619" i="4"/>
  <c r="R619" i="4" s="1"/>
  <c r="Q620" i="4"/>
  <c r="R620" i="4" s="1"/>
  <c r="Q621" i="4"/>
  <c r="R621" i="4" s="1"/>
  <c r="Q622" i="4"/>
  <c r="R622" i="4" s="1"/>
  <c r="Q623" i="4"/>
  <c r="R623" i="4" s="1"/>
  <c r="Q624" i="4"/>
  <c r="R624" i="4" s="1"/>
  <c r="Q625" i="4"/>
  <c r="R625" i="4" s="1"/>
  <c r="Q626" i="4"/>
  <c r="R626" i="4" s="1"/>
  <c r="Q627" i="4"/>
  <c r="R627" i="4" s="1"/>
  <c r="Q628" i="4"/>
  <c r="R628" i="4" s="1"/>
  <c r="Q629" i="4"/>
  <c r="R629" i="4" s="1"/>
  <c r="Q630" i="4"/>
  <c r="R630" i="4" s="1"/>
  <c r="Q631" i="4"/>
  <c r="R631" i="4" s="1"/>
  <c r="Q632" i="4"/>
  <c r="R632" i="4" s="1"/>
  <c r="Q633" i="4"/>
  <c r="R633" i="4" s="1"/>
  <c r="Q634" i="4"/>
  <c r="R634" i="4" s="1"/>
  <c r="Q635" i="4"/>
  <c r="R635" i="4" s="1"/>
  <c r="Q636" i="4"/>
  <c r="R636" i="4" s="1"/>
  <c r="Q637" i="4"/>
  <c r="R637" i="4" s="1"/>
  <c r="Q638" i="4"/>
  <c r="R638" i="4" s="1"/>
  <c r="Q639" i="4"/>
  <c r="R639" i="4" s="1"/>
  <c r="Q640" i="4"/>
  <c r="R640" i="4" s="1"/>
  <c r="Q641" i="4"/>
  <c r="R641" i="4" s="1"/>
  <c r="Q642" i="4"/>
  <c r="R642" i="4" s="1"/>
  <c r="Q643" i="4"/>
  <c r="R643" i="4" s="1"/>
  <c r="Q644" i="4"/>
  <c r="R644" i="4" s="1"/>
  <c r="Q645" i="4"/>
  <c r="R645" i="4" s="1"/>
  <c r="Q646" i="4"/>
  <c r="R646" i="4" s="1"/>
  <c r="Q647" i="4"/>
  <c r="R647" i="4" s="1"/>
  <c r="Q648" i="4"/>
  <c r="R648" i="4" s="1"/>
  <c r="Q649" i="4"/>
  <c r="R649" i="4" s="1"/>
  <c r="Q650" i="4"/>
  <c r="R650" i="4" s="1"/>
  <c r="Q651" i="4"/>
  <c r="R651" i="4" s="1"/>
  <c r="Q652" i="4"/>
  <c r="R652" i="4" s="1"/>
  <c r="Q653" i="4"/>
  <c r="R653" i="4" s="1"/>
  <c r="Q654" i="4"/>
  <c r="R654" i="4" s="1"/>
  <c r="Q655" i="4"/>
  <c r="R655" i="4" s="1"/>
  <c r="Q656" i="4"/>
  <c r="R656" i="4" s="1"/>
  <c r="Q657" i="4"/>
  <c r="R657" i="4" s="1"/>
  <c r="Q658" i="4"/>
  <c r="R658" i="4" s="1"/>
  <c r="Q659" i="4"/>
  <c r="R659" i="4" s="1"/>
  <c r="Q660" i="4"/>
  <c r="R660" i="4" s="1"/>
  <c r="Q661" i="4"/>
  <c r="R661" i="4" s="1"/>
  <c r="Q662" i="4"/>
  <c r="R662" i="4" s="1"/>
  <c r="Q663" i="4"/>
  <c r="R663" i="4" s="1"/>
  <c r="Q664" i="4"/>
  <c r="R664" i="4" s="1"/>
  <c r="Q665" i="4"/>
  <c r="R665" i="4" s="1"/>
  <c r="Q666" i="4"/>
  <c r="R666" i="4" s="1"/>
  <c r="Q667" i="4"/>
  <c r="R667" i="4" s="1"/>
  <c r="Q668" i="4"/>
  <c r="R668" i="4" s="1"/>
  <c r="Q669" i="4"/>
  <c r="Q670" i="4"/>
  <c r="R670" i="4" s="1"/>
  <c r="Q671" i="4"/>
  <c r="R671" i="4" s="1"/>
  <c r="Q672" i="4"/>
  <c r="R672" i="4" s="1"/>
  <c r="Q673" i="4"/>
  <c r="R673" i="4" s="1"/>
  <c r="Q674" i="4"/>
  <c r="R674" i="4" s="1"/>
  <c r="Q675" i="4"/>
  <c r="R675" i="4" s="1"/>
  <c r="Q676" i="4"/>
  <c r="R676" i="4" s="1"/>
  <c r="Q677" i="4"/>
  <c r="R677" i="4" s="1"/>
  <c r="Q678" i="4"/>
  <c r="R678" i="4" s="1"/>
  <c r="Q679" i="4"/>
  <c r="R679" i="4" s="1"/>
  <c r="Q680" i="4"/>
  <c r="R680" i="4" s="1"/>
  <c r="Q681" i="4"/>
  <c r="R681" i="4" s="1"/>
  <c r="Q682" i="4"/>
  <c r="R682" i="4" s="1"/>
  <c r="Q683" i="4"/>
  <c r="R683" i="4" s="1"/>
  <c r="Q684" i="4"/>
  <c r="R684" i="4" s="1"/>
  <c r="Q685" i="4"/>
  <c r="R685" i="4" s="1"/>
  <c r="Q686" i="4"/>
  <c r="R686" i="4" s="1"/>
  <c r="Q687" i="4"/>
  <c r="R687" i="4" s="1"/>
  <c r="Q688" i="4"/>
  <c r="R688" i="4" s="1"/>
  <c r="Q689" i="4"/>
  <c r="R689" i="4" s="1"/>
  <c r="Q690" i="4"/>
  <c r="R690" i="4" s="1"/>
  <c r="Q691" i="4"/>
  <c r="R691" i="4" s="1"/>
  <c r="Q692" i="4"/>
  <c r="R692" i="4" s="1"/>
  <c r="Q693" i="4"/>
  <c r="R693" i="4" s="1"/>
  <c r="Q694" i="4"/>
  <c r="R694" i="4" s="1"/>
  <c r="Q695" i="4"/>
  <c r="R695" i="4" s="1"/>
  <c r="Q696" i="4"/>
  <c r="R696" i="4" s="1"/>
  <c r="Q697" i="4"/>
  <c r="R697" i="4" s="1"/>
  <c r="Q698" i="4"/>
  <c r="R698" i="4" s="1"/>
  <c r="Q699" i="4"/>
  <c r="R699" i="4" s="1"/>
  <c r="Q700" i="4"/>
  <c r="R700" i="4" s="1"/>
  <c r="Q701" i="4"/>
  <c r="R701" i="4" s="1"/>
  <c r="Q702" i="4"/>
  <c r="R702" i="4" s="1"/>
  <c r="Q703" i="4"/>
  <c r="R703" i="4" s="1"/>
  <c r="Q704" i="4"/>
  <c r="R704" i="4" s="1"/>
  <c r="Q705" i="4"/>
  <c r="R705" i="4" s="1"/>
  <c r="Q706" i="4"/>
  <c r="R706" i="4" s="1"/>
  <c r="Q707" i="4"/>
  <c r="R707" i="4" s="1"/>
  <c r="Q708" i="4"/>
  <c r="R708" i="4" s="1"/>
  <c r="Q709" i="4"/>
  <c r="R709" i="4" s="1"/>
  <c r="Q710" i="4"/>
  <c r="R710" i="4" s="1"/>
  <c r="Q711" i="4"/>
  <c r="R711" i="4" s="1"/>
  <c r="Q712" i="4"/>
  <c r="R712" i="4" s="1"/>
  <c r="Q713" i="4"/>
  <c r="R713" i="4" s="1"/>
  <c r="Q714" i="4"/>
  <c r="R714" i="4" s="1"/>
  <c r="Q715" i="4"/>
  <c r="R715" i="4" s="1"/>
  <c r="Q716" i="4"/>
  <c r="R716" i="4" s="1"/>
  <c r="Q717" i="4"/>
  <c r="R717" i="4" s="1"/>
  <c r="Q718" i="4"/>
  <c r="R718" i="4" s="1"/>
  <c r="Q719" i="4"/>
  <c r="R719" i="4" s="1"/>
  <c r="Q720" i="4"/>
  <c r="R720" i="4" s="1"/>
  <c r="Q721" i="4"/>
  <c r="R721" i="4" s="1"/>
  <c r="Q722" i="4"/>
  <c r="R722" i="4" s="1"/>
  <c r="Q723" i="4"/>
  <c r="R723" i="4" s="1"/>
  <c r="Q724" i="4"/>
  <c r="R724" i="4" s="1"/>
  <c r="Q725" i="4"/>
  <c r="R725" i="4" s="1"/>
  <c r="Q726" i="4"/>
  <c r="R726" i="4" s="1"/>
  <c r="Q727" i="4"/>
  <c r="R727" i="4" s="1"/>
  <c r="Q728" i="4"/>
  <c r="R728" i="4" s="1"/>
  <c r="Q729" i="4"/>
  <c r="R729" i="4" s="1"/>
  <c r="Q730" i="4"/>
  <c r="R730" i="4" s="1"/>
  <c r="Q731" i="4"/>
  <c r="R731" i="4" s="1"/>
  <c r="Q732" i="4"/>
  <c r="R732" i="4" s="1"/>
  <c r="Q733" i="4"/>
  <c r="R733" i="4" s="1"/>
  <c r="Q734" i="4"/>
  <c r="R734" i="4" s="1"/>
  <c r="Q735" i="4"/>
  <c r="R735" i="4" s="1"/>
  <c r="Q736" i="4"/>
  <c r="R736" i="4" s="1"/>
  <c r="Q737" i="4"/>
  <c r="R737" i="4" s="1"/>
  <c r="Q738" i="4"/>
  <c r="R738" i="4" s="1"/>
  <c r="Q739" i="4"/>
  <c r="R739" i="4" s="1"/>
  <c r="Q740" i="4"/>
  <c r="R740" i="4" s="1"/>
  <c r="Q741" i="4"/>
  <c r="R741" i="4" s="1"/>
  <c r="Q742" i="4"/>
  <c r="R742" i="4" s="1"/>
  <c r="Q743" i="4"/>
  <c r="R743" i="4" s="1"/>
  <c r="Q744" i="4"/>
  <c r="R744" i="4" s="1"/>
  <c r="Q745" i="4"/>
  <c r="R745" i="4" s="1"/>
  <c r="Q746" i="4"/>
  <c r="R746" i="4" s="1"/>
  <c r="Q747" i="4"/>
  <c r="R747" i="4" s="1"/>
  <c r="Q748" i="4"/>
  <c r="R748" i="4" s="1"/>
  <c r="Q749" i="4"/>
  <c r="R749" i="4" s="1"/>
  <c r="Q750" i="4"/>
  <c r="R750" i="4" s="1"/>
  <c r="Q751" i="4"/>
  <c r="R751" i="4" s="1"/>
  <c r="Q752" i="4"/>
  <c r="R752" i="4" s="1"/>
  <c r="Q753" i="4"/>
  <c r="R753" i="4" s="1"/>
  <c r="Q754" i="4"/>
  <c r="R754" i="4" s="1"/>
  <c r="Q755" i="4"/>
  <c r="R755" i="4" s="1"/>
  <c r="Q756" i="4"/>
  <c r="R756" i="4" s="1"/>
  <c r="Q757" i="4"/>
  <c r="R757" i="4" s="1"/>
  <c r="Q758" i="4"/>
  <c r="R758" i="4" s="1"/>
  <c r="Q759" i="4"/>
  <c r="R759" i="4" s="1"/>
  <c r="Q760" i="4"/>
  <c r="R760" i="4" s="1"/>
  <c r="Q761" i="4"/>
  <c r="R761" i="4" s="1"/>
  <c r="Q762" i="4"/>
  <c r="R762" i="4" s="1"/>
  <c r="Q763" i="4"/>
  <c r="R763" i="4" s="1"/>
  <c r="Q764" i="4"/>
  <c r="R764" i="4" s="1"/>
  <c r="Q765" i="4"/>
  <c r="R765" i="4" s="1"/>
  <c r="Q766" i="4"/>
  <c r="R766" i="4" s="1"/>
  <c r="Q767" i="4"/>
  <c r="R767" i="4" s="1"/>
  <c r="Q768" i="4"/>
  <c r="R768" i="4" s="1"/>
  <c r="Q769" i="4"/>
  <c r="R769" i="4" s="1"/>
  <c r="Q770" i="4"/>
  <c r="R770" i="4" s="1"/>
  <c r="Q771" i="4"/>
  <c r="R771" i="4" s="1"/>
  <c r="Q772" i="4"/>
  <c r="R772" i="4" s="1"/>
  <c r="Q773" i="4"/>
  <c r="R773" i="4" s="1"/>
  <c r="Q774" i="4"/>
  <c r="R774" i="4" s="1"/>
  <c r="Q775" i="4"/>
  <c r="R775" i="4" s="1"/>
  <c r="Q776" i="4"/>
  <c r="R776" i="4" s="1"/>
  <c r="Q777" i="4"/>
  <c r="R777" i="4" s="1"/>
  <c r="Q778" i="4"/>
  <c r="R778" i="4" s="1"/>
  <c r="Q779" i="4"/>
  <c r="R779" i="4" s="1"/>
  <c r="Q780" i="4"/>
  <c r="R780" i="4" s="1"/>
  <c r="Q781" i="4"/>
  <c r="R781" i="4" s="1"/>
  <c r="Q782" i="4"/>
  <c r="R782" i="4" s="1"/>
  <c r="Q783" i="4"/>
  <c r="R783" i="4" s="1"/>
  <c r="Q784" i="4"/>
  <c r="R784" i="4" s="1"/>
  <c r="Q785" i="4"/>
  <c r="R785" i="4" s="1"/>
  <c r="Q786" i="4"/>
  <c r="R786" i="4" s="1"/>
  <c r="Q787" i="4"/>
  <c r="R787" i="4" s="1"/>
  <c r="Q788" i="4"/>
  <c r="R788" i="4" s="1"/>
  <c r="Q789" i="4"/>
  <c r="Q790" i="4"/>
  <c r="R790" i="4" s="1"/>
  <c r="Q791" i="4"/>
  <c r="R791" i="4" s="1"/>
  <c r="Q792" i="4"/>
  <c r="R792" i="4" s="1"/>
  <c r="Q793" i="4"/>
  <c r="R793" i="4" s="1"/>
  <c r="Q794" i="4"/>
  <c r="R794" i="4" s="1"/>
  <c r="Q795" i="4"/>
  <c r="R795" i="4" s="1"/>
  <c r="Q796" i="4"/>
  <c r="R796" i="4" s="1"/>
  <c r="Q797" i="4"/>
  <c r="R797" i="4" s="1"/>
  <c r="Q798" i="4"/>
  <c r="R798" i="4" s="1"/>
  <c r="Q799" i="4"/>
  <c r="R799" i="4" s="1"/>
  <c r="Q800" i="4"/>
  <c r="R800" i="4" s="1"/>
  <c r="Q801" i="4"/>
  <c r="R801" i="4" s="1"/>
  <c r="Q802" i="4"/>
  <c r="R802" i="4" s="1"/>
  <c r="Q803" i="4"/>
  <c r="R803" i="4" s="1"/>
  <c r="Q804" i="4"/>
  <c r="R804" i="4" s="1"/>
  <c r="Q805" i="4"/>
  <c r="R805" i="4" s="1"/>
  <c r="Q806" i="4"/>
  <c r="R806" i="4" s="1"/>
  <c r="Q807" i="4"/>
  <c r="R807" i="4" s="1"/>
  <c r="Q808" i="4"/>
  <c r="R808" i="4" s="1"/>
  <c r="Q809" i="4"/>
  <c r="R809" i="4" s="1"/>
  <c r="Q810" i="4"/>
  <c r="R810" i="4" s="1"/>
  <c r="Q811" i="4"/>
  <c r="R811" i="4" s="1"/>
  <c r="Q812" i="4"/>
  <c r="R812" i="4" s="1"/>
  <c r="Q813" i="4"/>
  <c r="R813" i="4" s="1"/>
  <c r="Q814" i="4"/>
  <c r="R814" i="4" s="1"/>
  <c r="Q815" i="4"/>
  <c r="R815" i="4" s="1"/>
  <c r="Q816" i="4"/>
  <c r="R816" i="4" s="1"/>
  <c r="Q817" i="4"/>
  <c r="R817" i="4" s="1"/>
  <c r="Q818" i="4"/>
  <c r="R818" i="4" s="1"/>
  <c r="Q819" i="4"/>
  <c r="R819" i="4" s="1"/>
  <c r="Q820" i="4"/>
  <c r="R820" i="4" s="1"/>
  <c r="Q821" i="4"/>
  <c r="R821" i="4" s="1"/>
  <c r="Q822" i="4"/>
  <c r="R822" i="4" s="1"/>
  <c r="Q823" i="4"/>
  <c r="R823" i="4" s="1"/>
  <c r="Q824" i="4"/>
  <c r="R824" i="4" s="1"/>
  <c r="Q825" i="4"/>
  <c r="R825" i="4" s="1"/>
  <c r="Q826" i="4"/>
  <c r="R826" i="4" s="1"/>
  <c r="Q827" i="4"/>
  <c r="R827" i="4" s="1"/>
  <c r="Q828" i="4"/>
  <c r="R828" i="4" s="1"/>
  <c r="Q829" i="4"/>
  <c r="R829" i="4" s="1"/>
  <c r="Q830" i="4"/>
  <c r="R830" i="4" s="1"/>
  <c r="Q831" i="4"/>
  <c r="R831" i="4" s="1"/>
  <c r="Q832" i="4"/>
  <c r="R832" i="4" s="1"/>
  <c r="Q833" i="4"/>
  <c r="R833" i="4" s="1"/>
  <c r="Q834" i="4"/>
  <c r="R834" i="4" s="1"/>
  <c r="Q835" i="4"/>
  <c r="R835" i="4" s="1"/>
  <c r="Q836" i="4"/>
  <c r="R836" i="4" s="1"/>
  <c r="Q837" i="4"/>
  <c r="R837" i="4" s="1"/>
  <c r="Q838" i="4"/>
  <c r="R838" i="4" s="1"/>
  <c r="Q839" i="4"/>
  <c r="R839" i="4" s="1"/>
  <c r="Q840" i="4"/>
  <c r="R840" i="4" s="1"/>
  <c r="Q841" i="4"/>
  <c r="R841" i="4" s="1"/>
  <c r="Q842" i="4"/>
  <c r="R842" i="4" s="1"/>
  <c r="Q843" i="4"/>
  <c r="R843" i="4" s="1"/>
  <c r="Q844" i="4"/>
  <c r="R844" i="4" s="1"/>
  <c r="Q845" i="4"/>
  <c r="R845" i="4" s="1"/>
  <c r="Q846" i="4"/>
  <c r="R846" i="4" s="1"/>
  <c r="Q847" i="4"/>
  <c r="R847" i="4" s="1"/>
  <c r="Q848" i="4"/>
  <c r="R848" i="4" s="1"/>
  <c r="Q849" i="4"/>
  <c r="R849" i="4" s="1"/>
  <c r="Q850" i="4"/>
  <c r="R850" i="4" s="1"/>
  <c r="Q851" i="4"/>
  <c r="R851" i="4" s="1"/>
  <c r="Q852" i="4"/>
  <c r="R852" i="4" s="1"/>
  <c r="Q853" i="4"/>
  <c r="R853" i="4" s="1"/>
  <c r="Q854" i="4"/>
  <c r="R854" i="4" s="1"/>
  <c r="Q855" i="4"/>
  <c r="R855" i="4" s="1"/>
  <c r="Q856" i="4"/>
  <c r="R856" i="4" s="1"/>
  <c r="Q857" i="4"/>
  <c r="R857" i="4" s="1"/>
  <c r="Q858" i="4"/>
  <c r="R858" i="4" s="1"/>
  <c r="Q859" i="4"/>
  <c r="R859" i="4" s="1"/>
  <c r="Q860" i="4"/>
  <c r="R860" i="4" s="1"/>
  <c r="Q861" i="4"/>
  <c r="R861" i="4" s="1"/>
  <c r="Q862" i="4"/>
  <c r="R862" i="4" s="1"/>
  <c r="Q863" i="4"/>
  <c r="R863" i="4" s="1"/>
  <c r="Q864" i="4"/>
  <c r="R864" i="4" s="1"/>
  <c r="Q865" i="4"/>
  <c r="R865" i="4" s="1"/>
  <c r="Q866" i="4"/>
  <c r="R866" i="4" s="1"/>
  <c r="Q867" i="4"/>
  <c r="R867" i="4" s="1"/>
  <c r="Q868" i="4"/>
  <c r="R868" i="4" s="1"/>
  <c r="Q869" i="4"/>
  <c r="R869" i="4" s="1"/>
  <c r="Q870" i="4"/>
  <c r="R870" i="4" s="1"/>
  <c r="Q871" i="4"/>
  <c r="R871" i="4" s="1"/>
  <c r="Q872" i="4"/>
  <c r="R872" i="4" s="1"/>
  <c r="Q873" i="4"/>
  <c r="R873" i="4" s="1"/>
  <c r="Q874" i="4"/>
  <c r="R874" i="4" s="1"/>
  <c r="Q875" i="4"/>
  <c r="R875" i="4" s="1"/>
  <c r="Q876" i="4"/>
  <c r="R876" i="4" s="1"/>
  <c r="Q877" i="4"/>
  <c r="R877" i="4" s="1"/>
  <c r="Q878" i="4"/>
  <c r="R878" i="4" s="1"/>
  <c r="Q879" i="4"/>
  <c r="R879" i="4" s="1"/>
  <c r="Q880" i="4"/>
  <c r="R880" i="4" s="1"/>
  <c r="Q881" i="4"/>
  <c r="R881" i="4" s="1"/>
  <c r="Q882" i="4"/>
  <c r="R882" i="4" s="1"/>
  <c r="Q883" i="4"/>
  <c r="R883" i="4" s="1"/>
  <c r="Q884" i="4"/>
  <c r="R884" i="4" s="1"/>
  <c r="Q885" i="4"/>
  <c r="R885" i="4" s="1"/>
  <c r="Q886" i="4"/>
  <c r="R886" i="4" s="1"/>
  <c r="Q887" i="4"/>
  <c r="R887" i="4" s="1"/>
  <c r="Q888" i="4"/>
  <c r="R888" i="4" s="1"/>
  <c r="Q889" i="4"/>
  <c r="R889" i="4" s="1"/>
  <c r="Q890" i="4"/>
  <c r="R890" i="4" s="1"/>
  <c r="Q891" i="4"/>
  <c r="R891" i="4" s="1"/>
  <c r="Q892" i="4"/>
  <c r="R892" i="4" s="1"/>
  <c r="Q893" i="4"/>
  <c r="R893" i="4" s="1"/>
  <c r="Q894" i="4"/>
  <c r="R894" i="4" s="1"/>
  <c r="Q895" i="4"/>
  <c r="R895" i="4" s="1"/>
  <c r="Q896" i="4"/>
  <c r="R896" i="4" s="1"/>
  <c r="Q897" i="4"/>
  <c r="R897" i="4" s="1"/>
  <c r="Q898" i="4"/>
  <c r="R898" i="4" s="1"/>
  <c r="Q899" i="4"/>
  <c r="R899" i="4" s="1"/>
  <c r="Q900" i="4"/>
  <c r="R900" i="4" s="1"/>
  <c r="Q901" i="4"/>
  <c r="R901" i="4" s="1"/>
  <c r="Q902" i="4"/>
  <c r="R902" i="4" s="1"/>
  <c r="Q903" i="4"/>
  <c r="R903" i="4" s="1"/>
  <c r="Q904" i="4"/>
  <c r="R904" i="4" s="1"/>
  <c r="Q905" i="4"/>
  <c r="R905" i="4" s="1"/>
  <c r="Q906" i="4"/>
  <c r="R906" i="4" s="1"/>
  <c r="Q907" i="4"/>
  <c r="R907" i="4" s="1"/>
  <c r="Q908" i="4"/>
  <c r="R908" i="4" s="1"/>
  <c r="Q909" i="4"/>
  <c r="R909" i="4" s="1"/>
  <c r="Q910" i="4"/>
  <c r="R910" i="4" s="1"/>
  <c r="Q911" i="4"/>
  <c r="R911" i="4" s="1"/>
  <c r="Q912" i="4"/>
  <c r="R912" i="4" s="1"/>
  <c r="Q913" i="4"/>
  <c r="R913" i="4" s="1"/>
  <c r="Q914" i="4"/>
  <c r="R914" i="4" s="1"/>
  <c r="Q915" i="4"/>
  <c r="R915" i="4" s="1"/>
  <c r="Q916" i="4"/>
  <c r="R916" i="4" s="1"/>
  <c r="Q917" i="4"/>
  <c r="R917" i="4" s="1"/>
  <c r="Q918" i="4"/>
  <c r="R918" i="4" s="1"/>
  <c r="Q919" i="4"/>
  <c r="R919" i="4" s="1"/>
  <c r="Q920" i="4"/>
  <c r="R920" i="4" s="1"/>
  <c r="Q921" i="4"/>
  <c r="R921" i="4" s="1"/>
  <c r="Q922" i="4"/>
  <c r="R922" i="4" s="1"/>
  <c r="Q923" i="4"/>
  <c r="R923" i="4" s="1"/>
  <c r="Q924" i="4"/>
  <c r="R924" i="4" s="1"/>
  <c r="Q925" i="4"/>
  <c r="R925" i="4" s="1"/>
  <c r="Q926" i="4"/>
  <c r="R926" i="4" s="1"/>
  <c r="Q927" i="4"/>
  <c r="R927" i="4" s="1"/>
  <c r="Q928" i="4"/>
  <c r="R928" i="4" s="1"/>
  <c r="Q929" i="4"/>
  <c r="R929" i="4" s="1"/>
  <c r="Q930" i="4"/>
  <c r="R930" i="4" s="1"/>
  <c r="Q931" i="4"/>
  <c r="R931" i="4" s="1"/>
  <c r="Q932" i="4"/>
  <c r="R932" i="4" s="1"/>
  <c r="Q933" i="4"/>
  <c r="R933" i="4" s="1"/>
  <c r="Q934" i="4"/>
  <c r="R934" i="4" s="1"/>
  <c r="Q935" i="4"/>
  <c r="R935" i="4" s="1"/>
  <c r="Q936" i="4"/>
  <c r="R936" i="4" s="1"/>
  <c r="Q937" i="4"/>
  <c r="R937" i="4" s="1"/>
  <c r="Q938" i="4"/>
  <c r="R938" i="4" s="1"/>
  <c r="Q939" i="4"/>
  <c r="R939" i="4" s="1"/>
  <c r="Q940" i="4"/>
  <c r="R940" i="4" s="1"/>
  <c r="Q941" i="4"/>
  <c r="R941" i="4" s="1"/>
  <c r="Q942" i="4"/>
  <c r="R942" i="4" s="1"/>
  <c r="Q943" i="4"/>
  <c r="R943" i="4" s="1"/>
  <c r="Q944" i="4"/>
  <c r="R944" i="4" s="1"/>
  <c r="Q945" i="4"/>
  <c r="R945" i="4" s="1"/>
  <c r="Q946" i="4"/>
  <c r="R946" i="4" s="1"/>
  <c r="Q947" i="4"/>
  <c r="R947" i="4" s="1"/>
  <c r="Q948" i="4"/>
  <c r="R948" i="4" s="1"/>
  <c r="Q949" i="4"/>
  <c r="R949" i="4" s="1"/>
  <c r="Q950" i="4"/>
  <c r="R950" i="4" s="1"/>
  <c r="Q951" i="4"/>
  <c r="R951" i="4" s="1"/>
  <c r="Q952" i="4"/>
  <c r="R952" i="4" s="1"/>
  <c r="Q953" i="4"/>
  <c r="R953" i="4" s="1"/>
  <c r="Q954" i="4"/>
  <c r="R954" i="4" s="1"/>
  <c r="Q955" i="4"/>
  <c r="R955" i="4" s="1"/>
  <c r="Q956" i="4"/>
  <c r="R956" i="4" s="1"/>
  <c r="Q957" i="4"/>
  <c r="R957" i="4" s="1"/>
  <c r="Q958" i="4"/>
  <c r="R958" i="4" s="1"/>
  <c r="Q959" i="4"/>
  <c r="R959" i="4" s="1"/>
  <c r="Q960" i="4"/>
  <c r="R960" i="4" s="1"/>
  <c r="Q961" i="4"/>
  <c r="R961" i="4" s="1"/>
  <c r="Q962" i="4"/>
  <c r="R962" i="4" s="1"/>
  <c r="Q963" i="4"/>
  <c r="R963" i="4" s="1"/>
  <c r="Q964" i="4"/>
  <c r="R964" i="4" s="1"/>
  <c r="Q965" i="4"/>
  <c r="R965" i="4" s="1"/>
  <c r="Q966" i="4"/>
  <c r="R966" i="4" s="1"/>
  <c r="Q967" i="4"/>
  <c r="R967" i="4" s="1"/>
  <c r="Q968" i="4"/>
  <c r="R968" i="4" s="1"/>
  <c r="Q969" i="4"/>
  <c r="R969" i="4" s="1"/>
  <c r="Q970" i="4"/>
  <c r="R970" i="4" s="1"/>
  <c r="Q971" i="4"/>
  <c r="R971" i="4" s="1"/>
  <c r="Q972" i="4"/>
  <c r="R972" i="4" s="1"/>
  <c r="Q973" i="4"/>
  <c r="R973" i="4" s="1"/>
  <c r="Q974" i="4"/>
  <c r="R974" i="4" s="1"/>
  <c r="Q975" i="4"/>
  <c r="R975" i="4" s="1"/>
  <c r="Q976" i="4"/>
  <c r="R976" i="4" s="1"/>
  <c r="Q977" i="4"/>
  <c r="R977" i="4" s="1"/>
  <c r="Q978" i="4"/>
  <c r="R978" i="4" s="1"/>
  <c r="Q979" i="4"/>
  <c r="R979" i="4" s="1"/>
  <c r="Q980" i="4"/>
  <c r="R980" i="4" s="1"/>
  <c r="Q981" i="4"/>
  <c r="R981" i="4" s="1"/>
  <c r="Q982" i="4"/>
  <c r="R982" i="4" s="1"/>
  <c r="Q983" i="4"/>
  <c r="R983" i="4" s="1"/>
  <c r="Q984" i="4"/>
  <c r="R984" i="4" s="1"/>
  <c r="Q985" i="4"/>
  <c r="R985" i="4" s="1"/>
  <c r="Q986" i="4"/>
  <c r="R986" i="4" s="1"/>
  <c r="Q987" i="4"/>
  <c r="R987" i="4" s="1"/>
  <c r="Q988" i="4"/>
  <c r="R988" i="4" s="1"/>
  <c r="Q989" i="4"/>
  <c r="R989" i="4" s="1"/>
  <c r="Q990" i="4"/>
  <c r="R990" i="4" s="1"/>
  <c r="Q991" i="4"/>
  <c r="R991" i="4" s="1"/>
  <c r="Q992" i="4"/>
  <c r="R992" i="4" s="1"/>
  <c r="Q993" i="4"/>
  <c r="R993" i="4" s="1"/>
  <c r="Q994" i="4"/>
  <c r="R994" i="4" s="1"/>
  <c r="Q995" i="4"/>
  <c r="R995" i="4" s="1"/>
  <c r="Q996" i="4"/>
  <c r="R996" i="4" s="1"/>
  <c r="Q997" i="4"/>
  <c r="R997" i="4" s="1"/>
  <c r="Q998" i="4"/>
  <c r="R998" i="4" s="1"/>
  <c r="Q999" i="4"/>
  <c r="R999" i="4" s="1"/>
  <c r="Q1000" i="4"/>
  <c r="R1000" i="4" s="1"/>
  <c r="Q1001" i="4"/>
  <c r="R1001" i="4" s="1"/>
  <c r="Q1002" i="4"/>
  <c r="R1002" i="4" s="1"/>
  <c r="AF9" i="8"/>
  <c r="AF10" i="8"/>
  <c r="AF11" i="8"/>
  <c r="AF8" i="8"/>
  <c r="AF2" i="8"/>
  <c r="AF3" i="8"/>
  <c r="AF4" i="8"/>
  <c r="AF5" i="8"/>
  <c r="K2" i="6"/>
  <c r="K3" i="6"/>
  <c r="K4" i="6"/>
  <c r="K5" i="6"/>
  <c r="K6" i="6"/>
  <c r="K7" i="6"/>
  <c r="K8" i="6"/>
  <c r="K9" i="6"/>
  <c r="K10" i="6"/>
  <c r="K11" i="6"/>
  <c r="K12" i="6"/>
  <c r="K13" i="6"/>
  <c r="W3" i="8"/>
  <c r="W4" i="8"/>
  <c r="K3" i="8"/>
  <c r="K4" i="8"/>
  <c r="K5" i="8"/>
  <c r="K6" i="8"/>
  <c r="K7" i="8"/>
  <c r="K8" i="8"/>
  <c r="K9" i="8"/>
  <c r="K10" i="8"/>
  <c r="K11" i="8"/>
  <c r="K12" i="8"/>
  <c r="K13" i="8"/>
  <c r="K14" i="8"/>
  <c r="K15" i="8"/>
  <c r="K16" i="8"/>
  <c r="K17" i="8"/>
  <c r="K18" i="8"/>
  <c r="K19" i="8"/>
  <c r="K20" i="8"/>
  <c r="K21" i="8"/>
  <c r="K22" i="8"/>
  <c r="K2" i="8"/>
  <c r="J3" i="8"/>
  <c r="J4" i="8"/>
  <c r="J5" i="8"/>
  <c r="J6" i="8"/>
  <c r="J7" i="8"/>
  <c r="J8" i="8"/>
  <c r="J9" i="8"/>
  <c r="J10" i="8"/>
  <c r="J11" i="8"/>
  <c r="J12" i="8"/>
  <c r="J13" i="8"/>
  <c r="J14" i="8"/>
  <c r="J15" i="8"/>
  <c r="J16" i="8"/>
  <c r="J17" i="8"/>
  <c r="J18" i="8"/>
  <c r="J19" i="8"/>
  <c r="J20" i="8"/>
  <c r="J21" i="8"/>
  <c r="J22" i="8"/>
  <c r="J2" i="8"/>
  <c r="C6" i="7"/>
  <c r="C5" i="7"/>
  <c r="C4" i="7"/>
  <c r="C3" i="7"/>
  <c r="C2" i="7"/>
  <c r="W10" i="6"/>
  <c r="W9" i="6"/>
  <c r="W8" i="6"/>
  <c r="W7" i="6"/>
  <c r="W6" i="6"/>
  <c r="W5" i="6"/>
  <c r="W4" i="6"/>
  <c r="W3" i="6"/>
  <c r="W2" i="6"/>
  <c r="F9" i="6"/>
  <c r="F10" i="6" s="1"/>
  <c r="F11" i="6" s="1"/>
  <c r="F12" i="6" s="1"/>
  <c r="F13" i="6" s="1"/>
  <c r="K9" i="2"/>
  <c r="K10" i="2"/>
  <c r="K11" i="2"/>
  <c r="K15" i="2"/>
  <c r="K12" i="2"/>
  <c r="K8" i="2"/>
  <c r="K13" i="2"/>
  <c r="K14" i="2"/>
  <c r="W2" i="8" l="1"/>
  <c r="F6" i="7"/>
  <c r="F5" i="7"/>
  <c r="F4" i="7"/>
  <c r="F3" i="7"/>
  <c r="F2" i="7"/>
  <c r="D3" i="6" l="1"/>
  <c r="D4" i="6" s="1"/>
  <c r="D5" i="6" s="1"/>
  <c r="D6" i="6" s="1"/>
  <c r="D7" i="6" s="1"/>
  <c r="D8" i="6" s="1"/>
  <c r="D9" i="6" s="1"/>
  <c r="D10" i="6" s="1"/>
  <c r="D11" i="6" s="1"/>
  <c r="D12" i="6" s="1"/>
  <c r="D13" i="6" s="1"/>
  <c r="G13" i="6"/>
  <c r="G12" i="6"/>
  <c r="G11" i="6"/>
  <c r="G10" i="6"/>
  <c r="G9" i="6"/>
  <c r="G8" i="6"/>
  <c r="G7" i="6"/>
  <c r="G6" i="6"/>
  <c r="G5" i="6"/>
  <c r="G4" i="6"/>
  <c r="G3" i="6"/>
  <c r="G2" i="6"/>
  <c r="A1000" i="6"/>
  <c r="A999" i="6"/>
  <c r="A998" i="6"/>
  <c r="A997" i="6"/>
  <c r="A996" i="6"/>
  <c r="A995" i="6"/>
  <c r="A994" i="6"/>
  <c r="A993" i="6"/>
  <c r="A992" i="6"/>
  <c r="A991" i="6"/>
  <c r="A990" i="6"/>
  <c r="A989" i="6"/>
  <c r="A988" i="6"/>
  <c r="A987" i="6"/>
  <c r="A986" i="6"/>
  <c r="A985" i="6"/>
  <c r="A984" i="6"/>
  <c r="A983" i="6"/>
  <c r="A982" i="6"/>
  <c r="A981" i="6"/>
  <c r="A980" i="6"/>
  <c r="A979" i="6"/>
  <c r="A978" i="6"/>
  <c r="A977" i="6"/>
  <c r="A976" i="6"/>
  <c r="A975" i="6"/>
  <c r="A974" i="6"/>
  <c r="A973" i="6"/>
  <c r="A972" i="6"/>
  <c r="A971" i="6"/>
  <c r="A970" i="6"/>
  <c r="A969" i="6"/>
  <c r="A968" i="6"/>
  <c r="A967" i="6"/>
  <c r="A966" i="6"/>
  <c r="A965" i="6"/>
  <c r="A964" i="6"/>
  <c r="A963" i="6"/>
  <c r="A962" i="6"/>
  <c r="A961" i="6"/>
  <c r="A960" i="6"/>
  <c r="A959" i="6"/>
  <c r="A958" i="6"/>
  <c r="A957" i="6"/>
  <c r="A956" i="6"/>
  <c r="A955" i="6"/>
  <c r="A954" i="6"/>
  <c r="A953" i="6"/>
  <c r="A952" i="6"/>
  <c r="A951" i="6"/>
  <c r="A950" i="6"/>
  <c r="A949" i="6"/>
  <c r="A948" i="6"/>
  <c r="A947" i="6"/>
  <c r="A946" i="6"/>
  <c r="A945" i="6"/>
  <c r="A944" i="6"/>
  <c r="A943" i="6"/>
  <c r="A942" i="6"/>
  <c r="A941" i="6"/>
  <c r="A940" i="6"/>
  <c r="A939" i="6"/>
  <c r="A938" i="6"/>
  <c r="A937" i="6"/>
  <c r="A936" i="6"/>
  <c r="A935" i="6"/>
  <c r="A934" i="6"/>
  <c r="A933" i="6"/>
  <c r="A932" i="6"/>
  <c r="A931" i="6"/>
  <c r="A930" i="6"/>
  <c r="A929" i="6"/>
  <c r="A928" i="6"/>
  <c r="A927" i="6"/>
  <c r="A926" i="6"/>
  <c r="A925" i="6"/>
  <c r="A924" i="6"/>
  <c r="A923" i="6"/>
  <c r="A922" i="6"/>
  <c r="A921" i="6"/>
  <c r="A920" i="6"/>
  <c r="A919" i="6"/>
  <c r="A918" i="6"/>
  <c r="A917" i="6"/>
  <c r="A916" i="6"/>
  <c r="A915" i="6"/>
  <c r="A914" i="6"/>
  <c r="A913" i="6"/>
  <c r="A912" i="6"/>
  <c r="A911" i="6"/>
  <c r="A910" i="6"/>
  <c r="A909" i="6"/>
  <c r="A908" i="6"/>
  <c r="A907" i="6"/>
  <c r="A906" i="6"/>
  <c r="A905" i="6"/>
  <c r="A904" i="6"/>
  <c r="A903" i="6"/>
  <c r="A902" i="6"/>
  <c r="A901" i="6"/>
  <c r="A900" i="6"/>
  <c r="A899" i="6"/>
  <c r="A898" i="6"/>
  <c r="A897" i="6"/>
  <c r="A896" i="6"/>
  <c r="A895" i="6"/>
  <c r="A894" i="6"/>
  <c r="A893" i="6"/>
  <c r="A892" i="6"/>
  <c r="A891" i="6"/>
  <c r="A890" i="6"/>
  <c r="A889" i="6"/>
  <c r="A888" i="6"/>
  <c r="A887" i="6"/>
  <c r="A886" i="6"/>
  <c r="A885" i="6"/>
  <c r="A884" i="6"/>
  <c r="A883" i="6"/>
  <c r="A882" i="6"/>
  <c r="A881" i="6"/>
  <c r="A880" i="6"/>
  <c r="A879" i="6"/>
  <c r="A878" i="6"/>
  <c r="A877" i="6"/>
  <c r="A876" i="6"/>
  <c r="A875" i="6"/>
  <c r="A874" i="6"/>
  <c r="A873" i="6"/>
  <c r="A872" i="6"/>
  <c r="A871" i="6"/>
  <c r="A870" i="6"/>
  <c r="A869" i="6"/>
  <c r="A868" i="6"/>
  <c r="A867" i="6"/>
  <c r="A866" i="6"/>
  <c r="A865" i="6"/>
  <c r="A864" i="6"/>
  <c r="A863" i="6"/>
  <c r="A862" i="6"/>
  <c r="A861" i="6"/>
  <c r="A860" i="6"/>
  <c r="A859" i="6"/>
  <c r="A858" i="6"/>
  <c r="A857" i="6"/>
  <c r="A856" i="6"/>
  <c r="A855" i="6"/>
  <c r="A854" i="6"/>
  <c r="A853" i="6"/>
  <c r="A852" i="6"/>
  <c r="A851" i="6"/>
  <c r="A850" i="6"/>
  <c r="A849" i="6"/>
  <c r="A848" i="6"/>
  <c r="A847" i="6"/>
  <c r="A846" i="6"/>
  <c r="A845" i="6"/>
  <c r="A844" i="6"/>
  <c r="A843" i="6"/>
  <c r="A842" i="6"/>
  <c r="A841" i="6"/>
  <c r="A840" i="6"/>
  <c r="A839" i="6"/>
  <c r="A838" i="6"/>
  <c r="A837" i="6"/>
  <c r="A836" i="6"/>
  <c r="A835" i="6"/>
  <c r="A834" i="6"/>
  <c r="A833" i="6"/>
  <c r="A832" i="6"/>
  <c r="A831" i="6"/>
  <c r="A830" i="6"/>
  <c r="A829" i="6"/>
  <c r="A828" i="6"/>
  <c r="A827" i="6"/>
  <c r="A826" i="6"/>
  <c r="A825" i="6"/>
  <c r="A824" i="6"/>
  <c r="A823" i="6"/>
  <c r="A822" i="6"/>
  <c r="A821" i="6"/>
  <c r="A820" i="6"/>
  <c r="A819" i="6"/>
  <c r="A818" i="6"/>
  <c r="A817" i="6"/>
  <c r="A816" i="6"/>
  <c r="A815" i="6"/>
  <c r="A814" i="6"/>
  <c r="A813" i="6"/>
  <c r="A812" i="6"/>
  <c r="A811" i="6"/>
  <c r="A810" i="6"/>
  <c r="A809" i="6"/>
  <c r="A808" i="6"/>
  <c r="A807" i="6"/>
  <c r="A806" i="6"/>
  <c r="A805" i="6"/>
  <c r="A804" i="6"/>
  <c r="A803" i="6"/>
  <c r="A802" i="6"/>
  <c r="A801" i="6"/>
  <c r="A800" i="6"/>
  <c r="A799" i="6"/>
  <c r="A798" i="6"/>
  <c r="A797" i="6"/>
  <c r="A796" i="6"/>
  <c r="A795" i="6"/>
  <c r="A794" i="6"/>
  <c r="A793" i="6"/>
  <c r="A792" i="6"/>
  <c r="A791" i="6"/>
  <c r="A790" i="6"/>
  <c r="A789" i="6"/>
  <c r="A788" i="6"/>
  <c r="A787" i="6"/>
  <c r="A786" i="6"/>
  <c r="A785" i="6"/>
  <c r="A784" i="6"/>
  <c r="A783" i="6"/>
  <c r="A782" i="6"/>
  <c r="A781" i="6"/>
  <c r="A780" i="6"/>
  <c r="A779" i="6"/>
  <c r="A778" i="6"/>
  <c r="A777" i="6"/>
  <c r="A776" i="6"/>
  <c r="A775" i="6"/>
  <c r="A774" i="6"/>
  <c r="A773" i="6"/>
  <c r="A772" i="6"/>
  <c r="A771" i="6"/>
  <c r="A770" i="6"/>
  <c r="A769" i="6"/>
  <c r="A768" i="6"/>
  <c r="A767" i="6"/>
  <c r="A766" i="6"/>
  <c r="A765" i="6"/>
  <c r="A764" i="6"/>
  <c r="A763" i="6"/>
  <c r="A762" i="6"/>
  <c r="A761" i="6"/>
  <c r="A760" i="6"/>
  <c r="A759" i="6"/>
  <c r="A758" i="6"/>
  <c r="A757" i="6"/>
  <c r="A756" i="6"/>
  <c r="A755" i="6"/>
  <c r="A754" i="6"/>
  <c r="A753" i="6"/>
  <c r="A752" i="6"/>
  <c r="A751" i="6"/>
  <c r="A750" i="6"/>
  <c r="A749" i="6"/>
  <c r="A748" i="6"/>
  <c r="A747" i="6"/>
  <c r="A746" i="6"/>
  <c r="A745" i="6"/>
  <c r="A744" i="6"/>
  <c r="A743" i="6"/>
  <c r="A742" i="6"/>
  <c r="A741" i="6"/>
  <c r="A740" i="6"/>
  <c r="A739" i="6"/>
  <c r="A738" i="6"/>
  <c r="A737" i="6"/>
  <c r="A736" i="6"/>
  <c r="A735" i="6"/>
  <c r="A734" i="6"/>
  <c r="A733" i="6"/>
  <c r="A732" i="6"/>
  <c r="A731" i="6"/>
  <c r="A730" i="6"/>
  <c r="A729" i="6"/>
  <c r="A728" i="6"/>
  <c r="A727" i="6"/>
  <c r="A726" i="6"/>
  <c r="A725" i="6"/>
  <c r="A724" i="6"/>
  <c r="A723" i="6"/>
  <c r="A722" i="6"/>
  <c r="A721" i="6"/>
  <c r="A720" i="6"/>
  <c r="A719" i="6"/>
  <c r="A718" i="6"/>
  <c r="A717" i="6"/>
  <c r="A716" i="6"/>
  <c r="A715" i="6"/>
  <c r="A714" i="6"/>
  <c r="A713" i="6"/>
  <c r="A712" i="6"/>
  <c r="A711" i="6"/>
  <c r="A710" i="6"/>
  <c r="A709" i="6"/>
  <c r="A708" i="6"/>
  <c r="A707" i="6"/>
  <c r="A706" i="6"/>
  <c r="A705" i="6"/>
  <c r="A704" i="6"/>
  <c r="A703" i="6"/>
  <c r="A702" i="6"/>
  <c r="A701" i="6"/>
  <c r="A700" i="6"/>
  <c r="A699" i="6"/>
  <c r="A698" i="6"/>
  <c r="A697" i="6"/>
  <c r="A696" i="6"/>
  <c r="A695" i="6"/>
  <c r="A694" i="6"/>
  <c r="A693" i="6"/>
  <c r="A692" i="6"/>
  <c r="A691" i="6"/>
  <c r="A690" i="6"/>
  <c r="A689" i="6"/>
  <c r="A688" i="6"/>
  <c r="A687" i="6"/>
  <c r="A686" i="6"/>
  <c r="A685" i="6"/>
  <c r="A684" i="6"/>
  <c r="A683" i="6"/>
  <c r="A682" i="6"/>
  <c r="A681" i="6"/>
  <c r="A680" i="6"/>
  <c r="A679" i="6"/>
  <c r="A678" i="6"/>
  <c r="A677" i="6"/>
  <c r="A676" i="6"/>
  <c r="A675" i="6"/>
  <c r="A674" i="6"/>
  <c r="A673" i="6"/>
  <c r="A672" i="6"/>
  <c r="A671" i="6"/>
  <c r="A670" i="6"/>
  <c r="A669" i="6"/>
  <c r="A668" i="6"/>
  <c r="A667" i="6"/>
  <c r="A666" i="6"/>
  <c r="A665" i="6"/>
  <c r="A664" i="6"/>
  <c r="A663" i="6"/>
  <c r="A662" i="6"/>
  <c r="A661" i="6"/>
  <c r="A660" i="6"/>
  <c r="A659" i="6"/>
  <c r="A658" i="6"/>
  <c r="A657" i="6"/>
  <c r="A656" i="6"/>
  <c r="A655" i="6"/>
  <c r="A654" i="6"/>
  <c r="A653" i="6"/>
  <c r="A652" i="6"/>
  <c r="A651" i="6"/>
  <c r="A650" i="6"/>
  <c r="A649" i="6"/>
  <c r="A648" i="6"/>
  <c r="A647" i="6"/>
  <c r="A646" i="6"/>
  <c r="A645" i="6"/>
  <c r="A644" i="6"/>
  <c r="A643" i="6"/>
  <c r="A642" i="6"/>
  <c r="A641" i="6"/>
  <c r="A640" i="6"/>
  <c r="A639" i="6"/>
  <c r="A638" i="6"/>
  <c r="A637" i="6"/>
  <c r="A636" i="6"/>
  <c r="A635" i="6"/>
  <c r="A634" i="6"/>
  <c r="A633" i="6"/>
  <c r="A632" i="6"/>
  <c r="A631" i="6"/>
  <c r="A630" i="6"/>
  <c r="A629" i="6"/>
  <c r="A628" i="6"/>
  <c r="A627" i="6"/>
  <c r="A626" i="6"/>
  <c r="A625" i="6"/>
  <c r="A624" i="6"/>
  <c r="A623" i="6"/>
  <c r="A622" i="6"/>
  <c r="A621" i="6"/>
  <c r="A620" i="6"/>
  <c r="A619" i="6"/>
  <c r="A618" i="6"/>
  <c r="A617" i="6"/>
  <c r="A616" i="6"/>
  <c r="A615" i="6"/>
  <c r="A614" i="6"/>
  <c r="A613" i="6"/>
  <c r="A612" i="6"/>
  <c r="A611" i="6"/>
  <c r="A610" i="6"/>
  <c r="A609" i="6"/>
  <c r="A608" i="6"/>
  <c r="A607" i="6"/>
  <c r="A606" i="6"/>
  <c r="A605" i="6"/>
  <c r="A604" i="6"/>
  <c r="A603" i="6"/>
  <c r="A602" i="6"/>
  <c r="A601" i="6"/>
  <c r="A600" i="6"/>
  <c r="A599" i="6"/>
  <c r="A598" i="6"/>
  <c r="A597" i="6"/>
  <c r="A596" i="6"/>
  <c r="A595" i="6"/>
  <c r="A594" i="6"/>
  <c r="A593" i="6"/>
  <c r="A592" i="6"/>
  <c r="A591" i="6"/>
  <c r="A590" i="6"/>
  <c r="A589" i="6"/>
  <c r="A588" i="6"/>
  <c r="A587" i="6"/>
  <c r="A586" i="6"/>
  <c r="A585" i="6"/>
  <c r="A584" i="6"/>
  <c r="A583" i="6"/>
  <c r="A582" i="6"/>
  <c r="A581" i="6"/>
  <c r="A580" i="6"/>
  <c r="A579" i="6"/>
  <c r="A578" i="6"/>
  <c r="A577" i="6"/>
  <c r="A576" i="6"/>
  <c r="A575" i="6"/>
  <c r="A574" i="6"/>
  <c r="A573" i="6"/>
  <c r="A572" i="6"/>
  <c r="A571" i="6"/>
  <c r="A570" i="6"/>
  <c r="A569" i="6"/>
  <c r="A568" i="6"/>
  <c r="A567" i="6"/>
  <c r="A566" i="6"/>
  <c r="A565" i="6"/>
  <c r="A564" i="6"/>
  <c r="A563" i="6"/>
  <c r="A562" i="6"/>
  <c r="A561" i="6"/>
  <c r="A560" i="6"/>
  <c r="A559" i="6"/>
  <c r="A558" i="6"/>
  <c r="A557" i="6"/>
  <c r="A556" i="6"/>
  <c r="A555" i="6"/>
  <c r="A554" i="6"/>
  <c r="A553" i="6"/>
  <c r="A552" i="6"/>
  <c r="A551" i="6"/>
  <c r="A550" i="6"/>
  <c r="A549" i="6"/>
  <c r="A548" i="6"/>
  <c r="A547" i="6"/>
  <c r="A546" i="6"/>
  <c r="A545" i="6"/>
  <c r="A544" i="6"/>
  <c r="A543" i="6"/>
  <c r="A542" i="6"/>
  <c r="A541" i="6"/>
  <c r="A540" i="6"/>
  <c r="A539" i="6"/>
  <c r="A538" i="6"/>
  <c r="A537" i="6"/>
  <c r="A536" i="6"/>
  <c r="A535" i="6"/>
  <c r="A534" i="6"/>
  <c r="A533" i="6"/>
  <c r="A532" i="6"/>
  <c r="A531" i="6"/>
  <c r="A530" i="6"/>
  <c r="A529" i="6"/>
  <c r="A528" i="6"/>
  <c r="A527" i="6"/>
  <c r="A526" i="6"/>
  <c r="A525" i="6"/>
  <c r="A524" i="6"/>
  <c r="A523" i="6"/>
  <c r="A522" i="6"/>
  <c r="A521" i="6"/>
  <c r="A520" i="6"/>
  <c r="A519" i="6"/>
  <c r="A518" i="6"/>
  <c r="A517" i="6"/>
  <c r="A516" i="6"/>
  <c r="A515" i="6"/>
  <c r="A514" i="6"/>
  <c r="A513" i="6"/>
  <c r="A512" i="6"/>
  <c r="A511" i="6"/>
  <c r="A510" i="6"/>
  <c r="A509" i="6"/>
  <c r="A508" i="6"/>
  <c r="A507" i="6"/>
  <c r="A506" i="6"/>
  <c r="A505" i="6"/>
  <c r="A504" i="6"/>
  <c r="A503" i="6"/>
  <c r="A502" i="6"/>
  <c r="A501" i="6"/>
  <c r="A500" i="6"/>
  <c r="A499" i="6"/>
  <c r="A498" i="6"/>
  <c r="A497" i="6"/>
  <c r="A496" i="6"/>
  <c r="A495" i="6"/>
  <c r="A494" i="6"/>
  <c r="A493" i="6"/>
  <c r="A492" i="6"/>
  <c r="A491" i="6"/>
  <c r="A490" i="6"/>
  <c r="A489" i="6"/>
  <c r="A488" i="6"/>
  <c r="A487" i="6"/>
  <c r="A486" i="6"/>
  <c r="A485" i="6"/>
  <c r="A484" i="6"/>
  <c r="A483" i="6"/>
  <c r="A482" i="6"/>
  <c r="A481" i="6"/>
  <c r="A480" i="6"/>
  <c r="A479" i="6"/>
  <c r="A478" i="6"/>
  <c r="A477" i="6"/>
  <c r="A476" i="6"/>
  <c r="A475" i="6"/>
  <c r="A474" i="6"/>
  <c r="A473" i="6"/>
  <c r="A472" i="6"/>
  <c r="A471" i="6"/>
  <c r="A470" i="6"/>
  <c r="A469" i="6"/>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A400" i="6"/>
  <c r="A399" i="6"/>
  <c r="A398" i="6"/>
  <c r="A397" i="6"/>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Q2" i="1"/>
  <c r="Q3" i="1"/>
  <c r="Q4" i="1"/>
  <c r="B4" i="6" s="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O2" i="1"/>
  <c r="P2" i="1" s="1"/>
  <c r="O3" i="1"/>
  <c r="P3" i="1" s="1"/>
  <c r="O4" i="1"/>
  <c r="O5" i="1"/>
  <c r="P5" i="1" s="1"/>
  <c r="O6" i="1"/>
  <c r="O7" i="1"/>
  <c r="O8" i="1"/>
  <c r="O9" i="1"/>
  <c r="P9" i="1" s="1"/>
  <c r="O10" i="1"/>
  <c r="O11" i="1"/>
  <c r="O12" i="1"/>
  <c r="P12" i="1" s="1"/>
  <c r="O13" i="1"/>
  <c r="O14" i="1"/>
  <c r="P14" i="1" s="1"/>
  <c r="O15" i="1"/>
  <c r="O16" i="1"/>
  <c r="P16" i="1" s="1"/>
  <c r="O17" i="1"/>
  <c r="O18" i="1"/>
  <c r="P18" i="1" s="1"/>
  <c r="O19" i="1"/>
  <c r="P19" i="1" s="1"/>
  <c r="O20" i="1"/>
  <c r="O21" i="1"/>
  <c r="P21" i="1" s="1"/>
  <c r="O22" i="1"/>
  <c r="O23" i="1"/>
  <c r="O24" i="1"/>
  <c r="O25" i="1"/>
  <c r="O26" i="1"/>
  <c r="O27" i="1"/>
  <c r="O28" i="1"/>
  <c r="P28" i="1" s="1"/>
  <c r="O29" i="1"/>
  <c r="O30" i="1"/>
  <c r="P30" i="1" s="1"/>
  <c r="O31" i="1"/>
  <c r="O32" i="1"/>
  <c r="P32" i="1" s="1"/>
  <c r="O33" i="1"/>
  <c r="O34" i="1"/>
  <c r="P34" i="1" s="1"/>
  <c r="O35" i="1"/>
  <c r="P35" i="1" s="1"/>
  <c r="O36" i="1"/>
  <c r="O37" i="1"/>
  <c r="P37" i="1" s="1"/>
  <c r="O38" i="1"/>
  <c r="O39" i="1"/>
  <c r="O40" i="1"/>
  <c r="O41" i="1"/>
  <c r="O42" i="1"/>
  <c r="P42" i="1" s="1"/>
  <c r="O43" i="1"/>
  <c r="O44" i="1"/>
  <c r="P44" i="1" s="1"/>
  <c r="O45" i="1"/>
  <c r="O46" i="1"/>
  <c r="P46" i="1" s="1"/>
  <c r="O47" i="1"/>
  <c r="O48" i="1"/>
  <c r="P48" i="1" s="1"/>
  <c r="O49" i="1"/>
  <c r="O50" i="1"/>
  <c r="P50" i="1" s="1"/>
  <c r="O51" i="1"/>
  <c r="P51" i="1" s="1"/>
  <c r="O52" i="1"/>
  <c r="O53" i="1"/>
  <c r="P53" i="1" s="1"/>
  <c r="O54" i="1"/>
  <c r="O55" i="1"/>
  <c r="O56" i="1"/>
  <c r="O57" i="1"/>
  <c r="O58" i="1"/>
  <c r="P58" i="1" s="1"/>
  <c r="O59" i="1"/>
  <c r="O60" i="1"/>
  <c r="P60" i="1" s="1"/>
  <c r="O61" i="1"/>
  <c r="O62" i="1"/>
  <c r="P62" i="1" s="1"/>
  <c r="O63" i="1"/>
  <c r="O64" i="1"/>
  <c r="P64" i="1" s="1"/>
  <c r="O65" i="1"/>
  <c r="O66" i="1"/>
  <c r="P66" i="1" s="1"/>
  <c r="O67" i="1"/>
  <c r="P67" i="1" s="1"/>
  <c r="O68" i="1"/>
  <c r="O69" i="1"/>
  <c r="P69" i="1" s="1"/>
  <c r="O70" i="1"/>
  <c r="O71" i="1"/>
  <c r="P71" i="1" s="1"/>
  <c r="O72" i="1"/>
  <c r="O73" i="1"/>
  <c r="O74" i="1"/>
  <c r="P74" i="1" s="1"/>
  <c r="O75" i="1"/>
  <c r="O76" i="1"/>
  <c r="P76" i="1" s="1"/>
  <c r="O77" i="1"/>
  <c r="O78" i="1"/>
  <c r="P78" i="1" s="1"/>
  <c r="O79" i="1"/>
  <c r="O80" i="1"/>
  <c r="P80" i="1" s="1"/>
  <c r="O81" i="1"/>
  <c r="O82" i="1"/>
  <c r="P82" i="1" s="1"/>
  <c r="O83" i="1"/>
  <c r="P83" i="1" s="1"/>
  <c r="O84" i="1"/>
  <c r="O85" i="1"/>
  <c r="P85" i="1" s="1"/>
  <c r="O86" i="1"/>
  <c r="O87" i="1"/>
  <c r="P87" i="1" s="1"/>
  <c r="O88" i="1"/>
  <c r="O89" i="1"/>
  <c r="O90" i="1"/>
  <c r="O91" i="1"/>
  <c r="O92" i="1"/>
  <c r="P92" i="1" s="1"/>
  <c r="O93" i="1"/>
  <c r="O94" i="1"/>
  <c r="P94" i="1" s="1"/>
  <c r="O95" i="1"/>
  <c r="O96" i="1"/>
  <c r="P96" i="1" s="1"/>
  <c r="O97" i="1"/>
  <c r="O98" i="1"/>
  <c r="P98" i="1" s="1"/>
  <c r="O99" i="1"/>
  <c r="P99" i="1" s="1"/>
  <c r="O100" i="1"/>
  <c r="O101" i="1"/>
  <c r="P101" i="1" s="1"/>
  <c r="O102" i="1"/>
  <c r="O103" i="1"/>
  <c r="P103" i="1" s="1"/>
  <c r="O104" i="1"/>
  <c r="O105" i="1"/>
  <c r="P105" i="1" s="1"/>
  <c r="O106" i="1"/>
  <c r="O107" i="1"/>
  <c r="O108" i="1"/>
  <c r="P108" i="1" s="1"/>
  <c r="O109" i="1"/>
  <c r="O110" i="1"/>
  <c r="P110" i="1" s="1"/>
  <c r="O111" i="1"/>
  <c r="O112" i="1"/>
  <c r="P112" i="1" s="1"/>
  <c r="O113" i="1"/>
  <c r="O114" i="1"/>
  <c r="P114" i="1" s="1"/>
  <c r="O115" i="1"/>
  <c r="P115" i="1" s="1"/>
  <c r="O116" i="1"/>
  <c r="O117" i="1"/>
  <c r="P117" i="1" s="1"/>
  <c r="O118" i="1"/>
  <c r="O119" i="1"/>
  <c r="O120" i="1"/>
  <c r="O121" i="1"/>
  <c r="P121" i="1" s="1"/>
  <c r="O122" i="1"/>
  <c r="O123" i="1"/>
  <c r="O124" i="1"/>
  <c r="P124" i="1" s="1"/>
  <c r="O125" i="1"/>
  <c r="O126" i="1"/>
  <c r="P126" i="1" s="1"/>
  <c r="O127" i="1"/>
  <c r="O128" i="1"/>
  <c r="P128" i="1" s="1"/>
  <c r="O129" i="1"/>
  <c r="O130" i="1"/>
  <c r="P130" i="1" s="1"/>
  <c r="O131" i="1"/>
  <c r="P131" i="1" s="1"/>
  <c r="O132" i="1"/>
  <c r="O133" i="1"/>
  <c r="P133" i="1" s="1"/>
  <c r="O134" i="1"/>
  <c r="O135" i="1"/>
  <c r="O136" i="1"/>
  <c r="O137" i="1"/>
  <c r="P137" i="1" s="1"/>
  <c r="O138" i="1"/>
  <c r="O139" i="1"/>
  <c r="O140" i="1"/>
  <c r="P140" i="1" s="1"/>
  <c r="O141" i="1"/>
  <c r="O142" i="1"/>
  <c r="P142" i="1" s="1"/>
  <c r="O143" i="1"/>
  <c r="O144" i="1"/>
  <c r="P144" i="1" s="1"/>
  <c r="O145" i="1"/>
  <c r="O146" i="1"/>
  <c r="P146" i="1" s="1"/>
  <c r="O147" i="1"/>
  <c r="P147" i="1" s="1"/>
  <c r="O148" i="1"/>
  <c r="O149" i="1"/>
  <c r="P149" i="1" s="1"/>
  <c r="O150" i="1"/>
  <c r="O151" i="1"/>
  <c r="O152" i="1"/>
  <c r="O153" i="1"/>
  <c r="O154" i="1"/>
  <c r="O155" i="1"/>
  <c r="O156" i="1"/>
  <c r="P156" i="1" s="1"/>
  <c r="O157" i="1"/>
  <c r="O158" i="1"/>
  <c r="P158" i="1" s="1"/>
  <c r="O159" i="1"/>
  <c r="O160" i="1"/>
  <c r="P160" i="1" s="1"/>
  <c r="O161" i="1"/>
  <c r="O162" i="1"/>
  <c r="P162" i="1" s="1"/>
  <c r="O163" i="1"/>
  <c r="P163" i="1" s="1"/>
  <c r="O164" i="1"/>
  <c r="O165" i="1"/>
  <c r="P165" i="1" s="1"/>
  <c r="O166" i="1"/>
  <c r="O167" i="1"/>
  <c r="O168" i="1"/>
  <c r="O169" i="1"/>
  <c r="O170" i="1"/>
  <c r="P170" i="1" s="1"/>
  <c r="O171" i="1"/>
  <c r="O172" i="1"/>
  <c r="P172" i="1" s="1"/>
  <c r="O173" i="1"/>
  <c r="O174" i="1"/>
  <c r="P174" i="1" s="1"/>
  <c r="O175" i="1"/>
  <c r="O176" i="1"/>
  <c r="P176" i="1" s="1"/>
  <c r="O177" i="1"/>
  <c r="O178" i="1"/>
  <c r="P178" i="1" s="1"/>
  <c r="O179" i="1"/>
  <c r="P179" i="1" s="1"/>
  <c r="O180" i="1"/>
  <c r="O181" i="1"/>
  <c r="P181" i="1" s="1"/>
  <c r="O182" i="1"/>
  <c r="O183" i="1"/>
  <c r="O184" i="1"/>
  <c r="O185" i="1"/>
  <c r="O186" i="1"/>
  <c r="P186" i="1" s="1"/>
  <c r="O187" i="1"/>
  <c r="O188" i="1"/>
  <c r="P188" i="1" s="1"/>
  <c r="O189" i="1"/>
  <c r="O190" i="1"/>
  <c r="P190" i="1" s="1"/>
  <c r="O191" i="1"/>
  <c r="O192" i="1"/>
  <c r="P192" i="1" s="1"/>
  <c r="O193" i="1"/>
  <c r="O194" i="1"/>
  <c r="P194" i="1" s="1"/>
  <c r="O195" i="1"/>
  <c r="P195" i="1" s="1"/>
  <c r="O196" i="1"/>
  <c r="O197" i="1"/>
  <c r="P197" i="1" s="1"/>
  <c r="O198" i="1"/>
  <c r="O199" i="1"/>
  <c r="P199" i="1" s="1"/>
  <c r="O200" i="1"/>
  <c r="O201" i="1"/>
  <c r="O202" i="1"/>
  <c r="P202" i="1" s="1"/>
  <c r="O203" i="1"/>
  <c r="O204" i="1"/>
  <c r="P204" i="1" s="1"/>
  <c r="O205" i="1"/>
  <c r="O206" i="1"/>
  <c r="P206" i="1" s="1"/>
  <c r="O207" i="1"/>
  <c r="O208" i="1"/>
  <c r="P208" i="1" s="1"/>
  <c r="O209" i="1"/>
  <c r="O210" i="1"/>
  <c r="P210" i="1" s="1"/>
  <c r="O211" i="1"/>
  <c r="P211" i="1" s="1"/>
  <c r="O212" i="1"/>
  <c r="O213" i="1"/>
  <c r="P213" i="1" s="1"/>
  <c r="O214" i="1"/>
  <c r="O215" i="1"/>
  <c r="P215" i="1" s="1"/>
  <c r="O216" i="1"/>
  <c r="O217" i="1"/>
  <c r="O218" i="1"/>
  <c r="O219" i="1"/>
  <c r="O220" i="1"/>
  <c r="P220" i="1" s="1"/>
  <c r="O221" i="1"/>
  <c r="O222" i="1"/>
  <c r="P222" i="1" s="1"/>
  <c r="O223" i="1"/>
  <c r="O224" i="1"/>
  <c r="P224" i="1" s="1"/>
  <c r="O225" i="1"/>
  <c r="O226" i="1"/>
  <c r="O227" i="1"/>
  <c r="P227" i="1" s="1"/>
  <c r="O228" i="1"/>
  <c r="O229" i="1"/>
  <c r="O230" i="1"/>
  <c r="O231" i="1"/>
  <c r="O232" i="1"/>
  <c r="O233" i="1"/>
  <c r="O234" i="1"/>
  <c r="P234" i="1" s="1"/>
  <c r="O235" i="1"/>
  <c r="O236" i="1"/>
  <c r="O237" i="1"/>
  <c r="P237" i="1" s="1"/>
  <c r="O238" i="1"/>
  <c r="O239" i="1"/>
  <c r="P239" i="1" s="1"/>
  <c r="O240" i="1"/>
  <c r="O241" i="1"/>
  <c r="O242" i="1"/>
  <c r="O243" i="1"/>
  <c r="P243" i="1" s="1"/>
  <c r="O244" i="1"/>
  <c r="O245" i="1"/>
  <c r="O246" i="1"/>
  <c r="O247" i="1"/>
  <c r="O248" i="1"/>
  <c r="P248" i="1" s="1"/>
  <c r="O249" i="1"/>
  <c r="O250" i="1"/>
  <c r="O251" i="1"/>
  <c r="O252" i="1"/>
  <c r="O253" i="1"/>
  <c r="P253" i="1" s="1"/>
  <c r="O254" i="1"/>
  <c r="O255" i="1"/>
  <c r="P255" i="1" s="1"/>
  <c r="O256" i="1"/>
  <c r="O257" i="1"/>
  <c r="O258" i="1"/>
  <c r="O259" i="1"/>
  <c r="O260" i="1"/>
  <c r="P260" i="1" s="1"/>
  <c r="O261" i="1"/>
  <c r="O262" i="1"/>
  <c r="O263" i="1"/>
  <c r="O264" i="1"/>
  <c r="O265" i="1"/>
  <c r="O266" i="1"/>
  <c r="P266" i="1" s="1"/>
  <c r="O267" i="1"/>
  <c r="O268" i="1"/>
  <c r="P268" i="1" s="1"/>
  <c r="O269" i="1"/>
  <c r="P269" i="1" s="1"/>
  <c r="O270" i="1"/>
  <c r="O271" i="1"/>
  <c r="P271" i="1" s="1"/>
  <c r="O272" i="1"/>
  <c r="O273" i="1"/>
  <c r="P273" i="1" s="1"/>
  <c r="O274" i="1"/>
  <c r="O275" i="1"/>
  <c r="O276" i="1"/>
  <c r="P276" i="1" s="1"/>
  <c r="O277" i="1"/>
  <c r="O278" i="1"/>
  <c r="O279" i="1"/>
  <c r="O280" i="1"/>
  <c r="O281" i="1"/>
  <c r="O282" i="1"/>
  <c r="P282" i="1" s="1"/>
  <c r="O283" i="1"/>
  <c r="O284" i="1"/>
  <c r="P284" i="1" s="1"/>
  <c r="O285" i="1"/>
  <c r="O286" i="1"/>
  <c r="O287" i="1"/>
  <c r="P287" i="1" s="1"/>
  <c r="O288" i="1"/>
  <c r="O289" i="1"/>
  <c r="P289" i="1" s="1"/>
  <c r="O290" i="1"/>
  <c r="O291" i="1"/>
  <c r="O292" i="1"/>
  <c r="P292" i="1" s="1"/>
  <c r="O293" i="1"/>
  <c r="O294" i="1"/>
  <c r="O295" i="1"/>
  <c r="O296" i="1"/>
  <c r="O297" i="1"/>
  <c r="O298" i="1"/>
  <c r="O299" i="1"/>
  <c r="O300" i="1"/>
  <c r="P300" i="1" s="1"/>
  <c r="O301" i="1"/>
  <c r="O302" i="1"/>
  <c r="O303" i="1"/>
  <c r="P303" i="1" s="1"/>
  <c r="O304" i="1"/>
  <c r="O305" i="1"/>
  <c r="P305" i="1" s="1"/>
  <c r="O306" i="1"/>
  <c r="O307" i="1"/>
  <c r="P307" i="1" s="1"/>
  <c r="O308" i="1"/>
  <c r="P308" i="1" s="1"/>
  <c r="O309" i="1"/>
  <c r="O310" i="1"/>
  <c r="P310" i="1" s="1"/>
  <c r="O311" i="1"/>
  <c r="O312" i="1"/>
  <c r="O313" i="1"/>
  <c r="O314" i="1"/>
  <c r="O315" i="1"/>
  <c r="O316" i="1"/>
  <c r="P316" i="1" s="1"/>
  <c r="O317" i="1"/>
  <c r="O318" i="1"/>
  <c r="O319" i="1"/>
  <c r="O320" i="1"/>
  <c r="O321" i="1"/>
  <c r="P321" i="1" s="1"/>
  <c r="O322" i="1"/>
  <c r="O323" i="1"/>
  <c r="P323" i="1" s="1"/>
  <c r="O324" i="1"/>
  <c r="O325" i="1"/>
  <c r="O326" i="1"/>
  <c r="O327" i="1"/>
  <c r="O328" i="1"/>
  <c r="O329" i="1"/>
  <c r="O330" i="1"/>
  <c r="O331" i="1"/>
  <c r="O332" i="1"/>
  <c r="O333" i="1"/>
  <c r="P333" i="1" s="1"/>
  <c r="O334" i="1"/>
  <c r="O335" i="1"/>
  <c r="O336" i="1"/>
  <c r="O337" i="1"/>
  <c r="P337" i="1" s="1"/>
  <c r="O338" i="1"/>
  <c r="O339" i="1"/>
  <c r="P339" i="1" s="1"/>
  <c r="O340" i="1"/>
  <c r="O341" i="1"/>
  <c r="O342" i="1"/>
  <c r="P342" i="1" s="1"/>
  <c r="O343" i="1"/>
  <c r="O344" i="1"/>
  <c r="P344" i="1" s="1"/>
  <c r="O345" i="1"/>
  <c r="O346" i="1"/>
  <c r="O347" i="1"/>
  <c r="O348" i="1"/>
  <c r="O349" i="1"/>
  <c r="P349" i="1" s="1"/>
  <c r="O350" i="1"/>
  <c r="O351" i="1"/>
  <c r="O352" i="1"/>
  <c r="O353" i="1"/>
  <c r="O354" i="1"/>
  <c r="O355" i="1"/>
  <c r="P355" i="1" s="1"/>
  <c r="O356" i="1"/>
  <c r="O357" i="1"/>
  <c r="O358" i="1"/>
  <c r="O359" i="1"/>
  <c r="O360" i="1"/>
  <c r="O361" i="1"/>
  <c r="O362" i="1"/>
  <c r="P362" i="1" s="1"/>
  <c r="O363" i="1"/>
  <c r="O364" i="1"/>
  <c r="O365" i="1"/>
  <c r="P365" i="1" s="1"/>
  <c r="O366" i="1"/>
  <c r="O367" i="1"/>
  <c r="P367" i="1" s="1"/>
  <c r="O368" i="1"/>
  <c r="O369" i="1"/>
  <c r="O370" i="1"/>
  <c r="O371" i="1"/>
  <c r="P371" i="1" s="1"/>
  <c r="O372" i="1"/>
  <c r="O373" i="1"/>
  <c r="O374" i="1"/>
  <c r="O375" i="1"/>
  <c r="O376" i="1"/>
  <c r="P376" i="1" s="1"/>
  <c r="O377" i="1"/>
  <c r="O378" i="1"/>
  <c r="O379" i="1"/>
  <c r="O380" i="1"/>
  <c r="O381" i="1"/>
  <c r="P381" i="1" s="1"/>
  <c r="O382" i="1"/>
  <c r="O383" i="1"/>
  <c r="P383" i="1" s="1"/>
  <c r="O384" i="1"/>
  <c r="O385" i="1"/>
  <c r="O386" i="1"/>
  <c r="O387" i="1"/>
  <c r="O388" i="1"/>
  <c r="P388" i="1" s="1"/>
  <c r="O389" i="1"/>
  <c r="O390" i="1"/>
  <c r="O391" i="1"/>
  <c r="O392" i="1"/>
  <c r="O393" i="1"/>
  <c r="O394" i="1"/>
  <c r="P394" i="1" s="1"/>
  <c r="O395" i="1"/>
  <c r="O396" i="1"/>
  <c r="P396" i="1" s="1"/>
  <c r="O397" i="1"/>
  <c r="P397" i="1" s="1"/>
  <c r="O398" i="1"/>
  <c r="O399" i="1"/>
  <c r="P399" i="1" s="1"/>
  <c r="O400" i="1"/>
  <c r="O401" i="1"/>
  <c r="P401" i="1" s="1"/>
  <c r="O402" i="1"/>
  <c r="O403" i="1"/>
  <c r="O404" i="1"/>
  <c r="P404" i="1" s="1"/>
  <c r="O405" i="1"/>
  <c r="O406" i="1"/>
  <c r="O407" i="1"/>
  <c r="O408" i="1"/>
  <c r="O409" i="1"/>
  <c r="O410" i="1"/>
  <c r="P410" i="1" s="1"/>
  <c r="O411" i="1"/>
  <c r="O412" i="1"/>
  <c r="P412" i="1" s="1"/>
  <c r="O413" i="1"/>
  <c r="O414" i="1"/>
  <c r="O415" i="1"/>
  <c r="P415" i="1" s="1"/>
  <c r="O416" i="1"/>
  <c r="O417" i="1"/>
  <c r="P417" i="1" s="1"/>
  <c r="O418" i="1"/>
  <c r="O419" i="1"/>
  <c r="O420" i="1"/>
  <c r="P420" i="1" s="1"/>
  <c r="O421" i="1"/>
  <c r="O422" i="1"/>
  <c r="O423" i="1"/>
  <c r="O424" i="1"/>
  <c r="O425" i="1"/>
  <c r="O426" i="1"/>
  <c r="O427" i="1"/>
  <c r="O428" i="1"/>
  <c r="P428" i="1" s="1"/>
  <c r="O429" i="1"/>
  <c r="O430" i="1"/>
  <c r="O431" i="1"/>
  <c r="P431" i="1" s="1"/>
  <c r="O432" i="1"/>
  <c r="O433" i="1"/>
  <c r="P433" i="1" s="1"/>
  <c r="O434" i="1"/>
  <c r="O435" i="1"/>
  <c r="P435" i="1" s="1"/>
  <c r="O436" i="1"/>
  <c r="P436" i="1" s="1"/>
  <c r="O437" i="1"/>
  <c r="O438" i="1"/>
  <c r="P438" i="1" s="1"/>
  <c r="O439" i="1"/>
  <c r="O440" i="1"/>
  <c r="O441" i="1"/>
  <c r="O442" i="1"/>
  <c r="O443" i="1"/>
  <c r="O444" i="1"/>
  <c r="P444" i="1" s="1"/>
  <c r="O445" i="1"/>
  <c r="O446" i="1"/>
  <c r="O447" i="1"/>
  <c r="O448" i="1"/>
  <c r="O449" i="1"/>
  <c r="P449" i="1" s="1"/>
  <c r="O450" i="1"/>
  <c r="O451" i="1"/>
  <c r="P451" i="1" s="1"/>
  <c r="O452" i="1"/>
  <c r="O453" i="1"/>
  <c r="O454" i="1"/>
  <c r="O455" i="1"/>
  <c r="O456" i="1"/>
  <c r="O457" i="1"/>
  <c r="O458" i="1"/>
  <c r="O459" i="1"/>
  <c r="O460" i="1"/>
  <c r="O461" i="1"/>
  <c r="P461" i="1" s="1"/>
  <c r="O462" i="1"/>
  <c r="O463" i="1"/>
  <c r="O464" i="1"/>
  <c r="O465" i="1"/>
  <c r="P465" i="1" s="1"/>
  <c r="O466" i="1"/>
  <c r="O467" i="1"/>
  <c r="P467" i="1" s="1"/>
  <c r="O468" i="1"/>
  <c r="O469" i="1"/>
  <c r="O470" i="1"/>
  <c r="P470" i="1" s="1"/>
  <c r="O471" i="1"/>
  <c r="O472" i="1"/>
  <c r="P472" i="1" s="1"/>
  <c r="O473" i="1"/>
  <c r="O474" i="1"/>
  <c r="O475" i="1"/>
  <c r="O476" i="1"/>
  <c r="O477" i="1"/>
  <c r="P477" i="1" s="1"/>
  <c r="O478" i="1"/>
  <c r="O479" i="1"/>
  <c r="O480" i="1"/>
  <c r="O481" i="1"/>
  <c r="O482" i="1"/>
  <c r="O483" i="1"/>
  <c r="P483" i="1" s="1"/>
  <c r="O484" i="1"/>
  <c r="O485" i="1"/>
  <c r="O486" i="1"/>
  <c r="O487" i="1"/>
  <c r="O488" i="1"/>
  <c r="O489" i="1"/>
  <c r="O490" i="1"/>
  <c r="P490" i="1" s="1"/>
  <c r="O491" i="1"/>
  <c r="O492" i="1"/>
  <c r="O493" i="1"/>
  <c r="P493" i="1" s="1"/>
  <c r="O494" i="1"/>
  <c r="O495" i="1"/>
  <c r="P495" i="1" s="1"/>
  <c r="O496" i="1"/>
  <c r="O497" i="1"/>
  <c r="O498" i="1"/>
  <c r="O499" i="1"/>
  <c r="P499" i="1" s="1"/>
  <c r="O500" i="1"/>
  <c r="O501" i="1"/>
  <c r="O502" i="1"/>
  <c r="O503" i="1"/>
  <c r="O504" i="1"/>
  <c r="P504" i="1" s="1"/>
  <c r="O505" i="1"/>
  <c r="O506" i="1"/>
  <c r="O507" i="1"/>
  <c r="O508" i="1"/>
  <c r="O509" i="1"/>
  <c r="P509" i="1" s="1"/>
  <c r="O510" i="1"/>
  <c r="O511" i="1"/>
  <c r="P511" i="1" s="1"/>
  <c r="O512" i="1"/>
  <c r="O513" i="1"/>
  <c r="O514" i="1"/>
  <c r="O515" i="1"/>
  <c r="O516" i="1"/>
  <c r="P516" i="1" s="1"/>
  <c r="O517" i="1"/>
  <c r="O518" i="1"/>
  <c r="O519" i="1"/>
  <c r="O520" i="1"/>
  <c r="O521" i="1"/>
  <c r="O522" i="1"/>
  <c r="P522" i="1" s="1"/>
  <c r="O523" i="1"/>
  <c r="O524" i="1"/>
  <c r="P524" i="1" s="1"/>
  <c r="O525" i="1"/>
  <c r="P525" i="1" s="1"/>
  <c r="O526" i="1"/>
  <c r="O527" i="1"/>
  <c r="P527" i="1" s="1"/>
  <c r="O528" i="1"/>
  <c r="O529" i="1"/>
  <c r="P529" i="1" s="1"/>
  <c r="O530" i="1"/>
  <c r="O531" i="1"/>
  <c r="O532" i="1"/>
  <c r="P532" i="1" s="1"/>
  <c r="O533" i="1"/>
  <c r="O534" i="1"/>
  <c r="O535" i="1"/>
  <c r="O536" i="1"/>
  <c r="O537" i="1"/>
  <c r="O538" i="1"/>
  <c r="P538" i="1" s="1"/>
  <c r="O539" i="1"/>
  <c r="O540" i="1"/>
  <c r="P540" i="1" s="1"/>
  <c r="O541" i="1"/>
  <c r="O542" i="1"/>
  <c r="O543" i="1"/>
  <c r="P543" i="1" s="1"/>
  <c r="O544" i="1"/>
  <c r="O545" i="1"/>
  <c r="P545" i="1" s="1"/>
  <c r="O546" i="1"/>
  <c r="O547" i="1"/>
  <c r="O548" i="1"/>
  <c r="P548" i="1" s="1"/>
  <c r="O549" i="1"/>
  <c r="O550" i="1"/>
  <c r="O551" i="1"/>
  <c r="O552" i="1"/>
  <c r="O553" i="1"/>
  <c r="O554" i="1"/>
  <c r="O555" i="1"/>
  <c r="O556" i="1"/>
  <c r="P556" i="1" s="1"/>
  <c r="O557" i="1"/>
  <c r="O558" i="1"/>
  <c r="O559" i="1"/>
  <c r="P559" i="1" s="1"/>
  <c r="O560" i="1"/>
  <c r="O561" i="1"/>
  <c r="P561" i="1" s="1"/>
  <c r="O562" i="1"/>
  <c r="O563" i="1"/>
  <c r="P563" i="1" s="1"/>
  <c r="O564" i="1"/>
  <c r="P564" i="1" s="1"/>
  <c r="O565" i="1"/>
  <c r="O566" i="1"/>
  <c r="P566" i="1" s="1"/>
  <c r="O567" i="1"/>
  <c r="O568" i="1"/>
  <c r="O569" i="1"/>
  <c r="O570" i="1"/>
  <c r="O571" i="1"/>
  <c r="O572" i="1"/>
  <c r="P572" i="1" s="1"/>
  <c r="O573" i="1"/>
  <c r="O574" i="1"/>
  <c r="O575" i="1"/>
  <c r="O576" i="1"/>
  <c r="O577" i="1"/>
  <c r="P577" i="1" s="1"/>
  <c r="O578" i="1"/>
  <c r="O579" i="1"/>
  <c r="P579" i="1" s="1"/>
  <c r="O580" i="1"/>
  <c r="O581" i="1"/>
  <c r="O582" i="1"/>
  <c r="O583" i="1"/>
  <c r="O584" i="1"/>
  <c r="O585" i="1"/>
  <c r="O586" i="1"/>
  <c r="O587" i="1"/>
  <c r="O588" i="1"/>
  <c r="O589" i="1"/>
  <c r="P589" i="1" s="1"/>
  <c r="O590" i="1"/>
  <c r="O591" i="1"/>
  <c r="O592" i="1"/>
  <c r="O593" i="1"/>
  <c r="P593" i="1" s="1"/>
  <c r="O594" i="1"/>
  <c r="O595" i="1"/>
  <c r="P595" i="1" s="1"/>
  <c r="O596" i="1"/>
  <c r="O597" i="1"/>
  <c r="O598" i="1"/>
  <c r="O599" i="1"/>
  <c r="O600" i="1"/>
  <c r="P600" i="1" s="1"/>
  <c r="O601" i="1"/>
  <c r="O602" i="1"/>
  <c r="O603" i="1"/>
  <c r="O604" i="1"/>
  <c r="O605" i="1"/>
  <c r="P605" i="1" s="1"/>
  <c r="O606" i="1"/>
  <c r="O607" i="1"/>
  <c r="O608" i="1"/>
  <c r="O609" i="1"/>
  <c r="O610" i="1"/>
  <c r="O611" i="1"/>
  <c r="P611" i="1" s="1"/>
  <c r="O612" i="1"/>
  <c r="O613" i="1"/>
  <c r="O614" i="1"/>
  <c r="O615" i="1"/>
  <c r="O616" i="1"/>
  <c r="O617" i="1"/>
  <c r="O618" i="1"/>
  <c r="O619" i="1"/>
  <c r="O620" i="1"/>
  <c r="O621" i="1"/>
  <c r="O622" i="1"/>
  <c r="P622" i="1" s="1"/>
  <c r="O623" i="1"/>
  <c r="O624" i="1"/>
  <c r="P624" i="1" s="1"/>
  <c r="O625" i="1"/>
  <c r="O626" i="1"/>
  <c r="O627" i="1"/>
  <c r="P627" i="1" s="1"/>
  <c r="O628" i="1"/>
  <c r="O629" i="1"/>
  <c r="O630" i="1"/>
  <c r="O631" i="1"/>
  <c r="O632" i="1"/>
  <c r="O633" i="1"/>
  <c r="O634" i="1"/>
  <c r="O635" i="1"/>
  <c r="P635" i="1" s="1"/>
  <c r="O636" i="1"/>
  <c r="O637" i="1"/>
  <c r="O638" i="1"/>
  <c r="O639" i="1"/>
  <c r="O640" i="1"/>
  <c r="P640" i="1" s="1"/>
  <c r="O641" i="1"/>
  <c r="O642" i="1"/>
  <c r="O643" i="1"/>
  <c r="O644" i="1"/>
  <c r="P644" i="1" s="1"/>
  <c r="O645" i="1"/>
  <c r="O646" i="1"/>
  <c r="O647" i="1"/>
  <c r="O648" i="1"/>
  <c r="O649" i="1"/>
  <c r="O650" i="1"/>
  <c r="O651" i="1"/>
  <c r="O652" i="1"/>
  <c r="O653" i="1"/>
  <c r="O654" i="1"/>
  <c r="O655" i="1"/>
  <c r="P655" i="1" s="1"/>
  <c r="O656" i="1"/>
  <c r="O657" i="1"/>
  <c r="P657" i="1" s="1"/>
  <c r="O658" i="1"/>
  <c r="O659" i="1"/>
  <c r="O660" i="1"/>
  <c r="P660" i="1" s="1"/>
  <c r="O661" i="1"/>
  <c r="O662" i="1"/>
  <c r="O663" i="1"/>
  <c r="O664" i="1"/>
  <c r="O665" i="1"/>
  <c r="O666" i="1"/>
  <c r="O667" i="1"/>
  <c r="O668" i="1"/>
  <c r="O669" i="1"/>
  <c r="O670" i="1"/>
  <c r="O671" i="1"/>
  <c r="O672" i="1"/>
  <c r="P672" i="1" s="1"/>
  <c r="O673" i="1"/>
  <c r="O674" i="1"/>
  <c r="O675" i="1"/>
  <c r="O676" i="1"/>
  <c r="O677" i="1"/>
  <c r="O678" i="1"/>
  <c r="O679" i="1"/>
  <c r="O680" i="1"/>
  <c r="O681" i="1"/>
  <c r="O682" i="1"/>
  <c r="O683" i="1"/>
  <c r="P683" i="1" s="1"/>
  <c r="O684" i="1"/>
  <c r="O685" i="1"/>
  <c r="P685" i="1" s="1"/>
  <c r="O686" i="1"/>
  <c r="P686" i="1" s="1"/>
  <c r="O687" i="1"/>
  <c r="O688" i="1"/>
  <c r="P688" i="1" s="1"/>
  <c r="O689" i="1"/>
  <c r="O690" i="1"/>
  <c r="O691" i="1"/>
  <c r="O692" i="1"/>
  <c r="O693" i="1"/>
  <c r="O694" i="1"/>
  <c r="O695" i="1"/>
  <c r="O696" i="1"/>
  <c r="O697" i="1"/>
  <c r="O698" i="1"/>
  <c r="O699" i="1"/>
  <c r="O700" i="1"/>
  <c r="O701" i="1"/>
  <c r="O702" i="1"/>
  <c r="O703" i="1"/>
  <c r="P703" i="1" s="1"/>
  <c r="O704" i="1"/>
  <c r="O705" i="1"/>
  <c r="O706" i="1"/>
  <c r="O707" i="1"/>
  <c r="O708" i="1"/>
  <c r="P708" i="1" s="1"/>
  <c r="O709" i="1"/>
  <c r="O710" i="1"/>
  <c r="O711" i="1"/>
  <c r="O712" i="1"/>
  <c r="O713" i="1"/>
  <c r="O714" i="1"/>
  <c r="O715" i="1"/>
  <c r="O716" i="1"/>
  <c r="O717" i="1"/>
  <c r="P717" i="1" s="1"/>
  <c r="O718" i="1"/>
  <c r="O719" i="1"/>
  <c r="P719" i="1" s="1"/>
  <c r="O720" i="1"/>
  <c r="O721" i="1"/>
  <c r="O722" i="1"/>
  <c r="O723" i="1"/>
  <c r="O724" i="1"/>
  <c r="P724" i="1" s="1"/>
  <c r="O725" i="1"/>
  <c r="O726" i="1"/>
  <c r="O727" i="1"/>
  <c r="O728" i="1"/>
  <c r="O729" i="1"/>
  <c r="O730" i="1"/>
  <c r="O731" i="1"/>
  <c r="O732" i="1"/>
  <c r="O733" i="1"/>
  <c r="O734" i="1"/>
  <c r="O735" i="1"/>
  <c r="O736" i="1"/>
  <c r="P736" i="1" s="1"/>
  <c r="O737" i="1"/>
  <c r="O738" i="1"/>
  <c r="O739" i="1"/>
  <c r="P739" i="1" s="1"/>
  <c r="O740" i="1"/>
  <c r="O741" i="1"/>
  <c r="O742" i="1"/>
  <c r="O743" i="1"/>
  <c r="O744" i="1"/>
  <c r="O745" i="1"/>
  <c r="O746" i="1"/>
  <c r="O747" i="1"/>
  <c r="O748" i="1"/>
  <c r="O749" i="1"/>
  <c r="O750" i="1"/>
  <c r="P750" i="1" s="1"/>
  <c r="O751" i="1"/>
  <c r="O752" i="1"/>
  <c r="P752" i="1" s="1"/>
  <c r="O753" i="1"/>
  <c r="O754" i="1"/>
  <c r="O755" i="1"/>
  <c r="O756" i="1"/>
  <c r="P756" i="1" s="1"/>
  <c r="O757" i="1"/>
  <c r="O758" i="1"/>
  <c r="O759" i="1"/>
  <c r="O760" i="1"/>
  <c r="O761" i="1"/>
  <c r="O762" i="1"/>
  <c r="O763" i="1"/>
  <c r="O764" i="1"/>
  <c r="O765" i="1"/>
  <c r="O766" i="1"/>
  <c r="O767" i="1"/>
  <c r="P767" i="1" s="1"/>
  <c r="O768" i="1"/>
  <c r="O769" i="1"/>
  <c r="O770" i="1"/>
  <c r="P770" i="1" s="1"/>
  <c r="O771" i="1"/>
  <c r="O772" i="1"/>
  <c r="P772" i="1" s="1"/>
  <c r="O773" i="1"/>
  <c r="O774" i="1"/>
  <c r="O775" i="1"/>
  <c r="O776" i="1"/>
  <c r="O777" i="1"/>
  <c r="P777" i="1" s="1"/>
  <c r="O778" i="1"/>
  <c r="O779" i="1"/>
  <c r="O780" i="1"/>
  <c r="O781" i="1"/>
  <c r="P781" i="1" s="1"/>
  <c r="O782" i="1"/>
  <c r="O783" i="1"/>
  <c r="P783" i="1" s="1"/>
  <c r="O784" i="1"/>
  <c r="O785" i="1"/>
  <c r="O786" i="1"/>
  <c r="O787" i="1"/>
  <c r="P787" i="1" s="1"/>
  <c r="O788" i="1"/>
  <c r="O789" i="1"/>
  <c r="O790" i="1"/>
  <c r="O791" i="1"/>
  <c r="O792" i="1"/>
  <c r="O793" i="1"/>
  <c r="O794" i="1"/>
  <c r="O795" i="1"/>
  <c r="P795" i="1" s="1"/>
  <c r="O796" i="1"/>
  <c r="O797" i="1"/>
  <c r="O798" i="1"/>
  <c r="P798" i="1" s="1"/>
  <c r="O799" i="1"/>
  <c r="O800" i="1"/>
  <c r="P800" i="1" s="1"/>
  <c r="O801" i="1"/>
  <c r="O802" i="1"/>
  <c r="O803" i="1"/>
  <c r="P803" i="1" s="1"/>
  <c r="O804" i="1"/>
  <c r="O805" i="1"/>
  <c r="O806" i="1"/>
  <c r="O807" i="1"/>
  <c r="O808" i="1"/>
  <c r="O809" i="1"/>
  <c r="O810" i="1"/>
  <c r="O811" i="1"/>
  <c r="O812" i="1"/>
  <c r="O813" i="1"/>
  <c r="O814" i="1"/>
  <c r="P814" i="1" s="1"/>
  <c r="O815" i="1"/>
  <c r="O816" i="1"/>
  <c r="O817" i="1"/>
  <c r="O818" i="1"/>
  <c r="O819" i="1"/>
  <c r="O820" i="1"/>
  <c r="P820" i="1" s="1"/>
  <c r="O821" i="1"/>
  <c r="O822" i="1"/>
  <c r="O823" i="1"/>
  <c r="O824" i="1"/>
  <c r="O825" i="1"/>
  <c r="O826" i="1"/>
  <c r="O827" i="1"/>
  <c r="O828" i="1"/>
  <c r="O829" i="1"/>
  <c r="P829" i="1" s="1"/>
  <c r="O830" i="1"/>
  <c r="O831" i="1"/>
  <c r="P831" i="1" s="1"/>
  <c r="O832" i="1"/>
  <c r="O833" i="1"/>
  <c r="O834" i="1"/>
  <c r="P834" i="1" s="1"/>
  <c r="O835" i="1"/>
  <c r="O836" i="1"/>
  <c r="P836" i="1" s="1"/>
  <c r="O837" i="1"/>
  <c r="O838" i="1"/>
  <c r="O839" i="1"/>
  <c r="O840" i="1"/>
  <c r="O841" i="1"/>
  <c r="O842" i="1"/>
  <c r="O843" i="1"/>
  <c r="O844" i="1"/>
  <c r="O845" i="1"/>
  <c r="P845" i="1" s="1"/>
  <c r="O846" i="1"/>
  <c r="O847" i="1"/>
  <c r="O848" i="1"/>
  <c r="O849" i="1"/>
  <c r="O850" i="1"/>
  <c r="O851" i="1"/>
  <c r="O852" i="1"/>
  <c r="O853" i="1"/>
  <c r="O854" i="1"/>
  <c r="O855" i="1"/>
  <c r="O856" i="1"/>
  <c r="O857" i="1"/>
  <c r="P857" i="1" s="1"/>
  <c r="O858" i="1"/>
  <c r="O859" i="1"/>
  <c r="O860" i="1"/>
  <c r="O861" i="1"/>
  <c r="O862" i="1"/>
  <c r="P862" i="1" s="1"/>
  <c r="O863" i="1"/>
  <c r="O864" i="1"/>
  <c r="O865" i="1"/>
  <c r="P865" i="1" s="1"/>
  <c r="O866" i="1"/>
  <c r="O867" i="1"/>
  <c r="O868" i="1"/>
  <c r="P868" i="1" s="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P894" i="1" s="1"/>
  <c r="O895" i="1"/>
  <c r="O896" i="1"/>
  <c r="P896" i="1" s="1"/>
  <c r="O897" i="1"/>
  <c r="O898" i="1"/>
  <c r="O899" i="1"/>
  <c r="P899" i="1" s="1"/>
  <c r="O900" i="1"/>
  <c r="O901" i="1"/>
  <c r="O902" i="1"/>
  <c r="O903" i="1"/>
  <c r="O904" i="1"/>
  <c r="O905" i="1"/>
  <c r="O906" i="1"/>
  <c r="O907" i="1"/>
  <c r="P907" i="1" s="1"/>
  <c r="O908" i="1"/>
  <c r="O909" i="1"/>
  <c r="O910" i="1"/>
  <c r="P910" i="1" s="1"/>
  <c r="O911" i="1"/>
  <c r="O912" i="1"/>
  <c r="O913" i="1"/>
  <c r="O914" i="1"/>
  <c r="O915" i="1"/>
  <c r="P915" i="1" s="1"/>
  <c r="O916" i="1"/>
  <c r="O917" i="1"/>
  <c r="O918" i="1"/>
  <c r="O919" i="1"/>
  <c r="O920" i="1"/>
  <c r="O921" i="1"/>
  <c r="O922" i="1"/>
  <c r="O923" i="1"/>
  <c r="O924" i="1"/>
  <c r="O925" i="1"/>
  <c r="O926" i="1"/>
  <c r="O927" i="1"/>
  <c r="O928" i="1"/>
  <c r="O929" i="1"/>
  <c r="O930" i="1"/>
  <c r="P930" i="1" s="1"/>
  <c r="O931" i="1"/>
  <c r="O932" i="1"/>
  <c r="P932" i="1" s="1"/>
  <c r="O933" i="1"/>
  <c r="O934" i="1"/>
  <c r="O935" i="1"/>
  <c r="O936" i="1"/>
  <c r="O937" i="1"/>
  <c r="O938" i="1"/>
  <c r="O939" i="1"/>
  <c r="O940" i="1"/>
  <c r="O941" i="1"/>
  <c r="P941" i="1" s="1"/>
  <c r="O942" i="1"/>
  <c r="O943" i="1"/>
  <c r="O944" i="1"/>
  <c r="P944" i="1" s="1"/>
  <c r="O945" i="1"/>
  <c r="O946" i="1"/>
  <c r="P946" i="1" s="1"/>
  <c r="O947" i="1"/>
  <c r="O948" i="1"/>
  <c r="O949" i="1"/>
  <c r="O950" i="1"/>
  <c r="O951" i="1"/>
  <c r="O952" i="1"/>
  <c r="O953" i="1"/>
  <c r="O954" i="1"/>
  <c r="O955" i="1"/>
  <c r="O956" i="1"/>
  <c r="O957" i="1"/>
  <c r="O958" i="1"/>
  <c r="O959" i="1"/>
  <c r="O960" i="1"/>
  <c r="O961" i="1"/>
  <c r="P961" i="1" s="1"/>
  <c r="O962" i="1"/>
  <c r="O963" i="1"/>
  <c r="O964" i="1"/>
  <c r="P964" i="1" s="1"/>
  <c r="O965" i="1"/>
  <c r="O966" i="1"/>
  <c r="O967" i="1"/>
  <c r="O968" i="1"/>
  <c r="O969" i="1"/>
  <c r="O970" i="1"/>
  <c r="O971" i="1"/>
  <c r="O972" i="1"/>
  <c r="O973" i="1"/>
  <c r="P973" i="1" s="1"/>
  <c r="O974" i="1"/>
  <c r="O975" i="1"/>
  <c r="O976" i="1"/>
  <c r="O977" i="1"/>
  <c r="O978" i="1"/>
  <c r="P978" i="1" s="1"/>
  <c r="O979" i="1"/>
  <c r="O980" i="1"/>
  <c r="O981" i="1"/>
  <c r="O982" i="1"/>
  <c r="O983" i="1"/>
  <c r="O984" i="1"/>
  <c r="O985" i="1"/>
  <c r="O986" i="1"/>
  <c r="O987" i="1"/>
  <c r="O988" i="1"/>
  <c r="O989" i="1"/>
  <c r="O990" i="1"/>
  <c r="P990" i="1" s="1"/>
  <c r="O991" i="1"/>
  <c r="O992" i="1"/>
  <c r="O993" i="1"/>
  <c r="O994" i="1"/>
  <c r="O995" i="1"/>
  <c r="P995" i="1" s="1"/>
  <c r="O996" i="1"/>
  <c r="P996" i="1" s="1"/>
  <c r="O997" i="1"/>
  <c r="O998" i="1"/>
  <c r="O999" i="1"/>
  <c r="O1000" i="1"/>
  <c r="O1001" i="1"/>
  <c r="X2" i="8"/>
  <c r="R4" i="1" l="1"/>
  <c r="P986" i="1"/>
  <c r="P922" i="1"/>
  <c r="P826" i="1"/>
  <c r="P746" i="1"/>
  <c r="P666" i="1"/>
  <c r="P602" i="1"/>
  <c r="P458" i="1"/>
  <c r="P314" i="1"/>
  <c r="P122" i="1"/>
  <c r="P90" i="1"/>
  <c r="P10" i="1"/>
  <c r="R930" i="1"/>
  <c r="B929" i="6"/>
  <c r="R850" i="1"/>
  <c r="B849" i="6"/>
  <c r="R770" i="1"/>
  <c r="B769" i="6"/>
  <c r="R690" i="1"/>
  <c r="B689" i="6"/>
  <c r="R610" i="1"/>
  <c r="B609" i="6"/>
  <c r="R530" i="1"/>
  <c r="B529" i="6"/>
  <c r="R450" i="1"/>
  <c r="B449" i="6"/>
  <c r="R354" i="1"/>
  <c r="B353" i="6"/>
  <c r="R274" i="1"/>
  <c r="B273" i="6"/>
  <c r="R194" i="1"/>
  <c r="B193" i="6"/>
  <c r="R98" i="1"/>
  <c r="B97" i="6"/>
  <c r="R2" i="1"/>
  <c r="B2" i="6"/>
  <c r="P1001" i="1"/>
  <c r="P921" i="1"/>
  <c r="P825" i="1"/>
  <c r="P729" i="1"/>
  <c r="P633" i="1"/>
  <c r="P537" i="1"/>
  <c r="P457" i="1"/>
  <c r="P361" i="1"/>
  <c r="P281" i="1"/>
  <c r="P217" i="1"/>
  <c r="P25" i="1"/>
  <c r="R945" i="1"/>
  <c r="B944" i="6"/>
  <c r="R865" i="1"/>
  <c r="B864" i="6"/>
  <c r="R769" i="1"/>
  <c r="B768" i="6"/>
  <c r="R673" i="1"/>
  <c r="B672" i="6"/>
  <c r="R577" i="1"/>
  <c r="B576" i="6"/>
  <c r="R497" i="1"/>
  <c r="B496" i="6"/>
  <c r="R385" i="1"/>
  <c r="B384" i="6"/>
  <c r="R305" i="1"/>
  <c r="B304" i="6"/>
  <c r="R225" i="1"/>
  <c r="B224" i="6"/>
  <c r="R129" i="1"/>
  <c r="B128" i="6"/>
  <c r="R49" i="1"/>
  <c r="B48" i="6"/>
  <c r="P1000" i="1"/>
  <c r="P984" i="1"/>
  <c r="P968" i="1"/>
  <c r="P952" i="1"/>
  <c r="P936" i="1"/>
  <c r="P920" i="1"/>
  <c r="P904" i="1"/>
  <c r="P888" i="1"/>
  <c r="P872" i="1"/>
  <c r="P856" i="1"/>
  <c r="P840" i="1"/>
  <c r="P824" i="1"/>
  <c r="P808" i="1"/>
  <c r="P792" i="1"/>
  <c r="P776" i="1"/>
  <c r="P760" i="1"/>
  <c r="P744" i="1"/>
  <c r="P728" i="1"/>
  <c r="P712" i="1"/>
  <c r="P696" i="1"/>
  <c r="P680" i="1"/>
  <c r="P664" i="1"/>
  <c r="P648" i="1"/>
  <c r="P632" i="1"/>
  <c r="P616" i="1"/>
  <c r="P584" i="1"/>
  <c r="P568" i="1"/>
  <c r="P552" i="1"/>
  <c r="P536" i="1"/>
  <c r="P520" i="1"/>
  <c r="P488" i="1"/>
  <c r="P456" i="1"/>
  <c r="P440" i="1"/>
  <c r="P424" i="1"/>
  <c r="P408" i="1"/>
  <c r="P392" i="1"/>
  <c r="P360" i="1"/>
  <c r="P328" i="1"/>
  <c r="P312" i="1"/>
  <c r="P296" i="1"/>
  <c r="P280" i="1"/>
  <c r="P264" i="1"/>
  <c r="P232" i="1"/>
  <c r="P216" i="1"/>
  <c r="P200" i="1"/>
  <c r="P184" i="1"/>
  <c r="P168" i="1"/>
  <c r="P152" i="1"/>
  <c r="P136" i="1"/>
  <c r="P120" i="1"/>
  <c r="P104" i="1"/>
  <c r="P88" i="1"/>
  <c r="P72" i="1"/>
  <c r="P56" i="1"/>
  <c r="P40" i="1"/>
  <c r="P24" i="1"/>
  <c r="P8" i="1"/>
  <c r="R992" i="1"/>
  <c r="B991" i="6"/>
  <c r="R976" i="1"/>
  <c r="B975" i="6"/>
  <c r="R960" i="1"/>
  <c r="B959" i="6"/>
  <c r="R944" i="1"/>
  <c r="B943" i="6"/>
  <c r="R928" i="1"/>
  <c r="B927" i="6"/>
  <c r="R912" i="1"/>
  <c r="B911" i="6"/>
  <c r="R896" i="1"/>
  <c r="B895" i="6"/>
  <c r="R880" i="1"/>
  <c r="B879" i="6"/>
  <c r="R864" i="1"/>
  <c r="B863" i="6"/>
  <c r="R848" i="1"/>
  <c r="B847" i="6"/>
  <c r="R832" i="1"/>
  <c r="B831" i="6"/>
  <c r="R816" i="1"/>
  <c r="B815" i="6"/>
  <c r="R800" i="1"/>
  <c r="B799" i="6"/>
  <c r="R784" i="1"/>
  <c r="B783" i="6"/>
  <c r="R768" i="1"/>
  <c r="B767" i="6"/>
  <c r="R752" i="1"/>
  <c r="B751" i="6"/>
  <c r="R736" i="1"/>
  <c r="B735" i="6"/>
  <c r="R720" i="1"/>
  <c r="B719" i="6"/>
  <c r="R704" i="1"/>
  <c r="B703" i="6"/>
  <c r="R688" i="1"/>
  <c r="B687" i="6"/>
  <c r="R672" i="1"/>
  <c r="B671" i="6"/>
  <c r="R656" i="1"/>
  <c r="B655" i="6"/>
  <c r="R640" i="1"/>
  <c r="B639" i="6"/>
  <c r="R624" i="1"/>
  <c r="B623" i="6"/>
  <c r="R608" i="1"/>
  <c r="B607" i="6"/>
  <c r="R592" i="1"/>
  <c r="B591" i="6"/>
  <c r="R576" i="1"/>
  <c r="B575" i="6"/>
  <c r="R560" i="1"/>
  <c r="B559" i="6"/>
  <c r="R544" i="1"/>
  <c r="B543" i="6"/>
  <c r="R528" i="1"/>
  <c r="B527" i="6"/>
  <c r="R512" i="1"/>
  <c r="B511" i="6"/>
  <c r="R496" i="1"/>
  <c r="B495" i="6"/>
  <c r="R480" i="1"/>
  <c r="B479" i="6"/>
  <c r="R464" i="1"/>
  <c r="B463" i="6"/>
  <c r="R448" i="1"/>
  <c r="B447" i="6"/>
  <c r="R432" i="1"/>
  <c r="B431" i="6"/>
  <c r="R416" i="1"/>
  <c r="B415" i="6"/>
  <c r="R400" i="1"/>
  <c r="B399" i="6"/>
  <c r="R384" i="1"/>
  <c r="B383" i="6"/>
  <c r="P827" i="1"/>
  <c r="P747" i="1"/>
  <c r="P667" i="1"/>
  <c r="P539" i="1"/>
  <c r="P443" i="1"/>
  <c r="P363" i="1"/>
  <c r="P267" i="1"/>
  <c r="P171" i="1"/>
  <c r="P59" i="1"/>
  <c r="R963" i="1"/>
  <c r="B962" i="6"/>
  <c r="R883" i="1"/>
  <c r="B882" i="6"/>
  <c r="R803" i="1"/>
  <c r="B802" i="6"/>
  <c r="R723" i="1"/>
  <c r="B722" i="6"/>
  <c r="R643" i="1"/>
  <c r="B642" i="6"/>
  <c r="R547" i="1"/>
  <c r="B546" i="6"/>
  <c r="R467" i="1"/>
  <c r="B466" i="6"/>
  <c r="R339" i="1"/>
  <c r="B338" i="6"/>
  <c r="R275" i="1"/>
  <c r="B274" i="6"/>
  <c r="R195" i="1"/>
  <c r="B194" i="6"/>
  <c r="R115" i="1"/>
  <c r="B114" i="6"/>
  <c r="R35" i="1"/>
  <c r="B34" i="6"/>
  <c r="P954" i="1"/>
  <c r="P874" i="1"/>
  <c r="P810" i="1"/>
  <c r="P762" i="1"/>
  <c r="P682" i="1"/>
  <c r="P618" i="1"/>
  <c r="P554" i="1"/>
  <c r="P330" i="1"/>
  <c r="P154" i="1"/>
  <c r="R946" i="1"/>
  <c r="B945" i="6"/>
  <c r="R866" i="1"/>
  <c r="B865" i="6"/>
  <c r="R786" i="1"/>
  <c r="B785" i="6"/>
  <c r="R706" i="1"/>
  <c r="B705" i="6"/>
  <c r="R626" i="1"/>
  <c r="B625" i="6"/>
  <c r="R546" i="1"/>
  <c r="B545" i="6"/>
  <c r="R466" i="1"/>
  <c r="B465" i="6"/>
  <c r="R386" i="1"/>
  <c r="B385" i="6"/>
  <c r="R290" i="1"/>
  <c r="B289" i="6"/>
  <c r="R210" i="1"/>
  <c r="B209" i="6"/>
  <c r="R146" i="1"/>
  <c r="B145" i="6"/>
  <c r="R50" i="1"/>
  <c r="B49" i="6"/>
  <c r="P937" i="1"/>
  <c r="P873" i="1"/>
  <c r="P809" i="1"/>
  <c r="P745" i="1"/>
  <c r="P665" i="1"/>
  <c r="P617" i="1"/>
  <c r="P553" i="1"/>
  <c r="P473" i="1"/>
  <c r="P393" i="1"/>
  <c r="P313" i="1"/>
  <c r="P233" i="1"/>
  <c r="P73" i="1"/>
  <c r="R977" i="1"/>
  <c r="B976" i="6"/>
  <c r="R881" i="1"/>
  <c r="B880" i="6"/>
  <c r="R801" i="1"/>
  <c r="B800" i="6"/>
  <c r="R721" i="1"/>
  <c r="B720" i="6"/>
  <c r="R641" i="1"/>
  <c r="B640" i="6"/>
  <c r="R545" i="1"/>
  <c r="B544" i="6"/>
  <c r="R449" i="1"/>
  <c r="B448" i="6"/>
  <c r="R369" i="1"/>
  <c r="B368" i="6"/>
  <c r="R273" i="1"/>
  <c r="B272" i="6"/>
  <c r="R209" i="1"/>
  <c r="B208" i="6"/>
  <c r="R145" i="1"/>
  <c r="B144" i="6"/>
  <c r="R81" i="1"/>
  <c r="B80" i="6"/>
  <c r="R17" i="1"/>
  <c r="B16" i="6"/>
  <c r="P999" i="1"/>
  <c r="P951" i="1"/>
  <c r="P935" i="1"/>
  <c r="P919" i="1"/>
  <c r="P903" i="1"/>
  <c r="P887" i="1"/>
  <c r="P871" i="1"/>
  <c r="P855" i="1"/>
  <c r="P839" i="1"/>
  <c r="P823" i="1"/>
  <c r="P807" i="1"/>
  <c r="P791" i="1"/>
  <c r="P775" i="1"/>
  <c r="P759" i="1"/>
  <c r="P743" i="1"/>
  <c r="P727" i="1"/>
  <c r="P711" i="1"/>
  <c r="P695" i="1"/>
  <c r="P679" i="1"/>
  <c r="P663" i="1"/>
  <c r="P647" i="1"/>
  <c r="P631" i="1"/>
  <c r="P615" i="1"/>
  <c r="P599" i="1"/>
  <c r="P583" i="1"/>
  <c r="P567" i="1"/>
  <c r="P551" i="1"/>
  <c r="P535" i="1"/>
  <c r="P519" i="1"/>
  <c r="P503" i="1"/>
  <c r="P487" i="1"/>
  <c r="P471" i="1"/>
  <c r="P455" i="1"/>
  <c r="P439" i="1"/>
  <c r="P423" i="1"/>
  <c r="P407" i="1"/>
  <c r="P391" i="1"/>
  <c r="P375" i="1"/>
  <c r="P359" i="1"/>
  <c r="P343" i="1"/>
  <c r="P327" i="1"/>
  <c r="P311" i="1"/>
  <c r="P295" i="1"/>
  <c r="P279" i="1"/>
  <c r="P263" i="1"/>
  <c r="P247" i="1"/>
  <c r="P231" i="1"/>
  <c r="P183" i="1"/>
  <c r="P167" i="1"/>
  <c r="P151" i="1"/>
  <c r="P135" i="1"/>
  <c r="P119" i="1"/>
  <c r="P55" i="1"/>
  <c r="P39" i="1"/>
  <c r="P23" i="1"/>
  <c r="P7" i="1"/>
  <c r="R991" i="1"/>
  <c r="B990" i="6"/>
  <c r="R975" i="1"/>
  <c r="B974" i="6"/>
  <c r="R959" i="1"/>
  <c r="B958" i="6"/>
  <c r="R943" i="1"/>
  <c r="B942" i="6"/>
  <c r="R927" i="1"/>
  <c r="B926" i="6"/>
  <c r="R911" i="1"/>
  <c r="B910" i="6"/>
  <c r="R895" i="1"/>
  <c r="B894" i="6"/>
  <c r="R879" i="1"/>
  <c r="B878" i="6"/>
  <c r="R863" i="1"/>
  <c r="B862" i="6"/>
  <c r="R847" i="1"/>
  <c r="B846" i="6"/>
  <c r="R831" i="1"/>
  <c r="B830" i="6"/>
  <c r="R815" i="1"/>
  <c r="B814" i="6"/>
  <c r="R799" i="1"/>
  <c r="B798" i="6"/>
  <c r="R783" i="1"/>
  <c r="B782" i="6"/>
  <c r="R767" i="1"/>
  <c r="B766" i="6"/>
  <c r="R751" i="1"/>
  <c r="B750" i="6"/>
  <c r="R735" i="1"/>
  <c r="B734" i="6"/>
  <c r="R719" i="1"/>
  <c r="B718" i="6"/>
  <c r="R703" i="1"/>
  <c r="B702" i="6"/>
  <c r="R687" i="1"/>
  <c r="B686" i="6"/>
  <c r="R671" i="1"/>
  <c r="B670" i="6"/>
  <c r="R655" i="1"/>
  <c r="B654" i="6"/>
  <c r="R639" i="1"/>
  <c r="B638" i="6"/>
  <c r="R623" i="1"/>
  <c r="B622" i="6"/>
  <c r="R607" i="1"/>
  <c r="B606" i="6"/>
  <c r="R591" i="1"/>
  <c r="B590" i="6"/>
  <c r="R575" i="1"/>
  <c r="B574" i="6"/>
  <c r="R559" i="1"/>
  <c r="B558" i="6"/>
  <c r="R543" i="1"/>
  <c r="B542" i="6"/>
  <c r="R527" i="1"/>
  <c r="B526" i="6"/>
  <c r="R511" i="1"/>
  <c r="B510" i="6"/>
  <c r="R495" i="1"/>
  <c r="B494" i="6"/>
  <c r="R479" i="1"/>
  <c r="B478" i="6"/>
  <c r="R463" i="1"/>
  <c r="B462" i="6"/>
  <c r="R447" i="1"/>
  <c r="B446" i="6"/>
  <c r="R431" i="1"/>
  <c r="B430" i="6"/>
  <c r="R415" i="1"/>
  <c r="B414" i="6"/>
  <c r="R399" i="1"/>
  <c r="B398" i="6"/>
  <c r="R383" i="1"/>
  <c r="B382" i="6"/>
  <c r="R367" i="1"/>
  <c r="B366" i="6"/>
  <c r="R351" i="1"/>
  <c r="B350" i="6"/>
  <c r="R335" i="1"/>
  <c r="B334" i="6"/>
  <c r="R319" i="1"/>
  <c r="B318" i="6"/>
  <c r="R303" i="1"/>
  <c r="B302" i="6"/>
  <c r="R287" i="1"/>
  <c r="B286" i="6"/>
  <c r="R271" i="1"/>
  <c r="B270" i="6"/>
  <c r="R255" i="1"/>
  <c r="B254" i="6"/>
  <c r="R239" i="1"/>
  <c r="B238" i="6"/>
  <c r="R223" i="1"/>
  <c r="B222" i="6"/>
  <c r="R207" i="1"/>
  <c r="B206" i="6"/>
  <c r="R191" i="1"/>
  <c r="B190" i="6"/>
  <c r="R175" i="1"/>
  <c r="B174" i="6"/>
  <c r="R159" i="1"/>
  <c r="B158" i="6"/>
  <c r="R143" i="1"/>
  <c r="B142" i="6"/>
  <c r="R127" i="1"/>
  <c r="B126" i="6"/>
  <c r="R111" i="1"/>
  <c r="B110" i="6"/>
  <c r="R95" i="1"/>
  <c r="B94" i="6"/>
  <c r="R79" i="1"/>
  <c r="B78" i="6"/>
  <c r="R63" i="1"/>
  <c r="B62" i="6"/>
  <c r="R47" i="1"/>
  <c r="B46" i="6"/>
  <c r="R31" i="1"/>
  <c r="B30" i="6"/>
  <c r="R15" i="1"/>
  <c r="B14" i="6"/>
  <c r="P923" i="1"/>
  <c r="P859" i="1"/>
  <c r="P763" i="1"/>
  <c r="P555" i="1"/>
  <c r="P491" i="1"/>
  <c r="P379" i="1"/>
  <c r="P283" i="1"/>
  <c r="P187" i="1"/>
  <c r="P107" i="1"/>
  <c r="P43" i="1"/>
  <c r="R931" i="1"/>
  <c r="B930" i="6"/>
  <c r="R819" i="1"/>
  <c r="B818" i="6"/>
  <c r="R739" i="1"/>
  <c r="B738" i="6"/>
  <c r="R659" i="1"/>
  <c r="B658" i="6"/>
  <c r="R579" i="1"/>
  <c r="B578" i="6"/>
  <c r="R515" i="1"/>
  <c r="B514" i="6"/>
  <c r="R419" i="1"/>
  <c r="B418" i="6"/>
  <c r="R355" i="1"/>
  <c r="B354" i="6"/>
  <c r="R291" i="1"/>
  <c r="B290" i="6"/>
  <c r="R227" i="1"/>
  <c r="B226" i="6"/>
  <c r="R147" i="1"/>
  <c r="B146" i="6"/>
  <c r="R51" i="1"/>
  <c r="B50" i="6"/>
  <c r="R994" i="1"/>
  <c r="B993" i="6"/>
  <c r="R898" i="1"/>
  <c r="B897" i="6"/>
  <c r="R818" i="1"/>
  <c r="B817" i="6"/>
  <c r="R738" i="1"/>
  <c r="B737" i="6"/>
  <c r="R658" i="1"/>
  <c r="B657" i="6"/>
  <c r="R578" i="1"/>
  <c r="B577" i="6"/>
  <c r="R498" i="1"/>
  <c r="B497" i="6"/>
  <c r="R418" i="1"/>
  <c r="B417" i="6"/>
  <c r="R338" i="1"/>
  <c r="B337" i="6"/>
  <c r="R258" i="1"/>
  <c r="B257" i="6"/>
  <c r="R130" i="1"/>
  <c r="B129" i="6"/>
  <c r="R34" i="1"/>
  <c r="B33" i="6"/>
  <c r="P969" i="1"/>
  <c r="P889" i="1"/>
  <c r="P793" i="1"/>
  <c r="P697" i="1"/>
  <c r="P601" i="1"/>
  <c r="P505" i="1"/>
  <c r="P425" i="1"/>
  <c r="P345" i="1"/>
  <c r="P265" i="1"/>
  <c r="P169" i="1"/>
  <c r="R929" i="1"/>
  <c r="B928" i="6"/>
  <c r="R833" i="1"/>
  <c r="B832" i="6"/>
  <c r="R753" i="1"/>
  <c r="B752" i="6"/>
  <c r="R657" i="1"/>
  <c r="B656" i="6"/>
  <c r="R609" i="1"/>
  <c r="B608" i="6"/>
  <c r="R513" i="1"/>
  <c r="B512" i="6"/>
  <c r="R433" i="1"/>
  <c r="B432" i="6"/>
  <c r="R353" i="1"/>
  <c r="B352" i="6"/>
  <c r="R289" i="1"/>
  <c r="B288" i="6"/>
  <c r="R193" i="1"/>
  <c r="B192" i="6"/>
  <c r="R113" i="1"/>
  <c r="B112" i="6"/>
  <c r="R33" i="1"/>
  <c r="B32" i="6"/>
  <c r="P998" i="1"/>
  <c r="P950" i="1"/>
  <c r="P902" i="1"/>
  <c r="P822" i="1"/>
  <c r="P758" i="1"/>
  <c r="P710" i="1"/>
  <c r="P646" i="1"/>
  <c r="P598" i="1"/>
  <c r="P550" i="1"/>
  <c r="P422" i="1"/>
  <c r="P374" i="1"/>
  <c r="P326" i="1"/>
  <c r="P278" i="1"/>
  <c r="P214" i="1"/>
  <c r="P166" i="1"/>
  <c r="P102" i="1"/>
  <c r="P38" i="1"/>
  <c r="R990" i="1"/>
  <c r="B989" i="6"/>
  <c r="R910" i="1"/>
  <c r="B909" i="6"/>
  <c r="R862" i="1"/>
  <c r="B861" i="6"/>
  <c r="R814" i="1"/>
  <c r="B813" i="6"/>
  <c r="R766" i="1"/>
  <c r="B765" i="6"/>
  <c r="R718" i="1"/>
  <c r="B717" i="6"/>
  <c r="R670" i="1"/>
  <c r="B669" i="6"/>
  <c r="R654" i="1"/>
  <c r="B653" i="6"/>
  <c r="R622" i="1"/>
  <c r="B621" i="6"/>
  <c r="R606" i="1"/>
  <c r="B605" i="6"/>
  <c r="R574" i="1"/>
  <c r="B573" i="6"/>
  <c r="R558" i="1"/>
  <c r="B557" i="6"/>
  <c r="R542" i="1"/>
  <c r="B541" i="6"/>
  <c r="R526" i="1"/>
  <c r="B525" i="6"/>
  <c r="R510" i="1"/>
  <c r="B509" i="6"/>
  <c r="R494" i="1"/>
  <c r="B493" i="6"/>
  <c r="R478" i="1"/>
  <c r="B477" i="6"/>
  <c r="R462" i="1"/>
  <c r="B461" i="6"/>
  <c r="R446" i="1"/>
  <c r="B445" i="6"/>
  <c r="R430" i="1"/>
  <c r="B429" i="6"/>
  <c r="R414" i="1"/>
  <c r="B413" i="6"/>
  <c r="R398" i="1"/>
  <c r="B397" i="6"/>
  <c r="P939" i="1"/>
  <c r="P715" i="1"/>
  <c r="P619" i="1"/>
  <c r="P507" i="1"/>
  <c r="P411" i="1"/>
  <c r="P315" i="1"/>
  <c r="P235" i="1"/>
  <c r="P139" i="1"/>
  <c r="P27" i="1"/>
  <c r="R947" i="1"/>
  <c r="B946" i="6"/>
  <c r="R867" i="1"/>
  <c r="B866" i="6"/>
  <c r="R787" i="1"/>
  <c r="B786" i="6"/>
  <c r="R707" i="1"/>
  <c r="B706" i="6"/>
  <c r="R627" i="1"/>
  <c r="B626" i="6"/>
  <c r="R563" i="1"/>
  <c r="B562" i="6"/>
  <c r="R499" i="1"/>
  <c r="B498" i="6"/>
  <c r="R451" i="1"/>
  <c r="B450" i="6"/>
  <c r="R371" i="1"/>
  <c r="B370" i="6"/>
  <c r="R307" i="1"/>
  <c r="B306" i="6"/>
  <c r="R243" i="1"/>
  <c r="B242" i="6"/>
  <c r="R179" i="1"/>
  <c r="B178" i="6"/>
  <c r="R131" i="1"/>
  <c r="B130" i="6"/>
  <c r="R67" i="1"/>
  <c r="B66" i="6"/>
  <c r="R3" i="1"/>
  <c r="B3" i="6"/>
  <c r="P970" i="1"/>
  <c r="P906" i="1"/>
  <c r="P842" i="1"/>
  <c r="P778" i="1"/>
  <c r="P714" i="1"/>
  <c r="P634" i="1"/>
  <c r="P570" i="1"/>
  <c r="P506" i="1"/>
  <c r="P442" i="1"/>
  <c r="P378" i="1"/>
  <c r="P218" i="1"/>
  <c r="P138" i="1"/>
  <c r="R962" i="1"/>
  <c r="B961" i="6"/>
  <c r="R882" i="1"/>
  <c r="B881" i="6"/>
  <c r="R802" i="1"/>
  <c r="B801" i="6"/>
  <c r="R722" i="1"/>
  <c r="B721" i="6"/>
  <c r="R642" i="1"/>
  <c r="B641" i="6"/>
  <c r="R562" i="1"/>
  <c r="B561" i="6"/>
  <c r="R482" i="1"/>
  <c r="B481" i="6"/>
  <c r="R402" i="1"/>
  <c r="B401" i="6"/>
  <c r="R322" i="1"/>
  <c r="B321" i="6"/>
  <c r="R226" i="1"/>
  <c r="B225" i="6"/>
  <c r="R162" i="1"/>
  <c r="B161" i="6"/>
  <c r="R82" i="1"/>
  <c r="B81" i="6"/>
  <c r="R18" i="1"/>
  <c r="B17" i="6"/>
  <c r="P985" i="1"/>
  <c r="P713" i="1"/>
  <c r="P649" i="1"/>
  <c r="P569" i="1"/>
  <c r="P489" i="1"/>
  <c r="P409" i="1"/>
  <c r="P329" i="1"/>
  <c r="P249" i="1"/>
  <c r="P185" i="1"/>
  <c r="P57" i="1"/>
  <c r="R993" i="1"/>
  <c r="B992" i="6"/>
  <c r="R913" i="1"/>
  <c r="B912" i="6"/>
  <c r="R849" i="1"/>
  <c r="B848" i="6"/>
  <c r="R785" i="1"/>
  <c r="B784" i="6"/>
  <c r="R705" i="1"/>
  <c r="B704" i="6"/>
  <c r="R625" i="1"/>
  <c r="B624" i="6"/>
  <c r="R561" i="1"/>
  <c r="B560" i="6"/>
  <c r="R465" i="1"/>
  <c r="B464" i="6"/>
  <c r="R401" i="1"/>
  <c r="B400" i="6"/>
  <c r="R321" i="1"/>
  <c r="B320" i="6"/>
  <c r="R241" i="1"/>
  <c r="B240" i="6"/>
  <c r="R161" i="1"/>
  <c r="B160" i="6"/>
  <c r="R65" i="1"/>
  <c r="B64" i="6"/>
  <c r="P983" i="1"/>
  <c r="P982" i="1"/>
  <c r="P918" i="1"/>
  <c r="P870" i="1"/>
  <c r="P838" i="1"/>
  <c r="P790" i="1"/>
  <c r="P742" i="1"/>
  <c r="P662" i="1"/>
  <c r="P614" i="1"/>
  <c r="P534" i="1"/>
  <c r="P502" i="1"/>
  <c r="P454" i="1"/>
  <c r="P390" i="1"/>
  <c r="P294" i="1"/>
  <c r="P246" i="1"/>
  <c r="P182" i="1"/>
  <c r="P134" i="1"/>
  <c r="P86" i="1"/>
  <c r="P54" i="1"/>
  <c r="P22" i="1"/>
  <c r="R974" i="1"/>
  <c r="B973" i="6"/>
  <c r="R942" i="1"/>
  <c r="B941" i="6"/>
  <c r="R894" i="1"/>
  <c r="B893" i="6"/>
  <c r="R830" i="1"/>
  <c r="B829" i="6"/>
  <c r="R782" i="1"/>
  <c r="B781" i="6"/>
  <c r="R750" i="1"/>
  <c r="B749" i="6"/>
  <c r="R702" i="1"/>
  <c r="B701" i="6"/>
  <c r="R638" i="1"/>
  <c r="B637" i="6"/>
  <c r="P987" i="1"/>
  <c r="P891" i="1"/>
  <c r="P811" i="1"/>
  <c r="P587" i="1"/>
  <c r="P523" i="1"/>
  <c r="P427" i="1"/>
  <c r="P331" i="1"/>
  <c r="P251" i="1"/>
  <c r="P155" i="1"/>
  <c r="P75" i="1"/>
  <c r="R979" i="1"/>
  <c r="B978" i="6"/>
  <c r="R899" i="1"/>
  <c r="B898" i="6"/>
  <c r="R835" i="1"/>
  <c r="B834" i="6"/>
  <c r="R755" i="1"/>
  <c r="B754" i="6"/>
  <c r="R675" i="1"/>
  <c r="B674" i="6"/>
  <c r="R595" i="1"/>
  <c r="B594" i="6"/>
  <c r="R531" i="1"/>
  <c r="B530" i="6"/>
  <c r="R483" i="1"/>
  <c r="B482" i="6"/>
  <c r="R387" i="1"/>
  <c r="B386" i="6"/>
  <c r="R323" i="1"/>
  <c r="B322" i="6"/>
  <c r="R259" i="1"/>
  <c r="B258" i="6"/>
  <c r="R211" i="1"/>
  <c r="B210" i="6"/>
  <c r="R163" i="1"/>
  <c r="B162" i="6"/>
  <c r="R99" i="1"/>
  <c r="B98" i="6"/>
  <c r="R83" i="1"/>
  <c r="B82" i="6"/>
  <c r="R19" i="1"/>
  <c r="B18" i="6"/>
  <c r="P938" i="1"/>
  <c r="P890" i="1"/>
  <c r="P858" i="1"/>
  <c r="P794" i="1"/>
  <c r="P730" i="1"/>
  <c r="P698" i="1"/>
  <c r="P650" i="1"/>
  <c r="P586" i="1"/>
  <c r="P474" i="1"/>
  <c r="P426" i="1"/>
  <c r="P346" i="1"/>
  <c r="P298" i="1"/>
  <c r="P250" i="1"/>
  <c r="P106" i="1"/>
  <c r="P26" i="1"/>
  <c r="R978" i="1"/>
  <c r="B977" i="6"/>
  <c r="R914" i="1"/>
  <c r="B913" i="6"/>
  <c r="R834" i="1"/>
  <c r="B833" i="6"/>
  <c r="R754" i="1"/>
  <c r="B753" i="6"/>
  <c r="R674" i="1"/>
  <c r="B673" i="6"/>
  <c r="R594" i="1"/>
  <c r="B593" i="6"/>
  <c r="R514" i="1"/>
  <c r="B513" i="6"/>
  <c r="R434" i="1"/>
  <c r="B433" i="6"/>
  <c r="R370" i="1"/>
  <c r="B369" i="6"/>
  <c r="R306" i="1"/>
  <c r="B305" i="6"/>
  <c r="R242" i="1"/>
  <c r="B241" i="6"/>
  <c r="R178" i="1"/>
  <c r="B177" i="6"/>
  <c r="R114" i="1"/>
  <c r="B113" i="6"/>
  <c r="R66" i="1"/>
  <c r="B65" i="6"/>
  <c r="P953" i="1"/>
  <c r="P905" i="1"/>
  <c r="P841" i="1"/>
  <c r="P761" i="1"/>
  <c r="P681" i="1"/>
  <c r="P585" i="1"/>
  <c r="P521" i="1"/>
  <c r="P441" i="1"/>
  <c r="P377" i="1"/>
  <c r="P297" i="1"/>
  <c r="P201" i="1"/>
  <c r="P153" i="1"/>
  <c r="P89" i="1"/>
  <c r="P41" i="1"/>
  <c r="R961" i="1"/>
  <c r="B960" i="6"/>
  <c r="R897" i="1"/>
  <c r="B896" i="6"/>
  <c r="R817" i="1"/>
  <c r="B816" i="6"/>
  <c r="R737" i="1"/>
  <c r="B736" i="6"/>
  <c r="R689" i="1"/>
  <c r="B688" i="6"/>
  <c r="R593" i="1"/>
  <c r="B592" i="6"/>
  <c r="R529" i="1"/>
  <c r="B528" i="6"/>
  <c r="R481" i="1"/>
  <c r="B480" i="6"/>
  <c r="R417" i="1"/>
  <c r="B416" i="6"/>
  <c r="R337" i="1"/>
  <c r="B336" i="6"/>
  <c r="R257" i="1"/>
  <c r="B256" i="6"/>
  <c r="R177" i="1"/>
  <c r="B176" i="6"/>
  <c r="R97" i="1"/>
  <c r="B96" i="6"/>
  <c r="P967" i="1"/>
  <c r="P966" i="1"/>
  <c r="P934" i="1"/>
  <c r="P886" i="1"/>
  <c r="P854" i="1"/>
  <c r="P806" i="1"/>
  <c r="P774" i="1"/>
  <c r="P726" i="1"/>
  <c r="P694" i="1"/>
  <c r="P678" i="1"/>
  <c r="P630" i="1"/>
  <c r="P582" i="1"/>
  <c r="P518" i="1"/>
  <c r="P486" i="1"/>
  <c r="P406" i="1"/>
  <c r="P358" i="1"/>
  <c r="P262" i="1"/>
  <c r="P230" i="1"/>
  <c r="P198" i="1"/>
  <c r="P150" i="1"/>
  <c r="P118" i="1"/>
  <c r="P70" i="1"/>
  <c r="P6" i="1"/>
  <c r="R958" i="1"/>
  <c r="B957" i="6"/>
  <c r="R926" i="1"/>
  <c r="B925" i="6"/>
  <c r="R878" i="1"/>
  <c r="B877" i="6"/>
  <c r="R846" i="1"/>
  <c r="B845" i="6"/>
  <c r="R798" i="1"/>
  <c r="B797" i="6"/>
  <c r="R734" i="1"/>
  <c r="B733" i="6"/>
  <c r="R686" i="1"/>
  <c r="B685" i="6"/>
  <c r="R590" i="1"/>
  <c r="B589" i="6"/>
  <c r="P971" i="1"/>
  <c r="P875" i="1"/>
  <c r="P779" i="1"/>
  <c r="P699" i="1"/>
  <c r="P603" i="1"/>
  <c r="P475" i="1"/>
  <c r="P347" i="1"/>
  <c r="P219" i="1"/>
  <c r="P123" i="1"/>
  <c r="P11" i="1"/>
  <c r="R915" i="1"/>
  <c r="B914" i="6"/>
  <c r="R771" i="1"/>
  <c r="B770" i="6"/>
  <c r="R611" i="1"/>
  <c r="B610" i="6"/>
  <c r="R403" i="1"/>
  <c r="B402" i="6"/>
  <c r="P955" i="1"/>
  <c r="P843" i="1"/>
  <c r="P731" i="1"/>
  <c r="P651" i="1"/>
  <c r="P571" i="1"/>
  <c r="P459" i="1"/>
  <c r="P395" i="1"/>
  <c r="P299" i="1"/>
  <c r="P203" i="1"/>
  <c r="P91" i="1"/>
  <c r="R995" i="1"/>
  <c r="B994" i="6"/>
  <c r="R851" i="1"/>
  <c r="B850" i="6"/>
  <c r="R691" i="1"/>
  <c r="B690" i="6"/>
  <c r="R435" i="1"/>
  <c r="B434" i="6"/>
  <c r="P917" i="1"/>
  <c r="P805" i="1"/>
  <c r="P677" i="1"/>
  <c r="P549" i="1"/>
  <c r="P389" i="1"/>
  <c r="R621" i="1"/>
  <c r="B620" i="6"/>
  <c r="P596" i="1"/>
  <c r="P965" i="1"/>
  <c r="P853" i="1"/>
  <c r="P709" i="1"/>
  <c r="P597" i="1"/>
  <c r="P517" i="1"/>
  <c r="P405" i="1"/>
  <c r="P293" i="1"/>
  <c r="R989" i="1"/>
  <c r="B988" i="6"/>
  <c r="R893" i="1"/>
  <c r="B892" i="6"/>
  <c r="R797" i="1"/>
  <c r="B796" i="6"/>
  <c r="R733" i="1"/>
  <c r="B732" i="6"/>
  <c r="R653" i="1"/>
  <c r="B652" i="6"/>
  <c r="R557" i="1"/>
  <c r="B556" i="6"/>
  <c r="R493" i="1"/>
  <c r="B492" i="6"/>
  <c r="R445" i="1"/>
  <c r="B444" i="6"/>
  <c r="P980" i="1"/>
  <c r="P900" i="1"/>
  <c r="P740" i="1"/>
  <c r="P580" i="1"/>
  <c r="P500" i="1"/>
  <c r="P340" i="1"/>
  <c r="P212" i="1"/>
  <c r="P116" i="1"/>
  <c r="P20" i="1"/>
  <c r="R940" i="1"/>
  <c r="B939" i="6"/>
  <c r="R860" i="1"/>
  <c r="B859" i="6"/>
  <c r="R780" i="1"/>
  <c r="B779" i="6"/>
  <c r="R700" i="1"/>
  <c r="B699" i="6"/>
  <c r="R636" i="1"/>
  <c r="B635" i="6"/>
  <c r="R556" i="1"/>
  <c r="B555" i="6"/>
  <c r="R476" i="1"/>
  <c r="B475" i="6"/>
  <c r="R412" i="1"/>
  <c r="B411" i="6"/>
  <c r="P979" i="1"/>
  <c r="P963" i="1"/>
  <c r="P947" i="1"/>
  <c r="P931" i="1"/>
  <c r="P883" i="1"/>
  <c r="P867" i="1"/>
  <c r="P851" i="1"/>
  <c r="P835" i="1"/>
  <c r="P819" i="1"/>
  <c r="P771" i="1"/>
  <c r="P755" i="1"/>
  <c r="P723" i="1"/>
  <c r="P707" i="1"/>
  <c r="P691" i="1"/>
  <c r="P675" i="1"/>
  <c r="P659" i="1"/>
  <c r="P643" i="1"/>
  <c r="P547" i="1"/>
  <c r="P531" i="1"/>
  <c r="P515" i="1"/>
  <c r="P419" i="1"/>
  <c r="P403" i="1"/>
  <c r="P387" i="1"/>
  <c r="P291" i="1"/>
  <c r="P275" i="1"/>
  <c r="P259" i="1"/>
  <c r="R987" i="1"/>
  <c r="B986" i="6"/>
  <c r="R971" i="1"/>
  <c r="B970" i="6"/>
  <c r="R955" i="1"/>
  <c r="B954" i="6"/>
  <c r="R939" i="1"/>
  <c r="B938" i="6"/>
  <c r="R923" i="1"/>
  <c r="B922" i="6"/>
  <c r="R907" i="1"/>
  <c r="B906" i="6"/>
  <c r="R891" i="1"/>
  <c r="B890" i="6"/>
  <c r="R875" i="1"/>
  <c r="B874" i="6"/>
  <c r="R859" i="1"/>
  <c r="B858" i="6"/>
  <c r="R843" i="1"/>
  <c r="B842" i="6"/>
  <c r="R827" i="1"/>
  <c r="B826" i="6"/>
  <c r="R811" i="1"/>
  <c r="B810" i="6"/>
  <c r="R795" i="1"/>
  <c r="B794" i="6"/>
  <c r="R779" i="1"/>
  <c r="B778" i="6"/>
  <c r="R763" i="1"/>
  <c r="B762" i="6"/>
  <c r="R747" i="1"/>
  <c r="B746" i="6"/>
  <c r="R731" i="1"/>
  <c r="B730" i="6"/>
  <c r="R715" i="1"/>
  <c r="B714" i="6"/>
  <c r="R699" i="1"/>
  <c r="B698" i="6"/>
  <c r="R683" i="1"/>
  <c r="B682" i="6"/>
  <c r="R667" i="1"/>
  <c r="B666" i="6"/>
  <c r="R651" i="1"/>
  <c r="B650" i="6"/>
  <c r="R635" i="1"/>
  <c r="B634" i="6"/>
  <c r="R619" i="1"/>
  <c r="B618" i="6"/>
  <c r="R603" i="1"/>
  <c r="B602" i="6"/>
  <c r="R587" i="1"/>
  <c r="B586" i="6"/>
  <c r="R571" i="1"/>
  <c r="B570" i="6"/>
  <c r="R555" i="1"/>
  <c r="B554" i="6"/>
  <c r="R539" i="1"/>
  <c r="B538" i="6"/>
  <c r="R523" i="1"/>
  <c r="B522" i="6"/>
  <c r="R507" i="1"/>
  <c r="B506" i="6"/>
  <c r="R491" i="1"/>
  <c r="B490" i="6"/>
  <c r="R475" i="1"/>
  <c r="B474" i="6"/>
  <c r="R459" i="1"/>
  <c r="B458" i="6"/>
  <c r="R443" i="1"/>
  <c r="B442" i="6"/>
  <c r="R427" i="1"/>
  <c r="B426" i="6"/>
  <c r="R411" i="1"/>
  <c r="B410" i="6"/>
  <c r="R395" i="1"/>
  <c r="B394" i="6"/>
  <c r="R379" i="1"/>
  <c r="B378" i="6"/>
  <c r="R363" i="1"/>
  <c r="B362" i="6"/>
  <c r="R347" i="1"/>
  <c r="B346" i="6"/>
  <c r="R331" i="1"/>
  <c r="B330" i="6"/>
  <c r="R315" i="1"/>
  <c r="B314" i="6"/>
  <c r="P994" i="1"/>
  <c r="P962" i="1"/>
  <c r="P914" i="1"/>
  <c r="P898" i="1"/>
  <c r="P882" i="1"/>
  <c r="P866" i="1"/>
  <c r="P850" i="1"/>
  <c r="P818" i="1"/>
  <c r="P802" i="1"/>
  <c r="P786" i="1"/>
  <c r="P754" i="1"/>
  <c r="P738" i="1"/>
  <c r="P722" i="1"/>
  <c r="P706" i="1"/>
  <c r="P690" i="1"/>
  <c r="P674" i="1"/>
  <c r="P658" i="1"/>
  <c r="P642" i="1"/>
  <c r="P626" i="1"/>
  <c r="P610" i="1"/>
  <c r="P594" i="1"/>
  <c r="P578" i="1"/>
  <c r="P562" i="1"/>
  <c r="P546" i="1"/>
  <c r="P530" i="1"/>
  <c r="P514" i="1"/>
  <c r="P498" i="1"/>
  <c r="P482" i="1"/>
  <c r="P466" i="1"/>
  <c r="P450" i="1"/>
  <c r="P434" i="1"/>
  <c r="P418" i="1"/>
  <c r="P402" i="1"/>
  <c r="P386" i="1"/>
  <c r="P370" i="1"/>
  <c r="P354" i="1"/>
  <c r="P338" i="1"/>
  <c r="P322" i="1"/>
  <c r="P306" i="1"/>
  <c r="P290" i="1"/>
  <c r="P274" i="1"/>
  <c r="P258" i="1"/>
  <c r="P242" i="1"/>
  <c r="P226" i="1"/>
  <c r="R986" i="1"/>
  <c r="B985" i="6"/>
  <c r="R970" i="1"/>
  <c r="B969" i="6"/>
  <c r="R954" i="1"/>
  <c r="B953" i="6"/>
  <c r="R938" i="1"/>
  <c r="B937" i="6"/>
  <c r="R922" i="1"/>
  <c r="B921" i="6"/>
  <c r="R906" i="1"/>
  <c r="B905" i="6"/>
  <c r="R890" i="1"/>
  <c r="B889" i="6"/>
  <c r="R874" i="1"/>
  <c r="B873" i="6"/>
  <c r="R858" i="1"/>
  <c r="B857" i="6"/>
  <c r="R842" i="1"/>
  <c r="B841" i="6"/>
  <c r="R826" i="1"/>
  <c r="B825" i="6"/>
  <c r="R810" i="1"/>
  <c r="B809" i="6"/>
  <c r="R794" i="1"/>
  <c r="B793" i="6"/>
  <c r="R778" i="1"/>
  <c r="B777" i="6"/>
  <c r="R762" i="1"/>
  <c r="B761" i="6"/>
  <c r="R746" i="1"/>
  <c r="B745" i="6"/>
  <c r="R730" i="1"/>
  <c r="B729" i="6"/>
  <c r="R714" i="1"/>
  <c r="B713" i="6"/>
  <c r="R698" i="1"/>
  <c r="B697" i="6"/>
  <c r="R682" i="1"/>
  <c r="B681" i="6"/>
  <c r="R666" i="1"/>
  <c r="B665" i="6"/>
  <c r="R650" i="1"/>
  <c r="B649" i="6"/>
  <c r="R634" i="1"/>
  <c r="B633" i="6"/>
  <c r="R618" i="1"/>
  <c r="B617" i="6"/>
  <c r="R602" i="1"/>
  <c r="B601" i="6"/>
  <c r="R586" i="1"/>
  <c r="B585" i="6"/>
  <c r="R570" i="1"/>
  <c r="B569" i="6"/>
  <c r="R554" i="1"/>
  <c r="B553" i="6"/>
  <c r="R538" i="1"/>
  <c r="B537" i="6"/>
  <c r="R522" i="1"/>
  <c r="B521" i="6"/>
  <c r="R506" i="1"/>
  <c r="B505" i="6"/>
  <c r="R490" i="1"/>
  <c r="B489" i="6"/>
  <c r="R474" i="1"/>
  <c r="B473" i="6"/>
  <c r="R458" i="1"/>
  <c r="B457" i="6"/>
  <c r="R442" i="1"/>
  <c r="B441" i="6"/>
  <c r="R426" i="1"/>
  <c r="B425" i="6"/>
  <c r="R410" i="1"/>
  <c r="B409" i="6"/>
  <c r="R394" i="1"/>
  <c r="B393" i="6"/>
  <c r="R378" i="1"/>
  <c r="B377" i="6"/>
  <c r="R362" i="1"/>
  <c r="B361" i="6"/>
  <c r="R346" i="1"/>
  <c r="B345" i="6"/>
  <c r="P97" i="1"/>
  <c r="P81" i="1"/>
  <c r="P65" i="1"/>
  <c r="P49" i="1"/>
  <c r="P33" i="1"/>
  <c r="P17" i="1"/>
  <c r="R1001" i="1"/>
  <c r="B1000" i="6"/>
  <c r="R985" i="1"/>
  <c r="B984" i="6"/>
  <c r="R969" i="1"/>
  <c r="B968" i="6"/>
  <c r="R953" i="1"/>
  <c r="B952" i="6"/>
  <c r="R937" i="1"/>
  <c r="B936" i="6"/>
  <c r="R921" i="1"/>
  <c r="B920" i="6"/>
  <c r="R905" i="1"/>
  <c r="B904" i="6"/>
  <c r="R889" i="1"/>
  <c r="B888" i="6"/>
  <c r="R873" i="1"/>
  <c r="B872" i="6"/>
  <c r="R857" i="1"/>
  <c r="B856" i="6"/>
  <c r="R841" i="1"/>
  <c r="B840" i="6"/>
  <c r="R825" i="1"/>
  <c r="B824" i="6"/>
  <c r="R809" i="1"/>
  <c r="B808" i="6"/>
  <c r="R793" i="1"/>
  <c r="B792" i="6"/>
  <c r="R777" i="1"/>
  <c r="B776" i="6"/>
  <c r="R761" i="1"/>
  <c r="B760" i="6"/>
  <c r="R745" i="1"/>
  <c r="B744" i="6"/>
  <c r="R729" i="1"/>
  <c r="B728" i="6"/>
  <c r="R713" i="1"/>
  <c r="B712" i="6"/>
  <c r="R697" i="1"/>
  <c r="B696" i="6"/>
  <c r="R681" i="1"/>
  <c r="B680" i="6"/>
  <c r="R665" i="1"/>
  <c r="B664" i="6"/>
  <c r="R649" i="1"/>
  <c r="B648" i="6"/>
  <c r="R633" i="1"/>
  <c r="B632" i="6"/>
  <c r="R617" i="1"/>
  <c r="B616" i="6"/>
  <c r="R601" i="1"/>
  <c r="B600" i="6"/>
  <c r="R585" i="1"/>
  <c r="B584" i="6"/>
  <c r="R569" i="1"/>
  <c r="B568" i="6"/>
  <c r="R553" i="1"/>
  <c r="B552" i="6"/>
  <c r="R537" i="1"/>
  <c r="B536" i="6"/>
  <c r="R521" i="1"/>
  <c r="B520" i="6"/>
  <c r="R505" i="1"/>
  <c r="B504" i="6"/>
  <c r="R489" i="1"/>
  <c r="B488" i="6"/>
  <c r="R473" i="1"/>
  <c r="B472" i="6"/>
  <c r="R457" i="1"/>
  <c r="B456" i="6"/>
  <c r="R441" i="1"/>
  <c r="B440" i="6"/>
  <c r="R425" i="1"/>
  <c r="B424" i="6"/>
  <c r="R409" i="1"/>
  <c r="B408" i="6"/>
  <c r="R393" i="1"/>
  <c r="B392" i="6"/>
  <c r="R377" i="1"/>
  <c r="B376" i="6"/>
  <c r="R361" i="1"/>
  <c r="B360" i="6"/>
  <c r="R345" i="1"/>
  <c r="B344" i="6"/>
  <c r="R329" i="1"/>
  <c r="B328" i="6"/>
  <c r="R313" i="1"/>
  <c r="B312" i="6"/>
  <c r="R297" i="1"/>
  <c r="B296" i="6"/>
  <c r="R281" i="1"/>
  <c r="B280" i="6"/>
  <c r="R265" i="1"/>
  <c r="B264" i="6"/>
  <c r="R249" i="1"/>
  <c r="B248" i="6"/>
  <c r="R233" i="1"/>
  <c r="B232" i="6"/>
  <c r="R217" i="1"/>
  <c r="B216" i="6"/>
  <c r="R201" i="1"/>
  <c r="B200" i="6"/>
  <c r="R185" i="1"/>
  <c r="B184" i="6"/>
  <c r="R169" i="1"/>
  <c r="B168" i="6"/>
  <c r="R153" i="1"/>
  <c r="B152" i="6"/>
  <c r="R137" i="1"/>
  <c r="B136" i="6"/>
  <c r="R121" i="1"/>
  <c r="B120" i="6"/>
  <c r="R105" i="1"/>
  <c r="B104" i="6"/>
  <c r="R89" i="1"/>
  <c r="B88" i="6"/>
  <c r="R73" i="1"/>
  <c r="B72" i="6"/>
  <c r="R57" i="1"/>
  <c r="B56" i="6"/>
  <c r="R41" i="1"/>
  <c r="B40" i="6"/>
  <c r="R25" i="1"/>
  <c r="B24" i="6"/>
  <c r="R9" i="1"/>
  <c r="B9" i="6"/>
  <c r="P949" i="1"/>
  <c r="P837" i="1"/>
  <c r="P741" i="1"/>
  <c r="P661" i="1"/>
  <c r="P565" i="1"/>
  <c r="P469" i="1"/>
  <c r="P341" i="1"/>
  <c r="P245" i="1"/>
  <c r="R941" i="1"/>
  <c r="B940" i="6"/>
  <c r="R829" i="1"/>
  <c r="B828" i="6"/>
  <c r="R717" i="1"/>
  <c r="B716" i="6"/>
  <c r="R573" i="1"/>
  <c r="B572" i="6"/>
  <c r="R461" i="1"/>
  <c r="B460" i="6"/>
  <c r="P916" i="1"/>
  <c r="P852" i="1"/>
  <c r="P452" i="1"/>
  <c r="P356" i="1"/>
  <c r="P164" i="1"/>
  <c r="P84" i="1"/>
  <c r="P4" i="1"/>
  <c r="R924" i="1"/>
  <c r="B923" i="6"/>
  <c r="R844" i="1"/>
  <c r="B843" i="6"/>
  <c r="R764" i="1"/>
  <c r="B763" i="6"/>
  <c r="R684" i="1"/>
  <c r="B683" i="6"/>
  <c r="R604" i="1"/>
  <c r="B603" i="6"/>
  <c r="R524" i="1"/>
  <c r="B523" i="6"/>
  <c r="R444" i="1"/>
  <c r="B443" i="6"/>
  <c r="P977" i="1"/>
  <c r="P945" i="1"/>
  <c r="P913" i="1"/>
  <c r="P897" i="1"/>
  <c r="P833" i="1"/>
  <c r="P801" i="1"/>
  <c r="P769" i="1"/>
  <c r="P737" i="1"/>
  <c r="P721" i="1"/>
  <c r="P689" i="1"/>
  <c r="P673" i="1"/>
  <c r="P625" i="1"/>
  <c r="P497" i="1"/>
  <c r="P369" i="1"/>
  <c r="P353" i="1"/>
  <c r="P257" i="1"/>
  <c r="P241" i="1"/>
  <c r="P209" i="1"/>
  <c r="P177" i="1"/>
  <c r="P145" i="1"/>
  <c r="P129" i="1"/>
  <c r="P976" i="1"/>
  <c r="P960" i="1"/>
  <c r="P928" i="1"/>
  <c r="P912" i="1"/>
  <c r="P880" i="1"/>
  <c r="P864" i="1"/>
  <c r="P832" i="1"/>
  <c r="P768" i="1"/>
  <c r="P704" i="1"/>
  <c r="P656" i="1"/>
  <c r="P592" i="1"/>
  <c r="P560" i="1"/>
  <c r="P528" i="1"/>
  <c r="P496" i="1"/>
  <c r="P464" i="1"/>
  <c r="P416" i="1"/>
  <c r="P400" i="1"/>
  <c r="P368" i="1"/>
  <c r="P320" i="1"/>
  <c r="P288" i="1"/>
  <c r="P256" i="1"/>
  <c r="R984" i="1"/>
  <c r="B983" i="6"/>
  <c r="R952" i="1"/>
  <c r="B951" i="6"/>
  <c r="R920" i="1"/>
  <c r="B919" i="6"/>
  <c r="R888" i="1"/>
  <c r="B887" i="6"/>
  <c r="R856" i="1"/>
  <c r="B855" i="6"/>
  <c r="R824" i="1"/>
  <c r="B823" i="6"/>
  <c r="R792" i="1"/>
  <c r="B791" i="6"/>
  <c r="R776" i="1"/>
  <c r="B775" i="6"/>
  <c r="R744" i="1"/>
  <c r="B743" i="6"/>
  <c r="R728" i="1"/>
  <c r="B727" i="6"/>
  <c r="R712" i="1"/>
  <c r="B711" i="6"/>
  <c r="R680" i="1"/>
  <c r="B679" i="6"/>
  <c r="R664" i="1"/>
  <c r="B663" i="6"/>
  <c r="R648" i="1"/>
  <c r="B647" i="6"/>
  <c r="R632" i="1"/>
  <c r="B631" i="6"/>
  <c r="R616" i="1"/>
  <c r="B615" i="6"/>
  <c r="R600" i="1"/>
  <c r="B599" i="6"/>
  <c r="R584" i="1"/>
  <c r="B583" i="6"/>
  <c r="R568" i="1"/>
  <c r="B567" i="6"/>
  <c r="R552" i="1"/>
  <c r="B551" i="6"/>
  <c r="R536" i="1"/>
  <c r="B535" i="6"/>
  <c r="R520" i="1"/>
  <c r="B519" i="6"/>
  <c r="R504" i="1"/>
  <c r="B503" i="6"/>
  <c r="R488" i="1"/>
  <c r="B487" i="6"/>
  <c r="R456" i="1"/>
  <c r="B455" i="6"/>
  <c r="R440" i="1"/>
  <c r="B439" i="6"/>
  <c r="R424" i="1"/>
  <c r="B423" i="6"/>
  <c r="R408" i="1"/>
  <c r="B407" i="6"/>
  <c r="R392" i="1"/>
  <c r="B391" i="6"/>
  <c r="R376" i="1"/>
  <c r="B375" i="6"/>
  <c r="R360" i="1"/>
  <c r="B359" i="6"/>
  <c r="R344" i="1"/>
  <c r="B343" i="6"/>
  <c r="R328" i="1"/>
  <c r="B327" i="6"/>
  <c r="R312" i="1"/>
  <c r="B311" i="6"/>
  <c r="R296" i="1"/>
  <c r="B295" i="6"/>
  <c r="R280" i="1"/>
  <c r="B279" i="6"/>
  <c r="R264" i="1"/>
  <c r="B263" i="6"/>
  <c r="R248" i="1"/>
  <c r="B247" i="6"/>
  <c r="R232" i="1"/>
  <c r="B231" i="6"/>
  <c r="R216" i="1"/>
  <c r="B215" i="6"/>
  <c r="R200" i="1"/>
  <c r="B199" i="6"/>
  <c r="R184" i="1"/>
  <c r="B183" i="6"/>
  <c r="R168" i="1"/>
  <c r="B167" i="6"/>
  <c r="R152" i="1"/>
  <c r="B151" i="6"/>
  <c r="R136" i="1"/>
  <c r="B135" i="6"/>
  <c r="R120" i="1"/>
  <c r="B119" i="6"/>
  <c r="R104" i="1"/>
  <c r="B103" i="6"/>
  <c r="R88" i="1"/>
  <c r="B87" i="6"/>
  <c r="R72" i="1"/>
  <c r="B71" i="6"/>
  <c r="R56" i="1"/>
  <c r="B55" i="6"/>
  <c r="R40" i="1"/>
  <c r="B39" i="6"/>
  <c r="R24" i="1"/>
  <c r="B23" i="6"/>
  <c r="R8" i="1"/>
  <c r="B8" i="6"/>
  <c r="P933" i="1"/>
  <c r="P821" i="1"/>
  <c r="P725" i="1"/>
  <c r="P613" i="1"/>
  <c r="P501" i="1"/>
  <c r="P421" i="1"/>
  <c r="P309" i="1"/>
  <c r="R925" i="1"/>
  <c r="B924" i="6"/>
  <c r="R845" i="1"/>
  <c r="B844" i="6"/>
  <c r="R749" i="1"/>
  <c r="B748" i="6"/>
  <c r="R637" i="1"/>
  <c r="B636" i="6"/>
  <c r="R525" i="1"/>
  <c r="B524" i="6"/>
  <c r="R429" i="1"/>
  <c r="B428" i="6"/>
  <c r="P788" i="1"/>
  <c r="P628" i="1"/>
  <c r="P468" i="1"/>
  <c r="P324" i="1"/>
  <c r="P244" i="1"/>
  <c r="P180" i="1"/>
  <c r="P100" i="1"/>
  <c r="P36" i="1"/>
  <c r="R956" i="1"/>
  <c r="B955" i="6"/>
  <c r="R876" i="1"/>
  <c r="B875" i="6"/>
  <c r="R796" i="1"/>
  <c r="B795" i="6"/>
  <c r="R716" i="1"/>
  <c r="B715" i="6"/>
  <c r="R620" i="1"/>
  <c r="B619" i="6"/>
  <c r="R540" i="1"/>
  <c r="B539" i="6"/>
  <c r="R460" i="1"/>
  <c r="B459" i="6"/>
  <c r="P993" i="1"/>
  <c r="P929" i="1"/>
  <c r="P881" i="1"/>
  <c r="P849" i="1"/>
  <c r="P817" i="1"/>
  <c r="P785" i="1"/>
  <c r="P753" i="1"/>
  <c r="P705" i="1"/>
  <c r="P641" i="1"/>
  <c r="P609" i="1"/>
  <c r="P513" i="1"/>
  <c r="P481" i="1"/>
  <c r="P385" i="1"/>
  <c r="P225" i="1"/>
  <c r="P193" i="1"/>
  <c r="P161" i="1"/>
  <c r="P113" i="1"/>
  <c r="P992" i="1"/>
  <c r="P848" i="1"/>
  <c r="P816" i="1"/>
  <c r="P784" i="1"/>
  <c r="P720" i="1"/>
  <c r="P608" i="1"/>
  <c r="P576" i="1"/>
  <c r="P544" i="1"/>
  <c r="P512" i="1"/>
  <c r="P480" i="1"/>
  <c r="P448" i="1"/>
  <c r="P432" i="1"/>
  <c r="P384" i="1"/>
  <c r="P352" i="1"/>
  <c r="P336" i="1"/>
  <c r="P304" i="1"/>
  <c r="P272" i="1"/>
  <c r="P240" i="1"/>
  <c r="R1000" i="1"/>
  <c r="B999" i="6"/>
  <c r="R968" i="1"/>
  <c r="B967" i="6"/>
  <c r="R936" i="1"/>
  <c r="B935" i="6"/>
  <c r="R904" i="1"/>
  <c r="B903" i="6"/>
  <c r="R872" i="1"/>
  <c r="B871" i="6"/>
  <c r="R840" i="1"/>
  <c r="B839" i="6"/>
  <c r="R808" i="1"/>
  <c r="B807" i="6"/>
  <c r="R760" i="1"/>
  <c r="B759" i="6"/>
  <c r="R696" i="1"/>
  <c r="B695" i="6"/>
  <c r="R472" i="1"/>
  <c r="B471" i="6"/>
  <c r="P991" i="1"/>
  <c r="P975" i="1"/>
  <c r="P959" i="1"/>
  <c r="P943" i="1"/>
  <c r="P927" i="1"/>
  <c r="P911" i="1"/>
  <c r="P895" i="1"/>
  <c r="P879" i="1"/>
  <c r="P863" i="1"/>
  <c r="P847" i="1"/>
  <c r="P815" i="1"/>
  <c r="P799" i="1"/>
  <c r="P751" i="1"/>
  <c r="P735" i="1"/>
  <c r="P687" i="1"/>
  <c r="P671" i="1"/>
  <c r="P639" i="1"/>
  <c r="P623" i="1"/>
  <c r="P607" i="1"/>
  <c r="P591" i="1"/>
  <c r="P575" i="1"/>
  <c r="P479" i="1"/>
  <c r="P463" i="1"/>
  <c r="P447" i="1"/>
  <c r="P351" i="1"/>
  <c r="P335" i="1"/>
  <c r="P319" i="1"/>
  <c r="P223" i="1"/>
  <c r="P207" i="1"/>
  <c r="P191" i="1"/>
  <c r="P175" i="1"/>
  <c r="P159" i="1"/>
  <c r="P143" i="1"/>
  <c r="P127" i="1"/>
  <c r="P111" i="1"/>
  <c r="P95" i="1"/>
  <c r="P79" i="1"/>
  <c r="P63" i="1"/>
  <c r="P47" i="1"/>
  <c r="P31" i="1"/>
  <c r="P15" i="1"/>
  <c r="R999" i="1"/>
  <c r="B998" i="6"/>
  <c r="R983" i="1"/>
  <c r="B982" i="6"/>
  <c r="R967" i="1"/>
  <c r="B966" i="6"/>
  <c r="R951" i="1"/>
  <c r="B950" i="6"/>
  <c r="R935" i="1"/>
  <c r="B934" i="6"/>
  <c r="R919" i="1"/>
  <c r="B918" i="6"/>
  <c r="R903" i="1"/>
  <c r="B902" i="6"/>
  <c r="R887" i="1"/>
  <c r="B886" i="6"/>
  <c r="R871" i="1"/>
  <c r="B870" i="6"/>
  <c r="R855" i="1"/>
  <c r="B854" i="6"/>
  <c r="R839" i="1"/>
  <c r="B838" i="6"/>
  <c r="R823" i="1"/>
  <c r="B822" i="6"/>
  <c r="R807" i="1"/>
  <c r="B806" i="6"/>
  <c r="R791" i="1"/>
  <c r="B790" i="6"/>
  <c r="R775" i="1"/>
  <c r="B774" i="6"/>
  <c r="R759" i="1"/>
  <c r="B758" i="6"/>
  <c r="R743" i="1"/>
  <c r="B742" i="6"/>
  <c r="R727" i="1"/>
  <c r="B726" i="6"/>
  <c r="R711" i="1"/>
  <c r="B710" i="6"/>
  <c r="R695" i="1"/>
  <c r="B694" i="6"/>
  <c r="R679" i="1"/>
  <c r="B678" i="6"/>
  <c r="R663" i="1"/>
  <c r="B662" i="6"/>
  <c r="R647" i="1"/>
  <c r="B646" i="6"/>
  <c r="R631" i="1"/>
  <c r="B630" i="6"/>
  <c r="R615" i="1"/>
  <c r="B614" i="6"/>
  <c r="R599" i="1"/>
  <c r="B598" i="6"/>
  <c r="R583" i="1"/>
  <c r="B582" i="6"/>
  <c r="R567" i="1"/>
  <c r="B566" i="6"/>
  <c r="R551" i="1"/>
  <c r="B550" i="6"/>
  <c r="R535" i="1"/>
  <c r="B534" i="6"/>
  <c r="R519" i="1"/>
  <c r="B518" i="6"/>
  <c r="R503" i="1"/>
  <c r="B502" i="6"/>
  <c r="R487" i="1"/>
  <c r="B486" i="6"/>
  <c r="R471" i="1"/>
  <c r="B470" i="6"/>
  <c r="R455" i="1"/>
  <c r="B454" i="6"/>
  <c r="R439" i="1"/>
  <c r="B438" i="6"/>
  <c r="R423" i="1"/>
  <c r="B422" i="6"/>
  <c r="R407" i="1"/>
  <c r="B406" i="6"/>
  <c r="R391" i="1"/>
  <c r="B390" i="6"/>
  <c r="R375" i="1"/>
  <c r="B374" i="6"/>
  <c r="R359" i="1"/>
  <c r="B358" i="6"/>
  <c r="R343" i="1"/>
  <c r="B342" i="6"/>
  <c r="R327" i="1"/>
  <c r="B326" i="6"/>
  <c r="R311" i="1"/>
  <c r="B310" i="6"/>
  <c r="R295" i="1"/>
  <c r="B294" i="6"/>
  <c r="R279" i="1"/>
  <c r="B278" i="6"/>
  <c r="R263" i="1"/>
  <c r="B262" i="6"/>
  <c r="R247" i="1"/>
  <c r="B246" i="6"/>
  <c r="R231" i="1"/>
  <c r="B230" i="6"/>
  <c r="R215" i="1"/>
  <c r="B214" i="6"/>
  <c r="R199" i="1"/>
  <c r="B198" i="6"/>
  <c r="R183" i="1"/>
  <c r="B182" i="6"/>
  <c r="R167" i="1"/>
  <c r="B166" i="6"/>
  <c r="R151" i="1"/>
  <c r="B150" i="6"/>
  <c r="R135" i="1"/>
  <c r="B134" i="6"/>
  <c r="R119" i="1"/>
  <c r="B118" i="6"/>
  <c r="R103" i="1"/>
  <c r="B102" i="6"/>
  <c r="R87" i="1"/>
  <c r="B86" i="6"/>
  <c r="R71" i="1"/>
  <c r="B70" i="6"/>
  <c r="R55" i="1"/>
  <c r="B54" i="6"/>
  <c r="R39" i="1"/>
  <c r="B38" i="6"/>
  <c r="R23" i="1"/>
  <c r="B22" i="6"/>
  <c r="R7" i="1"/>
  <c r="B7" i="6"/>
  <c r="P997" i="1"/>
  <c r="P885" i="1"/>
  <c r="P773" i="1"/>
  <c r="P645" i="1"/>
  <c r="P485" i="1"/>
  <c r="P357" i="1"/>
  <c r="P261" i="1"/>
  <c r="R957" i="1"/>
  <c r="B956" i="6"/>
  <c r="R861" i="1"/>
  <c r="B860" i="6"/>
  <c r="R765" i="1"/>
  <c r="B764" i="6"/>
  <c r="R669" i="1"/>
  <c r="B668" i="6"/>
  <c r="R589" i="1"/>
  <c r="B588" i="6"/>
  <c r="R477" i="1"/>
  <c r="B476" i="6"/>
  <c r="R413" i="1"/>
  <c r="B412" i="6"/>
  <c r="P692" i="1"/>
  <c r="P612" i="1"/>
  <c r="P372" i="1"/>
  <c r="P196" i="1"/>
  <c r="P132" i="1"/>
  <c r="P52" i="1"/>
  <c r="R972" i="1"/>
  <c r="B971" i="6"/>
  <c r="R892" i="1"/>
  <c r="B891" i="6"/>
  <c r="R812" i="1"/>
  <c r="B811" i="6"/>
  <c r="R732" i="1"/>
  <c r="B731" i="6"/>
  <c r="R652" i="1"/>
  <c r="B651" i="6"/>
  <c r="R572" i="1"/>
  <c r="B571" i="6"/>
  <c r="R508" i="1"/>
  <c r="B507" i="6"/>
  <c r="R428" i="1"/>
  <c r="B427" i="6"/>
  <c r="P974" i="1"/>
  <c r="P942" i="1"/>
  <c r="P878" i="1"/>
  <c r="P846" i="1"/>
  <c r="P718" i="1"/>
  <c r="P702" i="1"/>
  <c r="P670" i="1"/>
  <c r="P590" i="1"/>
  <c r="P558" i="1"/>
  <c r="P526" i="1"/>
  <c r="P494" i="1"/>
  <c r="P462" i="1"/>
  <c r="P430" i="1"/>
  <c r="P398" i="1"/>
  <c r="P366" i="1"/>
  <c r="P334" i="1"/>
  <c r="P286" i="1"/>
  <c r="P254" i="1"/>
  <c r="R998" i="1"/>
  <c r="B997" i="6"/>
  <c r="R982" i="1"/>
  <c r="B981" i="6"/>
  <c r="R966" i="1"/>
  <c r="B965" i="6"/>
  <c r="R950" i="1"/>
  <c r="B949" i="6"/>
  <c r="R934" i="1"/>
  <c r="B933" i="6"/>
  <c r="R918" i="1"/>
  <c r="B917" i="6"/>
  <c r="R902" i="1"/>
  <c r="B901" i="6"/>
  <c r="R886" i="1"/>
  <c r="B885" i="6"/>
  <c r="R870" i="1"/>
  <c r="B869" i="6"/>
  <c r="R854" i="1"/>
  <c r="B853" i="6"/>
  <c r="R838" i="1"/>
  <c r="B837" i="6"/>
  <c r="R822" i="1"/>
  <c r="B821" i="6"/>
  <c r="R806" i="1"/>
  <c r="B805" i="6"/>
  <c r="R790" i="1"/>
  <c r="B789" i="6"/>
  <c r="R774" i="1"/>
  <c r="B773" i="6"/>
  <c r="R758" i="1"/>
  <c r="B757" i="6"/>
  <c r="R742" i="1"/>
  <c r="B741" i="6"/>
  <c r="R726" i="1"/>
  <c r="B725" i="6"/>
  <c r="R710" i="1"/>
  <c r="B709" i="6"/>
  <c r="R694" i="1"/>
  <c r="B693" i="6"/>
  <c r="R678" i="1"/>
  <c r="B677" i="6"/>
  <c r="R662" i="1"/>
  <c r="B661" i="6"/>
  <c r="R646" i="1"/>
  <c r="B645" i="6"/>
  <c r="R630" i="1"/>
  <c r="B629" i="6"/>
  <c r="R614" i="1"/>
  <c r="B613" i="6"/>
  <c r="R598" i="1"/>
  <c r="B597" i="6"/>
  <c r="R582" i="1"/>
  <c r="B581" i="6"/>
  <c r="R566" i="1"/>
  <c r="B565" i="6"/>
  <c r="R550" i="1"/>
  <c r="B549" i="6"/>
  <c r="R534" i="1"/>
  <c r="B533" i="6"/>
  <c r="R518" i="1"/>
  <c r="B517" i="6"/>
  <c r="R502" i="1"/>
  <c r="B501" i="6"/>
  <c r="R486" i="1"/>
  <c r="B485" i="6"/>
  <c r="R470" i="1"/>
  <c r="B469" i="6"/>
  <c r="R454" i="1"/>
  <c r="B453" i="6"/>
  <c r="R438" i="1"/>
  <c r="B437" i="6"/>
  <c r="R422" i="1"/>
  <c r="B421" i="6"/>
  <c r="R406" i="1"/>
  <c r="B405" i="6"/>
  <c r="R390" i="1"/>
  <c r="B389" i="6"/>
  <c r="R374" i="1"/>
  <c r="B373" i="6"/>
  <c r="R358" i="1"/>
  <c r="B357" i="6"/>
  <c r="R342" i="1"/>
  <c r="B341" i="6"/>
  <c r="R326" i="1"/>
  <c r="B325" i="6"/>
  <c r="R310" i="1"/>
  <c r="B309" i="6"/>
  <c r="R294" i="1"/>
  <c r="B293" i="6"/>
  <c r="R278" i="1"/>
  <c r="B277" i="6"/>
  <c r="R262" i="1"/>
  <c r="B261" i="6"/>
  <c r="R246" i="1"/>
  <c r="B245" i="6"/>
  <c r="R230" i="1"/>
  <c r="B229" i="6"/>
  <c r="R214" i="1"/>
  <c r="B213" i="6"/>
  <c r="R198" i="1"/>
  <c r="B197" i="6"/>
  <c r="R182" i="1"/>
  <c r="B181" i="6"/>
  <c r="R166" i="1"/>
  <c r="B165" i="6"/>
  <c r="R150" i="1"/>
  <c r="B149" i="6"/>
  <c r="R134" i="1"/>
  <c r="B133" i="6"/>
  <c r="R118" i="1"/>
  <c r="B117" i="6"/>
  <c r="R102" i="1"/>
  <c r="B101" i="6"/>
  <c r="R86" i="1"/>
  <c r="B85" i="6"/>
  <c r="R70" i="1"/>
  <c r="B69" i="6"/>
  <c r="R54" i="1"/>
  <c r="B53" i="6"/>
  <c r="R38" i="1"/>
  <c r="B37" i="6"/>
  <c r="R22" i="1"/>
  <c r="B21" i="6"/>
  <c r="R6" i="1"/>
  <c r="B6" i="6"/>
  <c r="P981" i="1"/>
  <c r="P869" i="1"/>
  <c r="P757" i="1"/>
  <c r="P629" i="1"/>
  <c r="P533" i="1"/>
  <c r="P437" i="1"/>
  <c r="P325" i="1"/>
  <c r="P229" i="1"/>
  <c r="R909" i="1"/>
  <c r="B908" i="6"/>
  <c r="R813" i="1"/>
  <c r="B812" i="6"/>
  <c r="R685" i="1"/>
  <c r="B684" i="6"/>
  <c r="R541" i="1"/>
  <c r="B540" i="6"/>
  <c r="R381" i="1"/>
  <c r="B380" i="6"/>
  <c r="P948" i="1"/>
  <c r="P884" i="1"/>
  <c r="P804" i="1"/>
  <c r="P676" i="1"/>
  <c r="P484" i="1"/>
  <c r="P228" i="1"/>
  <c r="P148" i="1"/>
  <c r="P68" i="1"/>
  <c r="R988" i="1"/>
  <c r="B987" i="6"/>
  <c r="R908" i="1"/>
  <c r="B907" i="6"/>
  <c r="R828" i="1"/>
  <c r="B827" i="6"/>
  <c r="R748" i="1"/>
  <c r="B747" i="6"/>
  <c r="R668" i="1"/>
  <c r="B667" i="6"/>
  <c r="R588" i="1"/>
  <c r="B587" i="6"/>
  <c r="R492" i="1"/>
  <c r="B491" i="6"/>
  <c r="R396" i="1"/>
  <c r="B395" i="6"/>
  <c r="P958" i="1"/>
  <c r="P926" i="1"/>
  <c r="P830" i="1"/>
  <c r="P782" i="1"/>
  <c r="P766" i="1"/>
  <c r="P734" i="1"/>
  <c r="P654" i="1"/>
  <c r="P638" i="1"/>
  <c r="P606" i="1"/>
  <c r="P574" i="1"/>
  <c r="P542" i="1"/>
  <c r="P510" i="1"/>
  <c r="P478" i="1"/>
  <c r="P446" i="1"/>
  <c r="P414" i="1"/>
  <c r="P382" i="1"/>
  <c r="P350" i="1"/>
  <c r="P318" i="1"/>
  <c r="P302" i="1"/>
  <c r="P270" i="1"/>
  <c r="P238" i="1"/>
  <c r="P989" i="1"/>
  <c r="P957" i="1"/>
  <c r="P925" i="1"/>
  <c r="P909" i="1"/>
  <c r="P893" i="1"/>
  <c r="P877" i="1"/>
  <c r="P861" i="1"/>
  <c r="P813" i="1"/>
  <c r="P797" i="1"/>
  <c r="P765" i="1"/>
  <c r="P749" i="1"/>
  <c r="P733" i="1"/>
  <c r="P701" i="1"/>
  <c r="P669" i="1"/>
  <c r="P653" i="1"/>
  <c r="P637" i="1"/>
  <c r="P621" i="1"/>
  <c r="P573" i="1"/>
  <c r="P557" i="1"/>
  <c r="P541" i="1"/>
  <c r="P445" i="1"/>
  <c r="P429" i="1"/>
  <c r="P413" i="1"/>
  <c r="P317" i="1"/>
  <c r="P301" i="1"/>
  <c r="P285" i="1"/>
  <c r="P221" i="1"/>
  <c r="P205" i="1"/>
  <c r="P189" i="1"/>
  <c r="P173" i="1"/>
  <c r="P157" i="1"/>
  <c r="P141" i="1"/>
  <c r="P125" i="1"/>
  <c r="P109" i="1"/>
  <c r="P93" i="1"/>
  <c r="P77" i="1"/>
  <c r="P61" i="1"/>
  <c r="P45" i="1"/>
  <c r="P29" i="1"/>
  <c r="P13" i="1"/>
  <c r="R997" i="1"/>
  <c r="B996" i="6"/>
  <c r="R981" i="1"/>
  <c r="B980" i="6"/>
  <c r="R965" i="1"/>
  <c r="B964" i="6"/>
  <c r="R949" i="1"/>
  <c r="B948" i="6"/>
  <c r="R933" i="1"/>
  <c r="B932" i="6"/>
  <c r="R917" i="1"/>
  <c r="B916" i="6"/>
  <c r="R901" i="1"/>
  <c r="B900" i="6"/>
  <c r="R885" i="1"/>
  <c r="B884" i="6"/>
  <c r="R869" i="1"/>
  <c r="B868" i="6"/>
  <c r="R853" i="1"/>
  <c r="B852" i="6"/>
  <c r="R837" i="1"/>
  <c r="B836" i="6"/>
  <c r="R821" i="1"/>
  <c r="B820" i="6"/>
  <c r="R805" i="1"/>
  <c r="B804" i="6"/>
  <c r="R789" i="1"/>
  <c r="B788" i="6"/>
  <c r="R773" i="1"/>
  <c r="B772" i="6"/>
  <c r="R757" i="1"/>
  <c r="B756" i="6"/>
  <c r="R741" i="1"/>
  <c r="B740" i="6"/>
  <c r="R725" i="1"/>
  <c r="B724" i="6"/>
  <c r="R709" i="1"/>
  <c r="B708" i="6"/>
  <c r="R693" i="1"/>
  <c r="B692" i="6"/>
  <c r="R677" i="1"/>
  <c r="B676" i="6"/>
  <c r="R661" i="1"/>
  <c r="B660" i="6"/>
  <c r="R645" i="1"/>
  <c r="B644" i="6"/>
  <c r="R629" i="1"/>
  <c r="B628" i="6"/>
  <c r="R613" i="1"/>
  <c r="B612" i="6"/>
  <c r="R597" i="1"/>
  <c r="B596" i="6"/>
  <c r="R581" i="1"/>
  <c r="B580" i="6"/>
  <c r="R565" i="1"/>
  <c r="B564" i="6"/>
  <c r="R549" i="1"/>
  <c r="B548" i="6"/>
  <c r="R533" i="1"/>
  <c r="B532" i="6"/>
  <c r="R517" i="1"/>
  <c r="B516" i="6"/>
  <c r="R501" i="1"/>
  <c r="B500" i="6"/>
  <c r="R485" i="1"/>
  <c r="B484" i="6"/>
  <c r="R469" i="1"/>
  <c r="B468" i="6"/>
  <c r="R453" i="1"/>
  <c r="B452" i="6"/>
  <c r="R437" i="1"/>
  <c r="B436" i="6"/>
  <c r="R421" i="1"/>
  <c r="B420" i="6"/>
  <c r="R405" i="1"/>
  <c r="B404" i="6"/>
  <c r="R389" i="1"/>
  <c r="B388" i="6"/>
  <c r="R373" i="1"/>
  <c r="B372" i="6"/>
  <c r="R357" i="1"/>
  <c r="B356" i="6"/>
  <c r="R341" i="1"/>
  <c r="B340" i="6"/>
  <c r="R325" i="1"/>
  <c r="B324" i="6"/>
  <c r="R309" i="1"/>
  <c r="B308" i="6"/>
  <c r="R293" i="1"/>
  <c r="B292" i="6"/>
  <c r="R277" i="1"/>
  <c r="B276" i="6"/>
  <c r="R261" i="1"/>
  <c r="B260" i="6"/>
  <c r="R245" i="1"/>
  <c r="B244" i="6"/>
  <c r="R229" i="1"/>
  <c r="B228" i="6"/>
  <c r="R213" i="1"/>
  <c r="B212" i="6"/>
  <c r="R197" i="1"/>
  <c r="B196" i="6"/>
  <c r="R181" i="1"/>
  <c r="B180" i="6"/>
  <c r="R165" i="1"/>
  <c r="B164" i="6"/>
  <c r="R149" i="1"/>
  <c r="B148" i="6"/>
  <c r="R133" i="1"/>
  <c r="B132" i="6"/>
  <c r="R117" i="1"/>
  <c r="B116" i="6"/>
  <c r="R101" i="1"/>
  <c r="B100" i="6"/>
  <c r="R85" i="1"/>
  <c r="B84" i="6"/>
  <c r="R69" i="1"/>
  <c r="B68" i="6"/>
  <c r="R53" i="1"/>
  <c r="B52" i="6"/>
  <c r="R37" i="1"/>
  <c r="B36" i="6"/>
  <c r="R21" i="1"/>
  <c r="B20" i="6"/>
  <c r="R5" i="1"/>
  <c r="B5" i="6"/>
  <c r="P901" i="1"/>
  <c r="P789" i="1"/>
  <c r="P693" i="1"/>
  <c r="P581" i="1"/>
  <c r="P453" i="1"/>
  <c r="P373" i="1"/>
  <c r="P277" i="1"/>
  <c r="R973" i="1"/>
  <c r="B972" i="6"/>
  <c r="R877" i="1"/>
  <c r="B876" i="6"/>
  <c r="R781" i="1"/>
  <c r="B780" i="6"/>
  <c r="R701" i="1"/>
  <c r="B700" i="6"/>
  <c r="R605" i="1"/>
  <c r="B604" i="6"/>
  <c r="R509" i="1"/>
  <c r="B508" i="6"/>
  <c r="R397" i="1"/>
  <c r="B396" i="6"/>
  <c r="P988" i="1"/>
  <c r="P972" i="1"/>
  <c r="P956" i="1"/>
  <c r="P940" i="1"/>
  <c r="P924" i="1"/>
  <c r="P908" i="1"/>
  <c r="P892" i="1"/>
  <c r="P876" i="1"/>
  <c r="P860" i="1"/>
  <c r="P844" i="1"/>
  <c r="P828" i="1"/>
  <c r="P812" i="1"/>
  <c r="P796" i="1"/>
  <c r="P780" i="1"/>
  <c r="P764" i="1"/>
  <c r="P748" i="1"/>
  <c r="P732" i="1"/>
  <c r="P716" i="1"/>
  <c r="P700" i="1"/>
  <c r="P684" i="1"/>
  <c r="P668" i="1"/>
  <c r="P652" i="1"/>
  <c r="P636" i="1"/>
  <c r="P620" i="1"/>
  <c r="P604" i="1"/>
  <c r="P588" i="1"/>
  <c r="P508" i="1"/>
  <c r="P492" i="1"/>
  <c r="P476" i="1"/>
  <c r="P460" i="1"/>
  <c r="P380" i="1"/>
  <c r="P364" i="1"/>
  <c r="P348" i="1"/>
  <c r="P332" i="1"/>
  <c r="P252" i="1"/>
  <c r="P236" i="1"/>
  <c r="R996" i="1"/>
  <c r="B995" i="6"/>
  <c r="R980" i="1"/>
  <c r="B979" i="6"/>
  <c r="R964" i="1"/>
  <c r="B963" i="6"/>
  <c r="R948" i="1"/>
  <c r="B947" i="6"/>
  <c r="R932" i="1"/>
  <c r="B931" i="6"/>
  <c r="R916" i="1"/>
  <c r="B915" i="6"/>
  <c r="R900" i="1"/>
  <c r="B899" i="6"/>
  <c r="R884" i="1"/>
  <c r="B883" i="6"/>
  <c r="R868" i="1"/>
  <c r="B867" i="6"/>
  <c r="R852" i="1"/>
  <c r="B851" i="6"/>
  <c r="R836" i="1"/>
  <c r="B835" i="6"/>
  <c r="R820" i="1"/>
  <c r="B819" i="6"/>
  <c r="R804" i="1"/>
  <c r="B803" i="6"/>
  <c r="R788" i="1"/>
  <c r="B787" i="6"/>
  <c r="R772" i="1"/>
  <c r="B771" i="6"/>
  <c r="R756" i="1"/>
  <c r="B755" i="6"/>
  <c r="R740" i="1"/>
  <c r="B739" i="6"/>
  <c r="R724" i="1"/>
  <c r="B723" i="6"/>
  <c r="R708" i="1"/>
  <c r="B707" i="6"/>
  <c r="R692" i="1"/>
  <c r="B691" i="6"/>
  <c r="R676" i="1"/>
  <c r="B675" i="6"/>
  <c r="R660" i="1"/>
  <c r="B659" i="6"/>
  <c r="R644" i="1"/>
  <c r="B643" i="6"/>
  <c r="R628" i="1"/>
  <c r="B627" i="6"/>
  <c r="R612" i="1"/>
  <c r="B611" i="6"/>
  <c r="R596" i="1"/>
  <c r="B595" i="6"/>
  <c r="R580" i="1"/>
  <c r="B579" i="6"/>
  <c r="R564" i="1"/>
  <c r="B563" i="6"/>
  <c r="R548" i="1"/>
  <c r="B547" i="6"/>
  <c r="R532" i="1"/>
  <c r="B531" i="6"/>
  <c r="R516" i="1"/>
  <c r="B515" i="6"/>
  <c r="R500" i="1"/>
  <c r="B499" i="6"/>
  <c r="R484" i="1"/>
  <c r="B483" i="6"/>
  <c r="R468" i="1"/>
  <c r="B467" i="6"/>
  <c r="R452" i="1"/>
  <c r="B451" i="6"/>
  <c r="R436" i="1"/>
  <c r="B435" i="6"/>
  <c r="R420" i="1"/>
  <c r="B419" i="6"/>
  <c r="R404" i="1"/>
  <c r="B403" i="6"/>
  <c r="R388" i="1"/>
  <c r="B387" i="6"/>
  <c r="R372" i="1"/>
  <c r="B371" i="6"/>
  <c r="R356" i="1"/>
  <c r="B355" i="6"/>
  <c r="R340" i="1"/>
  <c r="B339" i="6"/>
  <c r="R324" i="1"/>
  <c r="B323" i="6"/>
  <c r="R308" i="1"/>
  <c r="B307" i="6"/>
  <c r="R292" i="1"/>
  <c r="B291" i="6"/>
  <c r="R276" i="1"/>
  <c r="B275" i="6"/>
  <c r="R260" i="1"/>
  <c r="B259" i="6"/>
  <c r="R244" i="1"/>
  <c r="B243" i="6"/>
  <c r="R228" i="1"/>
  <c r="B227" i="6"/>
  <c r="R212" i="1"/>
  <c r="B211" i="6"/>
  <c r="R196" i="1"/>
  <c r="B195" i="6"/>
  <c r="R180" i="1"/>
  <c r="B179" i="6"/>
  <c r="R164" i="1"/>
  <c r="B163" i="6"/>
  <c r="R148" i="1"/>
  <c r="B147" i="6"/>
  <c r="R132" i="1"/>
  <c r="B131" i="6"/>
  <c r="R116" i="1"/>
  <c r="B115" i="6"/>
  <c r="R100" i="1"/>
  <c r="B99" i="6"/>
  <c r="R84" i="1"/>
  <c r="B83" i="6"/>
  <c r="R68" i="1"/>
  <c r="B67" i="6"/>
  <c r="R52" i="1"/>
  <c r="B51" i="6"/>
  <c r="R36" i="1"/>
  <c r="B35" i="6"/>
  <c r="R20" i="1"/>
  <c r="B19" i="6"/>
  <c r="R368" i="1"/>
  <c r="B367" i="6"/>
  <c r="R352" i="1"/>
  <c r="B351" i="6"/>
  <c r="R336" i="1"/>
  <c r="B335" i="6"/>
  <c r="R320" i="1"/>
  <c r="B319" i="6"/>
  <c r="R304" i="1"/>
  <c r="B303" i="6"/>
  <c r="R288" i="1"/>
  <c r="B287" i="6"/>
  <c r="R272" i="1"/>
  <c r="B271" i="6"/>
  <c r="R256" i="1"/>
  <c r="B255" i="6"/>
  <c r="R240" i="1"/>
  <c r="B239" i="6"/>
  <c r="R224" i="1"/>
  <c r="B223" i="6"/>
  <c r="R208" i="1"/>
  <c r="B207" i="6"/>
  <c r="R192" i="1"/>
  <c r="B191" i="6"/>
  <c r="R176" i="1"/>
  <c r="B175" i="6"/>
  <c r="R160" i="1"/>
  <c r="B159" i="6"/>
  <c r="R144" i="1"/>
  <c r="B143" i="6"/>
  <c r="R128" i="1"/>
  <c r="B127" i="6"/>
  <c r="R112" i="1"/>
  <c r="B111" i="6"/>
  <c r="R96" i="1"/>
  <c r="B95" i="6"/>
  <c r="R80" i="1"/>
  <c r="B79" i="6"/>
  <c r="R64" i="1"/>
  <c r="B63" i="6"/>
  <c r="R48" i="1"/>
  <c r="B47" i="6"/>
  <c r="R32" i="1"/>
  <c r="B31" i="6"/>
  <c r="R16" i="1"/>
  <c r="B15" i="6"/>
  <c r="R382" i="1"/>
  <c r="B381" i="6"/>
  <c r="R366" i="1"/>
  <c r="B365" i="6"/>
  <c r="R350" i="1"/>
  <c r="B349" i="6"/>
  <c r="R334" i="1"/>
  <c r="B333" i="6"/>
  <c r="R318" i="1"/>
  <c r="B317" i="6"/>
  <c r="R302" i="1"/>
  <c r="B301" i="6"/>
  <c r="R286" i="1"/>
  <c r="B285" i="6"/>
  <c r="R270" i="1"/>
  <c r="B269" i="6"/>
  <c r="R254" i="1"/>
  <c r="B253" i="6"/>
  <c r="R238" i="1"/>
  <c r="B237" i="6"/>
  <c r="R222" i="1"/>
  <c r="B221" i="6"/>
  <c r="R206" i="1"/>
  <c r="B205" i="6"/>
  <c r="R190" i="1"/>
  <c r="B189" i="6"/>
  <c r="R174" i="1"/>
  <c r="B173" i="6"/>
  <c r="R158" i="1"/>
  <c r="B157" i="6"/>
  <c r="R142" i="1"/>
  <c r="B141" i="6"/>
  <c r="R126" i="1"/>
  <c r="B125" i="6"/>
  <c r="R110" i="1"/>
  <c r="B109" i="6"/>
  <c r="R94" i="1"/>
  <c r="B93" i="6"/>
  <c r="R78" i="1"/>
  <c r="B77" i="6"/>
  <c r="R62" i="1"/>
  <c r="B61" i="6"/>
  <c r="R46" i="1"/>
  <c r="B45" i="6"/>
  <c r="R30" i="1"/>
  <c r="B29" i="6"/>
  <c r="R14" i="1"/>
  <c r="R365" i="1"/>
  <c r="B364" i="6"/>
  <c r="R349" i="1"/>
  <c r="B348" i="6"/>
  <c r="R333" i="1"/>
  <c r="B332" i="6"/>
  <c r="R317" i="1"/>
  <c r="B316" i="6"/>
  <c r="R301" i="1"/>
  <c r="B300" i="6"/>
  <c r="R285" i="1"/>
  <c r="B284" i="6"/>
  <c r="R269" i="1"/>
  <c r="B268" i="6"/>
  <c r="R253" i="1"/>
  <c r="B252" i="6"/>
  <c r="R237" i="1"/>
  <c r="B236" i="6"/>
  <c r="R221" i="1"/>
  <c r="B220" i="6"/>
  <c r="R205" i="1"/>
  <c r="B204" i="6"/>
  <c r="R189" i="1"/>
  <c r="B188" i="6"/>
  <c r="R173" i="1"/>
  <c r="B172" i="6"/>
  <c r="R157" i="1"/>
  <c r="B156" i="6"/>
  <c r="R141" i="1"/>
  <c r="B140" i="6"/>
  <c r="R125" i="1"/>
  <c r="B124" i="6"/>
  <c r="R109" i="1"/>
  <c r="B108" i="6"/>
  <c r="R93" i="1"/>
  <c r="B92" i="6"/>
  <c r="R77" i="1"/>
  <c r="B76" i="6"/>
  <c r="R61" i="1"/>
  <c r="B60" i="6"/>
  <c r="R45" i="1"/>
  <c r="B44" i="6"/>
  <c r="R29" i="1"/>
  <c r="B28" i="6"/>
  <c r="R13" i="1"/>
  <c r="B13" i="6"/>
  <c r="R380" i="1"/>
  <c r="B379" i="6"/>
  <c r="R364" i="1"/>
  <c r="B363" i="6"/>
  <c r="R348" i="1"/>
  <c r="B347" i="6"/>
  <c r="R332" i="1"/>
  <c r="B331" i="6"/>
  <c r="R316" i="1"/>
  <c r="B315" i="6"/>
  <c r="R300" i="1"/>
  <c r="B299" i="6"/>
  <c r="R284" i="1"/>
  <c r="B283" i="6"/>
  <c r="R268" i="1"/>
  <c r="B267" i="6"/>
  <c r="R252" i="1"/>
  <c r="B251" i="6"/>
  <c r="R236" i="1"/>
  <c r="B235" i="6"/>
  <c r="R220" i="1"/>
  <c r="B219" i="6"/>
  <c r="R204" i="1"/>
  <c r="B203" i="6"/>
  <c r="R188" i="1"/>
  <c r="B187" i="6"/>
  <c r="R172" i="1"/>
  <c r="B171" i="6"/>
  <c r="R156" i="1"/>
  <c r="B155" i="6"/>
  <c r="R140" i="1"/>
  <c r="B139" i="6"/>
  <c r="R124" i="1"/>
  <c r="B123" i="6"/>
  <c r="R108" i="1"/>
  <c r="B107" i="6"/>
  <c r="R92" i="1"/>
  <c r="B91" i="6"/>
  <c r="R76" i="1"/>
  <c r="B75" i="6"/>
  <c r="R60" i="1"/>
  <c r="B59" i="6"/>
  <c r="R44" i="1"/>
  <c r="B43" i="6"/>
  <c r="R28" i="1"/>
  <c r="B27" i="6"/>
  <c r="R12" i="1"/>
  <c r="B12" i="6"/>
  <c r="R299" i="1"/>
  <c r="B298" i="6"/>
  <c r="R283" i="1"/>
  <c r="B282" i="6"/>
  <c r="R267" i="1"/>
  <c r="B266" i="6"/>
  <c r="R251" i="1"/>
  <c r="B250" i="6"/>
  <c r="R235" i="1"/>
  <c r="B234" i="6"/>
  <c r="R219" i="1"/>
  <c r="B218" i="6"/>
  <c r="R203" i="1"/>
  <c r="B202" i="6"/>
  <c r="R187" i="1"/>
  <c r="B186" i="6"/>
  <c r="R171" i="1"/>
  <c r="B170" i="6"/>
  <c r="R155" i="1"/>
  <c r="B154" i="6"/>
  <c r="R139" i="1"/>
  <c r="B138" i="6"/>
  <c r="R123" i="1"/>
  <c r="B122" i="6"/>
  <c r="R107" i="1"/>
  <c r="B106" i="6"/>
  <c r="R91" i="1"/>
  <c r="B90" i="6"/>
  <c r="R75" i="1"/>
  <c r="B74" i="6"/>
  <c r="R59" i="1"/>
  <c r="B58" i="6"/>
  <c r="R43" i="1"/>
  <c r="B42" i="6"/>
  <c r="R27" i="1"/>
  <c r="B26" i="6"/>
  <c r="R11" i="1"/>
  <c r="B11" i="6"/>
  <c r="R330" i="1"/>
  <c r="B329" i="6"/>
  <c r="R314" i="1"/>
  <c r="B313" i="6"/>
  <c r="R298" i="1"/>
  <c r="B297" i="6"/>
  <c r="R282" i="1"/>
  <c r="B281" i="6"/>
  <c r="R266" i="1"/>
  <c r="B265" i="6"/>
  <c r="R250" i="1"/>
  <c r="B249" i="6"/>
  <c r="R234" i="1"/>
  <c r="B233" i="6"/>
  <c r="R218" i="1"/>
  <c r="B217" i="6"/>
  <c r="R202" i="1"/>
  <c r="B201" i="6"/>
  <c r="R186" i="1"/>
  <c r="B185" i="6"/>
  <c r="R170" i="1"/>
  <c r="B169" i="6"/>
  <c r="R154" i="1"/>
  <c r="B153" i="6"/>
  <c r="R138" i="1"/>
  <c r="B137" i="6"/>
  <c r="R122" i="1"/>
  <c r="B121" i="6"/>
  <c r="R106" i="1"/>
  <c r="B105" i="6"/>
  <c r="R90" i="1"/>
  <c r="B89" i="6"/>
  <c r="R74" i="1"/>
  <c r="B73" i="6"/>
  <c r="R58" i="1"/>
  <c r="B57" i="6"/>
  <c r="R42" i="1"/>
  <c r="B41" i="6"/>
  <c r="R26" i="1"/>
  <c r="B25" i="6"/>
  <c r="R10" i="1"/>
  <c r="B10"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DB8046-CD17-49B8-8405-A425F1BCB6BC}" keepAlive="1" name="Query - October–December[edit]" description="Connection to the 'October–December[edit]' query in the workbook." type="5" refreshedVersion="0" background="1" saveData="1">
    <dbPr connection="Provider=Microsoft.Mashup.OleDb.1;Data Source=$Workbook$;Location=October–December[edit];Extended Properties=&quot;&quot;" command="SELECT * FROM [October–December[edit]]]"/>
  </connection>
  <connection id="2" xr16:uid="{C3CDB9C8-EC62-49DC-BDA4-CDF4A0E489A6}" keepAlive="1" name="Query - Table 0" description="Connection to the 'Table 0' query in the workbook." type="5" refreshedVersion="0" background="1" saveData="1">
    <dbPr connection="Provider=Microsoft.Mashup.OleDb.1;Data Source=$Workbook$;Location=&quot;Table 0&quot;;Extended Properties=&quot;&quot;" command="SELECT * FROM [Table 0]"/>
  </connection>
  <connection id="3" xr16:uid="{CA5D6F71-03E6-44CC-A121-977F790EFB88}"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s>
</file>

<file path=xl/sharedStrings.xml><?xml version="1.0" encoding="utf-8"?>
<sst xmlns="http://schemas.openxmlformats.org/spreadsheetml/2006/main" count="21056" uniqueCount="2869">
  <si>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</si>
  <si>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</si>
  <si>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</si>
  <si>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</si>
  <si>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</si>
  <si>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</si>
  <si>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</si>
  <si>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</si>
  <si>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</si>
  <si>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</si>
  <si>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</si>
  <si>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</si>
  <si>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</si>
  <si>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</si>
  <si>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</si>
  <si>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</si>
  <si>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</si>
  <si>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</si>
  <si>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</si>
  <si>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</si>
  <si>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</si>
  <si>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</si>
  <si>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</si>
  <si>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</si>
  <si>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</si>
  <si>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</si>
  <si>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</si>
  <si>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</si>
  <si>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</si>
  <si>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</si>
  <si>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</si>
  <si>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</si>
  <si>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</si>
  <si>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</si>
  <si>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</si>
  <si>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</si>
  <si>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</si>
  <si>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</si>
  <si>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</si>
  <si>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</si>
  <si>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</si>
  <si>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</si>
  <si>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</si>
  <si>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</si>
  <si>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</si>
  <si>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</si>
  <si>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</si>
  <si>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</si>
  <si>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</si>
  <si>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</si>
  <si>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</si>
  <si>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</si>
  <si>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</si>
  <si>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</si>
  <si>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</si>
  <si>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</si>
  <si>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</si>
  <si>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</si>
  <si>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</si>
  <si>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</si>
  <si>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</si>
  <si>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</si>
  <si>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</si>
  <si>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</si>
  <si>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</si>
  <si>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</si>
  <si>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</si>
  <si>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</si>
  <si>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</si>
  <si>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</si>
  <si>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</si>
  <si>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</si>
  <si>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</si>
  <si>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</si>
  <si>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</si>
  <si>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</si>
  <si>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</si>
  <si>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</si>
  <si>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</si>
  <si>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</si>
  <si>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</si>
  <si>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</si>
  <si>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</si>
  <si>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</si>
  <si>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</si>
  <si>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</si>
  <si>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</si>
  <si>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</si>
  <si>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</si>
  <si>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</si>
  <si>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</si>
  <si>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</si>
  <si>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</si>
  <si>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</si>
  <si>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</si>
  <si>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</si>
  <si>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</si>
  <si>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</si>
  <si>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</si>
  <si>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</si>
  <si>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</si>
  <si>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</si>
  <si>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</si>
  <si>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</si>
  <si>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</si>
  <si>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</si>
  <si>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</si>
  <si>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</si>
  <si>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</si>
  <si>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</si>
  <si>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</si>
  <si>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</si>
  <si>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</si>
  <si>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</si>
  <si>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</si>
  <si>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</si>
  <si>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</si>
  <si>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</si>
  <si>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</si>
  <si>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</si>
  <si>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</si>
  <si>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</si>
  <si>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</si>
  <si>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</si>
  <si>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</si>
  <si>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</si>
  <si>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</si>
  <si>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</si>
  <si>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</si>
  <si>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</si>
  <si>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</si>
  <si>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</si>
  <si>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</si>
  <si>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</si>
  <si>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</si>
  <si>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</si>
  <si>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</si>
  <si>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</si>
  <si>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</si>
  <si>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</si>
  <si>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</si>
  <si>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</si>
  <si>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</si>
  <si>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</si>
  <si>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</si>
  <si>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</si>
  <si>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</si>
  <si>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</si>
  <si>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</si>
  <si>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</si>
  <si>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</si>
  <si>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</si>
  <si>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</si>
  <si>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</si>
  <si>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</si>
  <si>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</si>
  <si>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</si>
  <si>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</si>
  <si>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</si>
  <si>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</si>
  <si>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</si>
  <si>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</si>
  <si>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</si>
  <si>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</si>
  <si>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</si>
  <si>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</si>
  <si>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</si>
  <si>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</si>
  <si>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</si>
  <si>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</si>
  <si>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</si>
  <si>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</si>
  <si>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</si>
  <si>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</si>
  <si>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</si>
  <si>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</si>
  <si>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</si>
  <si>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</si>
  <si>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</si>
  <si>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</si>
  <si>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</si>
  <si>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</si>
  <si>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</si>
  <si>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</si>
  <si>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</si>
  <si>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</si>
  <si>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</si>
  <si>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</si>
  <si>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</si>
  <si>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</si>
  <si>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</si>
  <si>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</si>
  <si>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</si>
  <si>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</si>
  <si>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</si>
  <si>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</si>
  <si>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</si>
  <si>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</si>
  <si>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</si>
  <si>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</si>
  <si>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</si>
  <si>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</si>
  <si>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</si>
  <si>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</si>
  <si>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</si>
  <si>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</si>
  <si>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</si>
  <si>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</si>
  <si>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</si>
  <si>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</si>
  <si>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</si>
  <si>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</si>
  <si>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</si>
  <si>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</si>
  <si>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</si>
  <si>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</si>
  <si>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</si>
  <si>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</si>
  <si>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</si>
  <si>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</si>
  <si>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</si>
  <si>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</si>
  <si>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</si>
  <si>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</si>
  <si>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</si>
  <si>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</si>
  <si>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</si>
  <si>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</si>
  <si>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</si>
  <si>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</si>
  <si>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</si>
  <si>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</si>
  <si>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</si>
  <si>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</si>
  <si>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</si>
  <si>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</si>
  <si>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</si>
  <si>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</si>
  <si>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</si>
  <si>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</si>
  <si>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</si>
  <si>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</si>
  <si>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</si>
  <si>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</si>
  <si>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</si>
  <si>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</si>
  <si>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</si>
  <si>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</si>
  <si>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</si>
  <si>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</si>
  <si>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</si>
  <si>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</si>
  <si>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</si>
  <si>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</si>
  <si>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</si>
  <si>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</si>
  <si>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</si>
  <si>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</si>
  <si>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</si>
  <si>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</si>
  <si>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</si>
  <si>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</si>
  <si>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</si>
  <si>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</si>
  <si>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</si>
  <si>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</si>
  <si>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</si>
  <si>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</si>
  <si>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</si>
  <si>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</si>
  <si>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</si>
  <si>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</si>
  <si>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</si>
  <si>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</si>
  <si>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</si>
  <si>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</si>
  <si>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</si>
  <si>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</si>
  <si>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</si>
  <si>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</si>
  <si>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</si>
  <si>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</si>
  <si>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</si>
  <si>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</si>
  <si>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</si>
  <si>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</si>
  <si>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</si>
  <si>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</si>
  <si>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</si>
  <si>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</si>
  <si>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</si>
  <si>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</si>
  <si>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</si>
  <si>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</si>
  <si>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</si>
  <si>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</si>
  <si>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</si>
  <si>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</si>
  <si>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</si>
  <si>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</si>
  <si>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</si>
  <si>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</si>
  <si>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</si>
  <si>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</si>
  <si>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</si>
  <si>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</si>
  <si>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</si>
  <si>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</si>
  <si>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</si>
  <si>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</si>
  <si>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</si>
  <si>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</si>
  <si>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</si>
  <si>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</si>
  <si>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</si>
  <si>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</si>
  <si>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</si>
  <si>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</si>
  <si>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</si>
  <si>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</si>
  <si>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</si>
  <si>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</si>
  <si>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</si>
  <si>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</si>
  <si>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</si>
  <si>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</si>
  <si>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</si>
  <si>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</si>
  <si>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</si>
  <si>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</si>
  <si>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</si>
  <si>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</si>
  <si>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</si>
  <si>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</si>
  <si>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</si>
  <si>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</si>
  <si>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</si>
  <si>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</si>
  <si>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</si>
  <si>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</si>
  <si>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</si>
  <si>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</si>
  <si>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</si>
  <si>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</si>
  <si>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</si>
  <si>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</si>
  <si>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</si>
  <si>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</si>
  <si>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</si>
  <si>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</si>
  <si>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</si>
  <si>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</si>
  <si>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</si>
  <si>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</si>
  <si>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</si>
  <si>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</si>
  <si>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</si>
  <si>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</si>
  <si>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</si>
  <si>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</si>
  <si>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</si>
  <si>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</si>
  <si>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</si>
  <si>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</si>
  <si>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</si>
  <si>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</si>
  <si>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</si>
  <si>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</si>
  <si>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</si>
  <si>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</si>
  <si>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</si>
  <si>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</si>
  <si>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</si>
  <si>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</si>
  <si>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</si>
  <si>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</si>
  <si>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</si>
  <si>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</si>
  <si>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</si>
  <si>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</si>
  <si>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</si>
  <si>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</si>
  <si>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</si>
  <si>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</si>
  <si>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</si>
  <si>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</si>
  <si>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</si>
  <si>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</si>
  <si>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</si>
  <si>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</si>
  <si>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</si>
  <si>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</si>
  <si>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</si>
  <si>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</si>
  <si>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</si>
  <si>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</si>
  <si>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</si>
  <si>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</si>
  <si>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</si>
  <si>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</si>
  <si>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</si>
  <si>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</si>
  <si>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</si>
  <si>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</si>
  <si>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</si>
  <si>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</si>
  <si>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</si>
  <si>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</si>
  <si>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</si>
  <si>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</si>
  <si>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</si>
  <si>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</si>
  <si>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</si>
  <si>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</si>
  <si>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</si>
  <si>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</si>
  <si>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</si>
  <si>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</si>
  <si>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</si>
  <si>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</si>
  <si>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</si>
  <si>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</si>
  <si>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</si>
  <si>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</si>
  <si>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</si>
  <si>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</si>
  <si>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</si>
  <si>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</si>
  <si>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</si>
  <si>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</si>
  <si>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</si>
  <si>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</si>
  <si>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</si>
  <si>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</si>
  <si>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</si>
  <si>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</si>
  <si>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</si>
  <si>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</si>
  <si>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</si>
  <si>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</si>
  <si>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</si>
  <si>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</si>
  <si>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</si>
  <si>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</si>
  <si>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</si>
  <si>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</si>
  <si>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</si>
  <si>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</si>
  <si>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</si>
  <si>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</si>
  <si>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</si>
  <si>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</si>
  <si>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</si>
  <si>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</si>
  <si>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</si>
  <si>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</si>
  <si>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</si>
  <si>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</si>
  <si>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</si>
  <si>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</si>
  <si>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</si>
  <si>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</si>
  <si>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</si>
  <si>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</si>
  <si>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</si>
  <si>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</si>
  <si>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</si>
  <si>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</si>
  <si>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</si>
  <si>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</si>
  <si>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</si>
  <si>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</si>
  <si>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</si>
  <si>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</si>
  <si>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</si>
  <si>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</si>
  <si>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</si>
  <si>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</si>
  <si>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</si>
  <si>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</si>
  <si>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</si>
  <si>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</si>
  <si>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</si>
  <si>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</si>
  <si>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</si>
  <si>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</si>
  <si>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</si>
  <si>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</si>
  <si>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</si>
  <si>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</si>
  <si>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</si>
  <si>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</si>
  <si>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</si>
  <si>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</si>
  <si>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</si>
  <si>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</si>
  <si>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</si>
  <si>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</si>
  <si>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</si>
  <si>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</si>
  <si>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</si>
  <si>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</si>
  <si>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</si>
  <si>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</si>
  <si>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</si>
  <si>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</si>
  <si>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</si>
  <si>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</si>
  <si>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</si>
  <si>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</si>
  <si>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</si>
  <si>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</si>
  <si>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</si>
  <si>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</si>
  <si>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</si>
  <si>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</si>
  <si>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</si>
  <si>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</si>
  <si>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</si>
  <si>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</si>
  <si>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</si>
  <si>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</si>
  <si>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</si>
  <si>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</si>
  <si>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</si>
  <si>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</si>
  <si>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</si>
  <si>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</si>
  <si>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</si>
  <si>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</si>
  <si>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</si>
  <si>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</si>
  <si>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</si>
  <si>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</si>
  <si>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</si>
  <si>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</si>
  <si>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</si>
  <si>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</si>
  <si>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</si>
  <si>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</si>
  <si>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</si>
  <si>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</si>
  <si>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</si>
  <si>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</si>
  <si>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</si>
  <si>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</si>
  <si>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</si>
  <si>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</si>
  <si>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</si>
  <si>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</si>
  <si>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</si>
  <si>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</si>
  <si>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</si>
  <si>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</si>
  <si>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</si>
  <si>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</si>
  <si>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</si>
  <si>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</si>
  <si>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</si>
  <si>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</si>
  <si>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</si>
  <si>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</si>
  <si>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</si>
  <si>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</si>
  <si>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</si>
  <si>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</si>
  <si>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</si>
  <si>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</si>
  <si>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</si>
  <si>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</si>
  <si>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</si>
  <si>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</si>
  <si>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</si>
  <si>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</si>
  <si>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</si>
  <si>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</si>
  <si>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</si>
  <si>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</si>
  <si>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</si>
  <si>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</si>
  <si>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</si>
  <si>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</si>
  <si>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</si>
  <si>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</si>
  <si>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</si>
  <si>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</si>
  <si>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</si>
  <si>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</si>
  <si>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</si>
  <si>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</si>
  <si>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</si>
  <si>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</si>
  <si>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</si>
  <si>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</si>
  <si>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</si>
  <si>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</si>
  <si>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</si>
  <si>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</si>
  <si>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</si>
  <si>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</si>
  <si>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</si>
  <si>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</si>
  <si>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</si>
  <si>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</si>
  <si>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</si>
  <si>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</si>
  <si>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</si>
  <si>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</si>
  <si>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</si>
  <si>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</si>
  <si>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</si>
  <si>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</si>
  <si>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</si>
  <si>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</si>
  <si>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</si>
  <si>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</si>
  <si>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</si>
  <si>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</si>
  <si>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</si>
  <si>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</si>
  <si>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</si>
  <si>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</si>
  <si>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</si>
  <si>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</si>
  <si>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</si>
  <si>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</si>
  <si>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</si>
  <si>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</si>
  <si>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</si>
  <si>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</si>
  <si>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</si>
  <si>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</si>
  <si>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</si>
  <si>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</si>
  <si>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</si>
  <si>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</si>
  <si>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</si>
  <si>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</si>
  <si>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</si>
  <si>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</si>
  <si>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</si>
  <si>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</si>
  <si>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</si>
  <si>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</si>
  <si>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</si>
  <si>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</si>
  <si>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</si>
  <si>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</si>
  <si>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</si>
  <si>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</si>
  <si>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</si>
  <si>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</si>
  <si>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</si>
  <si>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</si>
  <si>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</si>
  <si>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</si>
  <si>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</si>
  <si>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</si>
  <si>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</si>
  <si>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</si>
  <si>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</si>
  <si>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</si>
  <si>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</si>
  <si>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</si>
  <si>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</si>
  <si>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</si>
  <si>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</si>
  <si>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</si>
  <si>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</si>
  <si>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</si>
  <si>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</si>
  <si>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</si>
  <si>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</si>
  <si>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</si>
  <si>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</si>
  <si>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</si>
  <si>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</si>
  <si>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</si>
  <si>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</si>
  <si>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</si>
  <si>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</si>
  <si>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</si>
  <si>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</si>
  <si>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</si>
  <si>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</si>
  <si>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</si>
  <si>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</si>
  <si>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</si>
  <si>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</si>
  <si>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</si>
  <si>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</si>
  <si>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</si>
  <si>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</si>
  <si>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</si>
  <si>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</si>
  <si>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</si>
  <si>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</si>
  <si>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</si>
  <si>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</si>
  <si>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</si>
  <si>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</si>
  <si>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</si>
  <si>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</si>
  <si>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</si>
  <si>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</si>
  <si>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</si>
  <si>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</si>
  <si>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</si>
  <si>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</si>
  <si>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</si>
  <si>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</si>
  <si>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</si>
  <si>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</si>
  <si>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</si>
  <si>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</si>
  <si>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</si>
  <si>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</si>
  <si>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</si>
  <si>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</si>
  <si>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</si>
  <si>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</si>
  <si>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</si>
  <si>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</si>
  <si>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</si>
  <si>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</si>
  <si>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</si>
  <si>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</si>
  <si>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</si>
  <si>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</si>
  <si>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</si>
  <si>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</si>
  <si>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</si>
  <si>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</si>
  <si>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</si>
  <si>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</si>
  <si>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</si>
  <si>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</si>
  <si>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</si>
  <si>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</si>
  <si>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</si>
  <si>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</si>
  <si>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</si>
  <si>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</si>
  <si>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</si>
  <si>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</si>
  <si>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</si>
  <si>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</si>
  <si>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</si>
  <si>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</si>
  <si>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</si>
  <si>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</si>
  <si>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</si>
  <si>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</si>
  <si>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</si>
  <si>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</si>
  <si>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</si>
  <si>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</si>
  <si>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</si>
  <si>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</si>
  <si>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</si>
  <si>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</si>
  <si>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</si>
  <si>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</si>
  <si>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</si>
  <si>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</si>
  <si>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</si>
  <si>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</si>
  <si>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</si>
  <si>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</si>
  <si>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</si>
  <si>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</si>
  <si>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</si>
  <si>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</si>
  <si>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</si>
  <si>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</si>
  <si>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</si>
  <si>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</si>
  <si>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</si>
  <si>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</si>
  <si>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</si>
  <si>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</si>
  <si>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</si>
  <si>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</si>
  <si>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</si>
  <si>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</si>
  <si>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</si>
  <si>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</si>
  <si>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</si>
  <si>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</si>
  <si>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</si>
  <si>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</si>
  <si>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</si>
  <si>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</si>
  <si>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</si>
  <si>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</si>
  <si>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</si>
  <si>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</si>
  <si>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</si>
  <si>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</si>
  <si>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</si>
  <si>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</si>
  <si>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</si>
  <si>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</si>
  <si>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</si>
  <si>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</si>
  <si>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</si>
  <si>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</si>
  <si>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</si>
  <si>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</si>
  <si>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</si>
  <si>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</si>
  <si>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</si>
  <si>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</si>
  <si>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</si>
  <si>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</si>
  <si>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</si>
  <si>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</si>
  <si>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</si>
  <si>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</si>
  <si>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</si>
  <si>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</si>
  <si>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</si>
  <si>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</si>
  <si>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</si>
  <si>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</si>
  <si>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</si>
  <si>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</si>
  <si>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</si>
  <si>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</si>
  <si>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</si>
  <si>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</si>
  <si>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</si>
  <si>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</si>
  <si>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</si>
  <si>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</si>
  <si>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</si>
  <si>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</si>
  <si>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</si>
  <si>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</si>
  <si>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</si>
  <si>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</si>
  <si>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</si>
  <si>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</si>
  <si>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</si>
  <si>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</si>
  <si>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</si>
  <si>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</si>
  <si>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</si>
  <si>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</si>
  <si>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</si>
  <si>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</si>
  <si>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</si>
  <si>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</si>
  <si>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</si>
  <si>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</si>
  <si>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</si>
  <si>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</si>
  <si>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</si>
  <si>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</si>
  <si>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</si>
  <si>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</si>
  <si>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</si>
  <si>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</si>
  <si>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</si>
  <si>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</si>
  <si>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</si>
  <si>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</si>
  <si>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</si>
  <si>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</si>
  <si>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</si>
  <si>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</si>
  <si>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</si>
  <si>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</si>
  <si>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</si>
  <si>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</si>
  <si>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</si>
  <si>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</si>
  <si>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</si>
  <si>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</si>
  <si>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</si>
  <si>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</si>
  <si>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</si>
  <si>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</si>
  <si>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</si>
  <si>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</si>
  <si>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</si>
  <si>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</si>
  <si>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</si>
  <si>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</si>
  <si>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</si>
  <si>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</si>
  <si>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</si>
  <si>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</si>
  <si>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</si>
  <si>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</si>
  <si>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</si>
  <si>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</si>
  <si>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</si>
  <si>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</si>
  <si>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</si>
  <si>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</si>
  <si>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</si>
  <si>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</si>
  <si>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</si>
  <si>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</si>
  <si>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</si>
  <si>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</si>
  <si>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</si>
  <si>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</si>
  <si>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</si>
  <si>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</si>
  <si>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</si>
  <si>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</si>
  <si>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</si>
  <si>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</si>
  <si>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</si>
  <si>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</si>
  <si>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</si>
  <si>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</si>
  <si>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</si>
  <si>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</si>
  <si>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</si>
  <si>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</si>
  <si>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</si>
  <si>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</si>
  <si>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</si>
  <si>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</si>
  <si>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</si>
  <si>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</si>
  <si>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</si>
  <si>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</si>
  <si>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</si>
  <si>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</si>
  <si>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</si>
  <si>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</si>
  <si>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</si>
  <si>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</si>
  <si>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</si>
  <si>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</si>
  <si>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</si>
  <si>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</si>
  <si>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</si>
  <si>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</si>
  <si>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</si>
  <si>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</si>
  <si>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</si>
  <si>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</si>
  <si>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</si>
  <si>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</si>
  <si>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</si>
  <si>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</si>
  <si>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</si>
  <si>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</si>
  <si>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</si>
  <si>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</si>
  <si>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</si>
  <si>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</si>
  <si>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</si>
  <si>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</si>
  <si>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</si>
  <si>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</si>
  <si>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</si>
  <si>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</si>
  <si>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</si>
  <si>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</si>
  <si>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</si>
  <si>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</si>
  <si>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</si>
  <si>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</si>
  <si>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</si>
  <si>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</si>
  <si>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</si>
  <si>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</si>
  <si>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</si>
  <si>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</si>
  <si>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</si>
  <si>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</si>
  <si>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</si>
  <si>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</si>
  <si>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</si>
  <si>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</si>
  <si>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</si>
  <si>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</si>
  <si>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</si>
  <si>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</si>
  <si>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</si>
  <si>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</si>
  <si>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</si>
  <si>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</si>
  <si>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</si>
  <si>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</si>
  <si>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</si>
  <si>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</si>
  <si>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</si>
  <si>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</si>
  <si>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</si>
  <si>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</si>
  <si>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</si>
  <si>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</si>
  <si>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</si>
  <si>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</si>
  <si>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</si>
  <si>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</si>
  <si>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</si>
  <si>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</si>
  <si>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</si>
  <si>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</si>
  <si>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</si>
  <si>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</si>
  <si>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</si>
  <si>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</si>
  <si>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</si>
  <si>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</si>
  <si>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</si>
  <si>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</si>
  <si>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</si>
  <si>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</si>
  <si>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</si>
  <si>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</si>
  <si>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</si>
  <si>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</si>
  <si>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</si>
  <si>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</si>
  <si>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</si>
  <si>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</si>
  <si>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</si>
  <si>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</si>
  <si>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</si>
  <si>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</si>
  <si>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</si>
  <si>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</si>
  <si>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</si>
  <si>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</si>
  <si>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</si>
  <si>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</si>
  <si>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</si>
  <si>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</si>
  <si>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</si>
  <si>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</si>
  <si>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</si>
  <si>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</si>
  <si>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</si>
  <si>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</si>
  <si>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</si>
  <si>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</si>
  <si>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</si>
  <si>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</si>
  <si>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</si>
  <si>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</si>
  <si>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</si>
  <si>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</si>
  <si>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</si>
  <si>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</si>
  <si>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</si>
  <si>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</si>
  <si>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</si>
  <si>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</si>
  <si>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</si>
  <si>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</si>
  <si>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</si>
  <si>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</si>
  <si>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</si>
  <si>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</si>
  <si>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</si>
  <si>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</si>
  <si>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</si>
  <si>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</si>
  <si>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</si>
  <si>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</si>
  <si>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</si>
  <si>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</si>
  <si>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</si>
  <si>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</si>
  <si>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</si>
  <si>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</si>
  <si>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</si>
  <si>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</si>
  <si>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</si>
  <si>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</si>
  <si>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</si>
  <si>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</si>
  <si>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</si>
  <si>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</si>
  <si>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</si>
  <si>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</si>
  <si>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</si>
  <si>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</si>
  <si>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</si>
  <si>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</si>
  <si>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</si>
  <si>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</si>
  <si>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</si>
  <si>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</si>
  <si>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</si>
  <si>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</si>
  <si>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</si>
  <si>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</si>
  <si>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</si>
  <si>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</si>
  <si>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</si>
  <si>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</si>
  <si>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</si>
  <si>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</si>
  <si>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</si>
  <si>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</si>
  <si>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</si>
  <si>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</si>
  <si>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</si>
  <si>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</si>
  <si>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</si>
  <si>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</si>
  <si>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</si>
  <si>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</si>
  <si>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</si>
  <si>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</si>
  <si>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</si>
  <si>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</si>
  <si>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</si>
  <si>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</si>
  <si>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</si>
  <si>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</si>
  <si>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</si>
  <si>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</si>
  <si>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</si>
  <si>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</si>
  <si>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</si>
  <si>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</si>
  <si>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</si>
  <si>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</si>
  <si>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</si>
  <si>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</si>
  <si>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</si>
  <si>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</si>
  <si>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</si>
  <si>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</si>
  <si>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</si>
  <si>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</si>
  <si>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</si>
  <si>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</si>
  <si>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</si>
  <si>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</si>
  <si>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</si>
  <si>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</si>
  <si>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</si>
  <si>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</si>
  <si>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</si>
  <si>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</si>
  <si>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</si>
  <si>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</si>
  <si>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</si>
  <si>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</si>
  <si>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</si>
  <si>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</si>
  <si>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</si>
  <si>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</si>
  <si>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</si>
  <si>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</si>
  <si>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</si>
  <si>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</si>
  <si>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</si>
  <si>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</si>
  <si>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</si>
  <si>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</si>
  <si>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</si>
  <si>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</si>
  <si>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</si>
  <si>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</si>
  <si>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</si>
  <si>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</si>
  <si>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</si>
  <si>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</si>
  <si>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</si>
  <si>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</si>
  <si>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</si>
  <si>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</si>
  <si>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</si>
  <si>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</si>
  <si>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</si>
  <si>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</si>
  <si>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</si>
  <si>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</si>
  <si>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</si>
  <si>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</si>
  <si>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</si>
  <si>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</si>
  <si>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</si>
  <si>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</si>
  <si>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</si>
  <si>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</si>
  <si>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</si>
  <si>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</si>
  <si>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</si>
  <si>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</si>
  <si>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</si>
  <si>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</si>
  <si>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</si>
  <si>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</si>
  <si>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</si>
  <si>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</si>
  <si>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</si>
  <si>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</si>
  <si>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</si>
  <si>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</si>
  <si>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</si>
  <si>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</si>
  <si>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</si>
  <si>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</si>
  <si>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</si>
  <si>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</si>
  <si>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</si>
  <si>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</si>
  <si>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</si>
  <si>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</si>
  <si>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</si>
  <si>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</si>
  <si>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</si>
  <si>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</si>
  <si>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</si>
  <si>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</si>
  <si>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</si>
  <si>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</si>
  <si>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</si>
  <si>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</si>
  <si>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</si>
  <si>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</si>
  <si>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</si>
  <si>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</si>
  <si>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</si>
  <si>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</si>
  <si>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</si>
  <si>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</si>
  <si>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</si>
  <si>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</si>
  <si>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</si>
  <si>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</si>
  <si>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</si>
  <si>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</si>
  <si>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</si>
  <si>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</si>
  <si>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</si>
  <si>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</si>
  <si>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</si>
  <si>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</si>
  <si>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</si>
  <si>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</si>
  <si>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</si>
  <si>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</si>
  <si>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</si>
  <si>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</si>
  <si>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</si>
  <si>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</si>
  <si>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</si>
  <si>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</si>
  <si>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</si>
  <si>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</si>
  <si>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</si>
  <si>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</si>
  <si>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</si>
  <si>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</si>
  <si>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</si>
  <si>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</si>
  <si>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</si>
  <si>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</si>
  <si>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</si>
  <si>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</si>
  <si>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</si>
  <si>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</si>
  <si>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</si>
  <si>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</si>
  <si>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</si>
  <si>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</si>
  <si>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</si>
  <si>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</si>
  <si>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</si>
  <si>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</si>
  <si>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</si>
  <si>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</si>
  <si>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</si>
  <si>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</si>
  <si>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</si>
  <si>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</si>
  <si>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</si>
  <si>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</si>
  <si>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</si>
  <si>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</si>
  <si>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</si>
  <si>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</si>
  <si>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</si>
  <si>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</si>
  <si>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</si>
  <si>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</si>
  <si>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</si>
  <si>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</si>
  <si>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</si>
  <si>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</si>
  <si>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</si>
  <si>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</si>
  <si>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</si>
  <si>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</si>
  <si>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</si>
  <si>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</si>
  <si>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</si>
  <si>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</si>
  <si>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</si>
  <si>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</si>
  <si>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</si>
  <si>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</si>
  <si>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</si>
  <si>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</si>
  <si>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</si>
  <si>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</si>
  <si>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</si>
  <si>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</si>
  <si>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</si>
  <si>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</si>
  <si>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</si>
  <si>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</si>
  <si>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</si>
  <si>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</si>
  <si>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</si>
  <si>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</si>
  <si>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</si>
  <si>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</si>
  <si>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</si>
  <si>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</si>
  <si>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</si>
  <si>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</si>
  <si>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</si>
  <si>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</si>
  <si>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</si>
  <si>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</si>
  <si>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</si>
  <si>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</si>
  <si>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</si>
  <si>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</si>
  <si>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</si>
  <si>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</si>
  <si>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</si>
  <si>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</si>
  <si>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</si>
  <si>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</si>
  <si>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</si>
  <si>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</si>
  <si>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</si>
  <si>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</si>
  <si>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</si>
  <si>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</si>
  <si>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</si>
  <si>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</si>
  <si>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</si>
  <si>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</si>
  <si>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</si>
  <si>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</si>
  <si>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</si>
  <si>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</si>
  <si>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</si>
  <si>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</si>
  <si>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</si>
  <si>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</si>
  <si>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</si>
  <si>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</si>
  <si>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</si>
  <si>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</si>
  <si>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</si>
  <si>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</si>
  <si>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</si>
  <si>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</si>
  <si>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</si>
  <si>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</si>
  <si>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</si>
  <si>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</si>
  <si>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</si>
  <si>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</si>
  <si>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</si>
  <si>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</si>
  <si>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</si>
  <si>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</si>
  <si>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</si>
  <si>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</si>
  <si>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</si>
  <si>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</si>
  <si>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</si>
  <si>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</si>
  <si>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</si>
  <si>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</si>
  <si>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</si>
  <si>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</si>
  <si>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</si>
  <si>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</si>
  <si>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</si>
  <si>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</si>
  <si>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</si>
  <si>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</si>
  <si>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</si>
  <si>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</si>
  <si>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</si>
  <si>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</si>
  <si>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</si>
  <si>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</si>
  <si>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</si>
  <si>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</si>
  <si>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</si>
  <si>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</si>
  <si>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</si>
  <si>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</si>
  <si>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</si>
  <si>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</si>
  <si>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</si>
  <si>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</si>
  <si>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</si>
  <si>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</si>
  <si>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</si>
  <si>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</si>
  <si>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</si>
  <si>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</si>
  <si>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</si>
  <si>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</si>
  <si>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</si>
  <si>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</si>
  <si>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</si>
  <si>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</si>
  <si>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</si>
  <si>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</si>
  <si>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</si>
  <si>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</si>
  <si>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</si>
  <si>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</si>
  <si>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</si>
  <si>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</si>
  <si>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</si>
  <si>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</si>
  <si>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</si>
  <si>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</si>
  <si>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</si>
  <si>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</si>
  <si>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</si>
  <si>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</si>
  <si>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</si>
  <si>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</si>
  <si>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</si>
  <si>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</si>
  <si>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</si>
  <si>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</si>
  <si>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</si>
  <si>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</si>
  <si>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</si>
  <si>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</si>
  <si>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</si>
  <si>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</si>
  <si>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</si>
  <si>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</si>
  <si>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</si>
  <si>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</si>
  <si>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</si>
  <si>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</si>
  <si>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</si>
  <si>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</si>
  <si>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</si>
  <si>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</si>
  <si>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</si>
  <si>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</si>
  <si>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</si>
  <si>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</si>
  <si>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</si>
  <si>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</si>
  <si>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</si>
  <si>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</si>
  <si>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</si>
  <si>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</si>
  <si>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</si>
  <si>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</si>
  <si>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</si>
  <si>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</si>
  <si>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</si>
  <si>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</si>
  <si>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</si>
  <si>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</si>
  <si>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</si>
  <si>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</si>
  <si>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</si>
  <si>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</si>
  <si>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</si>
  <si>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</si>
  <si>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</si>
  <si>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</si>
  <si>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</si>
  <si>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</si>
  <si>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</si>
  <si>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</si>
  <si>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</si>
  <si>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</si>
  <si>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</si>
  <si>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</si>
  <si>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</si>
  <si>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</si>
  <si>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</si>
  <si>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</si>
  <si>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</si>
  <si>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</si>
  <si>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</si>
  <si>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</si>
  <si>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</si>
  <si>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</si>
  <si>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</si>
  <si>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</si>
  <si>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</si>
  <si>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</si>
  <si>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</si>
  <si>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</si>
  <si>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</si>
  <si>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</si>
  <si>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</si>
  <si>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</si>
  <si>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</si>
  <si>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</si>
  <si>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</si>
  <si>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</si>
  <si>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</si>
  <si>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</si>
  <si>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</si>
  <si>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</si>
  <si>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</si>
  <si>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</si>
  <si>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</si>
  <si>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</si>
  <si>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</si>
  <si>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</si>
  <si>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</si>
  <si>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</si>
  <si>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</si>
  <si>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</si>
  <si>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</si>
  <si>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</si>
  <si>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</si>
  <si>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</si>
  <si>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</si>
  <si>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</si>
  <si>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</si>
  <si>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</si>
  <si>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</si>
  <si>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</si>
  <si>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</si>
  <si>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</si>
  <si>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</si>
  <si>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</si>
  <si>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</si>
  <si>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</si>
  <si>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</si>
  <si>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</si>
  <si>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</si>
  <si>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</si>
  <si>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</si>
  <si>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</si>
  <si>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</si>
  <si>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</si>
  <si>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</si>
  <si>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</si>
  <si>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</si>
  <si>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</si>
  <si>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</si>
  <si>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</si>
  <si>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</si>
  <si>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</si>
  <si>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</si>
  <si>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</si>
  <si>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</si>
  <si>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</si>
  <si>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</si>
  <si>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</si>
  <si>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</si>
  <si>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</si>
  <si>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</si>
  <si>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</si>
  <si>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</si>
  <si>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</si>
  <si>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</si>
  <si>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</si>
  <si>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</si>
  <si>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</si>
  <si>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</si>
  <si>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</si>
  <si>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</si>
  <si>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</si>
  <si>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</si>
  <si>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</si>
  <si>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</si>
  <si>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</si>
  <si>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</si>
  <si>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</si>
  <si>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</si>
  <si>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</si>
  <si>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</si>
  <si>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</si>
  <si>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</si>
  <si>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</si>
  <si>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</si>
  <si>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</si>
  <si>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</si>
  <si>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</si>
  <si>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</si>
  <si>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</si>
  <si>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</si>
  <si>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</si>
  <si>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</si>
  <si>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</si>
  <si>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</si>
  <si>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</si>
  <si>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</si>
  <si>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</si>
  <si>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</si>
  <si>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</si>
  <si>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</si>
  <si>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</si>
  <si>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</si>
  <si>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</si>
  <si>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</si>
  <si>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</si>
  <si>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</si>
  <si>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</si>
  <si>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</si>
  <si>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</si>
  <si>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</si>
  <si>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</si>
  <si>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</si>
  <si>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</si>
  <si>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</si>
  <si>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</si>
  <si>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</si>
  <si>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</si>
  <si>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</si>
  <si>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</si>
  <si>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</si>
  <si>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</si>
  <si>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</si>
  <si>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</si>
  <si>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</si>
  <si>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</si>
  <si>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</si>
  <si>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</si>
  <si>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</si>
  <si>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</si>
  <si>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</si>
  <si>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</si>
  <si>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</si>
  <si>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</si>
  <si>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</si>
  <si>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</si>
  <si>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</si>
  <si>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</si>
  <si>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</si>
  <si>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</si>
  <si>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</si>
  <si>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</si>
  <si>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</si>
  <si>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</si>
  <si>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</si>
  <si>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</si>
  <si>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</si>
  <si>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</si>
  <si>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</si>
  <si>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</si>
  <si>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</si>
  <si>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</si>
  <si>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</si>
  <si>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</si>
  <si>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</si>
  <si>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</si>
  <si>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</si>
  <si>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</si>
  <si>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</si>
  <si>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</si>
  <si>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</si>
  <si>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</si>
  <si>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</si>
  <si>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</si>
  <si>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</si>
  <si>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</si>
  <si>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</si>
  <si>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</si>
  <si>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</si>
  <si>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</si>
  <si>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</si>
  <si>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</si>
  <si>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</si>
  <si>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</si>
  <si>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</si>
  <si>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</si>
  <si>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</si>
  <si>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</si>
  <si>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</si>
  <si>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</si>
  <si>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</si>
  <si>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</si>
  <si>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</si>
  <si>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</si>
  <si>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</si>
  <si>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</si>
  <si>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</si>
  <si>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</si>
  <si>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</si>
  <si>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</si>
  <si>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</si>
  <si>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</si>
  <si>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</si>
  <si>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</si>
  <si>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</si>
  <si>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</si>
  <si>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</si>
  <si>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</si>
  <si>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</si>
  <si>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</si>
  <si>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</si>
  <si>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</si>
  <si>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</si>
  <si>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</si>
  <si>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</si>
  <si>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</si>
  <si>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</si>
  <si>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</si>
  <si>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</si>
  <si>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</si>
  <si>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</si>
  <si>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</si>
  <si>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</si>
  <si>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</si>
  <si>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</si>
  <si>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</si>
  <si>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</si>
  <si>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</si>
  <si>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</si>
  <si>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</si>
  <si>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</si>
  <si>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</si>
  <si>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</si>
  <si>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</si>
  <si>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</si>
  <si>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</si>
  <si>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</si>
  <si>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</si>
  <si>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</si>
  <si>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</si>
  <si>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</si>
  <si>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</si>
  <si>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</si>
  <si>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</si>
  <si>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</si>
  <si>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</si>
  <si>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</si>
  <si>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</si>
  <si>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</si>
  <si>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</si>
  <si>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</si>
  <si>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</si>
  <si>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</si>
  <si>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</si>
  <si>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</si>
  <si>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</si>
  <si>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</si>
  <si>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</si>
  <si>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</si>
  <si>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</si>
  <si>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</si>
  <si>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</si>
  <si>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</si>
  <si>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</si>
  <si>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</si>
  <si>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</si>
  <si>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</si>
  <si>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</si>
  <si>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</si>
  <si>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</si>
  <si>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</si>
  <si>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</si>
  <si>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</si>
  <si>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</si>
  <si>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</si>
  <si>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</si>
  <si>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</si>
  <si>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</si>
  <si>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</si>
  <si>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</si>
  <si>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</si>
  <si>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</si>
  <si>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</si>
  <si>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</si>
  <si>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</si>
  <si>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</si>
  <si>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</si>
  <si>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</si>
  <si>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</si>
  <si>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</si>
  <si>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</si>
  <si>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</si>
  <si>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</si>
  <si>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</si>
  <si>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</si>
  <si>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</si>
  <si>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</si>
  <si>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</si>
  <si>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</si>
  <si>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</si>
  <si>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</si>
  <si>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</si>
  <si>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</si>
  <si>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</si>
  <si>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</si>
  <si>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</si>
  <si>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</si>
  <si>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</si>
  <si>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</si>
  <si>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</si>
  <si>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</si>
  <si>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</si>
  <si>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</si>
  <si>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</si>
  <si>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</si>
  <si>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</si>
  <si>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</si>
  <si>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</si>
  <si>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</si>
  <si>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</si>
  <si>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</si>
  <si>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</si>
  <si>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</si>
  <si>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</si>
  <si>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</si>
  <si>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</si>
  <si>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</si>
  <si>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</si>
  <si>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</si>
  <si>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</si>
  <si>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</si>
  <si>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</si>
  <si>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</si>
  <si>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</si>
  <si>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</si>
  <si>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</si>
  <si>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</si>
  <si>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</si>
  <si>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</si>
  <si>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</si>
  <si>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</si>
  <si>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</si>
  <si>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</si>
  <si>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</si>
  <si>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</si>
  <si>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</si>
  <si>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</si>
  <si>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</si>
  <si>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</si>
  <si>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</si>
  <si>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</si>
  <si>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</si>
  <si>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</si>
  <si>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</si>
  <si>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</si>
  <si>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</si>
  <si>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</si>
  <si>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</si>
  <si>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</si>
  <si>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</si>
  <si>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</si>
  <si>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</si>
  <si>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</si>
  <si>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</si>
  <si>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</si>
  <si>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</si>
  <si>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</si>
  <si>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</si>
  <si>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</si>
  <si>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</si>
  <si>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</si>
  <si>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</si>
  <si>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</si>
  <si>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</si>
  <si>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</si>
  <si>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</si>
  <si>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</si>
  <si>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</si>
  <si>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</si>
  <si>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</si>
  <si>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</si>
  <si>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</si>
  <si>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</si>
  <si>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</si>
  <si>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</si>
  <si>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</si>
  <si>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</si>
  <si>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</si>
  <si>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</si>
  <si>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</si>
  <si>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</si>
  <si>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</si>
  <si>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</si>
  <si>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</si>
  <si>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</si>
  <si>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</si>
  <si>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</si>
  <si>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</si>
  <si>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</si>
  <si>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</si>
  <si>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</si>
  <si>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</si>
  <si>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</si>
  <si>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</si>
  <si>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</si>
  <si>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</si>
  <si>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</si>
  <si>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</si>
  <si>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</si>
  <si>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</si>
  <si>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</si>
  <si>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</si>
  <si>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</si>
  <si>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</si>
  <si>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</si>
  <si>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</si>
  <si>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</si>
  <si>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</si>
  <si>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</si>
  <si>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</si>
  <si>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</si>
  <si>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</si>
  <si>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</si>
  <si>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</si>
  <si>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</si>
  <si>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</si>
  <si>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</si>
  <si>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</si>
  <si>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</si>
  <si>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</si>
  <si>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</si>
  <si>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</si>
  <si>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</si>
  <si>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</si>
  <si>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</si>
  <si>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</si>
  <si>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</si>
  <si>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</si>
  <si>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</si>
  <si>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</si>
  <si>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</si>
  <si>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</si>
  <si>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</si>
  <si>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</si>
  <si>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</si>
  <si>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</si>
  <si>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</si>
  <si>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</si>
  <si>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</si>
  <si>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</si>
  <si>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</si>
  <si>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</si>
  <si>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</si>
  <si>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</si>
  <si>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</si>
  <si>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</si>
  <si>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</si>
  <si>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</si>
  <si>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</si>
  <si>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</si>
  <si>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</si>
  <si>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</si>
  <si>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</si>
  <si>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</si>
  <si>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</si>
  <si>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</si>
  <si>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</si>
  <si>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</si>
  <si>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</si>
  <si>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</si>
  <si>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</si>
  <si>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</si>
  <si>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</si>
  <si>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</si>
  <si>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</si>
  <si>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</si>
  <si>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</si>
  <si>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</si>
  <si>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</si>
  <si>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</si>
  <si>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</si>
  <si>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</si>
  <si>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Is_active</t>
  </si>
  <si>
    <t>Emp_status</t>
  </si>
  <si>
    <t>Bonus Amount</t>
  </si>
  <si>
    <t>Overall Salary</t>
  </si>
  <si>
    <t>Department_wise_Highest_Salary</t>
  </si>
  <si>
    <t>Average</t>
  </si>
  <si>
    <t>Row Labels</t>
  </si>
  <si>
    <t>Grand Total</t>
  </si>
  <si>
    <t>Sum of Annual Salary</t>
  </si>
  <si>
    <t>Hire_year</t>
  </si>
  <si>
    <t>Hire_week</t>
  </si>
  <si>
    <t>Day</t>
  </si>
  <si>
    <t>CANNOT APPLY SUMIFS OR COUNTIFS CALCULATIONS WITHIN IN THE SAME COLUMN</t>
  </si>
  <si>
    <t>Questions</t>
  </si>
  <si>
    <t>Department wise total salary</t>
  </si>
  <si>
    <t>Emp</t>
  </si>
  <si>
    <t>(All)</t>
  </si>
  <si>
    <t>Year</t>
  </si>
  <si>
    <t>Profit</t>
  </si>
  <si>
    <t>Investment</t>
  </si>
  <si>
    <t>Total_credit</t>
  </si>
  <si>
    <t>Profit%</t>
  </si>
  <si>
    <t>Rank</t>
  </si>
  <si>
    <t>Sales Rank</t>
  </si>
  <si>
    <t>Date</t>
  </si>
  <si>
    <t>duplicates finding</t>
  </si>
  <si>
    <t>Highest Bonus%</t>
  </si>
  <si>
    <t>Total Employees in each Department</t>
  </si>
  <si>
    <t>All</t>
  </si>
  <si>
    <t>How many Employees in each Department for Brazil</t>
  </si>
  <si>
    <t>Department wise total salary for China</t>
  </si>
  <si>
    <t>Average for United States</t>
  </si>
  <si>
    <t>Formulae</t>
  </si>
  <si>
    <t>Student</t>
  </si>
  <si>
    <t>Maths</t>
  </si>
  <si>
    <t>Science</t>
  </si>
  <si>
    <t>Chemistry</t>
  </si>
  <si>
    <t>English</t>
  </si>
  <si>
    <t>Regional Language</t>
  </si>
  <si>
    <t>Total marks</t>
  </si>
  <si>
    <t>Avg</t>
  </si>
  <si>
    <t>Total Score</t>
  </si>
  <si>
    <t>John</t>
  </si>
  <si>
    <t>Lincon</t>
  </si>
  <si>
    <t>Abu</t>
  </si>
  <si>
    <t>Adam</t>
  </si>
  <si>
    <t>Krishna</t>
  </si>
  <si>
    <t>Mahesh</t>
  </si>
  <si>
    <t>Suresh</t>
  </si>
  <si>
    <t>Naresh</t>
  </si>
  <si>
    <t>Ram Prasad</t>
  </si>
  <si>
    <t>Employee</t>
  </si>
  <si>
    <t>Salary Percentage Hike</t>
  </si>
  <si>
    <t>Status</t>
  </si>
  <si>
    <t>Emp Status</t>
  </si>
  <si>
    <t>Emp_id</t>
  </si>
  <si>
    <t>First Name</t>
  </si>
  <si>
    <t>Last Name</t>
  </si>
  <si>
    <t>Name</t>
  </si>
  <si>
    <t>Salary</t>
  </si>
  <si>
    <t>Performance Bucket</t>
  </si>
  <si>
    <t>Vlookup</t>
  </si>
  <si>
    <t>HLOOKUP</t>
  </si>
  <si>
    <t>Car Number</t>
  </si>
  <si>
    <t>Brand</t>
  </si>
  <si>
    <t>Marks</t>
  </si>
  <si>
    <t>Total Marks</t>
  </si>
  <si>
    <t>IFERROR</t>
  </si>
  <si>
    <t>Su</t>
  </si>
  <si>
    <t>Hyderabad</t>
  </si>
  <si>
    <t>SureshSu</t>
  </si>
  <si>
    <t>Car Type</t>
  </si>
  <si>
    <t>Sedan</t>
  </si>
  <si>
    <t>Jeep</t>
  </si>
  <si>
    <t>Hatchback</t>
  </si>
  <si>
    <t>Prasad</t>
  </si>
  <si>
    <t>Ma</t>
  </si>
  <si>
    <t>Goa</t>
  </si>
  <si>
    <t>NareshMa</t>
  </si>
  <si>
    <t>Topper</t>
  </si>
  <si>
    <t>Honda</t>
  </si>
  <si>
    <t>Mahindra</t>
  </si>
  <si>
    <t>Hyundai</t>
  </si>
  <si>
    <t>Komali</t>
  </si>
  <si>
    <t>Ke</t>
  </si>
  <si>
    <t>Bangalore</t>
  </si>
  <si>
    <t>MaheshKe</t>
  </si>
  <si>
    <t>Bottom</t>
  </si>
  <si>
    <t>Manohar</t>
  </si>
  <si>
    <t>D</t>
  </si>
  <si>
    <t>Le</t>
  </si>
  <si>
    <t>Pankaj</t>
  </si>
  <si>
    <t>Chennai</t>
  </si>
  <si>
    <t>PankajLe</t>
  </si>
  <si>
    <t>A</t>
  </si>
  <si>
    <t>B</t>
  </si>
  <si>
    <t>Kesara</t>
  </si>
  <si>
    <t>Mumbai</t>
  </si>
  <si>
    <t>REPEAT CALCULATION AS ABOVE "AE" COLUMN AND USE IFERROR TO FIX THE ERROR</t>
  </si>
  <si>
    <t>C</t>
  </si>
  <si>
    <t>Lakshman</t>
  </si>
  <si>
    <t>Kolkata</t>
  </si>
  <si>
    <t>Ram</t>
  </si>
  <si>
    <t>Tiruchi</t>
  </si>
  <si>
    <t>Raj</t>
  </si>
  <si>
    <t>Karimnagar</t>
  </si>
  <si>
    <t>Pramod</t>
  </si>
  <si>
    <t>Ongole</t>
  </si>
  <si>
    <t>ABCDR</t>
  </si>
  <si>
    <t>Praveen</t>
  </si>
  <si>
    <t>Delhi</t>
  </si>
  <si>
    <t>Pradeep</t>
  </si>
  <si>
    <t>Mangalore</t>
  </si>
  <si>
    <t>Chandra</t>
  </si>
  <si>
    <t>Mysore</t>
  </si>
  <si>
    <t>Kumar</t>
  </si>
  <si>
    <t>Chaitanya</t>
  </si>
  <si>
    <t>Kiran</t>
  </si>
  <si>
    <t>Tejaswini</t>
  </si>
  <si>
    <t>Swathi</t>
  </si>
  <si>
    <t>Swetha</t>
  </si>
  <si>
    <t>Sushma</t>
  </si>
  <si>
    <t>Srujana</t>
  </si>
  <si>
    <t>Sullur</t>
  </si>
  <si>
    <t>row1</t>
  </si>
  <si>
    <t>row2</t>
  </si>
  <si>
    <t>row3</t>
  </si>
  <si>
    <t>Total</t>
  </si>
  <si>
    <t>Increment</t>
  </si>
  <si>
    <t>HR</t>
  </si>
  <si>
    <t>9</t>
  </si>
  <si>
    <t>#</t>
  </si>
  <si>
    <t>Country, Other</t>
  </si>
  <si>
    <t>Total Cases</t>
  </si>
  <si>
    <t>New Cases</t>
  </si>
  <si>
    <t>Total Deaths</t>
  </si>
  <si>
    <t>New Deaths</t>
  </si>
  <si>
    <t>Total Recovered</t>
  </si>
  <si>
    <t>New Recovered</t>
  </si>
  <si>
    <t>Active Cases</t>
  </si>
  <si>
    <t>Serious, Critical</t>
  </si>
  <si>
    <t>Tot Cases/ 1M pop</t>
  </si>
  <si>
    <t>Deaths/ 1M pop</t>
  </si>
  <si>
    <t>Total Tests</t>
  </si>
  <si>
    <t>Tests/ 
                                1M pop</t>
  </si>
  <si>
    <t>Population</t>
  </si>
  <si>
    <t>World</t>
  </si>
  <si>
    <t>626,855,244</t>
  </si>
  <si>
    <t>+226,864</t>
  </si>
  <si>
    <t>16,134,498</t>
  </si>
  <si>
    <t>Europe</t>
  </si>
  <si>
    <t>233,280,133</t>
  </si>
  <si>
    <t>+67,678</t>
  </si>
  <si>
    <t>3,967,679</t>
  </si>
  <si>
    <t>Asia</t>
  </si>
  <si>
    <t>190,780,533</t>
  </si>
  <si>
    <t>+128,998</t>
  </si>
  <si>
    <t>7,579,212</t>
  </si>
  <si>
    <t>North America</t>
  </si>
  <si>
    <t>114,777,157</t>
  </si>
  <si>
    <t>+24,099</t>
  </si>
  <si>
    <t>3,052,812</t>
  </si>
  <si>
    <t>USA</t>
  </si>
  <si>
    <t>98,257,582</t>
  </si>
  <si>
    <t>+20,628</t>
  </si>
  <si>
    <t>1,432,078</t>
  </si>
  <si>
    <t>South America</t>
  </si>
  <si>
    <t>63,235,877</t>
  </si>
  <si>
    <t>+5,751</t>
  </si>
  <si>
    <t>791,885</t>
  </si>
  <si>
    <t>India</t>
  </si>
  <si>
    <t>44,138,235</t>
  </si>
  <si>
    <t>+293</t>
  </si>
  <si>
    <t>5,596</t>
  </si>
  <si>
    <t>France</t>
  </si>
  <si>
    <t>36,968,080</t>
  </si>
  <si>
    <t>+27,088</t>
  </si>
  <si>
    <t>900,795</t>
  </si>
  <si>
    <t>Germany</t>
  </si>
  <si>
    <t>35,862,800</t>
  </si>
  <si>
    <t>+9,800</t>
  </si>
  <si>
    <t>536,863</t>
  </si>
  <si>
    <t>34,262,104</t>
  </si>
  <si>
    <t>447,842</t>
  </si>
  <si>
    <t>S. Korea</t>
  </si>
  <si>
    <t>26,260,256</t>
  </si>
  <si>
    <t>+72,830</t>
  </si>
  <si>
    <t>970,601</t>
  </si>
  <si>
    <t>Japan</t>
  </si>
  <si>
    <t>20,741,641</t>
  </si>
  <si>
    <t>+15,699</t>
  </si>
  <si>
    <t>4,339,052</t>
  </si>
  <si>
    <t>Italy</t>
  </si>
  <si>
    <t>23,799,178</t>
  </si>
  <si>
    <t>507,169</t>
  </si>
  <si>
    <t>UK</t>
  </si>
  <si>
    <t>23,747,479</t>
  </si>
  <si>
    <t>+2,624</t>
  </si>
  <si>
    <t>80,014</t>
  </si>
  <si>
    <t>Russia</t>
  </si>
  <si>
    <t>21,014,391</t>
  </si>
  <si>
    <t>+5,132</t>
  </si>
  <si>
    <t>204,436</t>
  </si>
  <si>
    <t>Turkey</t>
  </si>
  <si>
    <t>16,904,137</t>
  </si>
  <si>
    <t>0</t>
  </si>
  <si>
    <t>Spain</t>
  </si>
  <si>
    <t>13,403,322</t>
  </si>
  <si>
    <t>95,377</t>
  </si>
  <si>
    <t>Oceania</t>
  </si>
  <si>
    <t>12,761,546</t>
  </si>
  <si>
    <t>307,618</t>
  </si>
  <si>
    <t>Africa</t>
  </si>
  <si>
    <t>12,019,292</t>
  </si>
  <si>
    <t>+338</t>
  </si>
  <si>
    <t>435,292</t>
  </si>
  <si>
    <t>Vietnam</t>
  </si>
  <si>
    <t>10,608,829</t>
  </si>
  <si>
    <t>+107</t>
  </si>
  <si>
    <t>865,511</t>
  </si>
  <si>
    <t>Australia</t>
  </si>
  <si>
    <t>10,546,102</t>
  </si>
  <si>
    <t>185,799</t>
  </si>
  <si>
    <t>Argentina</t>
  </si>
  <si>
    <t>9,590,207</t>
  </si>
  <si>
    <t>7,015</t>
  </si>
  <si>
    <t>Netherlands</t>
  </si>
  <si>
    <t>8,496,202</t>
  </si>
  <si>
    <t>25,648</t>
  </si>
  <si>
    <t>Taiwan</t>
  </si>
  <si>
    <t>8,019,866</t>
  </si>
  <si>
    <t>+18,569</t>
  </si>
  <si>
    <t>321,892</t>
  </si>
  <si>
    <t>Iran</t>
  </si>
  <si>
    <t>7,335,266</t>
  </si>
  <si>
    <t>+31</t>
  </si>
  <si>
    <t>79,896</t>
  </si>
  <si>
    <t>Mexico</t>
  </si>
  <si>
    <t>6,400,759</t>
  </si>
  <si>
    <t>401,508</t>
  </si>
  <si>
    <t>Indonesia</t>
  </si>
  <si>
    <t>6,463,466</t>
  </si>
  <si>
    <t>+5,228</t>
  </si>
  <si>
    <t>54,236</t>
  </si>
  <si>
    <t>Poland</t>
  </si>
  <si>
    <t>5,335,940</t>
  </si>
  <si>
    <t>900,018</t>
  </si>
  <si>
    <t>Colombia</t>
  </si>
  <si>
    <t>6,142,640</t>
  </si>
  <si>
    <t>33,470</t>
  </si>
  <si>
    <t>Austria</t>
  </si>
  <si>
    <t>5,506,704</t>
  </si>
  <si>
    <t>+3,793</t>
  </si>
  <si>
    <t>48,765</t>
  </si>
  <si>
    <t>Portugal</t>
  </si>
  <si>
    <t>5,499,908</t>
  </si>
  <si>
    <t>+947</t>
  </si>
  <si>
    <t>20,865</t>
  </si>
  <si>
    <t>Greece</t>
  </si>
  <si>
    <t>5,326,197</t>
  </si>
  <si>
    <t>+7,718</t>
  </si>
  <si>
    <t>44,184</t>
  </si>
  <si>
    <t>Ukraine</t>
  </si>
  <si>
    <t>5,214,768</t>
  </si>
  <si>
    <t>15,930</t>
  </si>
  <si>
    <t>Malaysia</t>
  </si>
  <si>
    <t>4,939,021</t>
  </si>
  <si>
    <t>+2,814</t>
  </si>
  <si>
    <t>23,099</t>
  </si>
  <si>
    <t>Chile</t>
  </si>
  <si>
    <t>4,858,162</t>
  </si>
  <si>
    <t>+3,318</t>
  </si>
  <si>
    <t>12,820</t>
  </si>
  <si>
    <t>DPRK</t>
  </si>
  <si>
    <t>4,772,739</t>
  </si>
  <si>
    <t>Israel</t>
  </si>
  <si>
    <t>4,700,423</t>
  </si>
  <si>
    <t>13,717</t>
  </si>
  <si>
    <t>Thailand</t>
  </si>
  <si>
    <t>4,649,509</t>
  </si>
  <si>
    <t>24,555</t>
  </si>
  <si>
    <t>Belgium</t>
  </si>
  <si>
    <t>4,583,528</t>
  </si>
  <si>
    <t>22,822</t>
  </si>
  <si>
    <t>Czechia</t>
  </si>
  <si>
    <t>4,509,978</t>
  </si>
  <si>
    <t>+890</t>
  </si>
  <si>
    <t>9,152</t>
  </si>
  <si>
    <t>Canada</t>
  </si>
  <si>
    <t>4,305,116</t>
  </si>
  <si>
    <t>+2,291</t>
  </si>
  <si>
    <t>55,379</t>
  </si>
  <si>
    <t>Switzerland</t>
  </si>
  <si>
    <t>4,225,705</t>
  </si>
  <si>
    <t>+3,157</t>
  </si>
  <si>
    <t>77,012</t>
  </si>
  <si>
    <t>Peru</t>
  </si>
  <si>
    <t>3,973,520</t>
  </si>
  <si>
    <t>+2,242</t>
  </si>
  <si>
    <t>100,383</t>
  </si>
  <si>
    <t>South Africa</t>
  </si>
  <si>
    <t>3,912,506</t>
  </si>
  <si>
    <t>27,799</t>
  </si>
  <si>
    <t>Philippines</t>
  </si>
  <si>
    <t>3,956,847</t>
  </si>
  <si>
    <t>+1,712</t>
  </si>
  <si>
    <t>18,430</t>
  </si>
  <si>
    <t>Romania</t>
  </si>
  <si>
    <t>3,226,070</t>
  </si>
  <si>
    <t>+441</t>
  </si>
  <si>
    <t>3,488</t>
  </si>
  <si>
    <t>Denmark</t>
  </si>
  <si>
    <t>3,135,720</t>
  </si>
  <si>
    <t>5,464</t>
  </si>
  <si>
    <t>Sweden</t>
  </si>
  <si>
    <t>2,594,443</t>
  </si>
  <si>
    <t>+605</t>
  </si>
  <si>
    <t>16,553</t>
  </si>
  <si>
    <t>Iraq</t>
  </si>
  <si>
    <t>2,437,149</t>
  </si>
  <si>
    <t>1,211</t>
  </si>
  <si>
    <t>Serbia</t>
  </si>
  <si>
    <t>2,397,339</t>
  </si>
  <si>
    <t>+798</t>
  </si>
  <si>
    <t>10,339</t>
  </si>
  <si>
    <t>Singapore</t>
  </si>
  <si>
    <t>2,096,242</t>
  </si>
  <si>
    <t>+1,360</t>
  </si>
  <si>
    <t>73,603</t>
  </si>
  <si>
    <t>Hungary</t>
  </si>
  <si>
    <t>2,104,358</t>
  </si>
  <si>
    <t>13,707</t>
  </si>
  <si>
    <t>Hong Kong</t>
  </si>
  <si>
    <t>1,892,576</t>
  </si>
  <si>
    <t>+5,645</t>
  </si>
  <si>
    <t>245,123</t>
  </si>
  <si>
    <t>Bangladesh</t>
  </si>
  <si>
    <t>1,986,051</t>
  </si>
  <si>
    <t>+62</t>
  </si>
  <si>
    <t>21,137</t>
  </si>
  <si>
    <t>New Zealand</t>
  </si>
  <si>
    <t>1,915,871</t>
  </si>
  <si>
    <t>25,949</t>
  </si>
  <si>
    <t>Slovakia</t>
  </si>
  <si>
    <t>1,834,203</t>
  </si>
  <si>
    <t>+97</t>
  </si>
  <si>
    <t>1,387</t>
  </si>
  <si>
    <t>Georgia</t>
  </si>
  <si>
    <t>1,776,548</t>
  </si>
  <si>
    <t>12,269</t>
  </si>
  <si>
    <t>Jordan</t>
  </si>
  <si>
    <t>1,731,007</t>
  </si>
  <si>
    <t>1,868</t>
  </si>
  <si>
    <t>Ireland</t>
  </si>
  <si>
    <t>1,666,385</t>
  </si>
  <si>
    <t>6,004</t>
  </si>
  <si>
    <t>Pakistan</t>
  </si>
  <si>
    <t>1,538,689</t>
  </si>
  <si>
    <t>5,953</t>
  </si>
  <si>
    <t>Norway</t>
  </si>
  <si>
    <t>1,462,835</t>
  </si>
  <si>
    <t>+198</t>
  </si>
  <si>
    <t>2,334</t>
  </si>
  <si>
    <t>Finland</t>
  </si>
  <si>
    <t>1,364,613</t>
  </si>
  <si>
    <t>+3,164</t>
  </si>
  <si>
    <t>33,194</t>
  </si>
  <si>
    <t>Kazakhstan</t>
  </si>
  <si>
    <t>1,382,292</t>
  </si>
  <si>
    <t>1,272</t>
  </si>
  <si>
    <t>Bulgaria</t>
  </si>
  <si>
    <t>1,245,162</t>
  </si>
  <si>
    <t>+4</t>
  </si>
  <si>
    <t>4,441</t>
  </si>
  <si>
    <t>Lithuania</t>
  </si>
  <si>
    <t>1,262,086</t>
  </si>
  <si>
    <t>+21</t>
  </si>
  <si>
    <t>5,958</t>
  </si>
  <si>
    <t>Morocco</t>
  </si>
  <si>
    <t>1,251,735</t>
  </si>
  <si>
    <t>+194</t>
  </si>
  <si>
    <t>1,276</t>
  </si>
  <si>
    <t>Slovenia</t>
  </si>
  <si>
    <t>1,240,457</t>
  </si>
  <si>
    <t>+943</t>
  </si>
  <si>
    <t>15,600</t>
  </si>
  <si>
    <t>Croatia</t>
  </si>
  <si>
    <t>1,235,244</t>
  </si>
  <si>
    <t>+285</t>
  </si>
  <si>
    <t>2,061</t>
  </si>
  <si>
    <t>Lebanon</t>
  </si>
  <si>
    <t>1,087,587</t>
  </si>
  <si>
    <t>122,388</t>
  </si>
  <si>
    <t>Guatemala</t>
  </si>
  <si>
    <t>1,133,158</t>
  </si>
  <si>
    <t>+454</t>
  </si>
  <si>
    <t>6,593</t>
  </si>
  <si>
    <t>Costa Rica</t>
  </si>
  <si>
    <t>860,711</t>
  </si>
  <si>
    <t>279,157</t>
  </si>
  <si>
    <t>Tunisia</t>
  </si>
  <si>
    <t>N/A</t>
  </si>
  <si>
    <t>Bolivia</t>
  </si>
  <si>
    <t>1,078,240</t>
  </si>
  <si>
    <t>+129</t>
  </si>
  <si>
    <t>11,538</t>
  </si>
  <si>
    <t>Cuba</t>
  </si>
  <si>
    <t>1,102,791</t>
  </si>
  <si>
    <t>+7</t>
  </si>
  <si>
    <t>100</t>
  </si>
  <si>
    <t>UAE</t>
  </si>
  <si>
    <t>1,024,595</t>
  </si>
  <si>
    <t>+215</t>
  </si>
  <si>
    <t>17,761</t>
  </si>
  <si>
    <t>Ecuador</t>
  </si>
  <si>
    <t>973,448</t>
  </si>
  <si>
    <t>1,744</t>
  </si>
  <si>
    <t>Panama</t>
  </si>
  <si>
    <t>985,881</t>
  </si>
  <si>
    <t>7,754</t>
  </si>
  <si>
    <t>Nepal</t>
  </si>
  <si>
    <t>988,763</t>
  </si>
  <si>
    <t>121</t>
  </si>
  <si>
    <t>Belarus</t>
  </si>
  <si>
    <t>985,592</t>
  </si>
  <si>
    <t>1,327</t>
  </si>
  <si>
    <t>Uruguay</t>
  </si>
  <si>
    <t>985,312</t>
  </si>
  <si>
    <t>1,026</t>
  </si>
  <si>
    <t>Mongolia</t>
  </si>
  <si>
    <t>987,141</t>
  </si>
  <si>
    <t>4,052</t>
  </si>
  <si>
    <t>Latvia</t>
  </si>
  <si>
    <t>950,319</t>
  </si>
  <si>
    <t>5,222</t>
  </si>
  <si>
    <t>Saudi Arabia</t>
  </si>
  <si>
    <t>813,257</t>
  </si>
  <si>
    <t>+35</t>
  </si>
  <si>
    <t>2,990</t>
  </si>
  <si>
    <t>Azerbaijan</t>
  </si>
  <si>
    <t>814,211</t>
  </si>
  <si>
    <t>+22</t>
  </si>
  <si>
    <t>258</t>
  </si>
  <si>
    <t>Paraguay</t>
  </si>
  <si>
    <t>Bahrain</t>
  </si>
  <si>
    <t>694,162</t>
  </si>
  <si>
    <t>+74</t>
  </si>
  <si>
    <t>924</t>
  </si>
  <si>
    <t>Sri Lanka</t>
  </si>
  <si>
    <t>654,883</t>
  </si>
  <si>
    <t>+3</t>
  </si>
  <si>
    <t>15</t>
  </si>
  <si>
    <t>Kuwait</t>
  </si>
  <si>
    <t>660,095</t>
  </si>
  <si>
    <t>+103</t>
  </si>
  <si>
    <t>82</t>
  </si>
  <si>
    <t>Dominican Republic</t>
  </si>
  <si>
    <t>644,785</t>
  </si>
  <si>
    <t>+719</t>
  </si>
  <si>
    <t>1,821</t>
  </si>
  <si>
    <t>Myanmar</t>
  </si>
  <si>
    <t>607,821</t>
  </si>
  <si>
    <t>5,987</t>
  </si>
  <si>
    <t>Palestine</t>
  </si>
  <si>
    <t>614,962</t>
  </si>
  <si>
    <t>450</t>
  </si>
  <si>
    <t>Cyprus</t>
  </si>
  <si>
    <t>601,425</t>
  </si>
  <si>
    <t>15,586</t>
  </si>
  <si>
    <t>Estonia</t>
  </si>
  <si>
    <t>524,990</t>
  </si>
  <si>
    <t>81,453</t>
  </si>
  <si>
    <t>Moldova</t>
  </si>
  <si>
    <t>504,142</t>
  </si>
  <si>
    <t>79,013</t>
  </si>
  <si>
    <t>Venezuela</t>
  </si>
  <si>
    <t>540,832</t>
  </si>
  <si>
    <t>+51</t>
  </si>
  <si>
    <t>1,111</t>
  </si>
  <si>
    <t>Egypt</t>
  </si>
  <si>
    <t>442,182</t>
  </si>
  <si>
    <t>48,850</t>
  </si>
  <si>
    <t>Libya</t>
  </si>
  <si>
    <t>500,604</t>
  </si>
  <si>
    <t>43</t>
  </si>
  <si>
    <t>Ethiopia</t>
  </si>
  <si>
    <t>472,485</t>
  </si>
  <si>
    <t>+18</t>
  </si>
  <si>
    <t>14,669</t>
  </si>
  <si>
    <t>Qatar</t>
  </si>
  <si>
    <t>477,620</t>
  </si>
  <si>
    <t>+760</t>
  </si>
  <si>
    <t>1,794</t>
  </si>
  <si>
    <t>Réunion</t>
  </si>
  <si>
    <t>418,572</t>
  </si>
  <si>
    <t>57,830</t>
  </si>
  <si>
    <t>Honduras</t>
  </si>
  <si>
    <t>Armenia</t>
  </si>
  <si>
    <t>434,866</t>
  </si>
  <si>
    <t>2,161</t>
  </si>
  <si>
    <t>Bosnia and Herzegovina</t>
  </si>
  <si>
    <t>378,424</t>
  </si>
  <si>
    <t>5,945</t>
  </si>
  <si>
    <t>Oman</t>
  </si>
  <si>
    <t>384,669</t>
  </si>
  <si>
    <t>10,098</t>
  </si>
  <si>
    <t>North Macedonia</t>
  </si>
  <si>
    <t>334,335</t>
  </si>
  <si>
    <t>807</t>
  </si>
  <si>
    <t>Kenya</t>
  </si>
  <si>
    <t>335,551</t>
  </si>
  <si>
    <t>+119</t>
  </si>
  <si>
    <t>651</t>
  </si>
  <si>
    <t>Zambia</t>
  </si>
  <si>
    <t>329,690</t>
  </si>
  <si>
    <t>37</t>
  </si>
  <si>
    <t>Albania</t>
  </si>
  <si>
    <t>328,236</t>
  </si>
  <si>
    <t>+17</t>
  </si>
  <si>
    <t>1,562</t>
  </si>
  <si>
    <t>287,361</t>
  </si>
  <si>
    <t>+3,378</t>
  </si>
  <si>
    <t>39,358</t>
  </si>
  <si>
    <t>Botswana</t>
  </si>
  <si>
    <t>323,747</t>
  </si>
  <si>
    <t>96</t>
  </si>
  <si>
    <t>Luxembourg</t>
  </si>
  <si>
    <t>288,991</t>
  </si>
  <si>
    <t>7,633</t>
  </si>
  <si>
    <t>Montenegro</t>
  </si>
  <si>
    <t>280,783</t>
  </si>
  <si>
    <t>+28</t>
  </si>
  <si>
    <t>226</t>
  </si>
  <si>
    <t>Algeria</t>
  </si>
  <si>
    <t>182,572</t>
  </si>
  <si>
    <t>+2</t>
  </si>
  <si>
    <t>81,649</t>
  </si>
  <si>
    <t>Nigeria</t>
  </si>
  <si>
    <t>259,640</t>
  </si>
  <si>
    <t>Zimbabwe</t>
  </si>
  <si>
    <t>251,904</t>
  </si>
  <si>
    <t>383</t>
  </si>
  <si>
    <t>Uzbekistan</t>
  </si>
  <si>
    <t>241,486</t>
  </si>
  <si>
    <t>3,710</t>
  </si>
  <si>
    <t>Brunei</t>
  </si>
  <si>
    <t>222,140</t>
  </si>
  <si>
    <t>18,679</t>
  </si>
  <si>
    <t>Mozambique</t>
  </si>
  <si>
    <t>228,310</t>
  </si>
  <si>
    <t>88</t>
  </si>
  <si>
    <t>Martinique</t>
  </si>
  <si>
    <t>Laos</t>
  </si>
  <si>
    <t>Iceland</t>
  </si>
  <si>
    <t>Kyrgyzstan</t>
  </si>
  <si>
    <t>196,406</t>
  </si>
  <si>
    <t>7,133</t>
  </si>
  <si>
    <t>Afghanistan</t>
  </si>
  <si>
    <t>183,865</t>
  </si>
  <si>
    <t>+23</t>
  </si>
  <si>
    <t>14,446</t>
  </si>
  <si>
    <t>El Salvador</t>
  </si>
  <si>
    <t>179,410</t>
  </si>
  <si>
    <t>18,145</t>
  </si>
  <si>
    <t>Guadeloupe</t>
  </si>
  <si>
    <t>Maldives</t>
  </si>
  <si>
    <t>163,687</t>
  </si>
  <si>
    <t>21,620</t>
  </si>
  <si>
    <t>Trinidad and Tobago</t>
  </si>
  <si>
    <t>180,912</t>
  </si>
  <si>
    <t>198</t>
  </si>
  <si>
    <t>Ghana</t>
  </si>
  <si>
    <t>169,541</t>
  </si>
  <si>
    <t>16</t>
  </si>
  <si>
    <t>Namibia</t>
  </si>
  <si>
    <t>165,826</t>
  </si>
  <si>
    <t>40</t>
  </si>
  <si>
    <t>Uganda</t>
  </si>
  <si>
    <t>100,431</t>
  </si>
  <si>
    <t>65,672</t>
  </si>
  <si>
    <t>Jamaica</t>
  </si>
  <si>
    <t>99,392</t>
  </si>
  <si>
    <t>49,219</t>
  </si>
  <si>
    <t>Cambodia</t>
  </si>
  <si>
    <t>135,005</t>
  </si>
  <si>
    <t>70</t>
  </si>
  <si>
    <t>Rwanda</t>
  </si>
  <si>
    <t>131,112</t>
  </si>
  <si>
    <t>183</t>
  </si>
  <si>
    <t>Cameroon</t>
  </si>
  <si>
    <t>118,616</t>
  </si>
  <si>
    <t>3,412</t>
  </si>
  <si>
    <t>Malta</t>
  </si>
  <si>
    <t>114,479</t>
  </si>
  <si>
    <t>569</t>
  </si>
  <si>
    <t>Angola</t>
  </si>
  <si>
    <t>102,367</t>
  </si>
  <si>
    <t>385</t>
  </si>
  <si>
    <t>Barbados</t>
  </si>
  <si>
    <t>102,435</t>
  </si>
  <si>
    <t>1,414</t>
  </si>
  <si>
    <t>French Guiana</t>
  </si>
  <si>
    <t>11,254</t>
  </si>
  <si>
    <t>84,724</t>
  </si>
  <si>
    <t>Channel Islands</t>
  </si>
  <si>
    <t>95,304</t>
  </si>
  <si>
    <t>517</t>
  </si>
  <si>
    <t>DRC</t>
  </si>
  <si>
    <t>83,610</t>
  </si>
  <si>
    <t>9,139</t>
  </si>
  <si>
    <t>Senegal</t>
  </si>
  <si>
    <t>86,872</t>
  </si>
  <si>
    <t>33</t>
  </si>
  <si>
    <t>Malawi</t>
  </si>
  <si>
    <t>85,009</t>
  </si>
  <si>
    <t>392</t>
  </si>
  <si>
    <t>Ivory Coast</t>
  </si>
  <si>
    <t>87,050</t>
  </si>
  <si>
    <t>+1</t>
  </si>
  <si>
    <t>7</t>
  </si>
  <si>
    <t>Suriname</t>
  </si>
  <si>
    <t>French Polynesia</t>
  </si>
  <si>
    <t>New Caledonia</t>
  </si>
  <si>
    <t>74,603</t>
  </si>
  <si>
    <t>1,134</t>
  </si>
  <si>
    <t>Eswatini</t>
  </si>
  <si>
    <t>72,255</t>
  </si>
  <si>
    <t>93</t>
  </si>
  <si>
    <t>Guyana</t>
  </si>
  <si>
    <t>70,232</t>
  </si>
  <si>
    <t>+11</t>
  </si>
  <si>
    <t>125</t>
  </si>
  <si>
    <t>Belize</t>
  </si>
  <si>
    <t>68,325</t>
  </si>
  <si>
    <t>35</t>
  </si>
  <si>
    <t>Fiji</t>
  </si>
  <si>
    <t>66,524</t>
  </si>
  <si>
    <t>1,049</t>
  </si>
  <si>
    <t>Madagascar</t>
  </si>
  <si>
    <t>65,450</t>
  </si>
  <si>
    <t>397</t>
  </si>
  <si>
    <t>Sudan</t>
  </si>
  <si>
    <t>58,016</t>
  </si>
  <si>
    <t>631</t>
  </si>
  <si>
    <t>Mauritania</t>
  </si>
  <si>
    <t>62,421</t>
  </si>
  <si>
    <t>3</t>
  </si>
  <si>
    <t>Cabo Verde</t>
  </si>
  <si>
    <t>62,491</t>
  </si>
  <si>
    <t>175</t>
  </si>
  <si>
    <t>Bhutan</t>
  </si>
  <si>
    <t>61,564</t>
  </si>
  <si>
    <t>918</t>
  </si>
  <si>
    <t>Syria</t>
  </si>
  <si>
    <t>54,232</t>
  </si>
  <si>
    <t>Burundi</t>
  </si>
  <si>
    <t>50,418</t>
  </si>
  <si>
    <t>Seychelles</t>
  </si>
  <si>
    <t>49,606</t>
  </si>
  <si>
    <t>291</t>
  </si>
  <si>
    <t>Gabon</t>
  </si>
  <si>
    <t>48,582</t>
  </si>
  <si>
    <t>85</t>
  </si>
  <si>
    <t>Andorra</t>
  </si>
  <si>
    <t>46,731</t>
  </si>
  <si>
    <t>331</t>
  </si>
  <si>
    <t>Papua New Guinea</t>
  </si>
  <si>
    <t>43,982</t>
  </si>
  <si>
    <t>1,597</t>
  </si>
  <si>
    <t>Curaçao</t>
  </si>
  <si>
    <t>44,720</t>
  </si>
  <si>
    <t>971</t>
  </si>
  <si>
    <t>Aruba</t>
  </si>
  <si>
    <t>42,438</t>
  </si>
  <si>
    <t>967</t>
  </si>
  <si>
    <t>Mayotte</t>
  </si>
  <si>
    <t>Mauritius</t>
  </si>
  <si>
    <t>39,396</t>
  </si>
  <si>
    <t>744</t>
  </si>
  <si>
    <t>Tanzania</t>
  </si>
  <si>
    <t>Togo</t>
  </si>
  <si>
    <t>39,035</t>
  </si>
  <si>
    <t>Guinea</t>
  </si>
  <si>
    <t>37,218</t>
  </si>
  <si>
    <t>471</t>
  </si>
  <si>
    <t>Isle of Man</t>
  </si>
  <si>
    <t>Bahamas</t>
  </si>
  <si>
    <t>36,366</t>
  </si>
  <si>
    <t>292</t>
  </si>
  <si>
    <t>Faeroe Islands</t>
  </si>
  <si>
    <t>Lesotho</t>
  </si>
  <si>
    <t>25,980</t>
  </si>
  <si>
    <t>7,804</t>
  </si>
  <si>
    <t>Haiti</t>
  </si>
  <si>
    <t>32,897</t>
  </si>
  <si>
    <t>105</t>
  </si>
  <si>
    <t>Mali</t>
  </si>
  <si>
    <t>31,941</t>
  </si>
  <si>
    <t>77</t>
  </si>
  <si>
    <t>Cayman Islands</t>
  </si>
  <si>
    <t>8,553</t>
  </si>
  <si>
    <t>22,770</t>
  </si>
  <si>
    <t>Saint Lucia</t>
  </si>
  <si>
    <t>29,095</t>
  </si>
  <si>
    <t>51</t>
  </si>
  <si>
    <t>Benin</t>
  </si>
  <si>
    <t>27,746</t>
  </si>
  <si>
    <t>71</t>
  </si>
  <si>
    <t>Somalia</t>
  </si>
  <si>
    <t>13,182</t>
  </si>
  <si>
    <t>12,743</t>
  </si>
  <si>
    <t>Congo</t>
  </si>
  <si>
    <t>24,006</t>
  </si>
  <si>
    <t>983</t>
  </si>
  <si>
    <t>Solomon Islands</t>
  </si>
  <si>
    <t>Timor-Leste</t>
  </si>
  <si>
    <t>23,102</t>
  </si>
  <si>
    <t>114</t>
  </si>
  <si>
    <t>Micronesia</t>
  </si>
  <si>
    <t>San Marino</t>
  </si>
  <si>
    <t>21,826</t>
  </si>
  <si>
    <t>222</t>
  </si>
  <si>
    <t>Burkina Faso</t>
  </si>
  <si>
    <t>21,143</t>
  </si>
  <si>
    <t>101</t>
  </si>
  <si>
    <t>Liechtenstein</t>
  </si>
  <si>
    <t>20,795</t>
  </si>
  <si>
    <t>102</t>
  </si>
  <si>
    <t>Gibraltar</t>
  </si>
  <si>
    <t>16,579</t>
  </si>
  <si>
    <t>3,518</t>
  </si>
  <si>
    <t>Grenada</t>
  </si>
  <si>
    <t>19,358</t>
  </si>
  <si>
    <t>18</t>
  </si>
  <si>
    <t>Bermuda</t>
  </si>
  <si>
    <t>18,343</t>
  </si>
  <si>
    <t>24</t>
  </si>
  <si>
    <t>Nicaragua</t>
  </si>
  <si>
    <t>4,225</t>
  </si>
  <si>
    <t>14,041</t>
  </si>
  <si>
    <t>South Sudan</t>
  </si>
  <si>
    <t>18,115</t>
  </si>
  <si>
    <t>97</t>
  </si>
  <si>
    <t>Tajikistan</t>
  </si>
  <si>
    <t>17,264</t>
  </si>
  <si>
    <t>Equatorial Guinea</t>
  </si>
  <si>
    <t>16,879</t>
  </si>
  <si>
    <t>Tonga</t>
  </si>
  <si>
    <t>15,638</t>
  </si>
  <si>
    <t>532</t>
  </si>
  <si>
    <t>Samoa</t>
  </si>
  <si>
    <t>1,605</t>
  </si>
  <si>
    <t>14,333</t>
  </si>
  <si>
    <t>Dominica</t>
  </si>
  <si>
    <t>15,673</t>
  </si>
  <si>
    <t>13</t>
  </si>
  <si>
    <t>Djibouti</t>
  </si>
  <si>
    <t>15,427</t>
  </si>
  <si>
    <t>74</t>
  </si>
  <si>
    <t>Marshall Islands</t>
  </si>
  <si>
    <t>15,390</t>
  </si>
  <si>
    <t>134</t>
  </si>
  <si>
    <t>Monaco</t>
  </si>
  <si>
    <t>15,311</t>
  </si>
  <si>
    <t>166</t>
  </si>
  <si>
    <t>CAR</t>
  </si>
  <si>
    <t>14,615</t>
  </si>
  <si>
    <t>583</t>
  </si>
  <si>
    <t>Gambia</t>
  </si>
  <si>
    <t>12,189</t>
  </si>
  <si>
    <t>25</t>
  </si>
  <si>
    <t>Saint Martin</t>
  </si>
  <si>
    <t>1,399</t>
  </si>
  <si>
    <t>10,596</t>
  </si>
  <si>
    <t>Greenland</t>
  </si>
  <si>
    <t>2,761</t>
  </si>
  <si>
    <t>9,189</t>
  </si>
  <si>
    <t>Vanuatu</t>
  </si>
  <si>
    <t>11,937</t>
  </si>
  <si>
    <t>1</t>
  </si>
  <si>
    <t>Yemen</t>
  </si>
  <si>
    <t>9,124</t>
  </si>
  <si>
    <t>662</t>
  </si>
  <si>
    <t>Caribbean Netherlands</t>
  </si>
  <si>
    <t>10,476</t>
  </si>
  <si>
    <t>914</t>
  </si>
  <si>
    <t>Sint Maarten</t>
  </si>
  <si>
    <t>10,833</t>
  </si>
  <si>
    <t>Eritrea</t>
  </si>
  <si>
    <t>10,086</t>
  </si>
  <si>
    <t>Niger</t>
  </si>
  <si>
    <t>8,890</t>
  </si>
  <si>
    <t>729</t>
  </si>
  <si>
    <t>Antigua and Barbuda</t>
  </si>
  <si>
    <t>8,954</t>
  </si>
  <si>
    <t>6</t>
  </si>
  <si>
    <t>Comoros</t>
  </si>
  <si>
    <t>8,786</t>
  </si>
  <si>
    <t>Guinea-Bissau</t>
  </si>
  <si>
    <t>8,642</t>
  </si>
  <si>
    <t>30</t>
  </si>
  <si>
    <t>Liberia</t>
  </si>
  <si>
    <t>7,715</t>
  </si>
  <si>
    <t>Sierra Leone</t>
  </si>
  <si>
    <t>Chad</t>
  </si>
  <si>
    <t>4,874</t>
  </si>
  <si>
    <t>2,578</t>
  </si>
  <si>
    <t>British Virgin Islands</t>
  </si>
  <si>
    <t>St. Vincent Grenadines</t>
  </si>
  <si>
    <t>6,641</t>
  </si>
  <si>
    <t>356</t>
  </si>
  <si>
    <t>Saint Kitts and Nevis</t>
  </si>
  <si>
    <t>6,482</t>
  </si>
  <si>
    <t>Turks and Caicos</t>
  </si>
  <si>
    <t>6,392</t>
  </si>
  <si>
    <t>Cook Islands</t>
  </si>
  <si>
    <t>6,384</t>
  </si>
  <si>
    <t>4</t>
  </si>
  <si>
    <t>Sao Tome and Principe</t>
  </si>
  <si>
    <t>6,201</t>
  </si>
  <si>
    <t>Palau</t>
  </si>
  <si>
    <t>5,622</t>
  </si>
  <si>
    <t>156</t>
  </si>
  <si>
    <t>St. Barth</t>
  </si>
  <si>
    <t>Nauru</t>
  </si>
  <si>
    <t>4,609</t>
  </si>
  <si>
    <t>11</t>
  </si>
  <si>
    <t>Anguilla</t>
  </si>
  <si>
    <t>3,879</t>
  </si>
  <si>
    <t>Kiribati</t>
  </si>
  <si>
    <t>2,703</t>
  </si>
  <si>
    <t>714</t>
  </si>
  <si>
    <t>Saint Pierre Miquelon</t>
  </si>
  <si>
    <t>2,449</t>
  </si>
  <si>
    <t>832</t>
  </si>
  <si>
    <t>Tuvalu</t>
  </si>
  <si>
    <t>2,805</t>
  </si>
  <si>
    <t>Falkland Islands</t>
  </si>
  <si>
    <t>1,930</t>
  </si>
  <si>
    <t>Saint Helena</t>
  </si>
  <si>
    <t>2</t>
  </si>
  <si>
    <t>1,804</t>
  </si>
  <si>
    <t>Montserrat</t>
  </si>
  <si>
    <t>1,376</t>
  </si>
  <si>
    <t>19</t>
  </si>
  <si>
    <t>Macao</t>
  </si>
  <si>
    <t>791</t>
  </si>
  <si>
    <t>Wallis and Futuna</t>
  </si>
  <si>
    <t>438</t>
  </si>
  <si>
    <t>316</t>
  </si>
  <si>
    <t>706</t>
  </si>
  <si>
    <t>Diamond Princess</t>
  </si>
  <si>
    <t>699</t>
  </si>
  <si>
    <t>Niue</t>
  </si>
  <si>
    <t>107</t>
  </si>
  <si>
    <t>57</t>
  </si>
  <si>
    <t>Vatican City</t>
  </si>
  <si>
    <t>29</t>
  </si>
  <si>
    <t>Western Sahara</t>
  </si>
  <si>
    <t>MS Zaandam</t>
  </si>
  <si>
    <t xml:space="preserve"> </t>
  </si>
  <si>
    <t>Joy</t>
  </si>
  <si>
    <t>Kinder</t>
  </si>
  <si>
    <t>E0000000</t>
  </si>
  <si>
    <t>Employees Data Summary</t>
  </si>
  <si>
    <t>Sum of Bonus %</t>
  </si>
  <si>
    <t>NOW</t>
  </si>
  <si>
    <t>Today</t>
  </si>
  <si>
    <t>TRIM</t>
  </si>
  <si>
    <t>CONCAT</t>
  </si>
  <si>
    <t>YEAR</t>
  </si>
  <si>
    <t>DAY</t>
  </si>
  <si>
    <t>MONTH</t>
  </si>
  <si>
    <t>WEEKNUM</t>
  </si>
  <si>
    <t>EQUAL</t>
  </si>
  <si>
    <t>LEFT</t>
  </si>
  <si>
    <t>RIGHT</t>
  </si>
  <si>
    <t>MID</t>
  </si>
  <si>
    <t>LEN</t>
  </si>
  <si>
    <t>NETWORKDAYS</t>
  </si>
  <si>
    <t>CTRL+T</t>
  </si>
  <si>
    <t>PRACTICE CREATING TABLE AND APPLY FORMULAS ON SOME SAMPLE DATA</t>
  </si>
  <si>
    <t>BASIC FORMULAS</t>
  </si>
  <si>
    <t>Column Labels</t>
  </si>
  <si>
    <t>Count of Gender</t>
  </si>
  <si>
    <t>EMPLOYEE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</si>
</sst>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rgb="FFFFFFFF"/>
      <name val="Calibri"/>
      <family val="2"/>
      <scheme val="minor"/>
    </font>
    <font>
      <b/>
      <sz val="11"/>
      <color theme="0"/>
      <name val="Calibri"/>
      <family val="2"/>
      <scheme val="minor"/>
    </font>
    <font>
      <sz val="16"/>
      <color rgb="FFFF0000"/>
      <name val="Arial Black"/>
      <family val="2"/>
    </font>
    <font>
      <sz val="11"/>
      <color theme="0"/>
      <name val="Calibri"/>
      <family val="2"/>
      <scheme val="minor"/>
    </font>
    <font>
      <b/>
      <sz val="24"/>
      <color theme="0"/>
      <name val="Calibri"/>
      <family val="2"/>
      <scheme val="minor"/>
    </font>
    <font>
      <sz val="36"/>
      <color theme="1"/>
      <name val="Calibri"/>
      <family val="2"/>
      <scheme val="minor"/>
    </font>
  </fonts>
  <fills count="9">
    <fill>
      <patternFill patternType="none"/>
    </fill>
    <fill>
      <patternFill patternType="gray125"/>
    </fill>
    <fill>
      <patternFill patternType="solid">
        <fgColor rgb="FF3DB182"/>
        <bgColor indexed="64"/>
      </patternFill>
    </fill>
    <fill>
      <patternFill patternType="solid">
        <fgColor theme="3" tint="0.59999389629810485"/>
        <bgColor indexed="64"/>
      </patternFill>
    </fill>
    <fill>
      <patternFill patternType="solid">
        <fgColor theme="2"/>
        <bgColor indexed="64"/>
      </patternFill>
    </fill>
    <fill>
      <patternFill patternType="solid">
        <fgColor theme="9" tint="-0.249977111117893"/>
        <bgColor indexed="64"/>
      </patternFill>
    </fill>
    <fill>
      <patternFill patternType="solid">
        <fgColor theme="0"/>
        <bgColor indexed="64"/>
      </patternFill>
    </fill>
    <fill>
      <patternFill patternType="solid">
        <fgColor theme="7" tint="-0.249977111117893"/>
        <bgColor indexed="64"/>
      </patternFill>
    </fill>
    <fill>
      <patternFill patternType="solid">
        <fgColor theme="9" tint="0.39997558519241921"/>
        <bgColor indexed="64"/>
      </patternFill>
    </fill>
  </fills>
  <borders count="22">
    <border>
      <left/>
      <right/>
      <top/>
      <bottom/>
      <diagonal/>
    </border>
    <border>
      <left style="medium">
        <color rgb="FFFFFFFF"/>
      </left>
      <right style="medium">
        <color rgb="FFFFFFFF"/>
      </right>
      <top/>
      <bottom/>
      <diagonal/>
    </border>
    <border>
      <left/>
      <right/>
      <top style="thin">
        <color theme="9"/>
      </top>
      <bottom/>
      <diagonal/>
    </border>
    <border>
      <left style="medium">
        <color rgb="FFFFFFFF"/>
      </left>
      <right/>
      <top style="thin">
        <color theme="9"/>
      </top>
      <bottom/>
      <diagonal/>
    </border>
    <border>
      <left/>
      <right style="thin">
        <color theme="9"/>
      </right>
      <top style="thin">
        <color theme="9"/>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bottom style="thin">
        <color auto="1"/>
      </bottom>
      <diagonal/>
    </border>
    <border>
      <left style="thin">
        <color auto="1"/>
      </left>
      <right/>
      <top/>
      <bottom style="thin">
        <color auto="1"/>
      </bottom>
      <diagonal/>
    </border>
    <border>
      <left style="thin">
        <color indexed="64"/>
      </left>
      <right/>
      <top style="thin">
        <color auto="1"/>
      </top>
      <bottom/>
      <diagonal/>
    </border>
    <border>
      <left/>
      <right/>
      <top style="thin">
        <color auto="1"/>
      </top>
      <bottom/>
      <diagonal/>
    </border>
    <border>
      <left style="thin">
        <color indexed="64"/>
      </left>
      <right/>
      <top/>
      <bottom/>
      <diagonal/>
    </border>
    <border>
      <left/>
      <right/>
      <top/>
      <bottom style="thin">
        <color auto="1"/>
      </bottom>
      <diagonal/>
    </border>
    <border>
      <left/>
      <right style="thin">
        <color indexed="64"/>
      </right>
      <top style="thin">
        <color auto="1"/>
      </top>
      <bottom/>
      <diagonal/>
    </border>
  </borders>
  <cellStyleXfs count="1">
    <xf numFmtId="0" fontId="0" fillId="0" borderId="0"/>
  </cellStyleXfs>
  <cellXfs count="62">
    <xf numFmtId="0" fontId="0" fillId="0" borderId="0" xfId="0"/>
    <xf numFmtId="14" fontId="0" fillId="0" borderId="0" xfId="0" applyNumberFormat="1"/>
    <xf numFmtId="0" fontId="0" fillId="0" borderId="0" xfId="0" applyAlignment="1">
      <alignment horizontal="left"/>
    </xf>
    <xf numFmtId="9" fontId="0" fillId="0" borderId="0" xfId="0" applyNumberFormat="1"/>
    <xf numFmtId="0" fontId="0" fillId="0" borderId="0" xfId="0" pivotButton="1"/>
    <xf numFmtId="1" fontId="0" fillId="3" borderId="0" xfId="0" applyNumberFormat="1" applyFill="1"/>
    <xf numFmtId="0" fontId="0" fillId="3" borderId="0" xfId="0" applyFill="1"/>
    <xf numFmtId="2" fontId="0" fillId="3" borderId="0" xfId="0" applyNumberFormat="1" applyFill="1"/>
    <xf numFmtId="0" fontId="1" fillId="4" borderId="1" xfId="0" applyFont="1" applyFill="1" applyBorder="1" applyAlignment="1">
      <alignment horizontal="left"/>
    </xf>
    <xf numFmtId="14" fontId="1" fillId="2" borderId="3" xfId="0" applyNumberFormat="1" applyFont="1" applyFill="1" applyBorder="1" applyAlignment="1">
      <alignment horizontal="left"/>
    </xf>
    <xf numFmtId="0" fontId="0" fillId="3" borderId="2" xfId="0" applyFill="1" applyBorder="1"/>
    <xf numFmtId="2" fontId="0" fillId="3" borderId="2" xfId="0" applyNumberFormat="1" applyFill="1" applyBorder="1"/>
    <xf numFmtId="0" fontId="0" fillId="0" borderId="5" xfId="0" applyBorder="1"/>
    <xf numFmtId="0" fontId="2" fillId="4" borderId="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14" fontId="1" fillId="2" borderId="3" xfId="0" applyNumberFormat="1" applyFont="1" applyFill="1" applyBorder="1" applyAlignment="1">
      <alignment horizontal="center" vertical="center"/>
    </xf>
    <xf numFmtId="14" fontId="0" fillId="0" borderId="0" xfId="0" applyNumberFormat="1" applyAlignment="1">
      <alignment horizontal="center" vertical="center"/>
    </xf>
    <xf numFmtId="1" fontId="0" fillId="3" borderId="2" xfId="0" applyNumberFormat="1" applyFill="1" applyBorder="1" applyAlignment="1">
      <alignment horizontal="center" vertical="center"/>
    </xf>
    <xf numFmtId="0" fontId="0" fillId="3" borderId="2" xfId="0" applyFill="1" applyBorder="1" applyAlignment="1">
      <alignment horizontal="center" vertical="center"/>
    </xf>
    <xf numFmtId="2" fontId="0" fillId="3" borderId="2" xfId="0" applyNumberFormat="1" applyFill="1" applyBorder="1" applyAlignment="1">
      <alignment horizontal="center" vertical="center"/>
    </xf>
    <xf numFmtId="0" fontId="0" fillId="3" borderId="4" xfId="0" applyFill="1" applyBorder="1" applyAlignment="1">
      <alignment horizontal="center" vertical="center"/>
    </xf>
    <xf numFmtId="0" fontId="2" fillId="5" borderId="5" xfId="0" applyFont="1" applyFill="1" applyBorder="1" applyAlignment="1">
      <alignment horizontal="center" vertical="center"/>
    </xf>
    <xf numFmtId="0" fontId="2" fillId="5" borderId="5" xfId="0" applyFont="1" applyFill="1" applyBorder="1"/>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0" xfId="0" applyFont="1" applyFill="1" applyAlignment="1">
      <alignment horizontal="center" vertical="center"/>
    </xf>
    <xf numFmtId="0" fontId="2" fillId="5" borderId="0" xfId="0" applyFont="1" applyFill="1"/>
    <xf numFmtId="0" fontId="0" fillId="0" borderId="7" xfId="0" applyBorder="1" applyAlignment="1">
      <alignment horizontal="center" vertical="center"/>
    </xf>
    <xf numFmtId="0" fontId="0" fillId="0" borderId="5" xfId="0" applyBorder="1" applyAlignment="1">
      <alignment horizontal="right"/>
    </xf>
    <xf numFmtId="0" fontId="0" fillId="0" borderId="13" xfId="0" applyBorder="1"/>
    <xf numFmtId="0" fontId="0" fillId="0" borderId="14" xfId="0"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xf numFmtId="0" fontId="2" fillId="5" borderId="13" xfId="0" applyFont="1" applyFill="1" applyBorder="1" applyAlignment="1">
      <alignment horizontal="center" vertical="center"/>
    </xf>
    <xf numFmtId="0" fontId="2" fillId="5" borderId="16" xfId="0" applyFont="1" applyFill="1" applyBorder="1" applyAlignment="1">
      <alignment horizontal="center" vertical="center"/>
    </xf>
    <xf numFmtId="0" fontId="4" fillId="6" borderId="5" xfId="0" applyFont="1" applyFill="1" applyBorder="1"/>
    <xf numFmtId="0" fontId="0" fillId="4" borderId="0" xfId="0" applyFill="1"/>
    <xf numFmtId="0" fontId="0" fillId="4" borderId="0" xfId="0" applyFill="1" applyAlignment="1">
      <alignment horizontal="left"/>
    </xf>
    <xf numFmtId="22" fontId="0" fillId="0" borderId="0" xfId="0" applyNumberFormat="1"/>
    <xf numFmtId="20" fontId="0" fillId="0" borderId="0" xfId="0" applyNumberFormat="1"/>
    <xf numFmtId="0" fontId="2" fillId="7" borderId="0" xfId="0" applyFont="1" applyFill="1"/>
    <xf numFmtId="0" fontId="3" fillId="4" borderId="0" xfId="0" applyFont="1" applyFill="1" applyAlignment="1">
      <alignment horizontal="center" vertical="center" wrapText="1"/>
    </xf>
    <xf numFmtId="0" fontId="5" fillId="4" borderId="8" xfId="0" applyFont="1" applyFill="1" applyBorder="1" applyAlignment="1">
      <alignment horizontal="center" vertical="center"/>
    </xf>
    <xf numFmtId="0" fontId="5" fillId="4" borderId="0" xfId="0" applyFont="1" applyFill="1" applyAlignment="1">
      <alignment horizontal="center" vertical="center"/>
    </xf>
    <xf numFmtId="0" fontId="5" fillId="4" borderId="9" xfId="0" applyFont="1" applyFill="1" applyBorder="1" applyAlignment="1">
      <alignment horizontal="center" vertical="center"/>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12" xfId="0" applyFont="1" applyFill="1" applyBorder="1" applyAlignment="1">
      <alignment horizontal="center" vertical="center" wrapText="1"/>
    </xf>
    <xf numFmtId="2" fontId="0" fillId="0" borderId="5" xfId="0" applyNumberFormat="1" applyBorder="1"/>
    <xf numFmtId="0" fontId="0" fillId="8" borderId="0" xfId="0" applyFill="1"/>
    <xf numFmtId="0" fontId="0" fillId="8" borderId="0" xfId="0" applyFill="1" applyAlignment="1">
      <alignment horizontal="left"/>
    </xf>
    <xf numFmtId="0" fontId="0" fillId="8" borderId="0" xfId="0" applyNumberFormat="1" applyFill="1"/>
    <xf numFmtId="0" fontId="6" fillId="8" borderId="17" xfId="0" applyFont="1" applyFill="1" applyBorder="1" applyAlignment="1">
      <alignment horizontal="center" vertical="center" wrapText="1"/>
    </xf>
    <xf numFmtId="0" fontId="6" fillId="8" borderId="18" xfId="0" applyFont="1" applyFill="1" applyBorder="1" applyAlignment="1">
      <alignment horizontal="center" vertical="center" wrapText="1"/>
    </xf>
    <xf numFmtId="0" fontId="6" fillId="8" borderId="21" xfId="0" applyFont="1" applyFill="1" applyBorder="1" applyAlignment="1">
      <alignment horizontal="center" vertical="center" wrapText="1"/>
    </xf>
    <xf numFmtId="0" fontId="6" fillId="8" borderId="19" xfId="0" applyFont="1" applyFill="1" applyBorder="1" applyAlignment="1">
      <alignment horizontal="center" vertical="center" wrapText="1"/>
    </xf>
    <xf numFmtId="0" fontId="6" fillId="8" borderId="0"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16" xfId="0" applyFont="1" applyFill="1" applyBorder="1" applyAlignment="1">
      <alignment horizontal="center" vertical="center" wrapText="1"/>
    </xf>
    <xf numFmtId="0" fontId="6" fillId="8" borderId="20" xfId="0" applyFont="1" applyFill="1" applyBorder="1" applyAlignment="1">
      <alignment horizontal="center" vertical="center" wrapText="1"/>
    </xf>
    <xf numFmtId="0" fontId="6" fillId="8" borderId="15" xfId="0" applyFont="1" applyFill="1" applyBorder="1" applyAlignment="1">
      <alignment horizontal="center" vertical="center" wrapText="1"/>
    </xf>
  </cellXfs>
  <cellStyles count="1">
    <cellStyle name="Normal" xfId="0" builtinId="0"/>
  </cellStyles>
  <dxfs count="2961">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border diagonalUp="0" diagonalDown="0" outline="0">
        <left style="thin">
          <color auto="1"/>
        </left>
        <right/>
        <top style="thin">
          <color auto="1"/>
        </top>
        <bottom/>
      </border>
    </dxf>
    <dxf>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numFmt numFmtId="164" formatCode="dd/mm/yyyy"/>
      <border diagonalUp="0" diagonalDown="0" outline="0">
        <left/>
        <right style="thin">
          <color auto="1"/>
        </right>
        <top style="thin">
          <color auto="1"/>
        </top>
        <bottom/>
      </border>
    </dxf>
    <dxf>
      <numFmt numFmtId="164" formatCode="dd/mm/yyyy"/>
      <border diagonalUp="0" diagonalDown="0" outline="0">
        <left/>
        <right style="thin">
          <color auto="1"/>
        </right>
        <top style="thin">
          <color auto="1"/>
        </top>
        <bottom style="thin">
          <color auto="1"/>
        </bottom>
      </border>
    </dxf>
    <dxf>
      <fill>
        <patternFill patternType="solid">
          <fgColor rgb="FFFFC7CE"/>
          <bgColor rgb="FF000000"/>
        </patternFill>
      </fill>
    </dxf>
    <dxf>
      <border outline="0">
        <top style="thin">
          <color auto="1"/>
        </top>
      </border>
    </dxf>
    <dxf>
      <border outline="0">
        <left style="thin">
          <color indexed="64"/>
        </left>
        <right style="thin">
          <color indexed="64"/>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fill>
        <patternFill>
          <fgColor indexed="64"/>
          <bgColor theme="3" tint="0.59999389629810485"/>
        </patternFill>
      </fill>
    </dxf>
    <dxf>
      <numFmt numFmtId="0" formatCode="General"/>
      <fill>
        <patternFill>
          <fgColor indexed="64"/>
          <bgColor theme="3" tint="0.59999389629810485"/>
        </patternFill>
      </fill>
    </dxf>
    <dxf>
      <numFmt numFmtId="0" formatCode="General"/>
      <fill>
        <patternFill>
          <fgColor indexed="64"/>
          <bgColor theme="3" tint="0.59999389629810485"/>
        </patternFill>
      </fill>
    </dxf>
    <dxf>
      <numFmt numFmtId="2" formatCode="0.00"/>
      <fill>
        <patternFill>
          <fgColor indexed="64"/>
          <bgColor theme="3" tint="0.59999389629810485"/>
        </patternFill>
      </fill>
    </dxf>
    <dxf>
      <numFmt numFmtId="2" formatCode="0.00"/>
      <fill>
        <patternFill>
          <fgColor indexed="64"/>
          <bgColor theme="3" tint="0.59999389629810485"/>
        </patternFill>
      </fill>
    </dxf>
    <dxf>
      <numFmt numFmtId="0" formatCode="General"/>
      <fill>
        <patternFill>
          <fgColor indexed="64"/>
          <bgColor theme="3" tint="0.59999389629810485"/>
        </patternFill>
      </fill>
    </dxf>
    <dxf>
      <numFmt numFmtId="1" formatCode="0"/>
      <fill>
        <patternFill>
          <fgColor indexed="64"/>
          <bgColor theme="3" tint="0.59999389629810485"/>
        </patternFill>
      </fill>
    </dxf>
    <dxf>
      <numFmt numFmtId="164"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0%_);\(#,##0%\);0%_)"/>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66"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Data.xlsx]Pivots!PivotTable2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Employees Count YoY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bg1">
                    <a:alpha val="50000"/>
                  </a:schemeClr>
                </a:solidFill>
              </a:ln>
              <a:effectLst/>
            </c:spPr>
            <c:trendlineType val="linear"/>
            <c:dispRSqr val="0"/>
            <c:dispEq val="0"/>
          </c:trendline>
          <c:cat>
            <c:strRef>
              <c:f>Pivots!$A$4:$A$29</c:f>
              <c:strCache>
                <c:ptCount val="25"/>
                <c:pt idx="0">
                  <c:v>1994</c:v>
                </c:pt>
                <c:pt idx="1">
                  <c:v>1995</c:v>
                </c:pt>
                <c:pt idx="2">
                  <c:v>1996</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strCache>
            </c:strRef>
          </c:cat>
          <c:val>
            <c:numRef>
              <c:f>Pivots!$B$4:$B$29</c:f>
              <c:numCache>
                <c:formatCode>General</c:formatCode>
                <c:ptCount val="25"/>
                <c:pt idx="0">
                  <c:v>1</c:v>
                </c:pt>
                <c:pt idx="1">
                  <c:v>1</c:v>
                </c:pt>
                <c:pt idx="2">
                  <c:v>1</c:v>
                </c:pt>
                <c:pt idx="3">
                  <c:v>1</c:v>
                </c:pt>
                <c:pt idx="4">
                  <c:v>1</c:v>
                </c:pt>
                <c:pt idx="5">
                  <c:v>1</c:v>
                </c:pt>
                <c:pt idx="6">
                  <c:v>2</c:v>
                </c:pt>
                <c:pt idx="7">
                  <c:v>3</c:v>
                </c:pt>
                <c:pt idx="8">
                  <c:v>1</c:v>
                </c:pt>
                <c:pt idx="9">
                  <c:v>4</c:v>
                </c:pt>
                <c:pt idx="10">
                  <c:v>3</c:v>
                </c:pt>
                <c:pt idx="11">
                  <c:v>1</c:v>
                </c:pt>
                <c:pt idx="12">
                  <c:v>3</c:v>
                </c:pt>
                <c:pt idx="13">
                  <c:v>5</c:v>
                </c:pt>
                <c:pt idx="14">
                  <c:v>6</c:v>
                </c:pt>
                <c:pt idx="15">
                  <c:v>4</c:v>
                </c:pt>
                <c:pt idx="16">
                  <c:v>4</c:v>
                </c:pt>
                <c:pt idx="17">
                  <c:v>5</c:v>
                </c:pt>
                <c:pt idx="18">
                  <c:v>3</c:v>
                </c:pt>
                <c:pt idx="19">
                  <c:v>5</c:v>
                </c:pt>
                <c:pt idx="20">
                  <c:v>8</c:v>
                </c:pt>
                <c:pt idx="21">
                  <c:v>7</c:v>
                </c:pt>
                <c:pt idx="22">
                  <c:v>10</c:v>
                </c:pt>
                <c:pt idx="23">
                  <c:v>8</c:v>
                </c:pt>
                <c:pt idx="24">
                  <c:v>8</c:v>
                </c:pt>
              </c:numCache>
            </c:numRef>
          </c:val>
          <c:extLst>
            <c:ext xmlns:c16="http://schemas.microsoft.com/office/drawing/2014/chart" uri="{C3380CC4-5D6E-409C-BE32-E72D297353CC}">
              <c16:uniqueId val="{00000000-8160-4667-913B-F5712DE95F41}"/>
            </c:ext>
          </c:extLst>
        </c:ser>
        <c:dLbls>
          <c:dLblPos val="outEnd"/>
          <c:showLegendKey val="0"/>
          <c:showVal val="1"/>
          <c:showCatName val="0"/>
          <c:showSerName val="0"/>
          <c:showPercent val="0"/>
          <c:showBubbleSize val="0"/>
        </c:dLbls>
        <c:gapWidth val="315"/>
        <c:overlap val="-40"/>
        <c:axId val="511597168"/>
        <c:axId val="511595920"/>
      </c:barChart>
      <c:catAx>
        <c:axId val="5115971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1595920"/>
        <c:crosses val="autoZero"/>
        <c:auto val="1"/>
        <c:lblAlgn val="ctr"/>
        <c:lblOffset val="100"/>
        <c:noMultiLvlLbl val="0"/>
      </c:catAx>
      <c:valAx>
        <c:axId val="5115959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15971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 Title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showLegendKey val="0"/>
          <c:showVal val="1"/>
          <c:showCatName val="1"/>
          <c:showSerName val="0"/>
          <c:showPercent val="0"/>
          <c:showBubbleSize val="0"/>
          <c:extLst>
            <c:ext xmlns:c15="http://schemas.microsoft.com/office/drawing/2012/chart" uri="{CE6537A1-D6FC-4f65-9D91-7224C49458BB}"/>
          </c:extLst>
        </c:dLbl>
      </c:pivotFmt>
      <c:pivotFmt>
        <c:idx val="6"/>
        <c:dLbl>
          <c:idx val="0"/>
          <c:showLegendKey val="0"/>
          <c:showVal val="1"/>
          <c:showCatName val="1"/>
          <c:showSerName val="0"/>
          <c:showPercent val="0"/>
          <c:showBubbleSize val="0"/>
          <c:extLst>
            <c:ext xmlns:c15="http://schemas.microsoft.com/office/drawing/2012/chart" uri="{CE6537A1-D6FC-4f65-9D91-7224C49458BB}"/>
          </c:extLst>
        </c:dLbl>
      </c:pivotFmt>
      <c:pivotFmt>
        <c:idx val="7"/>
        <c:dLbl>
          <c:idx val="0"/>
          <c:showLegendKey val="0"/>
          <c:showVal val="1"/>
          <c:showCatName val="1"/>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dLbl>
          <c:idx val="0"/>
          <c:showLegendKey val="0"/>
          <c:showVal val="1"/>
          <c:showCatName val="1"/>
          <c:showSerName val="0"/>
          <c:showPercent val="0"/>
          <c:showBubbleSize val="0"/>
          <c:extLst>
            <c:ext xmlns:c15="http://schemas.microsoft.com/office/drawing/2012/chart" uri="{CE6537A1-D6FC-4f65-9D91-7224C49458BB}"/>
          </c:extLst>
        </c:dLbl>
      </c:pivotFmt>
      <c:pivotFmt>
        <c:idx val="1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0"/>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8"/>
        <c:dLbl>
          <c:idx val="0"/>
          <c:showLegendKey val="0"/>
          <c:showVal val="1"/>
          <c:showCatName val="1"/>
          <c:showSerName val="0"/>
          <c:showPercent val="0"/>
          <c:showBubbleSize val="0"/>
          <c:extLst>
            <c:ext xmlns:c15="http://schemas.microsoft.com/office/drawing/2012/chart" uri="{CE6537A1-D6FC-4f65-9D91-7224C49458BB}"/>
          </c:extLst>
        </c:dLbl>
      </c:pivotFmt>
      <c:pivotFmt>
        <c:idx val="2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0"/>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4"/>
        <c:dLbl>
          <c:idx val="0"/>
          <c:showLegendKey val="0"/>
          <c:showVal val="1"/>
          <c:showCatName val="1"/>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Pivots!$B$37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Pivots!$A$38:$A$45</c:f>
              <c:strCache>
                <c:ptCount val="7"/>
                <c:pt idx="0">
                  <c:v>Director</c:v>
                </c:pt>
                <c:pt idx="1">
                  <c:v>Vice President</c:v>
                </c:pt>
                <c:pt idx="2">
                  <c:v>Manager</c:v>
                </c:pt>
                <c:pt idx="3">
                  <c:v>Sr. Analyst</c:v>
                </c:pt>
                <c:pt idx="4">
                  <c:v>Sr. Manger</c:v>
                </c:pt>
                <c:pt idx="5">
                  <c:v>Analyst</c:v>
                </c:pt>
                <c:pt idx="6">
                  <c:v>Analyst II</c:v>
                </c:pt>
              </c:strCache>
            </c:strRef>
          </c:cat>
          <c:val>
            <c:numRef>
              <c:f>Pivots!$B$38:$B$45</c:f>
              <c:numCache>
                <c:formatCode>General</c:formatCode>
                <c:ptCount val="7"/>
                <c:pt idx="0">
                  <c:v>2837981</c:v>
                </c:pt>
                <c:pt idx="1">
                  <c:v>2695412</c:v>
                </c:pt>
                <c:pt idx="2">
                  <c:v>1891192</c:v>
                </c:pt>
                <c:pt idx="3">
                  <c:v>1667290</c:v>
                </c:pt>
                <c:pt idx="4">
                  <c:v>1574951</c:v>
                </c:pt>
                <c:pt idx="5">
                  <c:v>743293</c:v>
                </c:pt>
                <c:pt idx="6">
                  <c:v>411988</c:v>
                </c:pt>
              </c:numCache>
            </c:numRef>
          </c:val>
          <c:extLst>
            <c:ext xmlns:c16="http://schemas.microsoft.com/office/drawing/2014/chart" uri="{C3380CC4-5D6E-409C-BE32-E72D297353CC}">
              <c16:uniqueId val="{00000000-E5C9-4BFA-A4B2-1F865C75CD1E}"/>
            </c:ext>
          </c:extLst>
        </c:ser>
        <c:dLbls>
          <c:showLegendKey val="0"/>
          <c:showVal val="1"/>
          <c:showCatName val="0"/>
          <c:showSerName val="0"/>
          <c:showPercent val="0"/>
          <c:showBubbleSize val="0"/>
        </c:dLbls>
        <c:gapWidth val="75"/>
        <c:overlap val="40"/>
        <c:axId val="937666272"/>
        <c:axId val="937664608"/>
      </c:barChart>
      <c:catAx>
        <c:axId val="937666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7664608"/>
        <c:crosses val="autoZero"/>
        <c:auto val="1"/>
        <c:lblAlgn val="ctr"/>
        <c:lblOffset val="100"/>
        <c:noMultiLvlLbl val="0"/>
      </c:catAx>
      <c:valAx>
        <c:axId val="937664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766627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Vs Female Employees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Pivots!$B$50</c:f>
              <c:strCache>
                <c:ptCount val="1"/>
                <c:pt idx="0">
                  <c:v>Total</c:v>
                </c:pt>
              </c:strCache>
            </c:strRef>
          </c:tx>
          <c:spPr>
            <a:solidFill>
              <a:schemeClr val="accent6"/>
            </a:solidFill>
            <a:ln>
              <a:solidFill>
                <a:schemeClr val="accent6"/>
              </a:solidFill>
            </a:ln>
            <a:effectLst/>
          </c:spPr>
          <c:invertIfNegative val="0"/>
          <c:cat>
            <c:strRef>
              <c:f>Pivots!$A$51:$A$53</c:f>
              <c:strCache>
                <c:ptCount val="2"/>
                <c:pt idx="0">
                  <c:v>Female</c:v>
                </c:pt>
                <c:pt idx="1">
                  <c:v>Male</c:v>
                </c:pt>
              </c:strCache>
            </c:strRef>
          </c:cat>
          <c:val>
            <c:numRef>
              <c:f>Pivots!$B$51:$B$53</c:f>
              <c:numCache>
                <c:formatCode>General</c:formatCode>
                <c:ptCount val="2"/>
                <c:pt idx="0">
                  <c:v>6914128</c:v>
                </c:pt>
                <c:pt idx="1">
                  <c:v>4907979</c:v>
                </c:pt>
              </c:numCache>
            </c:numRef>
          </c:val>
          <c:extLst>
            <c:ext xmlns:c16="http://schemas.microsoft.com/office/drawing/2014/chart" uri="{C3380CC4-5D6E-409C-BE32-E72D297353CC}">
              <c16:uniqueId val="{00000000-65B1-4C79-9778-771619F1FD64}"/>
            </c:ext>
          </c:extLst>
        </c:ser>
        <c:dLbls>
          <c:showLegendKey val="0"/>
          <c:showVal val="0"/>
          <c:showCatName val="0"/>
          <c:showSerName val="0"/>
          <c:showPercent val="0"/>
          <c:showBubbleSize val="0"/>
        </c:dLbls>
        <c:gapWidth val="115"/>
        <c:overlap val="-20"/>
        <c:axId val="582591455"/>
        <c:axId val="582588543"/>
      </c:barChart>
      <c:catAx>
        <c:axId val="5825914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588543"/>
        <c:crosses val="autoZero"/>
        <c:auto val="1"/>
        <c:lblAlgn val="ctr"/>
        <c:lblOffset val="100"/>
        <c:noMultiLvlLbl val="0"/>
      </c:catAx>
      <c:valAx>
        <c:axId val="5825885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59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Data.xlsx]Pivots!PivotTable4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Countries</a:t>
            </a:r>
            <a:r>
              <a:rPr lang="en-US" baseline="0"/>
              <a:t> Salary Share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Pivots!$B$56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0D-407F-A8AD-499E49CCE4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E0D-407F-A8AD-499E49CCE4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E0D-407F-A8AD-499E49CCE4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Pivots!$A$57:$A$60</c:f>
              <c:strCache>
                <c:ptCount val="3"/>
                <c:pt idx="0">
                  <c:v>Brazil</c:v>
                </c:pt>
                <c:pt idx="1">
                  <c:v>China</c:v>
                </c:pt>
                <c:pt idx="2">
                  <c:v>United States</c:v>
                </c:pt>
              </c:strCache>
            </c:strRef>
          </c:cat>
          <c:val>
            <c:numRef>
              <c:f>Pivots!$B$57:$B$60</c:f>
              <c:numCache>
                <c:formatCode>General</c:formatCode>
                <c:ptCount val="3"/>
                <c:pt idx="0">
                  <c:v>1017896</c:v>
                </c:pt>
                <c:pt idx="1">
                  <c:v>2180745</c:v>
                </c:pt>
                <c:pt idx="2">
                  <c:v>8623466</c:v>
                </c:pt>
              </c:numCache>
            </c:numRef>
          </c:val>
          <c:extLst>
            <c:ext xmlns:c16="http://schemas.microsoft.com/office/drawing/2014/chart" uri="{C3380CC4-5D6E-409C-BE32-E72D297353CC}">
              <c16:uniqueId val="{00000000-2671-4A83-9DBD-9C2DAB8ECCA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Data.xlsx]Pivots!PivotTable5</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Bonus%</a:t>
            </a:r>
            <a:r>
              <a:rPr lang="en-US" baseline="0"/>
              <a:t> YoY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Pivots!$B$62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Pivots!$A$63:$A$88</c:f>
              <c:strCache>
                <c:ptCount val="25"/>
                <c:pt idx="0">
                  <c:v>1994</c:v>
                </c:pt>
                <c:pt idx="1">
                  <c:v>1995</c:v>
                </c:pt>
                <c:pt idx="2">
                  <c:v>1996</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strCache>
            </c:strRef>
          </c:cat>
          <c:val>
            <c:numRef>
              <c:f>Pivots!$B$63:$B$88</c:f>
              <c:numCache>
                <c:formatCode>General</c:formatCode>
                <c:ptCount val="25"/>
                <c:pt idx="0">
                  <c:v>0</c:v>
                </c:pt>
                <c:pt idx="1">
                  <c:v>0</c:v>
                </c:pt>
                <c:pt idx="2">
                  <c:v>0</c:v>
                </c:pt>
                <c:pt idx="3">
                  <c:v>0.05</c:v>
                </c:pt>
                <c:pt idx="4">
                  <c:v>0.12</c:v>
                </c:pt>
                <c:pt idx="5">
                  <c:v>0.06</c:v>
                </c:pt>
                <c:pt idx="6">
                  <c:v>0.28999999999999998</c:v>
                </c:pt>
                <c:pt idx="7">
                  <c:v>0.38</c:v>
                </c:pt>
                <c:pt idx="8">
                  <c:v>0.1</c:v>
                </c:pt>
                <c:pt idx="9">
                  <c:v>0.26</c:v>
                </c:pt>
                <c:pt idx="10">
                  <c:v>0.51</c:v>
                </c:pt>
                <c:pt idx="11">
                  <c:v>0</c:v>
                </c:pt>
                <c:pt idx="12">
                  <c:v>0.39</c:v>
                </c:pt>
                <c:pt idx="13">
                  <c:v>0.66</c:v>
                </c:pt>
                <c:pt idx="14">
                  <c:v>0.5</c:v>
                </c:pt>
                <c:pt idx="15">
                  <c:v>0.83999999999999986</c:v>
                </c:pt>
                <c:pt idx="16">
                  <c:v>1.1000000000000001</c:v>
                </c:pt>
                <c:pt idx="17">
                  <c:v>0.56000000000000005</c:v>
                </c:pt>
                <c:pt idx="18">
                  <c:v>0.38999999999999996</c:v>
                </c:pt>
                <c:pt idx="19">
                  <c:v>0.28000000000000003</c:v>
                </c:pt>
                <c:pt idx="20">
                  <c:v>1.0900000000000001</c:v>
                </c:pt>
                <c:pt idx="21">
                  <c:v>0.33999999999999997</c:v>
                </c:pt>
                <c:pt idx="22">
                  <c:v>0.36</c:v>
                </c:pt>
                <c:pt idx="23">
                  <c:v>1.38</c:v>
                </c:pt>
                <c:pt idx="24">
                  <c:v>1.03</c:v>
                </c:pt>
              </c:numCache>
            </c:numRef>
          </c:val>
          <c:smooth val="0"/>
          <c:extLst>
            <c:ext xmlns:c16="http://schemas.microsoft.com/office/drawing/2014/chart" uri="{C3380CC4-5D6E-409C-BE32-E72D297353CC}">
              <c16:uniqueId val="{00000004-7668-4953-8DAC-8E551149308E}"/>
            </c:ext>
          </c:extLst>
        </c:ser>
        <c:dLbls>
          <c:dLblPos val="t"/>
          <c:showLegendKey val="0"/>
          <c:showVal val="1"/>
          <c:showCatName val="0"/>
          <c:showSerName val="0"/>
          <c:showPercent val="0"/>
          <c:showBubbleSize val="0"/>
        </c:dLbls>
        <c:marker val="1"/>
        <c:smooth val="0"/>
        <c:axId val="637545999"/>
        <c:axId val="637561807"/>
      </c:lineChart>
      <c:catAx>
        <c:axId val="6375459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561807"/>
        <c:crosses val="autoZero"/>
        <c:auto val="1"/>
        <c:lblAlgn val="ctr"/>
        <c:lblOffset val="100"/>
        <c:noMultiLvlLbl val="0"/>
      </c:catAx>
      <c:valAx>
        <c:axId val="637561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54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Data.xlsx]Sheet3!PivotTable2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91089438693259E-2"/>
          <c:y val="2.4411198600174978E-2"/>
          <c:w val="0.77153816432844369"/>
          <c:h val="0.79918530183727032"/>
        </c:manualLayout>
      </c:layout>
      <c:barChart>
        <c:barDir val="col"/>
        <c:grouping val="clustered"/>
        <c:varyColors val="0"/>
        <c:ser>
          <c:idx val="0"/>
          <c:order val="0"/>
          <c:tx>
            <c:strRef>
              <c:f>Sheet3!$B$3:$B$4</c:f>
              <c:strCache>
                <c:ptCount val="1"/>
                <c:pt idx="0">
                  <c:v>United States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Sheet3!$A$5:$A$12</c:f>
              <c:strCache>
                <c:ptCount val="7"/>
                <c:pt idx="0">
                  <c:v>Accounting</c:v>
                </c:pt>
                <c:pt idx="1">
                  <c:v>Engineering</c:v>
                </c:pt>
                <c:pt idx="2">
                  <c:v>Finance</c:v>
                </c:pt>
                <c:pt idx="3">
                  <c:v>Human Resources</c:v>
                </c:pt>
                <c:pt idx="4">
                  <c:v>IT</c:v>
                </c:pt>
                <c:pt idx="5">
                  <c:v>Marketing</c:v>
                </c:pt>
                <c:pt idx="6">
                  <c:v>Sales</c:v>
                </c:pt>
              </c:strCache>
            </c:strRef>
          </c:cat>
          <c:val>
            <c:numRef>
              <c:f>Sheet3!$B$5:$B$12</c:f>
              <c:numCache>
                <c:formatCode>General</c:formatCode>
                <c:ptCount val="7"/>
                <c:pt idx="0">
                  <c:v>941849</c:v>
                </c:pt>
                <c:pt idx="1">
                  <c:v>1144128</c:v>
                </c:pt>
                <c:pt idx="2">
                  <c:v>440745</c:v>
                </c:pt>
                <c:pt idx="3">
                  <c:v>484304</c:v>
                </c:pt>
                <c:pt idx="4">
                  <c:v>888896</c:v>
                </c:pt>
                <c:pt idx="5">
                  <c:v>777001</c:v>
                </c:pt>
                <c:pt idx="6">
                  <c:v>1671939</c:v>
                </c:pt>
              </c:numCache>
            </c:numRef>
          </c:val>
          <c:extLst>
            <c:ext xmlns:c16="http://schemas.microsoft.com/office/drawing/2014/chart" uri="{C3380CC4-5D6E-409C-BE32-E72D297353CC}">
              <c16:uniqueId val="{00000000-E52C-D24A-8FB9-96F92C1D7F9E}"/>
            </c:ext>
          </c:extLst>
        </c:ser>
        <c:dLbls>
          <c:dLblPos val="outEnd"/>
          <c:showLegendKey val="0"/>
          <c:showVal val="1"/>
          <c:showCatName val="0"/>
          <c:showSerName val="0"/>
          <c:showPercent val="0"/>
          <c:showBubbleSize val="0"/>
        </c:dLbls>
        <c:gapWidth val="100"/>
        <c:overlap val="-24"/>
        <c:axId val="1947813392"/>
        <c:axId val="1947797680"/>
      </c:barChart>
      <c:catAx>
        <c:axId val="19478133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7797680"/>
        <c:crosses val="autoZero"/>
        <c:auto val="1"/>
        <c:lblAlgn val="ctr"/>
        <c:lblOffset val="100"/>
        <c:noMultiLvlLbl val="0"/>
      </c:catAx>
      <c:valAx>
        <c:axId val="1947797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781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Data.xlsx]Sheet3!PivotTable3</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Sheet3!$B$18:$B$19</c:f>
              <c:strCache>
                <c:ptCount val="1"/>
                <c:pt idx="0">
                  <c:v>United States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Sheet3!$A$20:$A$27</c:f>
              <c:strCache>
                <c:ptCount val="7"/>
                <c:pt idx="0">
                  <c:v>Accounting</c:v>
                </c:pt>
                <c:pt idx="1">
                  <c:v>Engineering</c:v>
                </c:pt>
                <c:pt idx="2">
                  <c:v>Finance</c:v>
                </c:pt>
                <c:pt idx="3">
                  <c:v>Human Resources</c:v>
                </c:pt>
                <c:pt idx="4">
                  <c:v>IT</c:v>
                </c:pt>
                <c:pt idx="5">
                  <c:v>Marketing</c:v>
                </c:pt>
                <c:pt idx="6">
                  <c:v>Sales</c:v>
                </c:pt>
              </c:strCache>
            </c:strRef>
          </c:cat>
          <c:val>
            <c:numRef>
              <c:f>Sheet3!$B$20:$B$27</c:f>
              <c:numCache>
                <c:formatCode>General</c:formatCode>
                <c:ptCount val="7"/>
                <c:pt idx="0">
                  <c:v>941849</c:v>
                </c:pt>
                <c:pt idx="1">
                  <c:v>1144128</c:v>
                </c:pt>
                <c:pt idx="2">
                  <c:v>440745</c:v>
                </c:pt>
                <c:pt idx="3">
                  <c:v>484304</c:v>
                </c:pt>
                <c:pt idx="4">
                  <c:v>888896</c:v>
                </c:pt>
                <c:pt idx="5">
                  <c:v>777001</c:v>
                </c:pt>
                <c:pt idx="6">
                  <c:v>1671939</c:v>
                </c:pt>
              </c:numCache>
            </c:numRef>
          </c:val>
          <c:extLst>
            <c:ext xmlns:c16="http://schemas.microsoft.com/office/drawing/2014/chart" uri="{C3380CC4-5D6E-409C-BE32-E72D297353CC}">
              <c16:uniqueId val="{00000000-1CB3-AD42-A5C6-ABCAB42A823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Data.xlsx]Sheet3!PivotTable4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BONUS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Sheet3!$A$40:$A$47</c:f>
              <c:strCache>
                <c:ptCount val="7"/>
                <c:pt idx="0">
                  <c:v>Accounting</c:v>
                </c:pt>
                <c:pt idx="1">
                  <c:v>Engineering</c:v>
                </c:pt>
                <c:pt idx="2">
                  <c:v>Finance</c:v>
                </c:pt>
                <c:pt idx="3">
                  <c:v>Human Resources</c:v>
                </c:pt>
                <c:pt idx="4">
                  <c:v>IT</c:v>
                </c:pt>
                <c:pt idx="5">
                  <c:v>Marketing</c:v>
                </c:pt>
                <c:pt idx="6">
                  <c:v>Sales</c:v>
                </c:pt>
              </c:strCache>
            </c:strRef>
          </c:cat>
          <c:val>
            <c:numRef>
              <c:f>Sheet3!$B$40:$B$47</c:f>
              <c:numCache>
                <c:formatCode>General</c:formatCode>
                <c:ptCount val="7"/>
                <c:pt idx="0">
                  <c:v>0.8</c:v>
                </c:pt>
                <c:pt idx="1">
                  <c:v>0.94000000000000006</c:v>
                </c:pt>
                <c:pt idx="2">
                  <c:v>0.12</c:v>
                </c:pt>
                <c:pt idx="3">
                  <c:v>0.43</c:v>
                </c:pt>
                <c:pt idx="4">
                  <c:v>0.42</c:v>
                </c:pt>
                <c:pt idx="5">
                  <c:v>0.95000000000000007</c:v>
                </c:pt>
                <c:pt idx="6">
                  <c:v>1.7800000000000002</c:v>
                </c:pt>
              </c:numCache>
            </c:numRef>
          </c:val>
          <c:smooth val="0"/>
          <c:extLst>
            <c:ext xmlns:c16="http://schemas.microsoft.com/office/drawing/2014/chart" uri="{C3380CC4-5D6E-409C-BE32-E72D297353CC}">
              <c16:uniqueId val="{00000000-34A9-FD4A-81AD-BA305A846F91}"/>
            </c:ext>
          </c:extLst>
        </c:ser>
        <c:dLbls>
          <c:dLblPos val="ctr"/>
          <c:showLegendKey val="0"/>
          <c:showVal val="1"/>
          <c:showCatName val="0"/>
          <c:showSerName val="0"/>
          <c:showPercent val="0"/>
          <c:showBubbleSize val="0"/>
        </c:dLbls>
        <c:smooth val="0"/>
        <c:axId val="931707487"/>
        <c:axId val="931881167"/>
      </c:lineChart>
      <c:catAx>
        <c:axId val="9317074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881167"/>
        <c:crosses val="autoZero"/>
        <c:auto val="1"/>
        <c:lblAlgn val="ctr"/>
        <c:lblOffset val="100"/>
        <c:noMultiLvlLbl val="0"/>
      </c:catAx>
      <c:valAx>
        <c:axId val="931881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70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Data.xlsx]Sheet3!PivotTable6</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Sheet3!$B$53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Sheet3!$A$54:$A$61</c:f>
              <c:strCache>
                <c:ptCount val="7"/>
                <c:pt idx="0">
                  <c:v>Accounting</c:v>
                </c:pt>
                <c:pt idx="1">
                  <c:v>Engineering</c:v>
                </c:pt>
                <c:pt idx="2">
                  <c:v>Finance</c:v>
                </c:pt>
                <c:pt idx="3">
                  <c:v>Human Resources</c:v>
                </c:pt>
                <c:pt idx="4">
                  <c:v>IT</c:v>
                </c:pt>
                <c:pt idx="5">
                  <c:v>Marketing</c:v>
                </c:pt>
                <c:pt idx="6">
                  <c:v>Sales</c:v>
                </c:pt>
              </c:strCache>
            </c:strRef>
          </c:cat>
          <c:val>
            <c:numRef>
              <c:f>Sheet3!$B$54:$B$61</c:f>
              <c:numCache>
                <c:formatCode>General</c:formatCode>
                <c:ptCount val="7"/>
                <c:pt idx="0">
                  <c:v>8</c:v>
                </c:pt>
                <c:pt idx="1">
                  <c:v>9</c:v>
                </c:pt>
                <c:pt idx="2">
                  <c:v>6</c:v>
                </c:pt>
                <c:pt idx="3">
                  <c:v>5</c:v>
                </c:pt>
                <c:pt idx="4">
                  <c:v>10</c:v>
                </c:pt>
                <c:pt idx="5">
                  <c:v>5</c:v>
                </c:pt>
                <c:pt idx="6">
                  <c:v>12</c:v>
                </c:pt>
              </c:numCache>
            </c:numRef>
          </c:val>
          <c:extLst>
            <c:ext xmlns:c16="http://schemas.microsoft.com/office/drawing/2014/chart" uri="{C3380CC4-5D6E-409C-BE32-E72D297353CC}">
              <c16:uniqueId val="{00000002-A345-944A-ADC7-6191B7594C6D}"/>
            </c:ext>
          </c:extLst>
        </c:ser>
        <c:dLbls>
          <c:showLegendKey val="0"/>
          <c:showVal val="0"/>
          <c:showCatName val="0"/>
          <c:showSerName val="0"/>
          <c:showPercent val="0"/>
          <c:showBubbleSize val="0"/>
        </c:dLbls>
        <c:gapWidth val="115"/>
        <c:overlap val="-20"/>
        <c:axId val="73475840"/>
        <c:axId val="73477488"/>
      </c:barChart>
      <c:catAx>
        <c:axId val="734758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477488"/>
        <c:crosses val="autoZero"/>
        <c:auto val="1"/>
        <c:lblAlgn val="ctr"/>
        <c:lblOffset val="100"/>
        <c:noMultiLvlLbl val="0"/>
      </c:catAx>
      <c:valAx>
        <c:axId val="734774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47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12700</xdr:colOff>
      <xdr:row>2</xdr:row>
      <xdr:rowOff>114300</xdr:rowOff>
    </xdr:from>
    <xdr:to>
      <xdr:col>13</xdr:col>
      <xdr:colOff>0</xdr:colOff>
      <xdr:row>17</xdr:row>
      <xdr:rowOff>95250</xdr:rowOff>
    </xdr:to>
    <xdr:graphicFrame macro="">
      <xdr:nvGraphicFramePr>
        <xdr:cNvPr id="3" name="Chart 2">
          <a:extLst>
            <a:ext uri="{FF2B5EF4-FFF2-40B4-BE49-F238E27FC236}">
              <a16:creationId xmlns:a16="http://schemas.microsoft.com/office/drawing/2014/main" id="{AF66AE81-B598-7254-53EF-30C269353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86052</xdr:colOff>
      <xdr:row>17</xdr:row>
      <xdr:rowOff>112039</xdr:rowOff>
    </xdr:from>
    <xdr:to>
      <xdr:col>24</xdr:col>
      <xdr:colOff>167872</xdr:colOff>
      <xdr:row>22</xdr:row>
      <xdr:rowOff>131380</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33556971-7654-652E-21A4-65EC44ECAB1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538466" y="3221349"/>
              <a:ext cx="10730843" cy="9316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43210</xdr:colOff>
      <xdr:row>17</xdr:row>
      <xdr:rowOff>147584</xdr:rowOff>
    </xdr:from>
    <xdr:to>
      <xdr:col>6</xdr:col>
      <xdr:colOff>36932</xdr:colOff>
      <xdr:row>22</xdr:row>
      <xdr:rowOff>142182</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F12CECA9-E6F4-40FD-762B-25AB4EC229F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56313" y="3256894"/>
              <a:ext cx="1833033" cy="906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154357</xdr:colOff>
      <xdr:row>2</xdr:row>
      <xdr:rowOff>176794</xdr:rowOff>
    </xdr:from>
    <xdr:to>
      <xdr:col>24</xdr:col>
      <xdr:colOff>189537</xdr:colOff>
      <xdr:row>17</xdr:row>
      <xdr:rowOff>74610</xdr:rowOff>
    </xdr:to>
    <xdr:graphicFrame macro="">
      <xdr:nvGraphicFramePr>
        <xdr:cNvPr id="8" name="Chart 7">
          <a:extLst>
            <a:ext uri="{FF2B5EF4-FFF2-40B4-BE49-F238E27FC236}">
              <a16:creationId xmlns:a16="http://schemas.microsoft.com/office/drawing/2014/main" id="{38A7AA99-DE90-4598-AF71-C0AAAC8F5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45982</xdr:colOff>
      <xdr:row>22</xdr:row>
      <xdr:rowOff>131963</xdr:rowOff>
    </xdr:from>
    <xdr:to>
      <xdr:col>8</xdr:col>
      <xdr:colOff>416034</xdr:colOff>
      <xdr:row>37</xdr:row>
      <xdr:rowOff>109482</xdr:rowOff>
    </xdr:to>
    <xdr:graphicFrame macro="">
      <xdr:nvGraphicFramePr>
        <xdr:cNvPr id="2" name="Chart 1">
          <a:extLst>
            <a:ext uri="{FF2B5EF4-FFF2-40B4-BE49-F238E27FC236}">
              <a16:creationId xmlns:a16="http://schemas.microsoft.com/office/drawing/2014/main" id="{38153D63-7141-C923-77E9-9F9A0802D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418223</xdr:colOff>
      <xdr:row>22</xdr:row>
      <xdr:rowOff>139260</xdr:rowOff>
    </xdr:from>
    <xdr:to>
      <xdr:col>15</xdr:col>
      <xdr:colOff>211666</xdr:colOff>
      <xdr:row>37</xdr:row>
      <xdr:rowOff>116780</xdr:rowOff>
    </xdr:to>
    <xdr:graphicFrame macro="">
      <xdr:nvGraphicFramePr>
        <xdr:cNvPr id="4" name="Chart 3">
          <a:extLst>
            <a:ext uri="{FF2B5EF4-FFF2-40B4-BE49-F238E27FC236}">
              <a16:creationId xmlns:a16="http://schemas.microsoft.com/office/drawing/2014/main" id="{1F4D055A-9FE9-42EE-5412-E7BBFC551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213849</xdr:colOff>
      <xdr:row>22</xdr:row>
      <xdr:rowOff>139261</xdr:rowOff>
    </xdr:from>
    <xdr:to>
      <xdr:col>24</xdr:col>
      <xdr:colOff>153275</xdr:colOff>
      <xdr:row>37</xdr:row>
      <xdr:rowOff>94885</xdr:rowOff>
    </xdr:to>
    <xdr:graphicFrame macro="">
      <xdr:nvGraphicFramePr>
        <xdr:cNvPr id="10" name="Chart 9">
          <a:extLst>
            <a:ext uri="{FF2B5EF4-FFF2-40B4-BE49-F238E27FC236}">
              <a16:creationId xmlns:a16="http://schemas.microsoft.com/office/drawing/2014/main" id="{AA385B52-6B52-25AF-E81A-269AC8286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101601</xdr:colOff>
      <xdr:row>0</xdr:row>
      <xdr:rowOff>63500</xdr:rowOff>
    </xdr:from>
    <xdr:to>
      <xdr:col>11</xdr:col>
      <xdr:colOff>1003300</xdr:colOff>
      <xdr:row>19</xdr:row>
      <xdr:rowOff>25400</xdr:rowOff>
    </xdr:to>
    <xdr:graphicFrame macro="">
      <xdr:nvGraphicFramePr>
        <xdr:cNvPr id="2" name="Chart 1">
          <a:extLst>
            <a:ext uri="{FF2B5EF4-FFF2-40B4-BE49-F238E27FC236}">
              <a16:creationId xmlns:a16="http://schemas.microsoft.com/office/drawing/2014/main" id="{1F80E011-E82B-D2EB-D420-857F666B2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532901</xdr:colOff>
      <xdr:row>19</xdr:row>
      <xdr:rowOff>144265</xdr:rowOff>
    </xdr:from>
    <xdr:to>
      <xdr:col>11</xdr:col>
      <xdr:colOff>1125330</xdr:colOff>
      <xdr:row>27</xdr:row>
      <xdr:rowOff>93465</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D499806E-FC66-6E4E-1DE1-6A7F0FE90B9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374901" y="3763765"/>
              <a:ext cx="1468729" cy="1473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101600</xdr:colOff>
      <xdr:row>19</xdr:row>
      <xdr:rowOff>76201</xdr:rowOff>
    </xdr:from>
    <xdr:to>
      <xdr:col>10</xdr:col>
      <xdr:colOff>431800</xdr:colOff>
      <xdr:row>27</xdr:row>
      <xdr:rowOff>1</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C6C29AFB-AB2C-F273-B8BF-5EF37C7AA90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1600" y="3695701"/>
              <a:ext cx="6172200" cy="1447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209853</xdr:colOff>
      <xdr:row>27</xdr:row>
      <xdr:rowOff>131838</xdr:rowOff>
    </xdr:from>
    <xdr:to>
      <xdr:col>7</xdr:col>
      <xdr:colOff>87690</xdr:colOff>
      <xdr:row>45</xdr:row>
      <xdr:rowOff>169938</xdr:rowOff>
    </xdr:to>
    <xdr:graphicFrame macro="">
      <xdr:nvGraphicFramePr>
        <xdr:cNvPr id="5" name="Chart 4">
          <a:extLst>
            <a:ext uri="{FF2B5EF4-FFF2-40B4-BE49-F238E27FC236}">
              <a16:creationId xmlns:a16="http://schemas.microsoft.com/office/drawing/2014/main" id="{FD2AFED0-A995-7B72-2A25-5D293E9A6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226785</xdr:colOff>
      <xdr:row>27</xdr:row>
      <xdr:rowOff>123620</xdr:rowOff>
    </xdr:from>
    <xdr:to>
      <xdr:col>11</xdr:col>
      <xdr:colOff>1028094</xdr:colOff>
      <xdr:row>46</xdr:row>
      <xdr:rowOff>1779</xdr:rowOff>
    </xdr:to>
    <xdr:graphicFrame macro="">
      <xdr:nvGraphicFramePr>
        <xdr:cNvPr id="6" name="Chart 5">
          <a:extLst>
            <a:ext uri="{FF2B5EF4-FFF2-40B4-BE49-F238E27FC236}">
              <a16:creationId xmlns:a16="http://schemas.microsoft.com/office/drawing/2014/main" id="{233C8EE7-AF52-A481-5582-87759DC24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1083431</xdr:colOff>
      <xdr:row>27</xdr:row>
      <xdr:rowOff>139701</xdr:rowOff>
    </xdr:from>
    <xdr:to>
      <xdr:col>14</xdr:col>
      <xdr:colOff>469900</xdr:colOff>
      <xdr:row>45</xdr:row>
      <xdr:rowOff>177801</xdr:rowOff>
    </xdr:to>
    <xdr:graphicFrame macro="">
      <xdr:nvGraphicFramePr>
        <xdr:cNvPr id="12" name="Chart 11">
          <a:extLst>
            <a:ext uri="{FF2B5EF4-FFF2-40B4-BE49-F238E27FC236}">
              <a16:creationId xmlns:a16="http://schemas.microsoft.com/office/drawing/2014/main" id="{660085E8-7667-1E49-34C1-0D4BDA6BC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itanya Salagala" refreshedDate="44898.631660300925" createdVersion="8" refreshedVersion="8" minRefreshableVersion="3" recordCount="1000" xr:uid="{E074F4C0-6FCD-486F-897B-01F378AB0724}">
  <cacheSource type="worksheet">
    <worksheetSource ref="A1:U1001" sheet="Raw_data"/>
  </cacheSource>
  <cacheFields count="23">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0">
      <sharedItems containsSemiMixedTypes="0" containsString="0" containsNumber="1" containsInteger="1" minValue="33612" maxValue="44556" count="949">
        <n v="42468"/>
        <n v="35763"/>
        <n v="39016"/>
        <n v="43735"/>
        <n v="35023"/>
        <n v="42759"/>
        <n v="44013"/>
        <n v="43967"/>
        <n v="43490"/>
        <n v="43264"/>
        <n v="39855"/>
        <n v="44490"/>
        <n v="36233"/>
        <n v="44357"/>
        <n v="43043"/>
        <n v="41346"/>
        <n v="37319"/>
        <n v="37956"/>
        <n v="41581"/>
        <n v="37446"/>
        <n v="40917"/>
        <n v="44288"/>
        <n v="37400"/>
        <n v="43713"/>
        <n v="41700"/>
        <n v="42111"/>
        <n v="38388"/>
        <n v="38145"/>
        <n v="35403"/>
        <n v="41040"/>
        <n v="42911"/>
        <n v="38123"/>
        <n v="39640"/>
        <n v="42642"/>
        <n v="43226"/>
        <n v="41681"/>
        <n v="43815"/>
        <n v="43758"/>
        <n v="41409"/>
        <n v="34337"/>
        <n v="42884"/>
        <n v="41601"/>
        <n v="38664"/>
        <n v="41592"/>
        <n v="43609"/>
        <n v="40486"/>
        <n v="41353"/>
        <n v="40076"/>
        <n v="41199"/>
        <n v="41941"/>
        <n v="37184"/>
        <n v="44460"/>
        <n v="44379"/>
        <n v="40678"/>
        <n v="42276"/>
        <n v="43456"/>
        <n v="38696"/>
        <n v="37041"/>
        <n v="39681"/>
        <n v="44266"/>
        <n v="38945"/>
        <n v="43467"/>
        <n v="39800"/>
        <n v="41493"/>
        <n v="44435"/>
        <n v="39474"/>
        <n v="40109"/>
        <n v="42484"/>
        <n v="40029"/>
        <n v="43835"/>
        <n v="37399"/>
        <n v="43493"/>
        <n v="44516"/>
        <n v="36041"/>
        <n v="37828"/>
        <n v="40535"/>
        <n v="42877"/>
        <n v="39265"/>
        <n v="42182"/>
        <n v="42270"/>
        <n v="42626"/>
        <n v="33702"/>
        <n v="42512"/>
        <n v="44040"/>
        <n v="37972"/>
        <n v="41655"/>
        <n v="39931"/>
        <n v="43650"/>
        <n v="43444"/>
        <n v="43368"/>
        <n v="43211"/>
        <n v="43578"/>
        <n v="42938"/>
        <n v="37576"/>
        <n v="42116"/>
        <n v="40734"/>
        <n v="44474"/>
        <n v="43977"/>
        <n v="44063"/>
        <n v="41386"/>
        <n v="39091"/>
        <n v="42031"/>
        <n v="44250"/>
        <n v="39177"/>
        <n v="41454"/>
        <n v="35726"/>
        <n v="35055"/>
        <n v="42706"/>
        <n v="37636"/>
        <n v="38398"/>
        <n v="44052"/>
        <n v="39064"/>
        <n v="43322"/>
        <n v="43732"/>
        <n v="35998"/>
        <n v="38825"/>
        <n v="39137"/>
        <n v="44198"/>
        <n v="40192"/>
        <n v="38573"/>
        <n v="38813"/>
        <n v="43530"/>
        <n v="40793"/>
        <n v="43515"/>
        <n v="39002"/>
        <n v="39391"/>
        <n v="33695"/>
        <n v="43937"/>
        <n v="40883"/>
        <n v="41695"/>
        <n v="36331"/>
        <n v="43122"/>
        <n v="44241"/>
        <n v="42922"/>
        <n v="40565"/>
        <n v="37680"/>
        <n v="40778"/>
        <n v="37582"/>
        <n v="44206"/>
        <n v="43715"/>
        <n v="42173"/>
        <n v="42804"/>
        <n v="38613"/>
        <n v="39553"/>
        <n v="35019"/>
        <n v="41473"/>
        <n v="44471"/>
        <n v="41468"/>
        <n v="35933"/>
        <n v="37313"/>
        <n v="35200"/>
        <n v="41714"/>
        <n v="39887"/>
        <n v="44477"/>
        <n v="44036"/>
        <n v="41642"/>
        <n v="43102"/>
        <n v="36644"/>
        <n v="34567"/>
        <n v="43055"/>
        <n v="44224"/>
        <n v="42858"/>
        <n v="39872"/>
        <n v="43240"/>
        <n v="44554"/>
        <n v="42722"/>
        <n v="36374"/>
        <n v="39437"/>
        <n v="44495"/>
        <n v="41706"/>
        <n v="43276"/>
        <n v="39021"/>
        <n v="39197"/>
        <n v="34595"/>
        <n v="38564"/>
        <n v="37343"/>
        <n v="44014"/>
        <n v="42731"/>
        <n v="42928"/>
        <n v="38328"/>
        <n v="36914"/>
        <n v="44086"/>
        <n v="36229"/>
        <n v="43753"/>
        <n v="42492"/>
        <n v="43594"/>
        <n v="42951"/>
        <n v="37705"/>
        <n v="38066"/>
        <n v="36275"/>
        <n v="35887"/>
        <n v="40540"/>
        <n v="44274"/>
        <n v="43272"/>
        <n v="41692"/>
        <n v="43818"/>
        <n v="42634"/>
        <n v="42866"/>
        <n v="42164"/>
        <n v="40826"/>
        <n v="43850"/>
        <n v="41879"/>
        <n v="34176"/>
        <n v="36442"/>
        <n v="38168"/>
        <n v="44556"/>
        <n v="40681"/>
        <n v="41769"/>
        <n v="42810"/>
        <n v="37733"/>
        <n v="34388"/>
        <n v="35990"/>
        <n v="39506"/>
        <n v="44078"/>
        <n v="42740"/>
        <n v="41294"/>
        <n v="44237"/>
        <n v="43165"/>
        <n v="37855"/>
        <n v="42753"/>
        <n v="44380"/>
        <n v="41789"/>
        <n v="40563"/>
        <n v="44283"/>
        <n v="36993"/>
        <n v="40060"/>
        <n v="35996"/>
        <n v="42078"/>
        <n v="42867"/>
        <n v="44181"/>
        <n v="34746"/>
        <n v="44235"/>
        <n v="43062"/>
        <n v="41085"/>
        <n v="41773"/>
        <n v="41315"/>
        <n v="39379"/>
        <n v="41594"/>
        <n v="39912"/>
        <n v="44069"/>
        <n v="39568"/>
        <n v="38748"/>
        <n v="41329"/>
        <n v="39544"/>
        <n v="36983"/>
        <n v="37316"/>
        <n v="38004"/>
        <n v="42972"/>
        <n v="40552"/>
        <n v="41712"/>
        <n v="43229"/>
        <n v="41451"/>
        <n v="38454"/>
        <n v="33875"/>
        <n v="38130"/>
        <n v="43224"/>
        <n v="43447"/>
        <n v="44545"/>
        <n v="38301"/>
        <n v="38219"/>
        <n v="43673"/>
        <n v="41208"/>
        <n v="44034"/>
        <n v="42819"/>
        <n v="43752"/>
        <n v="38540"/>
        <n v="43010"/>
        <n v="37755"/>
        <n v="34999"/>
        <n v="41528"/>
        <n v="44267"/>
        <n v="39634"/>
        <n v="35187"/>
        <n v="40360"/>
        <n v="35242"/>
        <n v="38218"/>
        <n v="38093"/>
        <n v="44143"/>
        <n v="44022"/>
        <n v="42992"/>
        <n v="41071"/>
        <n v="41543"/>
        <n v="44297"/>
        <n v="42533"/>
        <n v="44030"/>
        <n v="38521"/>
        <n v="39382"/>
        <n v="44251"/>
        <n v="36826"/>
        <n v="42384"/>
        <n v="38792"/>
        <n v="42667"/>
        <n v="44482"/>
        <n v="44214"/>
        <n v="40418"/>
        <n v="42195"/>
        <n v="41525"/>
        <n v="44113"/>
        <n v="43844"/>
        <n v="42995"/>
        <n v="38271"/>
        <n v="42266"/>
        <n v="37962"/>
        <n v="44405"/>
        <n v="39689"/>
        <n v="40522"/>
        <n v="42347"/>
        <n v="39063"/>
        <n v="41379"/>
        <n v="38513"/>
        <n v="40810"/>
        <n v="39332"/>
        <n v="43147"/>
        <n v="43253"/>
        <n v="42197"/>
        <n v="42168"/>
        <n v="34915"/>
        <n v="43863"/>
        <n v="43635"/>
        <n v="43185"/>
        <n v="42387"/>
        <n v="39418"/>
        <n v="37550"/>
        <n v="42785"/>
        <n v="42664"/>
        <n v="43763"/>
        <n v="42497"/>
        <n v="43452"/>
        <n v="39049"/>
        <n v="42776"/>
        <n v="34631"/>
        <n v="43944"/>
        <n v="44403"/>
        <n v="38640"/>
        <n v="42245"/>
        <n v="35992"/>
        <n v="39994"/>
        <n v="42780"/>
        <n v="40297"/>
        <n v="35230"/>
        <n v="42053"/>
        <n v="34592"/>
        <n v="43239"/>
        <n v="44327"/>
        <n v="42616"/>
        <n v="41048"/>
        <n v="35548"/>
        <n v="37726"/>
        <n v="41363"/>
        <n v="43553"/>
        <n v="36979"/>
        <n v="37144"/>
        <n v="40964"/>
        <n v="35816"/>
        <n v="41116"/>
        <n v="44433"/>
        <n v="33770"/>
        <n v="41113"/>
        <n v="37296"/>
        <n v="42739"/>
        <n v="42214"/>
        <n v="39528"/>
        <n v="43086"/>
        <n v="43542"/>
        <n v="41511"/>
        <n v="38888"/>
        <n v="41756"/>
        <n v="43234"/>
        <n v="40383"/>
        <n v="38042"/>
        <n v="41204"/>
        <n v="42443"/>
        <n v="37271"/>
        <n v="42999"/>
        <n v="36996"/>
        <n v="40193"/>
        <n v="43028"/>
        <n v="40431"/>
        <n v="40588"/>
        <n v="43948"/>
        <n v="41858"/>
        <n v="43488"/>
        <n v="38000"/>
        <n v="42467"/>
        <n v="44308"/>
        <n v="40340"/>
        <n v="39747"/>
        <n v="40750"/>
        <n v="38060"/>
        <n v="39293"/>
        <n v="38984"/>
        <n v="42250"/>
        <n v="36210"/>
        <n v="41813"/>
        <n v="38244"/>
        <n v="38835"/>
        <n v="41839"/>
        <n v="35919"/>
        <n v="38623"/>
        <n v="37844"/>
        <n v="41013"/>
        <n v="39471"/>
        <n v="41973"/>
        <n v="44092"/>
        <n v="40868"/>
        <n v="39734"/>
        <n v="44521"/>
        <n v="43345"/>
        <n v="41404"/>
        <n v="43756"/>
        <n v="43695"/>
        <n v="40468"/>
        <n v="34383"/>
        <n v="41202"/>
        <n v="34802"/>
        <n v="36893"/>
        <n v="43996"/>
        <n v="40984"/>
        <n v="38135"/>
        <n v="35001"/>
        <n v="40159"/>
        <n v="44153"/>
        <n v="42878"/>
        <n v="37014"/>
        <n v="44453"/>
        <n v="41333"/>
        <n v="43866"/>
        <n v="36755"/>
        <n v="35109"/>
        <n v="43824"/>
        <n v="38464"/>
        <n v="38879"/>
        <n v="39487"/>
        <n v="43309"/>
        <n v="40820"/>
        <n v="42166"/>
        <n v="43701"/>
        <n v="37456"/>
        <n v="36525"/>
        <n v="40744"/>
        <n v="36757"/>
        <n v="44303"/>
        <n v="34505"/>
        <n v="39728"/>
        <n v="38777"/>
        <n v="41516"/>
        <n v="34940"/>
        <n v="43219"/>
        <n v="41590"/>
        <n v="38332"/>
        <n v="40596"/>
        <n v="40083"/>
        <n v="36617"/>
        <n v="43638"/>
        <n v="44101"/>
        <n v="39185"/>
        <n v="43299"/>
        <n v="40272"/>
        <n v="43809"/>
        <n v="44124"/>
        <n v="42656"/>
        <n v="36770"/>
        <n v="42101"/>
        <n v="40235"/>
        <n v="38380"/>
        <n v="41898"/>
        <n v="41429"/>
        <n v="44232"/>
        <n v="35913"/>
        <n v="42405"/>
        <n v="39930"/>
        <n v="42696"/>
        <n v="38667"/>
        <n v="42543"/>
        <n v="42064"/>
        <n v="38027"/>
        <n v="40593"/>
        <n v="41886"/>
        <n v="38344"/>
        <n v="43804"/>
        <n v="40463"/>
        <n v="36010"/>
        <n v="42219"/>
        <n v="39739"/>
        <n v="38188"/>
        <n v="39367"/>
        <n v="43930"/>
        <n v="44419"/>
        <n v="43536"/>
        <n v="36956"/>
        <n v="43169"/>
        <n v="42516"/>
        <n v="44461"/>
        <n v="40899"/>
        <n v="43633"/>
        <n v="43400"/>
        <n v="43171"/>
        <n v="40292"/>
        <n v="44236"/>
        <n v="43248"/>
        <n v="42129"/>
        <n v="44486"/>
        <n v="41043"/>
        <n v="41830"/>
        <n v="36272"/>
        <n v="40378"/>
        <n v="36303"/>
        <n v="38866"/>
        <n v="44395"/>
        <n v="44515"/>
        <n v="42428"/>
        <n v="44051"/>
        <n v="44204"/>
        <n v="42514"/>
        <n v="34576"/>
        <n v="41499"/>
        <n v="44189"/>
        <n v="41417"/>
        <n v="43418"/>
        <n v="40603"/>
        <n v="40856"/>
        <n v="39005"/>
        <n v="43121"/>
        <n v="42325"/>
        <n v="43002"/>
        <n v="44519"/>
        <n v="34692"/>
        <n v="39154"/>
        <n v="37091"/>
        <n v="39944"/>
        <n v="41919"/>
        <n v="43217"/>
        <n v="40952"/>
        <n v="42914"/>
        <n v="43999"/>
        <n v="43819"/>
        <n v="41907"/>
        <n v="39991"/>
        <n v="41916"/>
        <n v="40929"/>
        <n v="40663"/>
        <n v="42357"/>
        <n v="37304"/>
        <n v="42545"/>
        <n v="42772"/>
        <n v="36754"/>
        <n v="44304"/>
        <n v="43904"/>
        <n v="41717"/>
        <n v="41155"/>
        <n v="44219"/>
        <n v="43441"/>
        <n v="41690"/>
        <n v="42721"/>
        <n v="42761"/>
        <n v="33890"/>
        <n v="44410"/>
        <n v="42285"/>
        <n v="34616"/>
        <n v="43448"/>
        <n v="44015"/>
        <n v="39109"/>
        <n v="40685"/>
        <n v="40389"/>
        <n v="40434"/>
        <n v="43685"/>
        <n v="43729"/>
        <n v="44125"/>
        <n v="38977"/>
        <n v="37181"/>
        <n v="41028"/>
        <n v="40836"/>
        <n v="44192"/>
        <n v="36554"/>
        <n v="42322"/>
        <n v="41066"/>
        <n v="41565"/>
        <n v="40170"/>
        <n v="44221"/>
        <n v="41650"/>
        <n v="44025"/>
        <n v="44032"/>
        <n v="40719"/>
        <n v="39841"/>
        <n v="36587"/>
        <n v="42983"/>
        <n v="43440"/>
        <n v="40233"/>
        <n v="44454"/>
        <n v="44295"/>
        <n v="35456"/>
        <n v="44374"/>
        <n v="43613"/>
        <n v="39519"/>
        <n v="40287"/>
        <n v="42379"/>
        <n v="39305"/>
        <n v="41446"/>
        <n v="43960"/>
        <n v="38046"/>
        <n v="39493"/>
        <n v="41904"/>
        <n v="41742"/>
        <n v="37662"/>
        <n v="39357"/>
        <n v="42800"/>
        <n v="44302"/>
        <n v="43330"/>
        <n v="41649"/>
        <n v="38214"/>
        <n v="43990"/>
        <n v="39147"/>
        <n v="40711"/>
        <n v="39507"/>
        <n v="43461"/>
        <n v="41647"/>
        <n v="37749"/>
        <n v="41662"/>
        <n v="43336"/>
        <n v="40293"/>
        <n v="43212"/>
        <n v="40618"/>
        <n v="40040"/>
        <n v="43413"/>
        <n v="44393"/>
        <n v="43520"/>
        <n v="43623"/>
        <n v="35500"/>
        <n v="42843"/>
        <n v="33728"/>
        <n v="43178"/>
        <n v="42711"/>
        <n v="43864"/>
        <n v="42416"/>
        <n v="43878"/>
        <n v="43652"/>
        <n v="44276"/>
        <n v="43773"/>
        <n v="41428"/>
        <n v="43656"/>
        <n v="37418"/>
        <n v="39252"/>
        <n v="44465"/>
        <n v="42228"/>
        <n v="42108"/>
        <n v="43581"/>
        <n v="44548"/>
        <n v="36798"/>
        <n v="40333"/>
        <n v="34623"/>
        <n v="42291"/>
        <n v="37796"/>
        <n v="43843"/>
        <n v="39310"/>
        <n v="43175"/>
        <n v="43004"/>
        <n v="42676"/>
        <n v="43103"/>
        <n v="35543"/>
        <n v="43935"/>
        <n v="42952"/>
        <n v="43847"/>
        <n v="37638"/>
        <n v="43006"/>
        <n v="42755"/>
        <n v="44402"/>
        <n v="43255"/>
        <n v="40319"/>
        <n v="43969"/>
        <n v="36232"/>
        <n v="37519"/>
        <n v="43247"/>
        <n v="44362"/>
        <n v="43966"/>
        <n v="39330"/>
        <n v="43610"/>
        <n v="39080"/>
        <n v="40979"/>
        <n v="33958"/>
        <n v="35886"/>
        <n v="42963"/>
        <n v="43698"/>
        <n v="40290"/>
        <n v="43227"/>
        <n v="38584"/>
        <n v="38453"/>
        <n v="40692"/>
        <n v="40542"/>
        <n v="43058"/>
        <n v="38639"/>
        <n v="42329"/>
        <n v="43810"/>
        <n v="41697"/>
        <n v="41256"/>
        <n v="39843"/>
        <n v="40091"/>
        <n v="35576"/>
        <n v="42201"/>
        <n v="42113"/>
        <n v="42777"/>
        <n v="42702"/>
        <n v="42489"/>
        <n v="41977"/>
        <n v="39347"/>
        <n v="33785"/>
        <n v="41032"/>
        <n v="42271"/>
        <n v="42849"/>
        <n v="42622"/>
        <n v="35661"/>
        <n v="41237"/>
        <n v="37484"/>
        <n v="37298"/>
        <n v="44325"/>
        <n v="41635"/>
        <n v="40274"/>
        <n v="39018"/>
        <n v="43521"/>
        <n v="38987"/>
        <n v="42744"/>
        <n v="41503"/>
        <n v="43868"/>
        <n v="38560"/>
        <n v="39156"/>
        <n v="42494"/>
        <n v="43798"/>
        <n v="37798"/>
        <n v="42778"/>
        <n v="43061"/>
        <n v="41703"/>
        <n v="38121"/>
        <n v="42117"/>
        <n v="43305"/>
        <n v="39532"/>
        <n v="39204"/>
        <n v="44213"/>
        <n v="33964"/>
        <n v="43358"/>
        <n v="41099"/>
        <n v="44270"/>
        <n v="42090"/>
        <n v="41861"/>
        <n v="39968"/>
        <n v="37295"/>
        <n v="42317"/>
        <n v="43371"/>
        <n v="38057"/>
        <n v="43502"/>
        <n v="41964"/>
        <n v="41680"/>
        <n v="42318"/>
        <n v="40307"/>
        <n v="35641"/>
        <n v="36793"/>
        <n v="38107"/>
        <n v="43157"/>
        <n v="35961"/>
        <n v="43778"/>
        <n v="41819"/>
        <n v="41849"/>
        <n v="42605"/>
        <n v="41439"/>
        <n v="39133"/>
        <n v="42365"/>
        <n v="40291"/>
        <n v="40657"/>
        <n v="41026"/>
        <n v="40344"/>
        <n v="36416"/>
        <n v="35502"/>
        <n v="40435"/>
        <n v="41382"/>
        <n v="42493"/>
        <n v="41362"/>
        <n v="42068"/>
        <n v="44099"/>
        <n v="37092"/>
        <n v="35238"/>
        <n v="35601"/>
        <n v="42839"/>
        <n v="42764"/>
        <n v="43013"/>
        <n v="42441"/>
        <n v="43048"/>
        <n v="38176"/>
        <n v="42898"/>
        <n v="44375"/>
        <n v="38096"/>
        <n v="42738"/>
        <n v="44009"/>
        <n v="38391"/>
        <n v="39885"/>
        <n v="38847"/>
        <n v="37445"/>
        <n v="35157"/>
        <n v="38392"/>
        <n v="38632"/>
        <n v="36977"/>
        <n v="43354"/>
        <n v="35113"/>
        <n v="43363"/>
        <n v="39701"/>
        <n v="40511"/>
        <n v="44370"/>
        <n v="43114"/>
        <n v="41507"/>
        <n v="44445"/>
        <n v="43042"/>
        <n v="42165"/>
        <n v="43439"/>
        <n v="38995"/>
        <n v="41810"/>
        <n v="40591"/>
        <n v="42184"/>
        <n v="40045"/>
        <n v="40517"/>
        <n v="44271"/>
        <n v="44257"/>
        <n v="41816"/>
        <n v="39069"/>
        <n v="40305"/>
        <n v="35153"/>
        <n v="43903"/>
        <n v="43111"/>
        <n v="42912"/>
        <n v="41675"/>
        <n v="40560"/>
        <n v="40253"/>
        <n v="43703"/>
        <n v="43557"/>
        <n v="43146"/>
        <n v="43527"/>
        <n v="44024"/>
        <n v="40683"/>
        <n v="38967"/>
        <n v="38013"/>
        <n v="41749"/>
        <n v="33682"/>
        <n v="43414"/>
        <n v="42960"/>
        <n v="35852"/>
        <n v="41931"/>
        <n v="43375"/>
        <n v="44058"/>
        <n v="40745"/>
        <n v="43600"/>
        <n v="44217"/>
        <n v="38406"/>
        <n v="39302"/>
        <n v="41131"/>
        <n v="41748"/>
        <n v="40413"/>
        <n v="42683"/>
        <n v="42985"/>
        <n v="43943"/>
        <n v="38909"/>
        <n v="38771"/>
        <n v="36584"/>
        <n v="44095"/>
        <n v="36062"/>
        <n v="40620"/>
        <n v="39232"/>
        <n v="39960"/>
        <n v="33612"/>
        <n v="43659"/>
        <n v="43569"/>
        <n v="40983"/>
        <n v="43489"/>
        <n v="42691"/>
        <n v="43397"/>
        <n v="43029"/>
        <n v="36990"/>
        <n v="44094"/>
        <n v="41127"/>
        <n v="40875"/>
        <n v="37762"/>
        <n v="42957"/>
        <n v="41928"/>
        <n v="39908"/>
        <n v="44478"/>
        <n v="43721"/>
        <n v="44272"/>
        <n v="43325"/>
        <n v="36823"/>
        <n v="41024"/>
        <n v="43085"/>
        <n v="36653"/>
        <n v="39830"/>
        <n v="41264"/>
        <n v="41915"/>
        <n v="41130"/>
        <n v="44385"/>
        <n v="42026"/>
        <n v="34209"/>
        <n v="42487"/>
        <n v="39335"/>
        <n v="37914"/>
        <n v="40894"/>
        <n v="43728"/>
        <n v="39229"/>
        <n v="42018"/>
        <n v="40248"/>
        <n v="40092"/>
        <n v="42602"/>
        <n v="41267"/>
        <n v="43936"/>
        <n v="44218"/>
        <n v="41972"/>
        <n v="39708"/>
        <n v="38919"/>
        <n v="35532"/>
        <n v="34603"/>
        <n v="34290"/>
        <n v="44314"/>
        <n v="36523"/>
        <n v="43776"/>
        <n v="38819"/>
        <n v="43671"/>
        <n v="42677"/>
        <n v="43898"/>
        <n v="43772"/>
        <n v="42509"/>
        <n v="42486"/>
        <n v="38684"/>
        <n v="42437"/>
        <n v="37126"/>
        <n v="40944"/>
        <n v="40524"/>
        <n v="41318"/>
        <n v="43484"/>
        <n v="38642"/>
        <n v="39635"/>
        <n v="42745"/>
        <n v="42685"/>
        <n v="44549"/>
        <n v="37265"/>
        <n v="42891"/>
        <n v="40967"/>
        <n v="39201"/>
        <n v="42603"/>
        <n v="35907"/>
        <n v="42169"/>
        <n v="43379"/>
        <n v="39820"/>
        <n v="42631"/>
        <n v="40329"/>
        <n v="43626"/>
        <n v="40936"/>
        <n v="44038"/>
      </sharedItems>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acheField>
    <cacheField name="Emp_status" numFmtId="1">
      <sharedItems count="2">
        <s v="Not_Active"/>
        <s v="Active"/>
      </sharedItems>
    </cacheField>
    <cacheField name="Is_active" numFmtId="0">
      <sharedItems containsSemiMixedTypes="0" containsString="0" containsNumber="1" containsInteger="1" minValue="0" maxValue="1"/>
    </cacheField>
    <cacheField name="Bonus Amount" numFmtId="2">
      <sharedItems containsSemiMixedTypes="0" containsString="0" containsNumber="1" minValue="0" maxValue="103370.40000000001"/>
    </cacheField>
    <cacheField name="Overall Salary" numFmtId="2">
      <sharedItems containsSemiMixedTypes="0" containsString="0" containsNumber="1" minValue="40063" maxValue="361796.4"/>
    </cacheField>
    <cacheField name="Hire_year" numFmtId="0">
      <sharedItems containsSemiMixedTypes="0" containsString="0" containsNumber="1" containsInteger="1" minValue="1992" maxValue="2021" count="30">
        <n v="2016"/>
        <n v="1997"/>
        <n v="2006"/>
        <n v="2019"/>
        <n v="1995"/>
        <n v="2017"/>
        <n v="2020"/>
        <n v="2018"/>
        <n v="2009"/>
        <n v="2021"/>
        <n v="1999"/>
        <n v="2013"/>
        <n v="2002"/>
        <n v="2003"/>
        <n v="2012"/>
        <n v="2014"/>
        <n v="2015"/>
        <n v="2005"/>
        <n v="2004"/>
        <n v="1996"/>
        <n v="2008"/>
        <n v="1994"/>
        <n v="2010"/>
        <n v="2001"/>
        <n v="2011"/>
        <n v="1998"/>
        <n v="2007"/>
        <n v="1992"/>
        <n v="2000"/>
        <n v="1993"/>
      </sharedItems>
    </cacheField>
    <cacheField name="Hire_week" numFmtId="0">
      <sharedItems containsSemiMixedTypes="0" containsString="0" containsNumber="1" containsInteger="1" minValue="1" maxValue="53"/>
    </cacheField>
    <cacheField name="Day" numFmtId="0">
      <sharedItems/>
    </cacheField>
    <cacheField name="Salary_Hike" numFmtId="0" formula="'Bonus %'*'Annual Salary'" databaseField="0"/>
    <cacheField name="Increment" numFmtId="0" formula="'Bonus Amount'*'Annual Salary'" databaseField="0"/>
  </cacheFields>
  <extLst>
    <ext xmlns:x14="http://schemas.microsoft.com/office/spreadsheetml/2009/9/main" uri="{725AE2AE-9491-48be-B2B4-4EB974FC3084}">
      <x14:pivotCacheDefinition pivotCacheId="8207183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67.707463425926" createdVersion="8" refreshedVersion="8" minRefreshableVersion="3" recordCount="1001" xr:uid="{8A150F33-99BD-1B42-AF80-92D8F2F0F453}">
  <cacheSource type="worksheet">
    <worksheetSource ref="A1:U1002" sheet="Raw_data"/>
  </cacheSource>
  <cacheFields count="21">
    <cacheField name="EEID" numFmtId="0">
      <sharedItems/>
    </cacheField>
    <cacheField name="Full 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0">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0">
      <sharedItems containsSemiMixedTypes="0" containsString="0" containsNumber="1" minValue="0" maxValue="0.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Date="1" containsMixedTypes="1" minDate="1994-12-18T00:00:00" maxDate="2022-08-18T00:00:00"/>
    </cacheField>
    <cacheField name="Emp_status" numFmtId="1">
      <sharedItems count="2">
        <s v="Non-Active"/>
        <s v="Active"/>
      </sharedItems>
    </cacheField>
    <cacheField name="Is_active" numFmtId="0">
      <sharedItems containsSemiMixedTypes="0" containsString="0" containsNumber="1" containsInteger="1" minValue="0" maxValue="1" count="2">
        <n v="0"/>
        <n v="1"/>
      </sharedItems>
    </cacheField>
    <cacheField name="Bonus Amount" numFmtId="2">
      <sharedItems containsSemiMixedTypes="0" containsString="0" containsNumber="1" minValue="0" maxValue="103370.40000000001"/>
    </cacheField>
    <cacheField name="Overall Salary" numFmtId="2">
      <sharedItems containsSemiMixedTypes="0" containsString="0" containsNumber="1" minValue="40063" maxValue="361796.4"/>
    </cacheField>
    <cacheField name="Hire_year" numFmtId="0">
      <sharedItems containsSemiMixedTypes="0" containsString="0" containsNumber="1" containsInteger="1" minValue="1992" maxValue="2021"/>
    </cacheField>
    <cacheField name="Hire_week" numFmtId="0">
      <sharedItems containsSemiMixedTypes="0" containsString="0" containsNumber="1" containsInteger="1" minValue="1" maxValue="53"/>
    </cacheField>
    <cacheField name="Day" numFmtId="0">
      <sharedItems/>
    </cacheField>
  </cacheFields>
  <extLst>
    <ext xmlns:x14="http://schemas.microsoft.com/office/spreadsheetml/2009/9/main" uri="{725AE2AE-9491-48be-B2B4-4EB974FC3084}">
      <x14:pivotCacheDefinition pivotCacheId="662001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Emily Davis"/>
    <x v="0"/>
    <x v="0"/>
    <s v="Research &amp; Development"/>
    <x v="0"/>
    <s v="Black"/>
    <n v="55"/>
    <x v="0"/>
    <n v="141604"/>
    <n v="0.15"/>
    <x v="0"/>
    <s v="Seattle"/>
    <d v="2021-10-16T00:00:00"/>
    <x v="0"/>
    <n v="0"/>
    <n v="21240.6"/>
    <n v="162844.6"/>
    <x v="0"/>
    <n v="15"/>
    <s v="Friday"/>
  </r>
  <r>
    <x v="1"/>
    <s v="Theodore Dinh"/>
    <x v="1"/>
    <x v="0"/>
    <s v="Manufacturing"/>
    <x v="1"/>
    <s v="Asian"/>
    <n v="59"/>
    <x v="1"/>
    <n v="99975"/>
    <n v="0"/>
    <x v="1"/>
    <s v="Chongqing"/>
    <s v=""/>
    <x v="1"/>
    <n v="1"/>
    <n v="0"/>
    <n v="99975"/>
    <x v="1"/>
    <n v="48"/>
    <s v="Saturday"/>
  </r>
  <r>
    <x v="2"/>
    <s v="Luna Sanders"/>
    <x v="2"/>
    <x v="1"/>
    <s v="Speciality Products"/>
    <x v="0"/>
    <s v="Caucasian"/>
    <n v="50"/>
    <x v="2"/>
    <n v="163099"/>
    <n v="0.2"/>
    <x v="0"/>
    <s v="Chicago"/>
    <s v=""/>
    <x v="1"/>
    <n v="1"/>
    <n v="32619.800000000003"/>
    <n v="195718.8"/>
    <x v="2"/>
    <n v="43"/>
    <s v="Thursday"/>
  </r>
  <r>
    <x v="3"/>
    <s v="Penelope Jordan"/>
    <x v="3"/>
    <x v="0"/>
    <s v="Manufacturing"/>
    <x v="0"/>
    <s v="Caucasian"/>
    <n v="26"/>
    <x v="3"/>
    <n v="84913"/>
    <n v="7.0000000000000007E-2"/>
    <x v="0"/>
    <s v="Chicago"/>
    <s v=""/>
    <x v="1"/>
    <n v="1"/>
    <n v="5943.9100000000008"/>
    <n v="90856.91"/>
    <x v="3"/>
    <n v="39"/>
    <s v="Friday"/>
  </r>
  <r>
    <x v="4"/>
    <s v="Austin Vo"/>
    <x v="4"/>
    <x v="1"/>
    <s v="Manufacturing"/>
    <x v="1"/>
    <s v="Asian"/>
    <n v="55"/>
    <x v="4"/>
    <n v="95409"/>
    <n v="0"/>
    <x v="0"/>
    <s v="Phoenix"/>
    <s v=""/>
    <x v="1"/>
    <n v="1"/>
    <n v="0"/>
    <n v="95409"/>
    <x v="4"/>
    <n v="47"/>
    <s v="Monday"/>
  </r>
  <r>
    <x v="5"/>
    <s v="Joshua Gupta"/>
    <x v="5"/>
    <x v="2"/>
    <s v="Corporate"/>
    <x v="1"/>
    <s v="Asian"/>
    <n v="57"/>
    <x v="5"/>
    <n v="50994"/>
    <n v="0"/>
    <x v="1"/>
    <s v="Chongqing"/>
    <s v=""/>
    <x v="1"/>
    <n v="1"/>
    <n v="0"/>
    <n v="50994"/>
    <x v="5"/>
    <n v="4"/>
    <s v="Tuesday"/>
  </r>
  <r>
    <x v="6"/>
    <s v="Ruby Barnes"/>
    <x v="6"/>
    <x v="0"/>
    <s v="Corporate"/>
    <x v="0"/>
    <s v="Caucasian"/>
    <n v="27"/>
    <x v="6"/>
    <n v="119746"/>
    <n v="0.1"/>
    <x v="0"/>
    <s v="Phoenix"/>
    <s v=""/>
    <x v="1"/>
    <n v="1"/>
    <n v="11974.6"/>
    <n v="131720.6"/>
    <x v="6"/>
    <n v="27"/>
    <s v="Wednesday"/>
  </r>
  <r>
    <x v="7"/>
    <s v="Luke Martin"/>
    <x v="7"/>
    <x v="1"/>
    <s v="Manufacturing"/>
    <x v="1"/>
    <s v="Black"/>
    <n v="25"/>
    <x v="7"/>
    <n v="41336"/>
    <n v="0"/>
    <x v="0"/>
    <s v="Miami"/>
    <d v="2021-05-20T00:00:00"/>
    <x v="0"/>
    <n v="0"/>
    <n v="0"/>
    <n v="41336"/>
    <x v="6"/>
    <n v="20"/>
    <s v="Saturday"/>
  </r>
  <r>
    <x v="8"/>
    <s v="Easton Bailey"/>
    <x v="6"/>
    <x v="3"/>
    <s v="Manufacturing"/>
    <x v="1"/>
    <s v="Caucasian"/>
    <n v="29"/>
    <x v="8"/>
    <n v="113527"/>
    <n v="0.06"/>
    <x v="0"/>
    <s v="Austin"/>
    <s v=""/>
    <x v="1"/>
    <n v="1"/>
    <n v="6811.62"/>
    <n v="120338.62"/>
    <x v="3"/>
    <n v="4"/>
    <s v="Friday"/>
  </r>
  <r>
    <x v="9"/>
    <s v="Madeline Walker"/>
    <x v="4"/>
    <x v="1"/>
    <s v="Speciality Products"/>
    <x v="0"/>
    <s v="Caucasian"/>
    <n v="34"/>
    <x v="9"/>
    <n v="77203"/>
    <n v="0"/>
    <x v="0"/>
    <s v="Chicago"/>
    <s v=""/>
    <x v="1"/>
    <n v="1"/>
    <n v="0"/>
    <n v="77203"/>
    <x v="7"/>
    <n v="24"/>
    <s v="Wednesday"/>
  </r>
  <r>
    <x v="10"/>
    <s v="Savannah Ali"/>
    <x v="0"/>
    <x v="4"/>
    <s v="Manufacturing"/>
    <x v="0"/>
    <s v="Asian"/>
    <n v="36"/>
    <x v="10"/>
    <n v="157333"/>
    <n v="0.15"/>
    <x v="0"/>
    <s v="Miami"/>
    <s v=""/>
    <x v="1"/>
    <n v="1"/>
    <n v="23599.95"/>
    <n v="180932.95"/>
    <x v="8"/>
    <n v="7"/>
    <s v="Wednesday"/>
  </r>
  <r>
    <x v="11"/>
    <s v="Camila Rogers"/>
    <x v="8"/>
    <x v="5"/>
    <s v="Speciality Products"/>
    <x v="0"/>
    <s v="Caucasian"/>
    <n v="27"/>
    <x v="11"/>
    <n v="109851"/>
    <n v="0"/>
    <x v="0"/>
    <s v="Seattle"/>
    <s v=""/>
    <x v="1"/>
    <n v="1"/>
    <n v="0"/>
    <n v="109851"/>
    <x v="9"/>
    <n v="43"/>
    <s v="Thursday"/>
  </r>
  <r>
    <x v="12"/>
    <s v="Eli Jones"/>
    <x v="6"/>
    <x v="4"/>
    <s v="Manufacturing"/>
    <x v="1"/>
    <s v="Caucasian"/>
    <n v="59"/>
    <x v="12"/>
    <n v="105086"/>
    <n v="0.09"/>
    <x v="0"/>
    <s v="Austin"/>
    <s v=""/>
    <x v="1"/>
    <n v="1"/>
    <n v="9457.74"/>
    <n v="114543.74"/>
    <x v="10"/>
    <n v="12"/>
    <s v="Sunday"/>
  </r>
  <r>
    <x v="13"/>
    <s v="Everleigh Ng"/>
    <x v="0"/>
    <x v="1"/>
    <s v="Research &amp; Development"/>
    <x v="0"/>
    <s v="Asian"/>
    <n v="51"/>
    <x v="13"/>
    <n v="146742"/>
    <n v="0.1"/>
    <x v="1"/>
    <s v="Shanghai"/>
    <s v=""/>
    <x v="1"/>
    <n v="1"/>
    <n v="14674.2"/>
    <n v="161416.20000000001"/>
    <x v="9"/>
    <n v="24"/>
    <s v="Thursday"/>
  </r>
  <r>
    <x v="14"/>
    <s v="Robert Yang"/>
    <x v="4"/>
    <x v="3"/>
    <s v="Speciality Products"/>
    <x v="1"/>
    <s v="Asian"/>
    <n v="31"/>
    <x v="14"/>
    <n v="97078"/>
    <n v="0"/>
    <x v="0"/>
    <s v="Austin"/>
    <d v="2020-03-09T00:00:00"/>
    <x v="0"/>
    <n v="0"/>
    <n v="0"/>
    <n v="97078"/>
    <x v="5"/>
    <n v="44"/>
    <s v="Saturday"/>
  </r>
  <r>
    <x v="15"/>
    <s v="Isabella Xi"/>
    <x v="9"/>
    <x v="6"/>
    <s v="Research &amp; Development"/>
    <x v="0"/>
    <s v="Asian"/>
    <n v="41"/>
    <x v="15"/>
    <n v="249270"/>
    <n v="0.3"/>
    <x v="0"/>
    <s v="Seattle"/>
    <s v=""/>
    <x v="1"/>
    <n v="1"/>
    <n v="74781"/>
    <n v="324051"/>
    <x v="11"/>
    <n v="11"/>
    <s v="Wednesday"/>
  </r>
  <r>
    <x v="16"/>
    <s v="Bella Powell"/>
    <x v="2"/>
    <x v="1"/>
    <s v="Research &amp; Development"/>
    <x v="0"/>
    <s v="Black"/>
    <n v="65"/>
    <x v="16"/>
    <n v="175837"/>
    <n v="0.2"/>
    <x v="0"/>
    <s v="Phoenix"/>
    <s v=""/>
    <x v="1"/>
    <n v="1"/>
    <n v="35167.4"/>
    <n v="211004.4"/>
    <x v="12"/>
    <n v="10"/>
    <s v="Monday"/>
  </r>
  <r>
    <x v="17"/>
    <s v="Camila Silva"/>
    <x v="0"/>
    <x v="6"/>
    <s v="Speciality Products"/>
    <x v="0"/>
    <s v="Latino"/>
    <n v="64"/>
    <x v="17"/>
    <n v="154828"/>
    <n v="0.13"/>
    <x v="0"/>
    <s v="Seattle"/>
    <s v=""/>
    <x v="1"/>
    <n v="1"/>
    <n v="20127.64"/>
    <n v="174955.64"/>
    <x v="13"/>
    <n v="49"/>
    <s v="Monday"/>
  </r>
  <r>
    <x v="18"/>
    <s v="David Barnes"/>
    <x v="2"/>
    <x v="0"/>
    <s v="Corporate"/>
    <x v="1"/>
    <s v="Caucasian"/>
    <n v="64"/>
    <x v="18"/>
    <n v="186503"/>
    <n v="0.24"/>
    <x v="0"/>
    <s v="Columbus"/>
    <s v=""/>
    <x v="1"/>
    <n v="1"/>
    <n v="44760.72"/>
    <n v="231263.72"/>
    <x v="11"/>
    <n v="45"/>
    <s v="Sunday"/>
  </r>
  <r>
    <x v="19"/>
    <s v="Adam Dang"/>
    <x v="2"/>
    <x v="2"/>
    <s v="Research &amp; Development"/>
    <x v="1"/>
    <s v="Asian"/>
    <n v="45"/>
    <x v="19"/>
    <n v="166331"/>
    <n v="0.18"/>
    <x v="1"/>
    <s v="Chongqing"/>
    <s v=""/>
    <x v="1"/>
    <n v="1"/>
    <n v="29939.579999999998"/>
    <n v="196270.58"/>
    <x v="12"/>
    <n v="28"/>
    <s v="Tuesday"/>
  </r>
  <r>
    <x v="20"/>
    <s v="Elias Alvarado"/>
    <x v="0"/>
    <x v="0"/>
    <s v="Manufacturing"/>
    <x v="1"/>
    <s v="Latino"/>
    <n v="56"/>
    <x v="20"/>
    <n v="146140"/>
    <n v="0.1"/>
    <x v="2"/>
    <s v="Manaus"/>
    <s v=""/>
    <x v="1"/>
    <n v="1"/>
    <n v="14614"/>
    <n v="160754"/>
    <x v="14"/>
    <n v="2"/>
    <s v="Monday"/>
  </r>
  <r>
    <x v="21"/>
    <s v="Eva Rivera"/>
    <x v="2"/>
    <x v="2"/>
    <s v="Manufacturing"/>
    <x v="0"/>
    <s v="Latino"/>
    <n v="36"/>
    <x v="21"/>
    <n v="151703"/>
    <n v="0.21"/>
    <x v="0"/>
    <s v="Miami"/>
    <s v=""/>
    <x v="1"/>
    <n v="1"/>
    <n v="31857.629999999997"/>
    <n v="183560.63"/>
    <x v="9"/>
    <n v="14"/>
    <s v="Friday"/>
  </r>
  <r>
    <x v="22"/>
    <s v="Logan Rivera"/>
    <x v="2"/>
    <x v="0"/>
    <s v="Research &amp; Development"/>
    <x v="1"/>
    <s v="Latino"/>
    <n v="59"/>
    <x v="22"/>
    <n v="172787"/>
    <n v="0.28000000000000003"/>
    <x v="2"/>
    <s v="Rio de Janerio"/>
    <s v=""/>
    <x v="1"/>
    <n v="1"/>
    <n v="48380.360000000008"/>
    <n v="221167.36000000002"/>
    <x v="12"/>
    <n v="21"/>
    <s v="Friday"/>
  </r>
  <r>
    <x v="23"/>
    <s v="Leonardo Dixon"/>
    <x v="7"/>
    <x v="2"/>
    <s v="Speciality Products"/>
    <x v="1"/>
    <s v="Caucasian"/>
    <n v="37"/>
    <x v="23"/>
    <n v="49998"/>
    <n v="0"/>
    <x v="0"/>
    <s v="Seattle"/>
    <s v=""/>
    <x v="1"/>
    <n v="1"/>
    <n v="0"/>
    <n v="49998"/>
    <x v="3"/>
    <n v="36"/>
    <s v="Thursday"/>
  </r>
  <r>
    <x v="24"/>
    <s v="Mateo Her"/>
    <x v="9"/>
    <x v="2"/>
    <s v="Speciality Products"/>
    <x v="1"/>
    <s v="Asian"/>
    <n v="44"/>
    <x v="24"/>
    <n v="207172"/>
    <n v="0.31"/>
    <x v="1"/>
    <s v="Chongqing"/>
    <s v=""/>
    <x v="1"/>
    <n v="1"/>
    <n v="64223.32"/>
    <n v="271395.32"/>
    <x v="15"/>
    <n v="10"/>
    <s v="Sunday"/>
  </r>
  <r>
    <x v="25"/>
    <s v="Jose Henderson"/>
    <x v="2"/>
    <x v="4"/>
    <s v="Speciality Products"/>
    <x v="1"/>
    <s v="Black"/>
    <n v="41"/>
    <x v="25"/>
    <n v="152239"/>
    <n v="0.23"/>
    <x v="0"/>
    <s v="Columbus"/>
    <s v=""/>
    <x v="1"/>
    <n v="1"/>
    <n v="35014.97"/>
    <n v="187253.97"/>
    <x v="16"/>
    <n v="16"/>
    <s v="Friday"/>
  </r>
  <r>
    <x v="26"/>
    <s v="Abigail Mejia"/>
    <x v="10"/>
    <x v="5"/>
    <s v="Corporate"/>
    <x v="0"/>
    <s v="Latino"/>
    <n v="56"/>
    <x v="26"/>
    <n v="98581"/>
    <n v="0"/>
    <x v="2"/>
    <s v="Rio de Janerio"/>
    <s v=""/>
    <x v="1"/>
    <n v="1"/>
    <n v="0"/>
    <n v="98581"/>
    <x v="17"/>
    <n v="6"/>
    <s v="Saturday"/>
  </r>
  <r>
    <x v="27"/>
    <s v="Wyatt Chin"/>
    <x v="9"/>
    <x v="5"/>
    <s v="Speciality Products"/>
    <x v="1"/>
    <s v="Asian"/>
    <n v="43"/>
    <x v="27"/>
    <n v="246231"/>
    <n v="0.31"/>
    <x v="0"/>
    <s v="Seattle"/>
    <s v=""/>
    <x v="1"/>
    <n v="1"/>
    <n v="76331.61"/>
    <n v="322562.61"/>
    <x v="18"/>
    <n v="24"/>
    <s v="Monday"/>
  </r>
  <r>
    <x v="28"/>
    <s v="Carson Lu"/>
    <x v="11"/>
    <x v="5"/>
    <s v="Speciality Products"/>
    <x v="1"/>
    <s v="Asian"/>
    <n v="64"/>
    <x v="28"/>
    <n v="99354"/>
    <n v="0.12"/>
    <x v="1"/>
    <s v="Beijing"/>
    <s v=""/>
    <x v="1"/>
    <n v="1"/>
    <n v="11922.48"/>
    <n v="111276.48"/>
    <x v="19"/>
    <n v="49"/>
    <s v="Wednesday"/>
  </r>
  <r>
    <x v="29"/>
    <s v="Dylan Choi"/>
    <x v="9"/>
    <x v="0"/>
    <s v="Corporate"/>
    <x v="1"/>
    <s v="Asian"/>
    <n v="63"/>
    <x v="29"/>
    <n v="231141"/>
    <n v="0.34"/>
    <x v="1"/>
    <s v="Beijing"/>
    <s v=""/>
    <x v="1"/>
    <n v="1"/>
    <n v="78587.94"/>
    <n v="309728.94"/>
    <x v="14"/>
    <n v="19"/>
    <s v="Friday"/>
  </r>
  <r>
    <x v="30"/>
    <s v="Ezekiel Kumar"/>
    <x v="12"/>
    <x v="0"/>
    <s v="Research &amp; Development"/>
    <x v="1"/>
    <s v="Asian"/>
    <n v="28"/>
    <x v="30"/>
    <n v="54775"/>
    <n v="0"/>
    <x v="0"/>
    <s v="Columbus"/>
    <s v=""/>
    <x v="1"/>
    <n v="1"/>
    <n v="0"/>
    <n v="54775"/>
    <x v="5"/>
    <n v="26"/>
    <s v="Sunday"/>
  </r>
  <r>
    <x v="31"/>
    <s v="Dominic Guzman"/>
    <x v="7"/>
    <x v="1"/>
    <s v="Manufacturing"/>
    <x v="1"/>
    <s v="Latino"/>
    <n v="65"/>
    <x v="31"/>
    <n v="55499"/>
    <n v="0"/>
    <x v="2"/>
    <s v="Manaus"/>
    <s v=""/>
    <x v="1"/>
    <n v="1"/>
    <n v="0"/>
    <n v="55499"/>
    <x v="18"/>
    <n v="21"/>
    <s v="Sunday"/>
  </r>
  <r>
    <x v="32"/>
    <s v="Angel Powell"/>
    <x v="13"/>
    <x v="2"/>
    <s v="Research &amp; Development"/>
    <x v="1"/>
    <s v="Caucasian"/>
    <n v="61"/>
    <x v="32"/>
    <n v="66521"/>
    <n v="0"/>
    <x v="0"/>
    <s v="Seattle"/>
    <s v=""/>
    <x v="1"/>
    <n v="1"/>
    <n v="0"/>
    <n v="66521"/>
    <x v="20"/>
    <n v="28"/>
    <s v="Friday"/>
  </r>
  <r>
    <x v="33"/>
    <s v="Mateo Vu"/>
    <x v="5"/>
    <x v="2"/>
    <s v="Speciality Products"/>
    <x v="1"/>
    <s v="Asian"/>
    <n v="30"/>
    <x v="33"/>
    <n v="59100"/>
    <n v="0"/>
    <x v="1"/>
    <s v="Chongqing"/>
    <s v=""/>
    <x v="1"/>
    <n v="1"/>
    <n v="0"/>
    <n v="59100"/>
    <x v="0"/>
    <n v="40"/>
    <s v="Thursday"/>
  </r>
  <r>
    <x v="34"/>
    <s v="Caroline Jenkins"/>
    <x v="7"/>
    <x v="1"/>
    <s v="Research &amp; Development"/>
    <x v="0"/>
    <s v="Caucasian"/>
    <n v="27"/>
    <x v="34"/>
    <n v="49011"/>
    <n v="0"/>
    <x v="0"/>
    <s v="Chicago"/>
    <s v=""/>
    <x v="1"/>
    <n v="1"/>
    <n v="0"/>
    <n v="49011"/>
    <x v="7"/>
    <n v="19"/>
    <s v="Sunday"/>
  </r>
  <r>
    <x v="35"/>
    <s v="Nora Brown"/>
    <x v="14"/>
    <x v="0"/>
    <s v="Manufacturing"/>
    <x v="0"/>
    <s v="Caucasian"/>
    <n v="32"/>
    <x v="35"/>
    <n v="99575"/>
    <n v="0"/>
    <x v="0"/>
    <s v="Austin"/>
    <s v=""/>
    <x v="1"/>
    <n v="1"/>
    <n v="0"/>
    <n v="99575"/>
    <x v="15"/>
    <n v="7"/>
    <s v="Tuesday"/>
  </r>
  <r>
    <x v="36"/>
    <s v="Adeline Huang"/>
    <x v="8"/>
    <x v="5"/>
    <s v="Manufacturing"/>
    <x v="0"/>
    <s v="Asian"/>
    <n v="34"/>
    <x v="36"/>
    <n v="99989"/>
    <n v="0"/>
    <x v="1"/>
    <s v="Chengdu"/>
    <s v=""/>
    <x v="1"/>
    <n v="1"/>
    <n v="0"/>
    <n v="99989"/>
    <x v="3"/>
    <n v="51"/>
    <s v="Monday"/>
  </r>
  <r>
    <x v="37"/>
    <s v="Jackson Perry"/>
    <x v="9"/>
    <x v="6"/>
    <s v="Research &amp; Development"/>
    <x v="1"/>
    <s v="Caucasian"/>
    <n v="27"/>
    <x v="37"/>
    <n v="256420"/>
    <n v="0.3"/>
    <x v="0"/>
    <s v="Phoenix"/>
    <s v=""/>
    <x v="1"/>
    <n v="1"/>
    <n v="76926"/>
    <n v="333346"/>
    <x v="3"/>
    <n v="43"/>
    <s v="Sunday"/>
  </r>
  <r>
    <x v="38"/>
    <s v="Riley Padilla"/>
    <x v="1"/>
    <x v="0"/>
    <s v="Manufacturing"/>
    <x v="0"/>
    <s v="Latino"/>
    <n v="35"/>
    <x v="38"/>
    <n v="78940"/>
    <n v="0"/>
    <x v="0"/>
    <s v="Miami"/>
    <s v=""/>
    <x v="1"/>
    <n v="1"/>
    <n v="0"/>
    <n v="78940"/>
    <x v="11"/>
    <n v="20"/>
    <s v="Wednesday"/>
  </r>
  <r>
    <x v="39"/>
    <s v="Leah Pena"/>
    <x v="14"/>
    <x v="0"/>
    <s v="Corporate"/>
    <x v="0"/>
    <s v="Latino"/>
    <n v="57"/>
    <x v="39"/>
    <n v="82872"/>
    <n v="0"/>
    <x v="2"/>
    <s v="Manaus"/>
    <s v=""/>
    <x v="1"/>
    <n v="1"/>
    <n v="0"/>
    <n v="82872"/>
    <x v="21"/>
    <n v="2"/>
    <s v="Monday"/>
  </r>
  <r>
    <x v="40"/>
    <s v="Owen Lam"/>
    <x v="15"/>
    <x v="4"/>
    <s v="Speciality Products"/>
    <x v="1"/>
    <s v="Asian"/>
    <n v="30"/>
    <x v="40"/>
    <n v="86317"/>
    <n v="0"/>
    <x v="1"/>
    <s v="Chengdu"/>
    <d v="2017-07-16T00:00:00"/>
    <x v="0"/>
    <n v="0"/>
    <n v="0"/>
    <n v="86317"/>
    <x v="5"/>
    <n v="22"/>
    <s v="Monday"/>
  </r>
  <r>
    <x v="41"/>
    <s v="Kennedy Foster"/>
    <x v="6"/>
    <x v="6"/>
    <s v="Speciality Products"/>
    <x v="0"/>
    <s v="Caucasian"/>
    <n v="53"/>
    <x v="41"/>
    <n v="113135"/>
    <n v="0.05"/>
    <x v="0"/>
    <s v="Austin"/>
    <s v=""/>
    <x v="1"/>
    <n v="1"/>
    <n v="5656.75"/>
    <n v="118791.75"/>
    <x v="11"/>
    <n v="47"/>
    <s v="Saturday"/>
  </r>
  <r>
    <x v="42"/>
    <s v="John Moore"/>
    <x v="9"/>
    <x v="0"/>
    <s v="Speciality Products"/>
    <x v="1"/>
    <s v="Caucasian"/>
    <n v="52"/>
    <x v="42"/>
    <n v="199808"/>
    <n v="0.32"/>
    <x v="0"/>
    <s v="Seattle"/>
    <s v=""/>
    <x v="1"/>
    <n v="1"/>
    <n v="63938.560000000005"/>
    <n v="263746.56"/>
    <x v="17"/>
    <n v="46"/>
    <s v="Tuesday"/>
  </r>
  <r>
    <x v="43"/>
    <s v="William Vu"/>
    <x v="5"/>
    <x v="2"/>
    <s v="Speciality Products"/>
    <x v="1"/>
    <s v="Asian"/>
    <n v="37"/>
    <x v="43"/>
    <n v="56037"/>
    <n v="0"/>
    <x v="1"/>
    <s v="Shanghai"/>
    <s v=""/>
    <x v="1"/>
    <n v="1"/>
    <n v="0"/>
    <n v="56037"/>
    <x v="11"/>
    <n v="46"/>
    <s v="Thursday"/>
  </r>
  <r>
    <x v="44"/>
    <s v="Sadie Washington"/>
    <x v="0"/>
    <x v="6"/>
    <s v="Research &amp; Development"/>
    <x v="0"/>
    <s v="Caucasian"/>
    <n v="29"/>
    <x v="44"/>
    <n v="122350"/>
    <n v="0.12"/>
    <x v="0"/>
    <s v="Phoenix"/>
    <s v=""/>
    <x v="1"/>
    <n v="1"/>
    <n v="14682"/>
    <n v="137032"/>
    <x v="3"/>
    <n v="21"/>
    <s v="Friday"/>
  </r>
  <r>
    <x v="45"/>
    <s v="Gabriel Holmes"/>
    <x v="14"/>
    <x v="0"/>
    <s v="Research &amp; Development"/>
    <x v="1"/>
    <s v="Caucasian"/>
    <n v="40"/>
    <x v="45"/>
    <n v="92952"/>
    <n v="0"/>
    <x v="0"/>
    <s v="Seattle"/>
    <s v=""/>
    <x v="1"/>
    <n v="1"/>
    <n v="0"/>
    <n v="92952"/>
    <x v="22"/>
    <n v="45"/>
    <s v="Thursday"/>
  </r>
  <r>
    <x v="46"/>
    <s v="Wyatt Rojas"/>
    <x v="3"/>
    <x v="0"/>
    <s v="Corporate"/>
    <x v="1"/>
    <s v="Latino"/>
    <n v="32"/>
    <x v="46"/>
    <n v="79921"/>
    <n v="0.05"/>
    <x v="0"/>
    <s v="Austin"/>
    <s v=""/>
    <x v="1"/>
    <n v="1"/>
    <n v="3996.05"/>
    <n v="83917.05"/>
    <x v="11"/>
    <n v="12"/>
    <s v="Wednesday"/>
  </r>
  <r>
    <x v="47"/>
    <s v="Eva Coleman"/>
    <x v="2"/>
    <x v="0"/>
    <s v="Research &amp; Development"/>
    <x v="0"/>
    <s v="Black"/>
    <n v="37"/>
    <x v="47"/>
    <n v="167199"/>
    <n v="0.2"/>
    <x v="0"/>
    <s v="Seattle"/>
    <s v=""/>
    <x v="1"/>
    <n v="1"/>
    <n v="33439.800000000003"/>
    <n v="200638.8"/>
    <x v="8"/>
    <n v="39"/>
    <s v="Sunday"/>
  </r>
  <r>
    <x v="48"/>
    <s v="Dominic Clark"/>
    <x v="10"/>
    <x v="5"/>
    <s v="Research &amp; Development"/>
    <x v="1"/>
    <s v="Caucasian"/>
    <n v="52"/>
    <x v="48"/>
    <n v="71476"/>
    <n v="0"/>
    <x v="0"/>
    <s v="Phoenix"/>
    <s v=""/>
    <x v="1"/>
    <n v="1"/>
    <n v="0"/>
    <n v="71476"/>
    <x v="14"/>
    <n v="42"/>
    <s v="Wednesday"/>
  </r>
  <r>
    <x v="49"/>
    <s v="Lucy Alexander"/>
    <x v="2"/>
    <x v="5"/>
    <s v="Manufacturing"/>
    <x v="0"/>
    <s v="Caucasian"/>
    <n v="45"/>
    <x v="49"/>
    <n v="189420"/>
    <n v="0.2"/>
    <x v="0"/>
    <s v="Seattle"/>
    <s v=""/>
    <x v="1"/>
    <n v="1"/>
    <n v="37884"/>
    <n v="227304"/>
    <x v="15"/>
    <n v="44"/>
    <s v="Wednesday"/>
  </r>
  <r>
    <x v="50"/>
    <s v="Everleigh Washington"/>
    <x v="16"/>
    <x v="4"/>
    <s v="Research &amp; Development"/>
    <x v="0"/>
    <s v="Caucasian"/>
    <n v="64"/>
    <x v="50"/>
    <n v="64057"/>
    <n v="0"/>
    <x v="0"/>
    <s v="Phoenix"/>
    <s v=""/>
    <x v="1"/>
    <n v="1"/>
    <n v="0"/>
    <n v="64057"/>
    <x v="23"/>
    <n v="42"/>
    <s v="Saturday"/>
  </r>
  <r>
    <x v="51"/>
    <s v="Leilani Butler"/>
    <x v="13"/>
    <x v="6"/>
    <s v="Manufacturing"/>
    <x v="0"/>
    <s v="Black"/>
    <n v="27"/>
    <x v="51"/>
    <n v="68728"/>
    <n v="0"/>
    <x v="0"/>
    <s v="Phoenix"/>
    <s v=""/>
    <x v="1"/>
    <n v="1"/>
    <n v="0"/>
    <n v="68728"/>
    <x v="9"/>
    <n v="39"/>
    <s v="Tuesday"/>
  </r>
  <r>
    <x v="52"/>
    <s v="Peyton Huang"/>
    <x v="0"/>
    <x v="0"/>
    <s v="Manufacturing"/>
    <x v="0"/>
    <s v="Asian"/>
    <n v="25"/>
    <x v="52"/>
    <n v="125633"/>
    <n v="0.11"/>
    <x v="1"/>
    <s v="Beijing"/>
    <s v=""/>
    <x v="1"/>
    <n v="1"/>
    <n v="13819.63"/>
    <n v="139452.63"/>
    <x v="9"/>
    <n v="27"/>
    <s v="Friday"/>
  </r>
  <r>
    <x v="53"/>
    <s v="John Contreras"/>
    <x v="13"/>
    <x v="6"/>
    <s v="Manufacturing"/>
    <x v="1"/>
    <s v="Latino"/>
    <n v="35"/>
    <x v="53"/>
    <n v="66889"/>
    <n v="0"/>
    <x v="0"/>
    <s v="Columbus"/>
    <s v=""/>
    <x v="1"/>
    <n v="1"/>
    <n v="0"/>
    <n v="66889"/>
    <x v="24"/>
    <n v="21"/>
    <s v="Sunday"/>
  </r>
  <r>
    <x v="54"/>
    <s v="Rylee Yu"/>
    <x v="2"/>
    <x v="3"/>
    <s v="Research &amp; Development"/>
    <x v="0"/>
    <s v="Asian"/>
    <n v="36"/>
    <x v="54"/>
    <n v="178700"/>
    <n v="0.28999999999999998"/>
    <x v="0"/>
    <s v="Seattle"/>
    <s v=""/>
    <x v="1"/>
    <n v="1"/>
    <n v="51823"/>
    <n v="230523"/>
    <x v="16"/>
    <n v="40"/>
    <s v="Tuesday"/>
  </r>
  <r>
    <x v="55"/>
    <s v="Piper Lewis"/>
    <x v="17"/>
    <x v="5"/>
    <s v="Research &amp; Development"/>
    <x v="0"/>
    <s v="Caucasian"/>
    <n v="33"/>
    <x v="55"/>
    <n v="83990"/>
    <n v="0"/>
    <x v="0"/>
    <s v="Chicago"/>
    <s v=""/>
    <x v="1"/>
    <n v="1"/>
    <n v="0"/>
    <n v="83990"/>
    <x v="7"/>
    <n v="51"/>
    <s v="Saturday"/>
  </r>
  <r>
    <x v="56"/>
    <s v="Stella Alexander"/>
    <x v="18"/>
    <x v="5"/>
    <s v="Corporate"/>
    <x v="0"/>
    <s v="Caucasian"/>
    <n v="52"/>
    <x v="56"/>
    <n v="102043"/>
    <n v="0"/>
    <x v="0"/>
    <s v="Chicago"/>
    <s v=""/>
    <x v="1"/>
    <n v="1"/>
    <n v="0"/>
    <n v="102043"/>
    <x v="17"/>
    <n v="50"/>
    <s v="Saturday"/>
  </r>
  <r>
    <x v="57"/>
    <s v="Addison Do"/>
    <x v="19"/>
    <x v="5"/>
    <s v="Manufacturing"/>
    <x v="0"/>
    <s v="Asian"/>
    <n v="46"/>
    <x v="57"/>
    <n v="90678"/>
    <n v="0"/>
    <x v="0"/>
    <s v="Columbus"/>
    <s v=""/>
    <x v="1"/>
    <n v="1"/>
    <n v="0"/>
    <n v="90678"/>
    <x v="23"/>
    <n v="22"/>
    <s v="Wednesday"/>
  </r>
  <r>
    <x v="58"/>
    <s v="Zoey Jackson"/>
    <x v="20"/>
    <x v="4"/>
    <s v="Manufacturing"/>
    <x v="0"/>
    <s v="Black"/>
    <n v="46"/>
    <x v="58"/>
    <n v="59067"/>
    <n v="0"/>
    <x v="0"/>
    <s v="Miami"/>
    <s v=""/>
    <x v="1"/>
    <n v="1"/>
    <n v="0"/>
    <n v="59067"/>
    <x v="20"/>
    <n v="34"/>
    <s v="Thursday"/>
  </r>
  <r>
    <x v="59"/>
    <s v="John Chow"/>
    <x v="0"/>
    <x v="6"/>
    <s v="Research &amp; Development"/>
    <x v="1"/>
    <s v="Asian"/>
    <n v="45"/>
    <x v="59"/>
    <n v="135062"/>
    <n v="0.15"/>
    <x v="1"/>
    <s v="Chengdu"/>
    <s v=""/>
    <x v="1"/>
    <n v="1"/>
    <n v="20259.3"/>
    <n v="155321.29999999999"/>
    <x v="9"/>
    <n v="11"/>
    <s v="Thursday"/>
  </r>
  <r>
    <x v="60"/>
    <s v="Ava Ayala"/>
    <x v="0"/>
    <x v="0"/>
    <s v="Corporate"/>
    <x v="0"/>
    <s v="Latino"/>
    <n v="55"/>
    <x v="60"/>
    <n v="159044"/>
    <n v="0.1"/>
    <x v="2"/>
    <s v="Manaus"/>
    <s v=""/>
    <x v="1"/>
    <n v="1"/>
    <n v="15904.400000000001"/>
    <n v="174948.4"/>
    <x v="2"/>
    <n v="33"/>
    <s v="Wednesday"/>
  </r>
  <r>
    <x v="61"/>
    <s v="Natalia Salazar"/>
    <x v="4"/>
    <x v="3"/>
    <s v="Manufacturing"/>
    <x v="0"/>
    <s v="Latino"/>
    <n v="44"/>
    <x v="61"/>
    <n v="74691"/>
    <n v="0"/>
    <x v="2"/>
    <s v="Manaus"/>
    <d v="2020-07-08T00:00:00"/>
    <x v="0"/>
    <n v="0"/>
    <n v="0"/>
    <n v="74691"/>
    <x v="3"/>
    <n v="1"/>
    <s v="Wednesday"/>
  </r>
  <r>
    <x v="62"/>
    <s v="Skylar Carrillo"/>
    <x v="11"/>
    <x v="5"/>
    <s v="Corporate"/>
    <x v="0"/>
    <s v="Latino"/>
    <n v="44"/>
    <x v="62"/>
    <n v="92753"/>
    <n v="0.13"/>
    <x v="0"/>
    <s v="Austin"/>
    <d v="2021-06-24T00:00:00"/>
    <x v="0"/>
    <n v="0"/>
    <n v="12057.890000000001"/>
    <n v="104810.89"/>
    <x v="20"/>
    <n v="51"/>
    <s v="Thursday"/>
  </r>
  <r>
    <x v="63"/>
    <s v="Christian Sanders"/>
    <x v="9"/>
    <x v="4"/>
    <s v="Speciality Products"/>
    <x v="1"/>
    <s v="Black"/>
    <n v="45"/>
    <x v="63"/>
    <n v="236946"/>
    <n v="0.37"/>
    <x v="0"/>
    <s v="Seattle"/>
    <s v=""/>
    <x v="1"/>
    <n v="1"/>
    <n v="87670.02"/>
    <n v="324616.02"/>
    <x v="11"/>
    <n v="32"/>
    <s v="Wednesday"/>
  </r>
  <r>
    <x v="64"/>
    <s v="Penelope Coleman"/>
    <x v="7"/>
    <x v="1"/>
    <s v="Corporate"/>
    <x v="0"/>
    <s v="Black"/>
    <n v="36"/>
    <x v="64"/>
    <n v="48906"/>
    <n v="0"/>
    <x v="0"/>
    <s v="Miami"/>
    <s v=""/>
    <x v="1"/>
    <n v="1"/>
    <n v="0"/>
    <n v="48906"/>
    <x v="9"/>
    <n v="35"/>
    <s v="Friday"/>
  </r>
  <r>
    <x v="65"/>
    <s v="Piper Richardson"/>
    <x v="4"/>
    <x v="2"/>
    <s v="Corporate"/>
    <x v="0"/>
    <s v="Caucasian"/>
    <n v="38"/>
    <x v="65"/>
    <n v="80024"/>
    <n v="0"/>
    <x v="0"/>
    <s v="Columbus"/>
    <s v=""/>
    <x v="1"/>
    <n v="1"/>
    <n v="0"/>
    <n v="80024"/>
    <x v="20"/>
    <n v="5"/>
    <s v="Sunday"/>
  </r>
  <r>
    <x v="66"/>
    <s v="Everly Walker"/>
    <x v="16"/>
    <x v="4"/>
    <s v="Speciality Products"/>
    <x v="0"/>
    <s v="Caucasian"/>
    <n v="41"/>
    <x v="66"/>
    <n v="54415"/>
    <n v="0"/>
    <x v="0"/>
    <s v="Seattle"/>
    <d v="2014-01-22T00:00:00"/>
    <x v="0"/>
    <n v="0"/>
    <n v="0"/>
    <n v="54415"/>
    <x v="8"/>
    <n v="43"/>
    <s v="Friday"/>
  </r>
  <r>
    <x v="67"/>
    <s v="Aurora Ali"/>
    <x v="6"/>
    <x v="6"/>
    <s v="Research &amp; Development"/>
    <x v="0"/>
    <s v="Asian"/>
    <n v="30"/>
    <x v="67"/>
    <n v="120341"/>
    <n v="7.0000000000000007E-2"/>
    <x v="0"/>
    <s v="Seattle"/>
    <s v=""/>
    <x v="1"/>
    <n v="1"/>
    <n v="8423.8700000000008"/>
    <n v="128764.87"/>
    <x v="0"/>
    <n v="18"/>
    <s v="Sunday"/>
  </r>
  <r>
    <x v="68"/>
    <s v="Penelope Guerrero"/>
    <x v="9"/>
    <x v="0"/>
    <s v="Speciality Products"/>
    <x v="0"/>
    <s v="Latino"/>
    <n v="43"/>
    <x v="68"/>
    <n v="208415"/>
    <n v="0.35"/>
    <x v="0"/>
    <s v="Seattle"/>
    <s v=""/>
    <x v="1"/>
    <n v="1"/>
    <n v="72945.25"/>
    <n v="281360.25"/>
    <x v="8"/>
    <n v="32"/>
    <s v="Tuesday"/>
  </r>
  <r>
    <x v="69"/>
    <s v="Anna Mehta"/>
    <x v="21"/>
    <x v="0"/>
    <s v="Speciality Products"/>
    <x v="0"/>
    <s v="Asian"/>
    <n v="32"/>
    <x v="69"/>
    <n v="78844"/>
    <n v="0"/>
    <x v="0"/>
    <s v="Seattle"/>
    <s v=""/>
    <x v="1"/>
    <n v="1"/>
    <n v="0"/>
    <n v="78844"/>
    <x v="6"/>
    <n v="2"/>
    <s v="Sunday"/>
  </r>
  <r>
    <x v="70"/>
    <s v="William Foster"/>
    <x v="17"/>
    <x v="5"/>
    <s v="Manufacturing"/>
    <x v="1"/>
    <s v="Caucasian"/>
    <n v="58"/>
    <x v="70"/>
    <n v="76354"/>
    <n v="0"/>
    <x v="0"/>
    <s v="Phoenix"/>
    <d v="2021-09-26T00:00:00"/>
    <x v="0"/>
    <n v="0"/>
    <n v="0"/>
    <n v="76354"/>
    <x v="12"/>
    <n v="21"/>
    <s v="Thursday"/>
  </r>
  <r>
    <x v="71"/>
    <s v="Jade Rojas"/>
    <x v="2"/>
    <x v="1"/>
    <s v="Speciality Products"/>
    <x v="0"/>
    <s v="Latino"/>
    <n v="37"/>
    <x v="71"/>
    <n v="165927"/>
    <n v="0.2"/>
    <x v="0"/>
    <s v="Phoenix"/>
    <s v=""/>
    <x v="1"/>
    <n v="1"/>
    <n v="33185.4"/>
    <n v="199112.4"/>
    <x v="3"/>
    <n v="5"/>
    <s v="Monday"/>
  </r>
  <r>
    <x v="72"/>
    <s v="Isla Espinoza"/>
    <x v="6"/>
    <x v="3"/>
    <s v="Speciality Products"/>
    <x v="0"/>
    <s v="Latino"/>
    <n v="38"/>
    <x v="72"/>
    <n v="109812"/>
    <n v="0.09"/>
    <x v="2"/>
    <s v="Manaus"/>
    <s v=""/>
    <x v="1"/>
    <n v="1"/>
    <n v="9883.08"/>
    <n v="119695.08"/>
    <x v="9"/>
    <n v="47"/>
    <s v="Tuesday"/>
  </r>
  <r>
    <x v="73"/>
    <s v="David Chu"/>
    <x v="8"/>
    <x v="5"/>
    <s v="Corporate"/>
    <x v="1"/>
    <s v="Asian"/>
    <n v="55"/>
    <x v="73"/>
    <n v="86299"/>
    <n v="0"/>
    <x v="0"/>
    <s v="Seattle"/>
    <s v=""/>
    <x v="1"/>
    <n v="1"/>
    <n v="0"/>
    <n v="86299"/>
    <x v="25"/>
    <n v="36"/>
    <s v="Thursday"/>
  </r>
  <r>
    <x v="74"/>
    <s v="Thomas Padilla"/>
    <x v="9"/>
    <x v="6"/>
    <s v="Research &amp; Development"/>
    <x v="1"/>
    <s v="Latino"/>
    <n v="57"/>
    <x v="74"/>
    <n v="206624"/>
    <n v="0.4"/>
    <x v="2"/>
    <s v="Sao Paulo"/>
    <s v=""/>
    <x v="1"/>
    <n v="1"/>
    <n v="82649.600000000006"/>
    <n v="289273.59999999998"/>
    <x v="13"/>
    <n v="30"/>
    <s v="Saturday"/>
  </r>
  <r>
    <x v="75"/>
    <s v="Miles Salazar"/>
    <x v="12"/>
    <x v="0"/>
    <s v="Manufacturing"/>
    <x v="1"/>
    <s v="Latino"/>
    <n v="36"/>
    <x v="75"/>
    <n v="53215"/>
    <n v="0"/>
    <x v="2"/>
    <s v="Sao Paulo"/>
    <d v="2014-03-27T00:00:00"/>
    <x v="0"/>
    <n v="0"/>
    <n v="0"/>
    <n v="53215"/>
    <x v="22"/>
    <n v="52"/>
    <s v="Thursday"/>
  </r>
  <r>
    <x v="76"/>
    <s v="Mila Hong"/>
    <x v="22"/>
    <x v="5"/>
    <s v="Research &amp; Development"/>
    <x v="0"/>
    <s v="Asian"/>
    <n v="30"/>
    <x v="76"/>
    <n v="86858"/>
    <n v="0"/>
    <x v="1"/>
    <s v="Chongqing"/>
    <d v="2017-10-08T00:00:00"/>
    <x v="0"/>
    <n v="0"/>
    <n v="0"/>
    <n v="86858"/>
    <x v="5"/>
    <n v="21"/>
    <s v="Monday"/>
  </r>
  <r>
    <x v="77"/>
    <s v="Benjamin Moua"/>
    <x v="3"/>
    <x v="0"/>
    <s v="Manufacturing"/>
    <x v="1"/>
    <s v="Asian"/>
    <n v="40"/>
    <x v="77"/>
    <n v="93971"/>
    <n v="0.08"/>
    <x v="1"/>
    <s v="Chongqing"/>
    <s v=""/>
    <x v="1"/>
    <n v="1"/>
    <n v="7517.68"/>
    <n v="101488.68"/>
    <x v="26"/>
    <n v="27"/>
    <s v="Monday"/>
  </r>
  <r>
    <x v="78"/>
    <s v="Samuel Morales"/>
    <x v="13"/>
    <x v="1"/>
    <s v="Corporate"/>
    <x v="1"/>
    <s v="Latino"/>
    <n v="34"/>
    <x v="78"/>
    <n v="57008"/>
    <n v="0"/>
    <x v="0"/>
    <s v="Phoenix"/>
    <s v=""/>
    <x v="1"/>
    <n v="1"/>
    <n v="0"/>
    <n v="57008"/>
    <x v="16"/>
    <n v="26"/>
    <s v="Saturday"/>
  </r>
  <r>
    <x v="79"/>
    <s v="John Soto"/>
    <x v="0"/>
    <x v="1"/>
    <s v="Manufacturing"/>
    <x v="1"/>
    <s v="Latino"/>
    <n v="60"/>
    <x v="79"/>
    <n v="141899"/>
    <n v="0.15"/>
    <x v="0"/>
    <s v="Phoenix"/>
    <s v=""/>
    <x v="1"/>
    <n v="1"/>
    <n v="21284.85"/>
    <n v="163183.85"/>
    <x v="16"/>
    <n v="39"/>
    <s v="Wednesday"/>
  </r>
  <r>
    <x v="80"/>
    <s v="Joseph Martin"/>
    <x v="13"/>
    <x v="6"/>
    <s v="Corporate"/>
    <x v="1"/>
    <s v="Black"/>
    <n v="41"/>
    <x v="80"/>
    <n v="64847"/>
    <n v="0"/>
    <x v="0"/>
    <s v="Miami"/>
    <s v=""/>
    <x v="1"/>
    <n v="1"/>
    <n v="0"/>
    <n v="64847"/>
    <x v="0"/>
    <n v="38"/>
    <s v="Tuesday"/>
  </r>
  <r>
    <x v="81"/>
    <s v="Jose Ross"/>
    <x v="11"/>
    <x v="5"/>
    <s v="Research &amp; Development"/>
    <x v="1"/>
    <s v="Caucasian"/>
    <n v="53"/>
    <x v="81"/>
    <n v="116878"/>
    <n v="0.11"/>
    <x v="0"/>
    <s v="Miami"/>
    <s v=""/>
    <x v="1"/>
    <n v="1"/>
    <n v="12856.58"/>
    <n v="129734.58"/>
    <x v="27"/>
    <n v="15"/>
    <s v="Wednesday"/>
  </r>
  <r>
    <x v="82"/>
    <s v="Parker James"/>
    <x v="10"/>
    <x v="5"/>
    <s v="Speciality Products"/>
    <x v="1"/>
    <s v="Black"/>
    <n v="45"/>
    <x v="26"/>
    <n v="70505"/>
    <n v="0"/>
    <x v="0"/>
    <s v="Austin"/>
    <s v=""/>
    <x v="1"/>
    <n v="1"/>
    <n v="0"/>
    <n v="70505"/>
    <x v="17"/>
    <n v="6"/>
    <s v="Saturday"/>
  </r>
  <r>
    <x v="83"/>
    <s v="Everleigh Fernandez"/>
    <x v="2"/>
    <x v="5"/>
    <s v="Research &amp; Development"/>
    <x v="0"/>
    <s v="Latino"/>
    <n v="30"/>
    <x v="82"/>
    <n v="189702"/>
    <n v="0.28000000000000003"/>
    <x v="2"/>
    <s v="Manaus"/>
    <d v="2020-12-21T00:00:00"/>
    <x v="0"/>
    <n v="0"/>
    <n v="53116.560000000005"/>
    <n v="242818.56"/>
    <x v="0"/>
    <n v="22"/>
    <s v="Sunday"/>
  </r>
  <r>
    <x v="84"/>
    <s v="Lincoln Hall"/>
    <x v="2"/>
    <x v="3"/>
    <s v="Speciality Products"/>
    <x v="1"/>
    <s v="Caucasian"/>
    <n v="26"/>
    <x v="83"/>
    <n v="180664"/>
    <n v="0.27"/>
    <x v="0"/>
    <s v="Chicago"/>
    <s v=""/>
    <x v="1"/>
    <n v="1"/>
    <n v="48779.280000000006"/>
    <n v="229443.28"/>
    <x v="6"/>
    <n v="31"/>
    <s v="Tuesday"/>
  </r>
  <r>
    <x v="85"/>
    <s v="Willow Mai"/>
    <x v="20"/>
    <x v="4"/>
    <s v="Manufacturing"/>
    <x v="0"/>
    <s v="Asian"/>
    <n v="45"/>
    <x v="84"/>
    <n v="48345"/>
    <n v="0"/>
    <x v="1"/>
    <s v="Chengdu"/>
    <s v=""/>
    <x v="1"/>
    <n v="1"/>
    <n v="0"/>
    <n v="48345"/>
    <x v="13"/>
    <n v="51"/>
    <s v="Wednesday"/>
  </r>
  <r>
    <x v="86"/>
    <s v="Jack Cheng"/>
    <x v="2"/>
    <x v="4"/>
    <s v="Manufacturing"/>
    <x v="1"/>
    <s v="Asian"/>
    <n v="42"/>
    <x v="85"/>
    <n v="152214"/>
    <n v="0.3"/>
    <x v="1"/>
    <s v="Beijing"/>
    <s v=""/>
    <x v="1"/>
    <n v="1"/>
    <n v="45664.2"/>
    <n v="197878.2"/>
    <x v="15"/>
    <n v="3"/>
    <s v="Thursday"/>
  </r>
  <r>
    <x v="87"/>
    <s v="Genesis Navarro"/>
    <x v="21"/>
    <x v="0"/>
    <s v="Corporate"/>
    <x v="0"/>
    <s v="Latino"/>
    <n v="41"/>
    <x v="86"/>
    <n v="69803"/>
    <n v="0"/>
    <x v="2"/>
    <s v="Manaus"/>
    <s v=""/>
    <x v="1"/>
    <n v="1"/>
    <n v="0"/>
    <n v="69803"/>
    <x v="8"/>
    <n v="18"/>
    <s v="Tuesday"/>
  </r>
  <r>
    <x v="88"/>
    <s v="Eliza Hernandez"/>
    <x v="23"/>
    <x v="0"/>
    <s v="Corporate"/>
    <x v="0"/>
    <s v="Latino"/>
    <n v="48"/>
    <x v="87"/>
    <n v="76588"/>
    <n v="0"/>
    <x v="2"/>
    <s v="Rio de Janerio"/>
    <s v=""/>
    <x v="1"/>
    <n v="1"/>
    <n v="0"/>
    <n v="76588"/>
    <x v="3"/>
    <n v="27"/>
    <s v="Thursday"/>
  </r>
  <r>
    <x v="89"/>
    <s v="Gabriel Brooks"/>
    <x v="24"/>
    <x v="0"/>
    <s v="Manufacturing"/>
    <x v="1"/>
    <s v="Caucasian"/>
    <n v="29"/>
    <x v="88"/>
    <n v="84596"/>
    <n v="0"/>
    <x v="0"/>
    <s v="Miami"/>
    <s v=""/>
    <x v="1"/>
    <n v="1"/>
    <n v="0"/>
    <n v="84596"/>
    <x v="7"/>
    <n v="50"/>
    <s v="Monday"/>
  </r>
  <r>
    <x v="90"/>
    <s v="Jack Huynh"/>
    <x v="6"/>
    <x v="6"/>
    <s v="Research &amp; Development"/>
    <x v="1"/>
    <s v="Asian"/>
    <n v="27"/>
    <x v="89"/>
    <n v="114441"/>
    <n v="0.1"/>
    <x v="1"/>
    <s v="Chongqing"/>
    <d v="2019-12-22T00:00:00"/>
    <x v="0"/>
    <n v="0"/>
    <n v="11444.1"/>
    <n v="125885.1"/>
    <x v="7"/>
    <n v="39"/>
    <s v="Tuesday"/>
  </r>
  <r>
    <x v="91"/>
    <s v="Everly Chow"/>
    <x v="0"/>
    <x v="1"/>
    <s v="Speciality Products"/>
    <x v="0"/>
    <s v="Asian"/>
    <n v="33"/>
    <x v="90"/>
    <n v="140402"/>
    <n v="0.15"/>
    <x v="1"/>
    <s v="Beijing"/>
    <s v=""/>
    <x v="1"/>
    <n v="1"/>
    <n v="21060.3"/>
    <n v="161462.29999999999"/>
    <x v="7"/>
    <n v="16"/>
    <s v="Saturday"/>
  </r>
  <r>
    <x v="92"/>
    <s v="Amelia Salazar"/>
    <x v="13"/>
    <x v="1"/>
    <s v="Corporate"/>
    <x v="0"/>
    <s v="Latino"/>
    <n v="26"/>
    <x v="91"/>
    <n v="59817"/>
    <n v="0"/>
    <x v="2"/>
    <s v="Sao Paulo"/>
    <s v=""/>
    <x v="1"/>
    <n v="1"/>
    <n v="0"/>
    <n v="59817"/>
    <x v="3"/>
    <n v="17"/>
    <s v="Tuesday"/>
  </r>
  <r>
    <x v="93"/>
    <s v="Xavier Zheng"/>
    <x v="5"/>
    <x v="2"/>
    <s v="Manufacturing"/>
    <x v="1"/>
    <s v="Asian"/>
    <n v="31"/>
    <x v="92"/>
    <n v="55854"/>
    <n v="0"/>
    <x v="0"/>
    <s v="Austin"/>
    <s v=""/>
    <x v="1"/>
    <n v="1"/>
    <n v="0"/>
    <n v="55854"/>
    <x v="5"/>
    <n v="29"/>
    <s v="Saturday"/>
  </r>
  <r>
    <x v="94"/>
    <s v="Matthew Chau"/>
    <x v="15"/>
    <x v="4"/>
    <s v="Research &amp; Development"/>
    <x v="1"/>
    <s v="Asian"/>
    <n v="53"/>
    <x v="93"/>
    <n v="95998"/>
    <n v="0"/>
    <x v="0"/>
    <s v="Seattle"/>
    <s v=""/>
    <x v="1"/>
    <n v="1"/>
    <n v="0"/>
    <n v="95998"/>
    <x v="12"/>
    <n v="46"/>
    <s v="Saturday"/>
  </r>
  <r>
    <x v="95"/>
    <s v="Mia Cheng"/>
    <x v="0"/>
    <x v="2"/>
    <s v="Manufacturing"/>
    <x v="0"/>
    <s v="Asian"/>
    <n v="34"/>
    <x v="94"/>
    <n v="154941"/>
    <n v="0.13"/>
    <x v="0"/>
    <s v="Phoenix"/>
    <s v=""/>
    <x v="1"/>
    <n v="1"/>
    <n v="20142.330000000002"/>
    <n v="175083.33000000002"/>
    <x v="16"/>
    <n v="17"/>
    <s v="Wednesday"/>
  </r>
  <r>
    <x v="96"/>
    <s v="Rylee Yu"/>
    <x v="9"/>
    <x v="1"/>
    <s v="Speciality Products"/>
    <x v="0"/>
    <s v="Asian"/>
    <n v="54"/>
    <x v="95"/>
    <n v="247022"/>
    <n v="0.3"/>
    <x v="1"/>
    <s v="Beijing"/>
    <s v=""/>
    <x v="1"/>
    <n v="1"/>
    <n v="74106.599999999991"/>
    <n v="321128.59999999998"/>
    <x v="24"/>
    <n v="29"/>
    <s v="Sunday"/>
  </r>
  <r>
    <x v="97"/>
    <s v="Zoe Romero"/>
    <x v="23"/>
    <x v="0"/>
    <s v="Manufacturing"/>
    <x v="0"/>
    <s v="Latino"/>
    <n v="32"/>
    <x v="96"/>
    <n v="88072"/>
    <n v="0"/>
    <x v="2"/>
    <s v="Sao Paulo"/>
    <s v=""/>
    <x v="1"/>
    <n v="1"/>
    <n v="0"/>
    <n v="88072"/>
    <x v="9"/>
    <n v="41"/>
    <s v="Tuesday"/>
  </r>
  <r>
    <x v="98"/>
    <s v="Nolan Bui"/>
    <x v="3"/>
    <x v="0"/>
    <s v="Research &amp; Development"/>
    <x v="1"/>
    <s v="Asian"/>
    <n v="28"/>
    <x v="97"/>
    <n v="67925"/>
    <n v="0.08"/>
    <x v="1"/>
    <s v="Shanghai"/>
    <s v=""/>
    <x v="1"/>
    <n v="1"/>
    <n v="5434"/>
    <n v="73359"/>
    <x v="6"/>
    <n v="22"/>
    <s v="Tuesday"/>
  </r>
  <r>
    <x v="99"/>
    <s v="Nevaeh Jones"/>
    <x v="9"/>
    <x v="2"/>
    <s v="Manufacturing"/>
    <x v="0"/>
    <s v="Caucasian"/>
    <n v="31"/>
    <x v="98"/>
    <n v="219693"/>
    <n v="0.3"/>
    <x v="0"/>
    <s v="Austin"/>
    <s v=""/>
    <x v="1"/>
    <n v="1"/>
    <n v="65907.899999999994"/>
    <n v="285600.90000000002"/>
    <x v="6"/>
    <n v="34"/>
    <s v="Thursday"/>
  </r>
  <r>
    <x v="100"/>
    <s v="Samantha Adams"/>
    <x v="22"/>
    <x v="5"/>
    <s v="Research &amp; Development"/>
    <x v="0"/>
    <s v="Caucasian"/>
    <n v="45"/>
    <x v="99"/>
    <n v="61773"/>
    <n v="0"/>
    <x v="0"/>
    <s v="Seattle"/>
    <s v=""/>
    <x v="1"/>
    <n v="1"/>
    <n v="0"/>
    <n v="61773"/>
    <x v="11"/>
    <n v="17"/>
    <s v="Monday"/>
  </r>
  <r>
    <x v="101"/>
    <s v="Madeline Shin"/>
    <x v="3"/>
    <x v="0"/>
    <s v="Speciality Products"/>
    <x v="0"/>
    <s v="Asian"/>
    <n v="48"/>
    <x v="100"/>
    <n v="74546"/>
    <n v="0.09"/>
    <x v="0"/>
    <s v="Seattle"/>
    <s v=""/>
    <x v="1"/>
    <n v="1"/>
    <n v="6709.1399999999994"/>
    <n v="81255.14"/>
    <x v="26"/>
    <n v="2"/>
    <s v="Tuesday"/>
  </r>
  <r>
    <x v="102"/>
    <s v="Noah King"/>
    <x v="25"/>
    <x v="5"/>
    <s v="Speciality Products"/>
    <x v="1"/>
    <s v="Black"/>
    <n v="56"/>
    <x v="101"/>
    <n v="62575"/>
    <n v="0"/>
    <x v="0"/>
    <s v="Miami"/>
    <s v=""/>
    <x v="1"/>
    <n v="1"/>
    <n v="0"/>
    <n v="62575"/>
    <x v="16"/>
    <n v="5"/>
    <s v="Tuesday"/>
  </r>
  <r>
    <x v="103"/>
    <s v="Leilani Chow"/>
    <x v="2"/>
    <x v="4"/>
    <s v="Corporate"/>
    <x v="0"/>
    <s v="Asian"/>
    <n v="27"/>
    <x v="102"/>
    <n v="199041"/>
    <n v="0.16"/>
    <x v="1"/>
    <s v="Beijing"/>
    <s v=""/>
    <x v="1"/>
    <n v="1"/>
    <n v="31846.560000000001"/>
    <n v="230887.56"/>
    <x v="9"/>
    <n v="9"/>
    <s v="Tuesday"/>
  </r>
  <r>
    <x v="104"/>
    <s v="Connor Simmons"/>
    <x v="13"/>
    <x v="3"/>
    <s v="Speciality Products"/>
    <x v="1"/>
    <s v="Caucasian"/>
    <n v="55"/>
    <x v="103"/>
    <n v="52310"/>
    <n v="0"/>
    <x v="0"/>
    <s v="Miami"/>
    <d v="2018-10-12T00:00:00"/>
    <x v="0"/>
    <n v="0"/>
    <n v="0"/>
    <n v="52310"/>
    <x v="26"/>
    <n v="14"/>
    <s v="Thursday"/>
  </r>
  <r>
    <x v="105"/>
    <s v="Grayson Cooper"/>
    <x v="0"/>
    <x v="1"/>
    <s v="Speciality Products"/>
    <x v="1"/>
    <s v="Black"/>
    <n v="64"/>
    <x v="104"/>
    <n v="159571"/>
    <n v="0.1"/>
    <x v="0"/>
    <s v="Columbus"/>
    <s v=""/>
    <x v="1"/>
    <n v="1"/>
    <n v="15957.1"/>
    <n v="175528.1"/>
    <x v="11"/>
    <n v="26"/>
    <s v="Saturday"/>
  </r>
  <r>
    <x v="106"/>
    <s v="Ivy Soto"/>
    <x v="17"/>
    <x v="5"/>
    <s v="Research &amp; Development"/>
    <x v="0"/>
    <s v="Latino"/>
    <n v="50"/>
    <x v="105"/>
    <n v="91763"/>
    <n v="0"/>
    <x v="0"/>
    <s v="Austin"/>
    <s v=""/>
    <x v="1"/>
    <n v="1"/>
    <n v="0"/>
    <n v="91763"/>
    <x v="1"/>
    <n v="43"/>
    <s v="Thursday"/>
  </r>
  <r>
    <x v="107"/>
    <s v="Aurora Simmons"/>
    <x v="25"/>
    <x v="5"/>
    <s v="Corporate"/>
    <x v="0"/>
    <s v="Caucasian"/>
    <n v="51"/>
    <x v="106"/>
    <n v="96475"/>
    <n v="0"/>
    <x v="0"/>
    <s v="Austin"/>
    <s v=""/>
    <x v="1"/>
    <n v="1"/>
    <n v="0"/>
    <n v="96475"/>
    <x v="4"/>
    <n v="51"/>
    <s v="Friday"/>
  </r>
  <r>
    <x v="108"/>
    <s v="Andrew Thomas"/>
    <x v="8"/>
    <x v="5"/>
    <s v="Manufacturing"/>
    <x v="1"/>
    <s v="Caucasian"/>
    <n v="36"/>
    <x v="107"/>
    <n v="113781"/>
    <n v="0"/>
    <x v="0"/>
    <s v="Columbus"/>
    <s v=""/>
    <x v="1"/>
    <n v="1"/>
    <n v="0"/>
    <n v="113781"/>
    <x v="0"/>
    <n v="49"/>
    <s v="Friday"/>
  </r>
  <r>
    <x v="109"/>
    <s v="Ezekiel Desai"/>
    <x v="2"/>
    <x v="1"/>
    <s v="Research &amp; Development"/>
    <x v="1"/>
    <s v="Asian"/>
    <n v="42"/>
    <x v="108"/>
    <n v="166599"/>
    <n v="0.26"/>
    <x v="0"/>
    <s v="Seattle"/>
    <s v=""/>
    <x v="1"/>
    <n v="1"/>
    <n v="43315.74"/>
    <n v="209914.74"/>
    <x v="13"/>
    <n v="3"/>
    <s v="Wednesday"/>
  </r>
  <r>
    <x v="110"/>
    <s v="Gabriella Gupta"/>
    <x v="26"/>
    <x v="2"/>
    <s v="Corporate"/>
    <x v="0"/>
    <s v="Asian"/>
    <n v="41"/>
    <x v="109"/>
    <n v="95372"/>
    <n v="0"/>
    <x v="1"/>
    <s v="Shanghai"/>
    <s v=""/>
    <x v="1"/>
    <n v="1"/>
    <n v="0"/>
    <n v="95372"/>
    <x v="17"/>
    <n v="8"/>
    <s v="Tuesday"/>
  </r>
  <r>
    <x v="111"/>
    <s v="Skylar Liu"/>
    <x v="2"/>
    <x v="0"/>
    <s v="Research &amp; Development"/>
    <x v="0"/>
    <s v="Asian"/>
    <n v="29"/>
    <x v="110"/>
    <n v="161203"/>
    <n v="0.15"/>
    <x v="1"/>
    <s v="Chengdu"/>
    <s v=""/>
    <x v="1"/>
    <n v="1"/>
    <n v="24180.45"/>
    <n v="185383.45"/>
    <x v="6"/>
    <n v="33"/>
    <s v="Sunday"/>
  </r>
  <r>
    <x v="112"/>
    <s v="Nova Coleman"/>
    <x v="27"/>
    <x v="0"/>
    <s v="Manufacturing"/>
    <x v="0"/>
    <s v="Caucasian"/>
    <n v="44"/>
    <x v="111"/>
    <n v="74738"/>
    <n v="0"/>
    <x v="0"/>
    <s v="Miami"/>
    <s v=""/>
    <x v="1"/>
    <n v="1"/>
    <n v="0"/>
    <n v="74738"/>
    <x v="2"/>
    <n v="50"/>
    <s v="Wednesday"/>
  </r>
  <r>
    <x v="113"/>
    <s v="Evelyn Dinh"/>
    <x v="2"/>
    <x v="2"/>
    <s v="Research &amp; Development"/>
    <x v="0"/>
    <s v="Asian"/>
    <n v="41"/>
    <x v="112"/>
    <n v="171173"/>
    <n v="0.21"/>
    <x v="0"/>
    <s v="Columbus"/>
    <s v=""/>
    <x v="1"/>
    <n v="1"/>
    <n v="35946.33"/>
    <n v="207119.33000000002"/>
    <x v="7"/>
    <n v="32"/>
    <s v="Friday"/>
  </r>
  <r>
    <x v="114"/>
    <s v="Brooks Marquez"/>
    <x v="9"/>
    <x v="2"/>
    <s v="Corporate"/>
    <x v="1"/>
    <s v="Latino"/>
    <n v="61"/>
    <x v="113"/>
    <n v="201464"/>
    <n v="0.37"/>
    <x v="0"/>
    <s v="Chicago"/>
    <s v=""/>
    <x v="1"/>
    <n v="1"/>
    <n v="74541.679999999993"/>
    <n v="276005.68"/>
    <x v="3"/>
    <n v="39"/>
    <s v="Tuesday"/>
  </r>
  <r>
    <x v="115"/>
    <s v="Connor Joseph"/>
    <x v="2"/>
    <x v="4"/>
    <s v="Corporate"/>
    <x v="1"/>
    <s v="Caucasian"/>
    <n v="50"/>
    <x v="114"/>
    <n v="174895"/>
    <n v="0.15"/>
    <x v="0"/>
    <s v="Chicago"/>
    <s v=""/>
    <x v="1"/>
    <n v="1"/>
    <n v="26234.25"/>
    <n v="201129.25"/>
    <x v="25"/>
    <n v="30"/>
    <s v="Wednesday"/>
  </r>
  <r>
    <x v="116"/>
    <s v="Mia Lam"/>
    <x v="0"/>
    <x v="0"/>
    <s v="Manufacturing"/>
    <x v="0"/>
    <s v="Asian"/>
    <n v="49"/>
    <x v="115"/>
    <n v="134486"/>
    <n v="0.14000000000000001"/>
    <x v="0"/>
    <s v="Austin"/>
    <s v=""/>
    <x v="1"/>
    <n v="1"/>
    <n v="18828.04"/>
    <n v="153314.04"/>
    <x v="2"/>
    <n v="16"/>
    <s v="Tuesday"/>
  </r>
  <r>
    <x v="117"/>
    <s v="Scarlett Rodriguez"/>
    <x v="4"/>
    <x v="1"/>
    <s v="Manufacturing"/>
    <x v="0"/>
    <s v="Latino"/>
    <n v="60"/>
    <x v="116"/>
    <n v="71699"/>
    <n v="0"/>
    <x v="2"/>
    <s v="Manaus"/>
    <s v=""/>
    <x v="1"/>
    <n v="1"/>
    <n v="0"/>
    <n v="71699"/>
    <x v="26"/>
    <n v="8"/>
    <s v="Saturday"/>
  </r>
  <r>
    <x v="118"/>
    <s v="Cora Rivera"/>
    <x v="4"/>
    <x v="6"/>
    <s v="Corporate"/>
    <x v="0"/>
    <s v="Latino"/>
    <n v="42"/>
    <x v="117"/>
    <n v="94430"/>
    <n v="0"/>
    <x v="0"/>
    <s v="Seattle"/>
    <s v=""/>
    <x v="1"/>
    <n v="1"/>
    <n v="0"/>
    <n v="94430"/>
    <x v="9"/>
    <n v="1"/>
    <s v="Saturday"/>
  </r>
  <r>
    <x v="119"/>
    <s v="Liam Jung"/>
    <x v="6"/>
    <x v="1"/>
    <s v="Corporate"/>
    <x v="1"/>
    <s v="Asian"/>
    <n v="39"/>
    <x v="118"/>
    <n v="103504"/>
    <n v="7.0000000000000007E-2"/>
    <x v="1"/>
    <s v="Chengdu"/>
    <s v=""/>
    <x v="1"/>
    <n v="1"/>
    <n v="7245.2800000000007"/>
    <n v="110749.28"/>
    <x v="22"/>
    <n v="3"/>
    <s v="Thursday"/>
  </r>
  <r>
    <x v="120"/>
    <s v="Sophia Huynh"/>
    <x v="14"/>
    <x v="0"/>
    <s v="Manufacturing"/>
    <x v="0"/>
    <s v="Asian"/>
    <n v="55"/>
    <x v="119"/>
    <n v="92771"/>
    <n v="0"/>
    <x v="0"/>
    <s v="Miami"/>
    <s v=""/>
    <x v="1"/>
    <n v="1"/>
    <n v="0"/>
    <n v="92771"/>
    <x v="17"/>
    <n v="33"/>
    <s v="Tuesday"/>
  </r>
  <r>
    <x v="121"/>
    <s v="Athena Carrillo"/>
    <x v="13"/>
    <x v="1"/>
    <s v="Speciality Products"/>
    <x v="0"/>
    <s v="Latino"/>
    <n v="39"/>
    <x v="120"/>
    <n v="71531"/>
    <n v="0"/>
    <x v="0"/>
    <s v="Columbus"/>
    <s v=""/>
    <x v="1"/>
    <n v="1"/>
    <n v="0"/>
    <n v="71531"/>
    <x v="2"/>
    <n v="14"/>
    <s v="Thursday"/>
  </r>
  <r>
    <x v="122"/>
    <s v="Greyson Sanders"/>
    <x v="21"/>
    <x v="0"/>
    <s v="Speciality Products"/>
    <x v="1"/>
    <s v="Black"/>
    <n v="28"/>
    <x v="121"/>
    <n v="90304"/>
    <n v="0"/>
    <x v="0"/>
    <s v="Chicago"/>
    <s v=""/>
    <x v="1"/>
    <n v="1"/>
    <n v="0"/>
    <n v="90304"/>
    <x v="3"/>
    <n v="10"/>
    <s v="Wednesday"/>
  </r>
  <r>
    <x v="123"/>
    <s v="Vivian Lewis"/>
    <x v="6"/>
    <x v="6"/>
    <s v="Manufacturing"/>
    <x v="0"/>
    <s v="Caucasian"/>
    <n v="65"/>
    <x v="122"/>
    <n v="104903"/>
    <n v="0.1"/>
    <x v="0"/>
    <s v="Columbus"/>
    <s v=""/>
    <x v="1"/>
    <n v="1"/>
    <n v="10490.300000000001"/>
    <n v="115393.3"/>
    <x v="24"/>
    <n v="37"/>
    <s v="Wednesday"/>
  </r>
  <r>
    <x v="124"/>
    <s v="Elena Vang"/>
    <x v="7"/>
    <x v="1"/>
    <s v="Corporate"/>
    <x v="0"/>
    <s v="Asian"/>
    <n v="52"/>
    <x v="123"/>
    <n v="55859"/>
    <n v="0"/>
    <x v="1"/>
    <s v="Beijing"/>
    <s v=""/>
    <x v="1"/>
    <n v="1"/>
    <n v="0"/>
    <n v="55859"/>
    <x v="3"/>
    <n v="8"/>
    <s v="Tuesday"/>
  </r>
  <r>
    <x v="125"/>
    <s v="Natalia Diaz"/>
    <x v="19"/>
    <x v="5"/>
    <s v="Corporate"/>
    <x v="0"/>
    <s v="Latino"/>
    <n v="62"/>
    <x v="124"/>
    <n v="79785"/>
    <n v="0"/>
    <x v="0"/>
    <s v="Austin"/>
    <s v=""/>
    <x v="1"/>
    <n v="1"/>
    <n v="0"/>
    <n v="79785"/>
    <x v="2"/>
    <n v="41"/>
    <s v="Thursday"/>
  </r>
  <r>
    <x v="126"/>
    <s v="Mila Leung"/>
    <x v="4"/>
    <x v="6"/>
    <s v="Corporate"/>
    <x v="0"/>
    <s v="Asian"/>
    <n v="39"/>
    <x v="125"/>
    <n v="99017"/>
    <n v="0"/>
    <x v="1"/>
    <s v="Beijing"/>
    <s v=""/>
    <x v="1"/>
    <n v="1"/>
    <n v="0"/>
    <n v="99017"/>
    <x v="26"/>
    <n v="45"/>
    <s v="Monday"/>
  </r>
  <r>
    <x v="127"/>
    <s v="Ava Nelson"/>
    <x v="28"/>
    <x v="0"/>
    <s v="Manufacturing"/>
    <x v="0"/>
    <s v="Caucasian"/>
    <n v="63"/>
    <x v="126"/>
    <n v="53809"/>
    <n v="0"/>
    <x v="0"/>
    <s v="Phoenix"/>
    <s v=""/>
    <x v="1"/>
    <n v="1"/>
    <n v="0"/>
    <n v="53809"/>
    <x v="27"/>
    <n v="14"/>
    <s v="Wednesday"/>
  </r>
  <r>
    <x v="128"/>
    <s v="Mateo Chu"/>
    <x v="17"/>
    <x v="5"/>
    <s v="Speciality Products"/>
    <x v="1"/>
    <s v="Asian"/>
    <n v="27"/>
    <x v="127"/>
    <n v="71864"/>
    <n v="0"/>
    <x v="1"/>
    <s v="Chengdu"/>
    <s v=""/>
    <x v="1"/>
    <n v="1"/>
    <n v="0"/>
    <n v="71864"/>
    <x v="6"/>
    <n v="16"/>
    <s v="Thursday"/>
  </r>
  <r>
    <x v="129"/>
    <s v="Isla Lai"/>
    <x v="9"/>
    <x v="1"/>
    <s v="Corporate"/>
    <x v="0"/>
    <s v="Asian"/>
    <n v="37"/>
    <x v="128"/>
    <n v="225558"/>
    <n v="0.33"/>
    <x v="1"/>
    <s v="Shanghai"/>
    <s v=""/>
    <x v="1"/>
    <n v="1"/>
    <n v="74434.14"/>
    <n v="299992.14"/>
    <x v="24"/>
    <n v="50"/>
    <s v="Tuesday"/>
  </r>
  <r>
    <x v="130"/>
    <s v="Ezekiel Reed"/>
    <x v="0"/>
    <x v="0"/>
    <s v="Manufacturing"/>
    <x v="1"/>
    <s v="Caucasian"/>
    <n v="37"/>
    <x v="129"/>
    <n v="128984"/>
    <n v="0.12"/>
    <x v="0"/>
    <s v="Miami"/>
    <d v="2021-05-01T00:00:00"/>
    <x v="0"/>
    <n v="0"/>
    <n v="15478.08"/>
    <n v="144462.07999999999"/>
    <x v="15"/>
    <n v="9"/>
    <s v="Tuesday"/>
  </r>
  <r>
    <x v="131"/>
    <s v="Nolan Guzman"/>
    <x v="17"/>
    <x v="5"/>
    <s v="Speciality Products"/>
    <x v="1"/>
    <s v="Latino"/>
    <n v="46"/>
    <x v="130"/>
    <n v="96997"/>
    <n v="0"/>
    <x v="2"/>
    <s v="Sao Paulo"/>
    <s v=""/>
    <x v="1"/>
    <n v="1"/>
    <n v="0"/>
    <n v="96997"/>
    <x v="10"/>
    <n v="26"/>
    <s v="Sunday"/>
  </r>
  <r>
    <x v="132"/>
    <s v="Everleigh Espinoza"/>
    <x v="2"/>
    <x v="4"/>
    <s v="Manufacturing"/>
    <x v="0"/>
    <s v="Latino"/>
    <n v="54"/>
    <x v="131"/>
    <n v="176294"/>
    <n v="0.28000000000000003"/>
    <x v="0"/>
    <s v="Austin"/>
    <s v=""/>
    <x v="1"/>
    <n v="1"/>
    <n v="49362.320000000007"/>
    <n v="225656.32000000001"/>
    <x v="7"/>
    <n v="4"/>
    <s v="Monday"/>
  </r>
  <r>
    <x v="133"/>
    <s v="Evelyn Jung"/>
    <x v="7"/>
    <x v="2"/>
    <s v="Research &amp; Development"/>
    <x v="0"/>
    <s v="Asian"/>
    <n v="30"/>
    <x v="132"/>
    <n v="48340"/>
    <n v="0"/>
    <x v="1"/>
    <s v="Beijing"/>
    <s v=""/>
    <x v="1"/>
    <n v="1"/>
    <n v="0"/>
    <n v="48340"/>
    <x v="9"/>
    <n v="8"/>
    <s v="Sunday"/>
  </r>
  <r>
    <x v="134"/>
    <s v="Sophie Silva"/>
    <x v="9"/>
    <x v="5"/>
    <s v="Corporate"/>
    <x v="0"/>
    <s v="Latino"/>
    <n v="28"/>
    <x v="133"/>
    <n v="240488"/>
    <n v="0.4"/>
    <x v="2"/>
    <s v="Rio de Janerio"/>
    <s v=""/>
    <x v="1"/>
    <n v="1"/>
    <n v="96195.200000000012"/>
    <n v="336683.2"/>
    <x v="5"/>
    <n v="27"/>
    <s v="Thursday"/>
  </r>
  <r>
    <x v="135"/>
    <s v="Mateo Williams"/>
    <x v="14"/>
    <x v="0"/>
    <s v="Manufacturing"/>
    <x v="1"/>
    <s v="Caucasian"/>
    <n v="40"/>
    <x v="134"/>
    <n v="97339"/>
    <n v="0"/>
    <x v="0"/>
    <s v="Austin"/>
    <s v=""/>
    <x v="1"/>
    <n v="1"/>
    <n v="0"/>
    <n v="97339"/>
    <x v="24"/>
    <n v="4"/>
    <s v="Saturday"/>
  </r>
  <r>
    <x v="136"/>
    <s v="Kennedy Rahman"/>
    <x v="9"/>
    <x v="4"/>
    <s v="Manufacturing"/>
    <x v="0"/>
    <s v="Asian"/>
    <n v="49"/>
    <x v="135"/>
    <n v="211291"/>
    <n v="0.37"/>
    <x v="1"/>
    <s v="Chongqing"/>
    <s v=""/>
    <x v="1"/>
    <n v="1"/>
    <n v="78177.67"/>
    <n v="289468.67"/>
    <x v="13"/>
    <n v="9"/>
    <s v="Friday"/>
  </r>
  <r>
    <x v="137"/>
    <s v="Levi Mendez"/>
    <x v="9"/>
    <x v="2"/>
    <s v="Research &amp; Development"/>
    <x v="1"/>
    <s v="Latino"/>
    <n v="39"/>
    <x v="136"/>
    <n v="249506"/>
    <n v="0.3"/>
    <x v="2"/>
    <s v="Rio de Janerio"/>
    <s v=""/>
    <x v="1"/>
    <n v="1"/>
    <n v="74851.8"/>
    <n v="324357.8"/>
    <x v="24"/>
    <n v="35"/>
    <s v="Tuesday"/>
  </r>
  <r>
    <x v="138"/>
    <s v="Julian Fong"/>
    <x v="10"/>
    <x v="5"/>
    <s v="Speciality Products"/>
    <x v="1"/>
    <s v="Asian"/>
    <n v="61"/>
    <x v="137"/>
    <n v="80950"/>
    <n v="0"/>
    <x v="1"/>
    <s v="Chongqing"/>
    <s v=""/>
    <x v="1"/>
    <n v="1"/>
    <n v="0"/>
    <n v="80950"/>
    <x v="12"/>
    <n v="47"/>
    <s v="Friday"/>
  </r>
  <r>
    <x v="139"/>
    <s v="Nevaeh Kang"/>
    <x v="18"/>
    <x v="5"/>
    <s v="Research &amp; Development"/>
    <x v="0"/>
    <s v="Asian"/>
    <n v="46"/>
    <x v="138"/>
    <n v="86538"/>
    <n v="0"/>
    <x v="1"/>
    <s v="Chengdu"/>
    <s v=""/>
    <x v="1"/>
    <n v="1"/>
    <n v="0"/>
    <n v="86538"/>
    <x v="9"/>
    <n v="3"/>
    <s v="Sunday"/>
  </r>
  <r>
    <x v="140"/>
    <s v="Hannah Nelson"/>
    <x v="4"/>
    <x v="6"/>
    <s v="Speciality Products"/>
    <x v="0"/>
    <s v="Caucasian"/>
    <n v="35"/>
    <x v="139"/>
    <n v="70992"/>
    <n v="0"/>
    <x v="0"/>
    <s v="Austin"/>
    <s v=""/>
    <x v="1"/>
    <n v="1"/>
    <n v="0"/>
    <n v="70992"/>
    <x v="3"/>
    <n v="36"/>
    <s v="Saturday"/>
  </r>
  <r>
    <x v="141"/>
    <s v="Anthony Rogers"/>
    <x v="9"/>
    <x v="5"/>
    <s v="Corporate"/>
    <x v="1"/>
    <s v="Caucasian"/>
    <n v="33"/>
    <x v="140"/>
    <n v="205314"/>
    <n v="0.3"/>
    <x v="0"/>
    <s v="Columbus"/>
    <s v=""/>
    <x v="1"/>
    <n v="1"/>
    <n v="61594.2"/>
    <n v="266908.2"/>
    <x v="16"/>
    <n v="25"/>
    <s v="Thursday"/>
  </r>
  <r>
    <x v="142"/>
    <s v="Paisley Kang"/>
    <x v="9"/>
    <x v="4"/>
    <s v="Corporate"/>
    <x v="0"/>
    <s v="Asian"/>
    <n v="61"/>
    <x v="141"/>
    <n v="196951"/>
    <n v="0.33"/>
    <x v="1"/>
    <s v="Beijing"/>
    <s v=""/>
    <x v="1"/>
    <n v="1"/>
    <n v="64993.83"/>
    <n v="261944.83000000002"/>
    <x v="5"/>
    <n v="10"/>
    <s v="Friday"/>
  </r>
  <r>
    <x v="143"/>
    <s v="Matthew Gupta"/>
    <x v="24"/>
    <x v="0"/>
    <s v="Speciality Products"/>
    <x v="1"/>
    <s v="Asian"/>
    <n v="45"/>
    <x v="142"/>
    <n v="67686"/>
    <n v="0"/>
    <x v="1"/>
    <s v="Beijing"/>
    <s v=""/>
    <x v="1"/>
    <n v="1"/>
    <n v="0"/>
    <n v="67686"/>
    <x v="17"/>
    <n v="39"/>
    <s v="Sunday"/>
  </r>
  <r>
    <x v="144"/>
    <s v="Silas Chavez"/>
    <x v="1"/>
    <x v="0"/>
    <s v="Research &amp; Development"/>
    <x v="1"/>
    <s v="Latino"/>
    <n v="51"/>
    <x v="143"/>
    <n v="86431"/>
    <n v="0"/>
    <x v="0"/>
    <s v="Columbus"/>
    <s v=""/>
    <x v="1"/>
    <n v="1"/>
    <n v="0"/>
    <n v="86431"/>
    <x v="20"/>
    <n v="16"/>
    <s v="Tuesday"/>
  </r>
  <r>
    <x v="145"/>
    <s v="Colton Thao"/>
    <x v="6"/>
    <x v="4"/>
    <s v="Manufacturing"/>
    <x v="1"/>
    <s v="Asian"/>
    <n v="55"/>
    <x v="144"/>
    <n v="125936"/>
    <n v="0.08"/>
    <x v="1"/>
    <s v="Chongqing"/>
    <s v=""/>
    <x v="1"/>
    <n v="1"/>
    <n v="10074.880000000001"/>
    <n v="136010.88"/>
    <x v="4"/>
    <n v="46"/>
    <s v="Thursday"/>
  </r>
  <r>
    <x v="146"/>
    <s v="Genesis Perry"/>
    <x v="0"/>
    <x v="2"/>
    <s v="Corporate"/>
    <x v="0"/>
    <s v="Caucasian"/>
    <n v="46"/>
    <x v="145"/>
    <n v="149712"/>
    <n v="0.14000000000000001"/>
    <x v="0"/>
    <s v="Columbus"/>
    <s v=""/>
    <x v="1"/>
    <n v="1"/>
    <n v="20959.68"/>
    <n v="170671.68"/>
    <x v="11"/>
    <n v="29"/>
    <s v="Thursday"/>
  </r>
  <r>
    <x v="147"/>
    <s v="Alexander Bryant"/>
    <x v="17"/>
    <x v="5"/>
    <s v="Speciality Products"/>
    <x v="1"/>
    <s v="Caucasian"/>
    <n v="30"/>
    <x v="146"/>
    <n v="88758"/>
    <n v="0"/>
    <x v="0"/>
    <s v="Seattle"/>
    <s v=""/>
    <x v="1"/>
    <n v="1"/>
    <n v="0"/>
    <n v="88758"/>
    <x v="9"/>
    <n v="40"/>
    <s v="Saturday"/>
  </r>
  <r>
    <x v="71"/>
    <s v="Elias Zhang"/>
    <x v="29"/>
    <x v="0"/>
    <s v="Research &amp; Development"/>
    <x v="1"/>
    <s v="Asian"/>
    <n v="54"/>
    <x v="147"/>
    <n v="83639"/>
    <n v="0"/>
    <x v="1"/>
    <s v="Beijing"/>
    <s v=""/>
    <x v="1"/>
    <n v="1"/>
    <n v="0"/>
    <n v="83639"/>
    <x v="11"/>
    <n v="28"/>
    <s v="Saturday"/>
  </r>
  <r>
    <x v="148"/>
    <s v="Lily Carter"/>
    <x v="23"/>
    <x v="0"/>
    <s v="Research &amp; Development"/>
    <x v="0"/>
    <s v="Caucasian"/>
    <n v="54"/>
    <x v="148"/>
    <n v="68268"/>
    <n v="0"/>
    <x v="0"/>
    <s v="Phoenix"/>
    <s v=""/>
    <x v="1"/>
    <n v="1"/>
    <n v="0"/>
    <n v="68268"/>
    <x v="25"/>
    <n v="21"/>
    <s v="Monday"/>
  </r>
  <r>
    <x v="149"/>
    <s v="Joseph Ruiz"/>
    <x v="17"/>
    <x v="5"/>
    <s v="Manufacturing"/>
    <x v="1"/>
    <s v="Latino"/>
    <n v="45"/>
    <x v="149"/>
    <n v="75819"/>
    <n v="0"/>
    <x v="2"/>
    <s v="Sao Paulo"/>
    <s v=""/>
    <x v="1"/>
    <n v="1"/>
    <n v="0"/>
    <n v="75819"/>
    <x v="12"/>
    <n v="9"/>
    <s v="Tuesday"/>
  </r>
  <r>
    <x v="150"/>
    <s v="Avery Bailey"/>
    <x v="4"/>
    <x v="2"/>
    <s v="Speciality Products"/>
    <x v="0"/>
    <s v="Caucasian"/>
    <n v="49"/>
    <x v="150"/>
    <n v="86658"/>
    <n v="0"/>
    <x v="0"/>
    <s v="Phoenix"/>
    <s v=""/>
    <x v="1"/>
    <n v="1"/>
    <n v="0"/>
    <n v="86658"/>
    <x v="19"/>
    <n v="20"/>
    <s v="Wednesday"/>
  </r>
  <r>
    <x v="151"/>
    <s v="Miles Hsu"/>
    <x v="13"/>
    <x v="1"/>
    <s v="Research &amp; Development"/>
    <x v="1"/>
    <s v="Asian"/>
    <n v="55"/>
    <x v="151"/>
    <n v="74552"/>
    <n v="0"/>
    <x v="1"/>
    <s v="Chengdu"/>
    <s v=""/>
    <x v="1"/>
    <n v="1"/>
    <n v="0"/>
    <n v="74552"/>
    <x v="15"/>
    <n v="12"/>
    <s v="Sunday"/>
  </r>
  <r>
    <x v="152"/>
    <s v="Piper Cheng"/>
    <x v="14"/>
    <x v="0"/>
    <s v="Manufacturing"/>
    <x v="0"/>
    <s v="Asian"/>
    <n v="62"/>
    <x v="152"/>
    <n v="82839"/>
    <n v="0"/>
    <x v="0"/>
    <s v="Miami"/>
    <s v=""/>
    <x v="1"/>
    <n v="1"/>
    <n v="0"/>
    <n v="82839"/>
    <x v="8"/>
    <n v="12"/>
    <s v="Sunday"/>
  </r>
  <r>
    <x v="153"/>
    <s v="Skylar Watson"/>
    <x v="23"/>
    <x v="0"/>
    <s v="Speciality Products"/>
    <x v="0"/>
    <s v="Caucasian"/>
    <n v="28"/>
    <x v="153"/>
    <n v="64475"/>
    <n v="0"/>
    <x v="0"/>
    <s v="Phoenix"/>
    <s v=""/>
    <x v="1"/>
    <n v="1"/>
    <n v="0"/>
    <n v="64475"/>
    <x v="9"/>
    <n v="41"/>
    <s v="Friday"/>
  </r>
  <r>
    <x v="154"/>
    <s v="Jaxon Park"/>
    <x v="23"/>
    <x v="0"/>
    <s v="Manufacturing"/>
    <x v="1"/>
    <s v="Asian"/>
    <n v="33"/>
    <x v="154"/>
    <n v="69453"/>
    <n v="0"/>
    <x v="1"/>
    <s v="Chengdu"/>
    <s v=""/>
    <x v="1"/>
    <n v="1"/>
    <n v="0"/>
    <n v="69453"/>
    <x v="6"/>
    <n v="30"/>
    <s v="Friday"/>
  </r>
  <r>
    <x v="155"/>
    <s v="Elijah Henry"/>
    <x v="6"/>
    <x v="0"/>
    <s v="Corporate"/>
    <x v="1"/>
    <s v="Caucasian"/>
    <n v="32"/>
    <x v="155"/>
    <n v="127148"/>
    <n v="0.1"/>
    <x v="0"/>
    <s v="Miami"/>
    <s v=""/>
    <x v="1"/>
    <n v="1"/>
    <n v="12714.800000000001"/>
    <n v="139862.79999999999"/>
    <x v="15"/>
    <n v="1"/>
    <s v="Friday"/>
  </r>
  <r>
    <x v="156"/>
    <s v="Camila Watson"/>
    <x v="9"/>
    <x v="1"/>
    <s v="Speciality Products"/>
    <x v="0"/>
    <s v="Caucasian"/>
    <n v="32"/>
    <x v="156"/>
    <n v="190253"/>
    <n v="0.33"/>
    <x v="0"/>
    <s v="Austin"/>
    <s v=""/>
    <x v="1"/>
    <n v="1"/>
    <n v="62783.490000000005"/>
    <n v="253036.49"/>
    <x v="7"/>
    <n v="1"/>
    <s v="Tuesday"/>
  </r>
  <r>
    <x v="79"/>
    <s v="Lucas Thomas"/>
    <x v="6"/>
    <x v="3"/>
    <s v="Research &amp; Development"/>
    <x v="1"/>
    <s v="Caucasian"/>
    <n v="55"/>
    <x v="157"/>
    <n v="115798"/>
    <n v="0.05"/>
    <x v="0"/>
    <s v="Miami"/>
    <s v=""/>
    <x v="1"/>
    <n v="1"/>
    <n v="5789.9000000000005"/>
    <n v="121587.9"/>
    <x v="28"/>
    <n v="18"/>
    <s v="Friday"/>
  </r>
  <r>
    <x v="88"/>
    <s v="Skylar Doan"/>
    <x v="15"/>
    <x v="4"/>
    <s v="Research &amp; Development"/>
    <x v="0"/>
    <s v="Asian"/>
    <n v="58"/>
    <x v="158"/>
    <n v="93102"/>
    <n v="0"/>
    <x v="0"/>
    <s v="Seattle"/>
    <d v="2013-12-13T00:00:00"/>
    <x v="0"/>
    <n v="0"/>
    <n v="0"/>
    <n v="93102"/>
    <x v="21"/>
    <n v="35"/>
    <s v="Sunday"/>
  </r>
  <r>
    <x v="157"/>
    <s v="Hudson Liu"/>
    <x v="11"/>
    <x v="5"/>
    <s v="Speciality Products"/>
    <x v="1"/>
    <s v="Asian"/>
    <n v="34"/>
    <x v="159"/>
    <n v="110054"/>
    <n v="0.15"/>
    <x v="0"/>
    <s v="Miami"/>
    <s v=""/>
    <x v="1"/>
    <n v="1"/>
    <n v="16508.099999999999"/>
    <n v="126562.1"/>
    <x v="5"/>
    <n v="46"/>
    <s v="Thursday"/>
  </r>
  <r>
    <x v="158"/>
    <s v="Gianna Williams"/>
    <x v="10"/>
    <x v="5"/>
    <s v="Research &amp; Development"/>
    <x v="0"/>
    <s v="Black"/>
    <n v="27"/>
    <x v="160"/>
    <n v="95786"/>
    <n v="0"/>
    <x v="0"/>
    <s v="Chicago"/>
    <s v=""/>
    <x v="1"/>
    <n v="1"/>
    <n v="0"/>
    <n v="95786"/>
    <x v="9"/>
    <n v="5"/>
    <s v="Thursday"/>
  </r>
  <r>
    <x v="159"/>
    <s v="Jaxson Sandoval"/>
    <x v="4"/>
    <x v="2"/>
    <s v="Speciality Products"/>
    <x v="1"/>
    <s v="Latino"/>
    <n v="61"/>
    <x v="161"/>
    <n v="90855"/>
    <n v="0"/>
    <x v="2"/>
    <s v="Sao Paulo"/>
    <s v=""/>
    <x v="1"/>
    <n v="1"/>
    <n v="0"/>
    <n v="90855"/>
    <x v="5"/>
    <n v="18"/>
    <s v="Wednesday"/>
  </r>
  <r>
    <x v="160"/>
    <s v="Jameson Alvarado"/>
    <x v="14"/>
    <x v="0"/>
    <s v="Manufacturing"/>
    <x v="1"/>
    <s v="Latino"/>
    <n v="47"/>
    <x v="12"/>
    <n v="92897"/>
    <n v="0"/>
    <x v="2"/>
    <s v="Sao Paulo"/>
    <s v=""/>
    <x v="1"/>
    <n v="1"/>
    <n v="0"/>
    <n v="92897"/>
    <x v="10"/>
    <n v="12"/>
    <s v="Sunday"/>
  </r>
  <r>
    <x v="161"/>
    <s v="Joseph Ly"/>
    <x v="9"/>
    <x v="6"/>
    <s v="Speciality Products"/>
    <x v="1"/>
    <s v="Asian"/>
    <n v="40"/>
    <x v="162"/>
    <n v="242919"/>
    <n v="0.31"/>
    <x v="1"/>
    <s v="Chongqing"/>
    <s v=""/>
    <x v="1"/>
    <n v="1"/>
    <n v="75304.89"/>
    <n v="318223.89"/>
    <x v="8"/>
    <n v="9"/>
    <s v="Saturday"/>
  </r>
  <r>
    <x v="162"/>
    <s v="Daniel Richardson"/>
    <x v="2"/>
    <x v="5"/>
    <s v="Speciality Products"/>
    <x v="1"/>
    <s v="Caucasian"/>
    <n v="30"/>
    <x v="163"/>
    <n v="184368"/>
    <n v="0.28999999999999998"/>
    <x v="0"/>
    <s v="Austin"/>
    <s v=""/>
    <x v="1"/>
    <n v="1"/>
    <n v="53466.719999999994"/>
    <n v="237834.72"/>
    <x v="7"/>
    <n v="21"/>
    <s v="Sunday"/>
  </r>
  <r>
    <x v="163"/>
    <s v="Elias Figueroa"/>
    <x v="0"/>
    <x v="1"/>
    <s v="Corporate"/>
    <x v="1"/>
    <s v="Latino"/>
    <n v="45"/>
    <x v="164"/>
    <n v="144754"/>
    <n v="0.15"/>
    <x v="0"/>
    <s v="Phoenix"/>
    <s v=""/>
    <x v="1"/>
    <n v="1"/>
    <n v="21713.1"/>
    <n v="166467.1"/>
    <x v="9"/>
    <n v="52"/>
    <s v="Friday"/>
  </r>
  <r>
    <x v="164"/>
    <s v="Emma Brooks"/>
    <x v="26"/>
    <x v="2"/>
    <s v="Research &amp; Development"/>
    <x v="0"/>
    <s v="Caucasian"/>
    <n v="30"/>
    <x v="165"/>
    <n v="89458"/>
    <n v="0"/>
    <x v="0"/>
    <s v="Austin"/>
    <s v=""/>
    <x v="1"/>
    <n v="1"/>
    <n v="0"/>
    <n v="89458"/>
    <x v="0"/>
    <n v="52"/>
    <s v="Sunday"/>
  </r>
  <r>
    <x v="165"/>
    <s v="Isla Wong"/>
    <x v="9"/>
    <x v="3"/>
    <s v="Corporate"/>
    <x v="0"/>
    <s v="Asian"/>
    <n v="56"/>
    <x v="151"/>
    <n v="190815"/>
    <n v="0.4"/>
    <x v="0"/>
    <s v="Austin"/>
    <s v=""/>
    <x v="1"/>
    <n v="1"/>
    <n v="76326"/>
    <n v="267141"/>
    <x v="15"/>
    <n v="12"/>
    <s v="Sunday"/>
  </r>
  <r>
    <x v="166"/>
    <s v="Everly Walker"/>
    <x v="0"/>
    <x v="2"/>
    <s v="Research &amp; Development"/>
    <x v="0"/>
    <s v="Caucasian"/>
    <n v="62"/>
    <x v="166"/>
    <n v="137995"/>
    <n v="0.14000000000000001"/>
    <x v="0"/>
    <s v="Austin"/>
    <s v=""/>
    <x v="1"/>
    <n v="1"/>
    <n v="19319.300000000003"/>
    <n v="157314.29999999999"/>
    <x v="10"/>
    <n v="32"/>
    <s v="Monday"/>
  </r>
  <r>
    <x v="167"/>
    <s v="Mila Pena"/>
    <x v="15"/>
    <x v="4"/>
    <s v="Manufacturing"/>
    <x v="0"/>
    <s v="Latino"/>
    <n v="45"/>
    <x v="167"/>
    <n v="93840"/>
    <n v="0"/>
    <x v="2"/>
    <s v="Manaus"/>
    <s v=""/>
    <x v="1"/>
    <n v="1"/>
    <n v="0"/>
    <n v="93840"/>
    <x v="26"/>
    <n v="51"/>
    <s v="Friday"/>
  </r>
  <r>
    <x v="168"/>
    <s v="Mason Zhao"/>
    <x v="1"/>
    <x v="0"/>
    <s v="Research &amp; Development"/>
    <x v="1"/>
    <s v="Asian"/>
    <n v="46"/>
    <x v="168"/>
    <n v="94790"/>
    <n v="0"/>
    <x v="1"/>
    <s v="Chongqing"/>
    <s v=""/>
    <x v="1"/>
    <n v="1"/>
    <n v="0"/>
    <n v="94790"/>
    <x v="9"/>
    <n v="44"/>
    <s v="Tuesday"/>
  </r>
  <r>
    <x v="169"/>
    <s v="Jaxson Mai"/>
    <x v="9"/>
    <x v="4"/>
    <s v="Research &amp; Development"/>
    <x v="1"/>
    <s v="Asian"/>
    <n v="48"/>
    <x v="169"/>
    <n v="197367"/>
    <n v="0.39"/>
    <x v="0"/>
    <s v="Austin"/>
    <s v=""/>
    <x v="1"/>
    <n v="1"/>
    <n v="76973.13"/>
    <n v="274340.13"/>
    <x v="15"/>
    <n v="10"/>
    <s v="Saturday"/>
  </r>
  <r>
    <x v="170"/>
    <s v="Ava Garza"/>
    <x v="2"/>
    <x v="3"/>
    <s v="Manufacturing"/>
    <x v="0"/>
    <s v="Latino"/>
    <n v="27"/>
    <x v="170"/>
    <n v="174097"/>
    <n v="0.21"/>
    <x v="0"/>
    <s v="Phoenix"/>
    <s v=""/>
    <x v="1"/>
    <n v="1"/>
    <n v="36560.369999999995"/>
    <n v="210657.37"/>
    <x v="7"/>
    <n v="26"/>
    <s v="Monday"/>
  </r>
  <r>
    <x v="171"/>
    <s v="Nathan Mendez"/>
    <x v="6"/>
    <x v="0"/>
    <s v="Speciality Products"/>
    <x v="1"/>
    <s v="Latino"/>
    <n v="53"/>
    <x v="171"/>
    <n v="120128"/>
    <n v="0.1"/>
    <x v="0"/>
    <s v="Austin"/>
    <s v=""/>
    <x v="1"/>
    <n v="1"/>
    <n v="12012.800000000001"/>
    <n v="132140.79999999999"/>
    <x v="2"/>
    <n v="44"/>
    <s v="Tuesday"/>
  </r>
  <r>
    <x v="172"/>
    <s v="Maria Griffin"/>
    <x v="6"/>
    <x v="6"/>
    <s v="Manufacturing"/>
    <x v="0"/>
    <s v="Caucasian"/>
    <n v="59"/>
    <x v="172"/>
    <n v="129708"/>
    <n v="0.05"/>
    <x v="0"/>
    <s v="Miami"/>
    <s v=""/>
    <x v="1"/>
    <n v="1"/>
    <n v="6485.4000000000005"/>
    <n v="136193.4"/>
    <x v="26"/>
    <n v="17"/>
    <s v="Wednesday"/>
  </r>
  <r>
    <x v="173"/>
    <s v="Alexander Choi"/>
    <x v="6"/>
    <x v="6"/>
    <s v="Research &amp; Development"/>
    <x v="1"/>
    <s v="Asian"/>
    <n v="55"/>
    <x v="173"/>
    <n v="102270"/>
    <n v="0.1"/>
    <x v="0"/>
    <s v="Chicago"/>
    <s v=""/>
    <x v="1"/>
    <n v="1"/>
    <n v="10227"/>
    <n v="112497"/>
    <x v="21"/>
    <n v="39"/>
    <s v="Sunday"/>
  </r>
  <r>
    <x v="174"/>
    <s v="Maria Hong"/>
    <x v="9"/>
    <x v="1"/>
    <s v="Speciality Products"/>
    <x v="0"/>
    <s v="Asian"/>
    <n v="43"/>
    <x v="174"/>
    <n v="249686"/>
    <n v="0.31"/>
    <x v="1"/>
    <s v="Chongqing"/>
    <s v=""/>
    <x v="1"/>
    <n v="1"/>
    <n v="77402.66"/>
    <n v="327088.66000000003"/>
    <x v="17"/>
    <n v="32"/>
    <s v="Sunday"/>
  </r>
  <r>
    <x v="175"/>
    <s v="Sophie Ali"/>
    <x v="7"/>
    <x v="1"/>
    <s v="Manufacturing"/>
    <x v="0"/>
    <s v="Asian"/>
    <n v="55"/>
    <x v="175"/>
    <n v="50475"/>
    <n v="0"/>
    <x v="0"/>
    <s v="Columbus"/>
    <s v=""/>
    <x v="1"/>
    <n v="1"/>
    <n v="0"/>
    <n v="50475"/>
    <x v="12"/>
    <n v="13"/>
    <s v="Thursday"/>
  </r>
  <r>
    <x v="176"/>
    <s v="Julian Ross"/>
    <x v="6"/>
    <x v="6"/>
    <s v="Research &amp; Development"/>
    <x v="1"/>
    <s v="Caucasian"/>
    <n v="51"/>
    <x v="176"/>
    <n v="100099"/>
    <n v="0.08"/>
    <x v="0"/>
    <s v="Miami"/>
    <s v=""/>
    <x v="1"/>
    <n v="1"/>
    <n v="8007.92"/>
    <n v="108106.92"/>
    <x v="6"/>
    <n v="27"/>
    <s v="Thursday"/>
  </r>
  <r>
    <x v="177"/>
    <s v="Emma Hill"/>
    <x v="12"/>
    <x v="0"/>
    <s v="Manufacturing"/>
    <x v="0"/>
    <s v="Caucasian"/>
    <n v="54"/>
    <x v="177"/>
    <n v="41673"/>
    <n v="0"/>
    <x v="0"/>
    <s v="Miami"/>
    <s v=""/>
    <x v="1"/>
    <n v="1"/>
    <n v="0"/>
    <n v="41673"/>
    <x v="0"/>
    <n v="53"/>
    <s v="Tuesday"/>
  </r>
  <r>
    <x v="178"/>
    <s v="Leilani Yee"/>
    <x v="4"/>
    <x v="6"/>
    <s v="Speciality Products"/>
    <x v="0"/>
    <s v="Asian"/>
    <n v="47"/>
    <x v="178"/>
    <n v="70996"/>
    <n v="0"/>
    <x v="1"/>
    <s v="Chengdu"/>
    <s v=""/>
    <x v="1"/>
    <n v="1"/>
    <n v="0"/>
    <n v="70996"/>
    <x v="5"/>
    <n v="28"/>
    <s v="Wednesday"/>
  </r>
  <r>
    <x v="179"/>
    <s v="Jack Brown"/>
    <x v="7"/>
    <x v="6"/>
    <s v="Corporate"/>
    <x v="1"/>
    <s v="Caucasian"/>
    <n v="55"/>
    <x v="179"/>
    <n v="40752"/>
    <n v="0"/>
    <x v="0"/>
    <s v="Phoenix"/>
    <s v=""/>
    <x v="1"/>
    <n v="1"/>
    <n v="0"/>
    <n v="40752"/>
    <x v="18"/>
    <n v="50"/>
    <s v="Tuesday"/>
  </r>
  <r>
    <x v="180"/>
    <s v="Charlotte Chu"/>
    <x v="24"/>
    <x v="0"/>
    <s v="Manufacturing"/>
    <x v="0"/>
    <s v="Asian"/>
    <n v="50"/>
    <x v="180"/>
    <n v="97537"/>
    <n v="0"/>
    <x v="1"/>
    <s v="Chengdu"/>
    <s v=""/>
    <x v="1"/>
    <n v="1"/>
    <n v="0"/>
    <n v="97537"/>
    <x v="23"/>
    <n v="4"/>
    <s v="Tuesday"/>
  </r>
  <r>
    <x v="181"/>
    <s v="Jeremiah Chu"/>
    <x v="30"/>
    <x v="0"/>
    <s v="Research &amp; Development"/>
    <x v="1"/>
    <s v="Asian"/>
    <n v="31"/>
    <x v="181"/>
    <n v="96567"/>
    <n v="0"/>
    <x v="1"/>
    <s v="Shanghai"/>
    <s v=""/>
    <x v="1"/>
    <n v="1"/>
    <n v="0"/>
    <n v="96567"/>
    <x v="6"/>
    <n v="37"/>
    <s v="Saturday"/>
  </r>
  <r>
    <x v="23"/>
    <s v="Miles Cho"/>
    <x v="28"/>
    <x v="0"/>
    <s v="Speciality Products"/>
    <x v="1"/>
    <s v="Asian"/>
    <n v="47"/>
    <x v="182"/>
    <n v="49404"/>
    <n v="0"/>
    <x v="1"/>
    <s v="Beijing"/>
    <s v=""/>
    <x v="1"/>
    <n v="1"/>
    <n v="0"/>
    <n v="49404"/>
    <x v="10"/>
    <n v="11"/>
    <s v="Wednesday"/>
  </r>
  <r>
    <x v="182"/>
    <s v="Caleb Marquez"/>
    <x v="30"/>
    <x v="0"/>
    <s v="Research &amp; Development"/>
    <x v="1"/>
    <s v="Latino"/>
    <n v="29"/>
    <x v="183"/>
    <n v="66819"/>
    <n v="0"/>
    <x v="2"/>
    <s v="Rio de Janerio"/>
    <s v=""/>
    <x v="1"/>
    <n v="1"/>
    <n v="0"/>
    <n v="66819"/>
    <x v="3"/>
    <n v="42"/>
    <s v="Tuesday"/>
  </r>
  <r>
    <x v="183"/>
    <s v="Eli Soto"/>
    <x v="7"/>
    <x v="6"/>
    <s v="Speciality Products"/>
    <x v="1"/>
    <s v="Latino"/>
    <n v="38"/>
    <x v="184"/>
    <n v="50784"/>
    <n v="0"/>
    <x v="2"/>
    <s v="Rio de Janerio"/>
    <s v=""/>
    <x v="1"/>
    <n v="1"/>
    <n v="0"/>
    <n v="50784"/>
    <x v="0"/>
    <n v="19"/>
    <s v="Monday"/>
  </r>
  <r>
    <x v="184"/>
    <s v="Carter Mejia"/>
    <x v="0"/>
    <x v="4"/>
    <s v="Research &amp; Development"/>
    <x v="1"/>
    <s v="Latino"/>
    <n v="29"/>
    <x v="185"/>
    <n v="125828"/>
    <n v="0.15"/>
    <x v="2"/>
    <s v="Sao Paulo"/>
    <s v=""/>
    <x v="1"/>
    <n v="1"/>
    <n v="18874.2"/>
    <n v="144702.20000000001"/>
    <x v="3"/>
    <n v="19"/>
    <s v="Thursday"/>
  </r>
  <r>
    <x v="185"/>
    <s v="Ethan Clark"/>
    <x v="15"/>
    <x v="4"/>
    <s v="Manufacturing"/>
    <x v="1"/>
    <s v="Caucasian"/>
    <n v="33"/>
    <x v="186"/>
    <n v="92610"/>
    <n v="0"/>
    <x v="0"/>
    <s v="Columbus"/>
    <s v=""/>
    <x v="1"/>
    <n v="1"/>
    <n v="0"/>
    <n v="92610"/>
    <x v="5"/>
    <n v="31"/>
    <s v="Friday"/>
  </r>
  <r>
    <x v="186"/>
    <s v="Asher Jackson"/>
    <x v="0"/>
    <x v="2"/>
    <s v="Speciality Products"/>
    <x v="1"/>
    <s v="Caucasian"/>
    <n v="50"/>
    <x v="187"/>
    <n v="123405"/>
    <n v="0.13"/>
    <x v="0"/>
    <s v="Columbus"/>
    <s v=""/>
    <x v="1"/>
    <n v="1"/>
    <n v="16042.650000000001"/>
    <n v="139447.65"/>
    <x v="13"/>
    <n v="13"/>
    <s v="Tuesday"/>
  </r>
  <r>
    <x v="187"/>
    <s v="Ayla Ng"/>
    <x v="5"/>
    <x v="2"/>
    <s v="Manufacturing"/>
    <x v="0"/>
    <s v="Asian"/>
    <n v="46"/>
    <x v="188"/>
    <n v="73004"/>
    <n v="0"/>
    <x v="1"/>
    <s v="Beijing"/>
    <s v=""/>
    <x v="1"/>
    <n v="1"/>
    <n v="0"/>
    <n v="73004"/>
    <x v="18"/>
    <n v="12"/>
    <s v="Saturday"/>
  </r>
  <r>
    <x v="188"/>
    <s v="Jose Kang"/>
    <x v="11"/>
    <x v="5"/>
    <s v="Corporate"/>
    <x v="1"/>
    <s v="Asian"/>
    <n v="57"/>
    <x v="189"/>
    <n v="95061"/>
    <n v="0.1"/>
    <x v="1"/>
    <s v="Shanghai"/>
    <s v=""/>
    <x v="1"/>
    <n v="1"/>
    <n v="9506.1"/>
    <n v="104567.1"/>
    <x v="10"/>
    <n v="18"/>
    <s v="Sunday"/>
  </r>
  <r>
    <x v="189"/>
    <s v="Aubrey Romero"/>
    <x v="2"/>
    <x v="2"/>
    <s v="Corporate"/>
    <x v="0"/>
    <s v="Latino"/>
    <n v="49"/>
    <x v="190"/>
    <n v="160832"/>
    <n v="0.3"/>
    <x v="0"/>
    <s v="Phoenix"/>
    <s v=""/>
    <x v="1"/>
    <n v="1"/>
    <n v="48249.599999999999"/>
    <n v="209081.60000000001"/>
    <x v="25"/>
    <n v="14"/>
    <s v="Thursday"/>
  </r>
  <r>
    <x v="190"/>
    <s v="Jaxson Wright"/>
    <x v="31"/>
    <x v="0"/>
    <s v="Manufacturing"/>
    <x v="1"/>
    <s v="Black"/>
    <n v="54"/>
    <x v="191"/>
    <n v="64417"/>
    <n v="0"/>
    <x v="0"/>
    <s v="Columbus"/>
    <s v=""/>
    <x v="1"/>
    <n v="1"/>
    <n v="0"/>
    <n v="64417"/>
    <x v="22"/>
    <n v="53"/>
    <s v="Tuesday"/>
  </r>
  <r>
    <x v="191"/>
    <s v="Elias Ali"/>
    <x v="6"/>
    <x v="2"/>
    <s v="Corporate"/>
    <x v="1"/>
    <s v="Asian"/>
    <n v="28"/>
    <x v="192"/>
    <n v="127543"/>
    <n v="0.06"/>
    <x v="1"/>
    <s v="Shanghai"/>
    <s v=""/>
    <x v="1"/>
    <n v="1"/>
    <n v="7652.58"/>
    <n v="135195.57999999999"/>
    <x v="9"/>
    <n v="12"/>
    <s v="Friday"/>
  </r>
  <r>
    <x v="192"/>
    <s v="Nolan Pena"/>
    <x v="7"/>
    <x v="6"/>
    <s v="Manufacturing"/>
    <x v="1"/>
    <s v="Latino"/>
    <n v="30"/>
    <x v="193"/>
    <n v="56154"/>
    <n v="0"/>
    <x v="2"/>
    <s v="Sao Paulo"/>
    <s v=""/>
    <x v="1"/>
    <n v="1"/>
    <n v="0"/>
    <n v="56154"/>
    <x v="7"/>
    <n v="25"/>
    <s v="Thursday"/>
  </r>
  <r>
    <x v="193"/>
    <s v="Luna Liu"/>
    <x v="9"/>
    <x v="2"/>
    <s v="Manufacturing"/>
    <x v="0"/>
    <s v="Asian"/>
    <n v="36"/>
    <x v="194"/>
    <n v="218530"/>
    <n v="0.3"/>
    <x v="1"/>
    <s v="Shanghai"/>
    <s v=""/>
    <x v="1"/>
    <n v="1"/>
    <n v="65559"/>
    <n v="284089"/>
    <x v="15"/>
    <n v="8"/>
    <s v="Saturday"/>
  </r>
  <r>
    <x v="194"/>
    <s v="Brooklyn Reyes"/>
    <x v="31"/>
    <x v="0"/>
    <s v="Manufacturing"/>
    <x v="0"/>
    <s v="Latino"/>
    <n v="36"/>
    <x v="195"/>
    <n v="91954"/>
    <n v="0"/>
    <x v="0"/>
    <s v="Columbus"/>
    <s v=""/>
    <x v="1"/>
    <n v="1"/>
    <n v="0"/>
    <n v="91954"/>
    <x v="3"/>
    <n v="51"/>
    <s v="Thursday"/>
  </r>
  <r>
    <x v="195"/>
    <s v="Hadley Parker"/>
    <x v="9"/>
    <x v="6"/>
    <s v="Corporate"/>
    <x v="0"/>
    <s v="Black"/>
    <n v="30"/>
    <x v="196"/>
    <n v="221217"/>
    <n v="0.32"/>
    <x v="0"/>
    <s v="Columbus"/>
    <d v="2017-09-25T00:00:00"/>
    <x v="0"/>
    <n v="0"/>
    <n v="70789.440000000002"/>
    <n v="292006.44"/>
    <x v="0"/>
    <n v="39"/>
    <s v="Wednesday"/>
  </r>
  <r>
    <x v="196"/>
    <s v="Jonathan Chavez"/>
    <x v="27"/>
    <x v="0"/>
    <s v="Manufacturing"/>
    <x v="1"/>
    <s v="Latino"/>
    <n v="29"/>
    <x v="197"/>
    <n v="87536"/>
    <n v="0"/>
    <x v="0"/>
    <s v="Seattle"/>
    <s v=""/>
    <x v="1"/>
    <n v="1"/>
    <n v="0"/>
    <n v="87536"/>
    <x v="5"/>
    <n v="19"/>
    <s v="Thursday"/>
  </r>
  <r>
    <x v="197"/>
    <s v="Sarah Ayala"/>
    <x v="7"/>
    <x v="2"/>
    <s v="Corporate"/>
    <x v="0"/>
    <s v="Latino"/>
    <n v="47"/>
    <x v="198"/>
    <n v="41429"/>
    <n v="0"/>
    <x v="0"/>
    <s v="Seattle"/>
    <s v=""/>
    <x v="1"/>
    <n v="1"/>
    <n v="0"/>
    <n v="41429"/>
    <x v="16"/>
    <n v="24"/>
    <s v="Tuesday"/>
  </r>
  <r>
    <x v="198"/>
    <s v="Elijah Kang"/>
    <x v="9"/>
    <x v="5"/>
    <s v="Manufacturing"/>
    <x v="1"/>
    <s v="Asian"/>
    <n v="35"/>
    <x v="199"/>
    <n v="245482"/>
    <n v="0.39"/>
    <x v="0"/>
    <s v="Seattle"/>
    <s v=""/>
    <x v="1"/>
    <n v="1"/>
    <n v="95737.98000000001"/>
    <n v="341219.98"/>
    <x v="24"/>
    <n v="42"/>
    <s v="Monday"/>
  </r>
  <r>
    <x v="199"/>
    <s v="Ella White"/>
    <x v="25"/>
    <x v="5"/>
    <s v="Manufacturing"/>
    <x v="0"/>
    <s v="Caucasian"/>
    <n v="25"/>
    <x v="200"/>
    <n v="71359"/>
    <n v="0"/>
    <x v="0"/>
    <s v="Phoenix"/>
    <s v=""/>
    <x v="1"/>
    <n v="1"/>
    <n v="0"/>
    <n v="71359"/>
    <x v="6"/>
    <n v="4"/>
    <s v="Monday"/>
  </r>
  <r>
    <x v="200"/>
    <s v="Jordan Truong"/>
    <x v="2"/>
    <x v="5"/>
    <s v="Speciality Products"/>
    <x v="1"/>
    <s v="Asian"/>
    <n v="45"/>
    <x v="201"/>
    <n v="183161"/>
    <n v="0.22"/>
    <x v="0"/>
    <s v="Miami"/>
    <s v=""/>
    <x v="1"/>
    <n v="1"/>
    <n v="40295.42"/>
    <n v="223456.41999999998"/>
    <x v="15"/>
    <n v="35"/>
    <s v="Thursday"/>
  </r>
  <r>
    <x v="201"/>
    <s v="Daniel Jordan"/>
    <x v="32"/>
    <x v="0"/>
    <s v="Corporate"/>
    <x v="1"/>
    <s v="Caucasian"/>
    <n v="58"/>
    <x v="202"/>
    <n v="69260"/>
    <n v="0"/>
    <x v="0"/>
    <s v="Phoenix"/>
    <s v=""/>
    <x v="1"/>
    <n v="1"/>
    <n v="0"/>
    <n v="69260"/>
    <x v="29"/>
    <n v="31"/>
    <s v="Monday"/>
  </r>
  <r>
    <x v="202"/>
    <s v="Daniel Dixon"/>
    <x v="19"/>
    <x v="5"/>
    <s v="Speciality Products"/>
    <x v="1"/>
    <s v="Caucasian"/>
    <n v="51"/>
    <x v="203"/>
    <n v="95639"/>
    <n v="0"/>
    <x v="0"/>
    <s v="Austin"/>
    <s v=""/>
    <x v="1"/>
    <n v="1"/>
    <n v="0"/>
    <n v="95639"/>
    <x v="10"/>
    <n v="41"/>
    <s v="Saturday"/>
  </r>
  <r>
    <x v="203"/>
    <s v="Luca Duong"/>
    <x v="6"/>
    <x v="4"/>
    <s v="Research &amp; Development"/>
    <x v="1"/>
    <s v="Asian"/>
    <n v="48"/>
    <x v="204"/>
    <n v="120660"/>
    <n v="7.0000000000000007E-2"/>
    <x v="1"/>
    <s v="Chengdu"/>
    <s v=""/>
    <x v="1"/>
    <n v="1"/>
    <n v="8446.2000000000007"/>
    <n v="129106.2"/>
    <x v="18"/>
    <n v="27"/>
    <s v="Wednesday"/>
  </r>
  <r>
    <x v="204"/>
    <s v="Levi Brown"/>
    <x v="4"/>
    <x v="2"/>
    <s v="Corporate"/>
    <x v="1"/>
    <s v="Black"/>
    <n v="36"/>
    <x v="205"/>
    <n v="75119"/>
    <n v="0"/>
    <x v="0"/>
    <s v="Chicago"/>
    <s v=""/>
    <x v="1"/>
    <n v="1"/>
    <n v="0"/>
    <n v="75119"/>
    <x v="9"/>
    <n v="53"/>
    <s v="Sunday"/>
  </r>
  <r>
    <x v="205"/>
    <s v="Mason Cho"/>
    <x v="9"/>
    <x v="3"/>
    <s v="Research &amp; Development"/>
    <x v="1"/>
    <s v="Asian"/>
    <n v="59"/>
    <x v="206"/>
    <n v="192213"/>
    <n v="0.4"/>
    <x v="0"/>
    <s v="Chicago"/>
    <s v=""/>
    <x v="1"/>
    <n v="1"/>
    <n v="76885.2"/>
    <n v="269098.2"/>
    <x v="24"/>
    <n v="21"/>
    <s v="Wednesday"/>
  </r>
  <r>
    <x v="206"/>
    <s v="Nova Herrera"/>
    <x v="5"/>
    <x v="2"/>
    <s v="Speciality Products"/>
    <x v="0"/>
    <s v="Latino"/>
    <n v="45"/>
    <x v="207"/>
    <n v="65047"/>
    <n v="0"/>
    <x v="2"/>
    <s v="Sao Paulo"/>
    <s v=""/>
    <x v="1"/>
    <n v="1"/>
    <n v="0"/>
    <n v="65047"/>
    <x v="15"/>
    <n v="19"/>
    <s v="Saturday"/>
  </r>
  <r>
    <x v="207"/>
    <s v="Elijah Watson"/>
    <x v="0"/>
    <x v="2"/>
    <s v="Manufacturing"/>
    <x v="1"/>
    <s v="Caucasian"/>
    <n v="29"/>
    <x v="208"/>
    <n v="151413"/>
    <n v="0.15"/>
    <x v="0"/>
    <s v="Seattle"/>
    <s v=""/>
    <x v="1"/>
    <n v="1"/>
    <n v="22711.95"/>
    <n v="174124.95"/>
    <x v="5"/>
    <n v="11"/>
    <s v="Thursday"/>
  </r>
  <r>
    <x v="208"/>
    <s v="Wesley Gray"/>
    <x v="4"/>
    <x v="3"/>
    <s v="Speciality Products"/>
    <x v="1"/>
    <s v="Caucasian"/>
    <n v="62"/>
    <x v="209"/>
    <n v="76906"/>
    <n v="0"/>
    <x v="0"/>
    <s v="Seattle"/>
    <s v=""/>
    <x v="1"/>
    <n v="1"/>
    <n v="0"/>
    <n v="76906"/>
    <x v="13"/>
    <n v="17"/>
    <s v="Tuesday"/>
  </r>
  <r>
    <x v="209"/>
    <s v="Wesley Sharma"/>
    <x v="6"/>
    <x v="0"/>
    <s v="Corporate"/>
    <x v="1"/>
    <s v="Asian"/>
    <n v="51"/>
    <x v="210"/>
    <n v="122802"/>
    <n v="0.05"/>
    <x v="1"/>
    <s v="Shanghai"/>
    <s v=""/>
    <x v="1"/>
    <n v="1"/>
    <n v="6140.1"/>
    <n v="128942.1"/>
    <x v="21"/>
    <n v="9"/>
    <s v="Wednesday"/>
  </r>
  <r>
    <x v="210"/>
    <s v="Mateo Mendez"/>
    <x v="25"/>
    <x v="5"/>
    <s v="Research &amp; Development"/>
    <x v="1"/>
    <s v="Latino"/>
    <n v="47"/>
    <x v="211"/>
    <n v="99091"/>
    <n v="0"/>
    <x v="0"/>
    <s v="Austin"/>
    <s v=""/>
    <x v="1"/>
    <n v="1"/>
    <n v="0"/>
    <n v="99091"/>
    <x v="25"/>
    <n v="29"/>
    <s v="Tuesday"/>
  </r>
  <r>
    <x v="211"/>
    <s v="Jose Molina"/>
    <x v="8"/>
    <x v="5"/>
    <s v="Manufacturing"/>
    <x v="1"/>
    <s v="Latino"/>
    <n v="40"/>
    <x v="212"/>
    <n v="113987"/>
    <n v="0"/>
    <x v="2"/>
    <s v="Manaus"/>
    <s v=""/>
    <x v="1"/>
    <n v="1"/>
    <n v="0"/>
    <n v="113987"/>
    <x v="20"/>
    <n v="9"/>
    <s v="Thursday"/>
  </r>
  <r>
    <x v="212"/>
    <s v="Luna Simmons"/>
    <x v="4"/>
    <x v="1"/>
    <s v="Corporate"/>
    <x v="0"/>
    <s v="Caucasian"/>
    <n v="28"/>
    <x v="213"/>
    <n v="95045"/>
    <n v="0"/>
    <x v="0"/>
    <s v="Chicago"/>
    <s v=""/>
    <x v="1"/>
    <n v="1"/>
    <n v="0"/>
    <n v="95045"/>
    <x v="6"/>
    <n v="36"/>
    <s v="Friday"/>
  </r>
  <r>
    <x v="213"/>
    <s v="Samantha Barnes"/>
    <x v="9"/>
    <x v="6"/>
    <s v="Speciality Products"/>
    <x v="0"/>
    <s v="Caucasian"/>
    <n v="29"/>
    <x v="214"/>
    <n v="190401"/>
    <n v="0.37"/>
    <x v="0"/>
    <s v="Columbus"/>
    <s v=""/>
    <x v="1"/>
    <n v="1"/>
    <n v="70448.37"/>
    <n v="260849.37"/>
    <x v="5"/>
    <n v="1"/>
    <s v="Thursday"/>
  </r>
  <r>
    <x v="214"/>
    <s v="Hunter Ortiz"/>
    <x v="4"/>
    <x v="1"/>
    <s v="Corporate"/>
    <x v="1"/>
    <s v="Latino"/>
    <n v="46"/>
    <x v="215"/>
    <n v="86061"/>
    <n v="0"/>
    <x v="2"/>
    <s v="Rio de Janerio"/>
    <s v=""/>
    <x v="1"/>
    <n v="1"/>
    <n v="0"/>
    <n v="86061"/>
    <x v="11"/>
    <n v="4"/>
    <s v="Sunday"/>
  </r>
  <r>
    <x v="215"/>
    <s v="Thomas Aguilar"/>
    <x v="26"/>
    <x v="2"/>
    <s v="Speciality Products"/>
    <x v="1"/>
    <s v="Latino"/>
    <n v="45"/>
    <x v="216"/>
    <n v="79882"/>
    <n v="0"/>
    <x v="0"/>
    <s v="Phoenix"/>
    <s v=""/>
    <x v="1"/>
    <n v="1"/>
    <n v="0"/>
    <n v="79882"/>
    <x v="9"/>
    <n v="7"/>
    <s v="Wednesday"/>
  </r>
  <r>
    <x v="216"/>
    <s v="Skylar Bell"/>
    <x v="9"/>
    <x v="5"/>
    <s v="Manufacturing"/>
    <x v="0"/>
    <s v="Caucasian"/>
    <n v="30"/>
    <x v="217"/>
    <n v="255431"/>
    <n v="0.36"/>
    <x v="0"/>
    <s v="Columbus"/>
    <s v=""/>
    <x v="1"/>
    <n v="1"/>
    <n v="91955.16"/>
    <n v="347386.16000000003"/>
    <x v="7"/>
    <n v="10"/>
    <s v="Tuesday"/>
  </r>
  <r>
    <x v="217"/>
    <s v="Anna Zhu"/>
    <x v="31"/>
    <x v="0"/>
    <s v="Manufacturing"/>
    <x v="0"/>
    <s v="Asian"/>
    <n v="48"/>
    <x v="218"/>
    <n v="82017"/>
    <n v="0"/>
    <x v="1"/>
    <s v="Beijing"/>
    <s v=""/>
    <x v="1"/>
    <n v="1"/>
    <n v="0"/>
    <n v="82017"/>
    <x v="13"/>
    <n v="34"/>
    <s v="Friday"/>
  </r>
  <r>
    <x v="218"/>
    <s v="Ella Hunter"/>
    <x v="7"/>
    <x v="1"/>
    <s v="Manufacturing"/>
    <x v="0"/>
    <s v="Caucasian"/>
    <n v="51"/>
    <x v="219"/>
    <n v="53799"/>
    <n v="0"/>
    <x v="0"/>
    <s v="Columbus"/>
    <s v=""/>
    <x v="1"/>
    <n v="1"/>
    <n v="0"/>
    <n v="53799"/>
    <x v="5"/>
    <n v="3"/>
    <s v="Wednesday"/>
  </r>
  <r>
    <x v="219"/>
    <s v="Emery Hunter"/>
    <x v="4"/>
    <x v="2"/>
    <s v="Corporate"/>
    <x v="0"/>
    <s v="Caucasian"/>
    <n v="28"/>
    <x v="220"/>
    <n v="82739"/>
    <n v="0"/>
    <x v="0"/>
    <s v="Phoenix"/>
    <s v=""/>
    <x v="1"/>
    <n v="1"/>
    <n v="0"/>
    <n v="82739"/>
    <x v="9"/>
    <n v="27"/>
    <s v="Saturday"/>
  </r>
  <r>
    <x v="220"/>
    <s v="Sofia Parker"/>
    <x v="21"/>
    <x v="0"/>
    <s v="Manufacturing"/>
    <x v="0"/>
    <s v="Caucasian"/>
    <n v="36"/>
    <x v="221"/>
    <n v="99080"/>
    <n v="0"/>
    <x v="0"/>
    <s v="Chicago"/>
    <s v=""/>
    <x v="1"/>
    <n v="1"/>
    <n v="0"/>
    <n v="99080"/>
    <x v="15"/>
    <n v="22"/>
    <s v="Friday"/>
  </r>
  <r>
    <x v="221"/>
    <s v="Lucy Fong"/>
    <x v="26"/>
    <x v="2"/>
    <s v="Corporate"/>
    <x v="0"/>
    <s v="Asian"/>
    <n v="40"/>
    <x v="222"/>
    <n v="96719"/>
    <n v="0"/>
    <x v="1"/>
    <s v="Chengdu"/>
    <s v=""/>
    <x v="1"/>
    <n v="1"/>
    <n v="0"/>
    <n v="96719"/>
    <x v="24"/>
    <n v="4"/>
    <s v="Thursday"/>
  </r>
  <r>
    <x v="222"/>
    <s v="Vivian Barnes"/>
    <x v="2"/>
    <x v="4"/>
    <s v="Research &amp; Development"/>
    <x v="0"/>
    <s v="Caucasian"/>
    <n v="51"/>
    <x v="223"/>
    <n v="180687"/>
    <n v="0.19"/>
    <x v="0"/>
    <s v="Phoenix"/>
    <s v=""/>
    <x v="1"/>
    <n v="1"/>
    <n v="34330.53"/>
    <n v="215017.53"/>
    <x v="9"/>
    <n v="14"/>
    <s v="Sunday"/>
  </r>
  <r>
    <x v="223"/>
    <s v="Kai Chow"/>
    <x v="11"/>
    <x v="5"/>
    <s v="Corporate"/>
    <x v="1"/>
    <s v="Asian"/>
    <n v="45"/>
    <x v="224"/>
    <n v="95743"/>
    <n v="0.15"/>
    <x v="0"/>
    <s v="Austin"/>
    <d v="2010-01-15T00:00:00"/>
    <x v="0"/>
    <n v="0"/>
    <n v="14361.449999999999"/>
    <n v="110104.45"/>
    <x v="23"/>
    <n v="15"/>
    <s v="Thursday"/>
  </r>
  <r>
    <x v="224"/>
    <s v="Melody Cooper"/>
    <x v="25"/>
    <x v="5"/>
    <s v="Research &amp; Development"/>
    <x v="0"/>
    <s v="Caucasian"/>
    <n v="44"/>
    <x v="225"/>
    <n v="89695"/>
    <n v="0"/>
    <x v="0"/>
    <s v="Austin"/>
    <s v=""/>
    <x v="1"/>
    <n v="1"/>
    <n v="0"/>
    <n v="89695"/>
    <x v="8"/>
    <n v="36"/>
    <s v="Friday"/>
  </r>
  <r>
    <x v="225"/>
    <s v="James Bui"/>
    <x v="6"/>
    <x v="1"/>
    <s v="Manufacturing"/>
    <x v="1"/>
    <s v="Asian"/>
    <n v="64"/>
    <x v="226"/>
    <n v="122753"/>
    <n v="0.09"/>
    <x v="1"/>
    <s v="Chongqing"/>
    <s v=""/>
    <x v="1"/>
    <n v="1"/>
    <n v="11047.77"/>
    <n v="133800.76999999999"/>
    <x v="25"/>
    <n v="30"/>
    <s v="Monday"/>
  </r>
  <r>
    <x v="226"/>
    <s v="Liam Grant"/>
    <x v="15"/>
    <x v="4"/>
    <s v="Research &amp; Development"/>
    <x v="1"/>
    <s v="Caucasian"/>
    <n v="30"/>
    <x v="227"/>
    <n v="93734"/>
    <n v="0"/>
    <x v="0"/>
    <s v="Phoenix"/>
    <s v=""/>
    <x v="1"/>
    <n v="1"/>
    <n v="0"/>
    <n v="93734"/>
    <x v="16"/>
    <n v="12"/>
    <s v="Sunday"/>
  </r>
  <r>
    <x v="227"/>
    <s v="Owen Han"/>
    <x v="7"/>
    <x v="3"/>
    <s v="Corporate"/>
    <x v="1"/>
    <s v="Asian"/>
    <n v="28"/>
    <x v="228"/>
    <n v="52069"/>
    <n v="0"/>
    <x v="1"/>
    <s v="Chongqing"/>
    <s v=""/>
    <x v="1"/>
    <n v="1"/>
    <n v="0"/>
    <n v="52069"/>
    <x v="5"/>
    <n v="19"/>
    <s v="Friday"/>
  </r>
  <r>
    <x v="228"/>
    <s v="Kinsley Vega"/>
    <x v="9"/>
    <x v="3"/>
    <s v="Corporate"/>
    <x v="0"/>
    <s v="Latino"/>
    <n v="33"/>
    <x v="229"/>
    <n v="258426"/>
    <n v="0.4"/>
    <x v="2"/>
    <s v="Rio de Janerio"/>
    <s v=""/>
    <x v="1"/>
    <n v="1"/>
    <n v="103370.40000000001"/>
    <n v="361796.4"/>
    <x v="6"/>
    <n v="51"/>
    <s v="Wednesday"/>
  </r>
  <r>
    <x v="229"/>
    <s v="Leonardo Martin"/>
    <x v="6"/>
    <x v="1"/>
    <s v="Speciality Products"/>
    <x v="1"/>
    <s v="Black"/>
    <n v="51"/>
    <x v="230"/>
    <n v="125375"/>
    <n v="0.09"/>
    <x v="0"/>
    <s v="Chicago"/>
    <s v=""/>
    <x v="1"/>
    <n v="1"/>
    <n v="11283.75"/>
    <n v="136658.75"/>
    <x v="4"/>
    <n v="7"/>
    <s v="Thursday"/>
  </r>
  <r>
    <x v="230"/>
    <s v="Greyson Lam"/>
    <x v="9"/>
    <x v="3"/>
    <s v="Manufacturing"/>
    <x v="1"/>
    <s v="Asian"/>
    <n v="25"/>
    <x v="231"/>
    <n v="198243"/>
    <n v="0.31"/>
    <x v="0"/>
    <s v="Miami"/>
    <s v=""/>
    <x v="1"/>
    <n v="1"/>
    <n v="61455.33"/>
    <n v="259698.33000000002"/>
    <x v="9"/>
    <n v="7"/>
    <s v="Monday"/>
  </r>
  <r>
    <x v="231"/>
    <s v="Emilia Rivera"/>
    <x v="22"/>
    <x v="5"/>
    <s v="Research &amp; Development"/>
    <x v="0"/>
    <s v="Latino"/>
    <n v="42"/>
    <x v="232"/>
    <n v="96023"/>
    <n v="0"/>
    <x v="0"/>
    <s v="Miami"/>
    <s v=""/>
    <x v="1"/>
    <n v="1"/>
    <n v="0"/>
    <n v="96023"/>
    <x v="5"/>
    <n v="47"/>
    <s v="Thursday"/>
  </r>
  <r>
    <x v="232"/>
    <s v="Penelope Johnson"/>
    <x v="4"/>
    <x v="6"/>
    <s v="Research &amp; Development"/>
    <x v="0"/>
    <s v="Caucasian"/>
    <n v="34"/>
    <x v="233"/>
    <n v="83066"/>
    <n v="0"/>
    <x v="0"/>
    <s v="Chicago"/>
    <d v="2013-06-05T00:00:00"/>
    <x v="0"/>
    <n v="0"/>
    <n v="0"/>
    <n v="83066"/>
    <x v="14"/>
    <n v="26"/>
    <s v="Monday"/>
  </r>
  <r>
    <x v="233"/>
    <s v="Eva Figueroa"/>
    <x v="13"/>
    <x v="2"/>
    <s v="Research &amp; Development"/>
    <x v="0"/>
    <s v="Latino"/>
    <n v="48"/>
    <x v="234"/>
    <n v="61216"/>
    <n v="0"/>
    <x v="0"/>
    <s v="Seattle"/>
    <s v=""/>
    <x v="1"/>
    <n v="1"/>
    <n v="0"/>
    <n v="61216"/>
    <x v="15"/>
    <n v="20"/>
    <s v="Wednesday"/>
  </r>
  <r>
    <x v="234"/>
    <s v="Ezekiel Jordan"/>
    <x v="0"/>
    <x v="3"/>
    <s v="Corporate"/>
    <x v="1"/>
    <s v="Caucasian"/>
    <n v="33"/>
    <x v="235"/>
    <n v="144231"/>
    <n v="0.14000000000000001"/>
    <x v="0"/>
    <s v="Columbus"/>
    <d v="2020-07-17T00:00:00"/>
    <x v="0"/>
    <n v="0"/>
    <n v="20192.34"/>
    <n v="164423.34"/>
    <x v="11"/>
    <n v="7"/>
    <s v="Sunday"/>
  </r>
  <r>
    <x v="235"/>
    <s v="Luke Mai"/>
    <x v="16"/>
    <x v="4"/>
    <s v="Research &amp; Development"/>
    <x v="1"/>
    <s v="Asian"/>
    <n v="41"/>
    <x v="236"/>
    <n v="51630"/>
    <n v="0"/>
    <x v="1"/>
    <s v="Beijing"/>
    <s v=""/>
    <x v="1"/>
    <n v="1"/>
    <n v="0"/>
    <n v="51630"/>
    <x v="26"/>
    <n v="43"/>
    <s v="Wednesday"/>
  </r>
  <r>
    <x v="236"/>
    <s v="Charles Diaz"/>
    <x v="0"/>
    <x v="2"/>
    <s v="Corporate"/>
    <x v="1"/>
    <s v="Latino"/>
    <n v="55"/>
    <x v="237"/>
    <n v="124129"/>
    <n v="0.15"/>
    <x v="2"/>
    <s v="Sao Paulo"/>
    <s v=""/>
    <x v="1"/>
    <n v="1"/>
    <n v="18619.349999999999"/>
    <n v="142748.35"/>
    <x v="11"/>
    <n v="46"/>
    <s v="Saturday"/>
  </r>
  <r>
    <x v="237"/>
    <s v="Adam Espinoza"/>
    <x v="22"/>
    <x v="5"/>
    <s v="Manufacturing"/>
    <x v="1"/>
    <s v="Latino"/>
    <n v="36"/>
    <x v="238"/>
    <n v="60055"/>
    <n v="0"/>
    <x v="0"/>
    <s v="Seattle"/>
    <s v=""/>
    <x v="1"/>
    <n v="1"/>
    <n v="0"/>
    <n v="60055"/>
    <x v="8"/>
    <n v="15"/>
    <s v="Thursday"/>
  </r>
  <r>
    <x v="238"/>
    <s v="Jack Maldonado"/>
    <x v="2"/>
    <x v="5"/>
    <s v="Research &amp; Development"/>
    <x v="1"/>
    <s v="Latino"/>
    <n v="31"/>
    <x v="239"/>
    <n v="189290"/>
    <n v="0.22"/>
    <x v="2"/>
    <s v="Sao Paulo"/>
    <d v="2020-09-25T00:00:00"/>
    <x v="0"/>
    <n v="0"/>
    <n v="41643.800000000003"/>
    <n v="230933.8"/>
    <x v="6"/>
    <n v="35"/>
    <s v="Wednesday"/>
  </r>
  <r>
    <x v="239"/>
    <s v="Cora Jiang"/>
    <x v="9"/>
    <x v="0"/>
    <s v="Corporate"/>
    <x v="0"/>
    <s v="Asian"/>
    <n v="53"/>
    <x v="240"/>
    <n v="182202"/>
    <n v="0.3"/>
    <x v="0"/>
    <s v="Austin"/>
    <s v=""/>
    <x v="1"/>
    <n v="1"/>
    <n v="54660.6"/>
    <n v="236862.6"/>
    <x v="20"/>
    <n v="18"/>
    <s v="Wednesday"/>
  </r>
  <r>
    <x v="240"/>
    <s v="Cooper Mitchell"/>
    <x v="6"/>
    <x v="2"/>
    <s v="Speciality Products"/>
    <x v="1"/>
    <s v="Caucasian"/>
    <n v="43"/>
    <x v="241"/>
    <n v="117518"/>
    <n v="7.0000000000000007E-2"/>
    <x v="0"/>
    <s v="Seattle"/>
    <s v=""/>
    <x v="1"/>
    <n v="1"/>
    <n v="8226.26"/>
    <n v="125744.26"/>
    <x v="2"/>
    <n v="5"/>
    <s v="Tuesday"/>
  </r>
  <r>
    <x v="241"/>
    <s v="Layla Torres"/>
    <x v="0"/>
    <x v="1"/>
    <s v="Manufacturing"/>
    <x v="0"/>
    <s v="Latino"/>
    <n v="37"/>
    <x v="242"/>
    <n v="157474"/>
    <n v="0.11"/>
    <x v="2"/>
    <s v="Rio de Janerio"/>
    <s v=""/>
    <x v="1"/>
    <n v="1"/>
    <n v="17322.14"/>
    <n v="174796.14"/>
    <x v="11"/>
    <n v="9"/>
    <s v="Sunday"/>
  </r>
  <r>
    <x v="242"/>
    <s v="Jack Edwards"/>
    <x v="6"/>
    <x v="6"/>
    <s v="Manufacturing"/>
    <x v="1"/>
    <s v="Caucasian"/>
    <n v="38"/>
    <x v="243"/>
    <n v="126856"/>
    <n v="0.06"/>
    <x v="0"/>
    <s v="Columbus"/>
    <s v=""/>
    <x v="1"/>
    <n v="1"/>
    <n v="7611.36"/>
    <n v="134467.35999999999"/>
    <x v="20"/>
    <n v="15"/>
    <s v="Sunday"/>
  </r>
  <r>
    <x v="243"/>
    <s v="Eleanor Chan"/>
    <x v="0"/>
    <x v="3"/>
    <s v="Manufacturing"/>
    <x v="0"/>
    <s v="Asian"/>
    <n v="49"/>
    <x v="244"/>
    <n v="129124"/>
    <n v="0.12"/>
    <x v="1"/>
    <s v="Shanghai"/>
    <s v=""/>
    <x v="1"/>
    <n v="1"/>
    <n v="15494.88"/>
    <n v="144618.88"/>
    <x v="23"/>
    <n v="14"/>
    <s v="Monday"/>
  </r>
  <r>
    <x v="244"/>
    <s v="Aria Xi"/>
    <x v="2"/>
    <x v="2"/>
    <s v="Research &amp; Development"/>
    <x v="0"/>
    <s v="Asian"/>
    <n v="45"/>
    <x v="245"/>
    <n v="165181"/>
    <n v="0.16"/>
    <x v="0"/>
    <s v="Seattle"/>
    <s v=""/>
    <x v="1"/>
    <n v="1"/>
    <n v="26428.959999999999"/>
    <n v="191609.96"/>
    <x v="12"/>
    <n v="9"/>
    <s v="Friday"/>
  </r>
  <r>
    <x v="245"/>
    <s v="John Vega"/>
    <x v="9"/>
    <x v="1"/>
    <s v="Corporate"/>
    <x v="1"/>
    <s v="Latino"/>
    <n v="50"/>
    <x v="246"/>
    <n v="247939"/>
    <n v="0.35"/>
    <x v="2"/>
    <s v="Rio de Janerio"/>
    <s v=""/>
    <x v="1"/>
    <n v="1"/>
    <n v="86778.65"/>
    <n v="334717.65000000002"/>
    <x v="18"/>
    <n v="4"/>
    <s v="Sunday"/>
  </r>
  <r>
    <x v="246"/>
    <s v="Luke Munoz"/>
    <x v="2"/>
    <x v="5"/>
    <s v="Speciality Products"/>
    <x v="1"/>
    <s v="Latino"/>
    <n v="64"/>
    <x v="247"/>
    <n v="169509"/>
    <n v="0.18"/>
    <x v="2"/>
    <s v="Manaus"/>
    <s v=""/>
    <x v="1"/>
    <n v="1"/>
    <n v="30511.62"/>
    <n v="200020.62"/>
    <x v="5"/>
    <n v="34"/>
    <s v="Friday"/>
  </r>
  <r>
    <x v="247"/>
    <s v="Sarah Daniels"/>
    <x v="0"/>
    <x v="3"/>
    <s v="Manufacturing"/>
    <x v="0"/>
    <s v="Caucasian"/>
    <n v="55"/>
    <x v="248"/>
    <n v="138521"/>
    <n v="0.1"/>
    <x v="0"/>
    <s v="Miami"/>
    <s v=""/>
    <x v="1"/>
    <n v="1"/>
    <n v="13852.1"/>
    <n v="152373.1"/>
    <x v="24"/>
    <n v="3"/>
    <s v="Sunday"/>
  </r>
  <r>
    <x v="248"/>
    <s v="Aria Castro"/>
    <x v="11"/>
    <x v="5"/>
    <s v="Speciality Products"/>
    <x v="0"/>
    <s v="Latino"/>
    <n v="45"/>
    <x v="249"/>
    <n v="113873"/>
    <n v="0.11"/>
    <x v="2"/>
    <s v="Rio de Janerio"/>
    <s v=""/>
    <x v="1"/>
    <n v="1"/>
    <n v="12526.03"/>
    <n v="126399.03"/>
    <x v="15"/>
    <n v="11"/>
    <s v="Friday"/>
  </r>
  <r>
    <x v="249"/>
    <s v="Autumn Joseph"/>
    <x v="14"/>
    <x v="0"/>
    <s v="Corporate"/>
    <x v="0"/>
    <s v="Black"/>
    <n v="39"/>
    <x v="250"/>
    <n v="73317"/>
    <n v="0"/>
    <x v="0"/>
    <s v="Miami"/>
    <s v=""/>
    <x v="1"/>
    <n v="1"/>
    <n v="0"/>
    <n v="73317"/>
    <x v="7"/>
    <n v="19"/>
    <s v="Wednesday"/>
  </r>
  <r>
    <x v="250"/>
    <s v="Evelyn Liang"/>
    <x v="31"/>
    <x v="0"/>
    <s v="Speciality Products"/>
    <x v="0"/>
    <s v="Asian"/>
    <n v="40"/>
    <x v="251"/>
    <n v="69096"/>
    <n v="0"/>
    <x v="0"/>
    <s v="Seattle"/>
    <s v=""/>
    <x v="1"/>
    <n v="1"/>
    <n v="0"/>
    <n v="69096"/>
    <x v="11"/>
    <n v="26"/>
    <s v="Wednesday"/>
  </r>
  <r>
    <x v="251"/>
    <s v="Henry Alvarez"/>
    <x v="15"/>
    <x v="4"/>
    <s v="Manufacturing"/>
    <x v="1"/>
    <s v="Latino"/>
    <n v="48"/>
    <x v="252"/>
    <n v="87158"/>
    <n v="0"/>
    <x v="2"/>
    <s v="Manaus"/>
    <s v=""/>
    <x v="1"/>
    <n v="1"/>
    <n v="0"/>
    <n v="87158"/>
    <x v="17"/>
    <n v="16"/>
    <s v="Tuesday"/>
  </r>
  <r>
    <x v="252"/>
    <s v="Benjamin Delgado"/>
    <x v="22"/>
    <x v="5"/>
    <s v="Corporate"/>
    <x v="1"/>
    <s v="Latino"/>
    <n v="64"/>
    <x v="253"/>
    <n v="70778"/>
    <n v="0"/>
    <x v="0"/>
    <s v="Austin"/>
    <s v=""/>
    <x v="1"/>
    <n v="1"/>
    <n v="0"/>
    <n v="70778"/>
    <x v="27"/>
    <n v="40"/>
    <s v="Monday"/>
  </r>
  <r>
    <x v="253"/>
    <s v="Zoe Rodriguez"/>
    <x v="2"/>
    <x v="4"/>
    <s v="Speciality Products"/>
    <x v="0"/>
    <s v="Latino"/>
    <n v="65"/>
    <x v="254"/>
    <n v="153938"/>
    <n v="0.2"/>
    <x v="0"/>
    <s v="Phoenix"/>
    <s v=""/>
    <x v="1"/>
    <n v="1"/>
    <n v="30787.600000000002"/>
    <n v="184725.6"/>
    <x v="18"/>
    <n v="22"/>
    <s v="Sunday"/>
  </r>
  <r>
    <x v="254"/>
    <s v="Axel Chu"/>
    <x v="28"/>
    <x v="0"/>
    <s v="Research &amp; Development"/>
    <x v="1"/>
    <s v="Asian"/>
    <n v="43"/>
    <x v="255"/>
    <n v="59888"/>
    <n v="0"/>
    <x v="1"/>
    <s v="Beijing"/>
    <s v=""/>
    <x v="1"/>
    <n v="1"/>
    <n v="0"/>
    <n v="59888"/>
    <x v="7"/>
    <n v="18"/>
    <s v="Friday"/>
  </r>
  <r>
    <x v="255"/>
    <s v="Cameron Evans"/>
    <x v="22"/>
    <x v="5"/>
    <s v="Corporate"/>
    <x v="1"/>
    <s v="Caucasian"/>
    <n v="50"/>
    <x v="256"/>
    <n v="63098"/>
    <n v="0"/>
    <x v="0"/>
    <s v="Columbus"/>
    <s v=""/>
    <x v="1"/>
    <n v="1"/>
    <n v="0"/>
    <n v="63098"/>
    <x v="7"/>
    <n v="50"/>
    <s v="Thursday"/>
  </r>
  <r>
    <x v="256"/>
    <s v="Isabella Soto"/>
    <x v="9"/>
    <x v="1"/>
    <s v="Corporate"/>
    <x v="0"/>
    <s v="Latino"/>
    <n v="27"/>
    <x v="257"/>
    <n v="255369"/>
    <n v="0.33"/>
    <x v="2"/>
    <s v="Sao Paulo"/>
    <s v=""/>
    <x v="1"/>
    <n v="1"/>
    <n v="84271.77"/>
    <n v="339640.77"/>
    <x v="9"/>
    <n v="51"/>
    <s v="Wednesday"/>
  </r>
  <r>
    <x v="257"/>
    <s v="Eva Jenkins"/>
    <x v="0"/>
    <x v="4"/>
    <s v="Manufacturing"/>
    <x v="0"/>
    <s v="Black"/>
    <n v="55"/>
    <x v="258"/>
    <n v="142318"/>
    <n v="0.14000000000000001"/>
    <x v="0"/>
    <s v="Chicago"/>
    <s v=""/>
    <x v="1"/>
    <n v="1"/>
    <n v="19924.52"/>
    <n v="162242.51999999999"/>
    <x v="18"/>
    <n v="46"/>
    <s v="Wednesday"/>
  </r>
  <r>
    <x v="258"/>
    <s v="Cameron Powell"/>
    <x v="20"/>
    <x v="4"/>
    <s v="Manufacturing"/>
    <x v="1"/>
    <s v="Black"/>
    <n v="41"/>
    <x v="259"/>
    <n v="49186"/>
    <n v="0"/>
    <x v="0"/>
    <s v="Austin"/>
    <d v="2008-06-17T00:00:00"/>
    <x v="0"/>
    <n v="0"/>
    <n v="0"/>
    <n v="49186"/>
    <x v="18"/>
    <n v="34"/>
    <s v="Friday"/>
  </r>
  <r>
    <x v="259"/>
    <s v="Samantha Foster"/>
    <x v="9"/>
    <x v="4"/>
    <s v="Research &amp; Development"/>
    <x v="0"/>
    <s v="Black"/>
    <n v="34"/>
    <x v="260"/>
    <n v="220937"/>
    <n v="0.38"/>
    <x v="0"/>
    <s v="Austin"/>
    <s v=""/>
    <x v="1"/>
    <n v="1"/>
    <n v="83956.06"/>
    <n v="304893.06"/>
    <x v="3"/>
    <n v="30"/>
    <s v="Saturday"/>
  </r>
  <r>
    <x v="260"/>
    <s v="Jade Li"/>
    <x v="2"/>
    <x v="0"/>
    <s v="Speciality Products"/>
    <x v="0"/>
    <s v="Asian"/>
    <n v="47"/>
    <x v="261"/>
    <n v="183156"/>
    <n v="0.3"/>
    <x v="0"/>
    <s v="Seattle"/>
    <s v=""/>
    <x v="1"/>
    <n v="1"/>
    <n v="54946.799999999996"/>
    <n v="238102.8"/>
    <x v="14"/>
    <n v="43"/>
    <s v="Friday"/>
  </r>
  <r>
    <x v="261"/>
    <s v="Kinsley Acosta"/>
    <x v="9"/>
    <x v="0"/>
    <s v="Speciality Products"/>
    <x v="0"/>
    <s v="Latino"/>
    <n v="32"/>
    <x v="262"/>
    <n v="192749"/>
    <n v="0.31"/>
    <x v="0"/>
    <s v="Chicago"/>
    <s v=""/>
    <x v="1"/>
    <n v="1"/>
    <n v="59752.19"/>
    <n v="252501.19"/>
    <x v="6"/>
    <n v="30"/>
    <s v="Wednesday"/>
  </r>
  <r>
    <x v="262"/>
    <s v="Clara Kang"/>
    <x v="0"/>
    <x v="0"/>
    <s v="Manufacturing"/>
    <x v="0"/>
    <s v="Asian"/>
    <n v="39"/>
    <x v="263"/>
    <n v="135325"/>
    <n v="0.14000000000000001"/>
    <x v="0"/>
    <s v="Phoenix"/>
    <s v=""/>
    <x v="1"/>
    <n v="1"/>
    <n v="18945.5"/>
    <n v="154270.5"/>
    <x v="5"/>
    <n v="12"/>
    <s v="Saturday"/>
  </r>
  <r>
    <x v="263"/>
    <s v="Harper Alexander"/>
    <x v="4"/>
    <x v="2"/>
    <s v="Speciality Products"/>
    <x v="0"/>
    <s v="Caucasian"/>
    <n v="26"/>
    <x v="264"/>
    <n v="79356"/>
    <n v="0"/>
    <x v="0"/>
    <s v="Phoenix"/>
    <s v=""/>
    <x v="1"/>
    <n v="1"/>
    <n v="0"/>
    <n v="79356"/>
    <x v="3"/>
    <n v="42"/>
    <s v="Monday"/>
  </r>
  <r>
    <x v="264"/>
    <s v="Carter Reed"/>
    <x v="25"/>
    <x v="5"/>
    <s v="Manufacturing"/>
    <x v="1"/>
    <s v="Black"/>
    <n v="40"/>
    <x v="265"/>
    <n v="74412"/>
    <n v="0"/>
    <x v="0"/>
    <s v="Seattle"/>
    <s v=""/>
    <x v="1"/>
    <n v="1"/>
    <n v="0"/>
    <n v="74412"/>
    <x v="17"/>
    <n v="28"/>
    <s v="Thursday"/>
  </r>
  <r>
    <x v="81"/>
    <s v="Charlotte Ruiz"/>
    <x v="3"/>
    <x v="0"/>
    <s v="Manufacturing"/>
    <x v="0"/>
    <s v="Latino"/>
    <n v="32"/>
    <x v="266"/>
    <n v="61886"/>
    <n v="0.09"/>
    <x v="2"/>
    <s v="Rio de Janerio"/>
    <s v=""/>
    <x v="1"/>
    <n v="1"/>
    <n v="5569.74"/>
    <n v="67455.740000000005"/>
    <x v="5"/>
    <n v="40"/>
    <s v="Monday"/>
  </r>
  <r>
    <x v="265"/>
    <s v="Everleigh Jiang"/>
    <x v="2"/>
    <x v="3"/>
    <s v="Research &amp; Development"/>
    <x v="0"/>
    <s v="Asian"/>
    <n v="58"/>
    <x v="267"/>
    <n v="173071"/>
    <n v="0.28999999999999998"/>
    <x v="0"/>
    <s v="Columbus"/>
    <s v=""/>
    <x v="1"/>
    <n v="1"/>
    <n v="50190.59"/>
    <n v="223261.59"/>
    <x v="13"/>
    <n v="20"/>
    <s v="Wednesday"/>
  </r>
  <r>
    <x v="266"/>
    <s v="Audrey Smith"/>
    <x v="17"/>
    <x v="5"/>
    <s v="Research &amp; Development"/>
    <x v="0"/>
    <s v="Caucasian"/>
    <n v="58"/>
    <x v="268"/>
    <n v="70189"/>
    <n v="0"/>
    <x v="0"/>
    <s v="Columbus"/>
    <s v=""/>
    <x v="1"/>
    <n v="1"/>
    <n v="0"/>
    <n v="70189"/>
    <x v="4"/>
    <n v="43"/>
    <s v="Friday"/>
  </r>
  <r>
    <x v="267"/>
    <s v="Emery Acosta"/>
    <x v="9"/>
    <x v="2"/>
    <s v="Research &amp; Development"/>
    <x v="0"/>
    <s v="Latino"/>
    <n v="42"/>
    <x v="269"/>
    <n v="181452"/>
    <n v="0.3"/>
    <x v="0"/>
    <s v="Columbus"/>
    <s v=""/>
    <x v="1"/>
    <n v="1"/>
    <n v="54435.6"/>
    <n v="235887.6"/>
    <x v="11"/>
    <n v="37"/>
    <s v="Wednesday"/>
  </r>
  <r>
    <x v="268"/>
    <s v="Charles Robinson"/>
    <x v="16"/>
    <x v="4"/>
    <s v="Speciality Products"/>
    <x v="1"/>
    <s v="Caucasian"/>
    <n v="26"/>
    <x v="270"/>
    <n v="70369"/>
    <n v="0"/>
    <x v="0"/>
    <s v="Seattle"/>
    <s v=""/>
    <x v="1"/>
    <n v="1"/>
    <n v="0"/>
    <n v="70369"/>
    <x v="9"/>
    <n v="11"/>
    <s v="Friday"/>
  </r>
  <r>
    <x v="269"/>
    <s v="Landon Lopez"/>
    <x v="4"/>
    <x v="3"/>
    <s v="Manufacturing"/>
    <x v="1"/>
    <s v="Latino"/>
    <n v="38"/>
    <x v="271"/>
    <n v="78056"/>
    <n v="0"/>
    <x v="2"/>
    <s v="Sao Paulo"/>
    <s v=""/>
    <x v="1"/>
    <n v="1"/>
    <n v="0"/>
    <n v="78056"/>
    <x v="20"/>
    <n v="27"/>
    <s v="Saturday"/>
  </r>
  <r>
    <x v="270"/>
    <s v="Miles Mehta"/>
    <x v="2"/>
    <x v="1"/>
    <s v="Research &amp; Development"/>
    <x v="1"/>
    <s v="Asian"/>
    <n v="64"/>
    <x v="272"/>
    <n v="189933"/>
    <n v="0.23"/>
    <x v="0"/>
    <s v="Miami"/>
    <s v=""/>
    <x v="1"/>
    <n v="1"/>
    <n v="43684.590000000004"/>
    <n v="233617.59"/>
    <x v="19"/>
    <n v="18"/>
    <s v="Thursday"/>
  </r>
  <r>
    <x v="7"/>
    <s v="Ezra Simmons"/>
    <x v="18"/>
    <x v="5"/>
    <s v="Speciality Products"/>
    <x v="1"/>
    <s v="Caucasian"/>
    <n v="38"/>
    <x v="273"/>
    <n v="78237"/>
    <n v="0"/>
    <x v="0"/>
    <s v="Phoenix"/>
    <s v=""/>
    <x v="1"/>
    <n v="1"/>
    <n v="0"/>
    <n v="78237"/>
    <x v="22"/>
    <n v="27"/>
    <s v="Thursday"/>
  </r>
  <r>
    <x v="271"/>
    <s v="Nora Santiago"/>
    <x v="7"/>
    <x v="3"/>
    <s v="Research &amp; Development"/>
    <x v="0"/>
    <s v="Latino"/>
    <n v="55"/>
    <x v="274"/>
    <n v="48687"/>
    <n v="0"/>
    <x v="2"/>
    <s v="Rio de Janerio"/>
    <s v=""/>
    <x v="1"/>
    <n v="1"/>
    <n v="0"/>
    <n v="48687"/>
    <x v="19"/>
    <n v="26"/>
    <s v="Wednesday"/>
  </r>
  <r>
    <x v="272"/>
    <s v="Caroline Herrera"/>
    <x v="0"/>
    <x v="6"/>
    <s v="Manufacturing"/>
    <x v="0"/>
    <s v="Latino"/>
    <n v="45"/>
    <x v="275"/>
    <n v="121065"/>
    <n v="0.15"/>
    <x v="2"/>
    <s v="Rio de Janerio"/>
    <s v=""/>
    <x v="1"/>
    <n v="1"/>
    <n v="18159.75"/>
    <n v="139224.75"/>
    <x v="18"/>
    <n v="34"/>
    <s v="Thursday"/>
  </r>
  <r>
    <x v="273"/>
    <s v="David Owens"/>
    <x v="4"/>
    <x v="2"/>
    <s v="Corporate"/>
    <x v="1"/>
    <s v="Black"/>
    <n v="43"/>
    <x v="276"/>
    <n v="94246"/>
    <n v="0"/>
    <x v="0"/>
    <s v="Austin"/>
    <s v=""/>
    <x v="1"/>
    <n v="1"/>
    <n v="0"/>
    <n v="94246"/>
    <x v="18"/>
    <n v="16"/>
    <s v="Friday"/>
  </r>
  <r>
    <x v="109"/>
    <s v="Avery Yee"/>
    <x v="28"/>
    <x v="0"/>
    <s v="Manufacturing"/>
    <x v="0"/>
    <s v="Asian"/>
    <n v="34"/>
    <x v="82"/>
    <n v="44614"/>
    <n v="0"/>
    <x v="0"/>
    <s v="Miami"/>
    <s v=""/>
    <x v="1"/>
    <n v="1"/>
    <n v="0"/>
    <n v="44614"/>
    <x v="0"/>
    <n v="22"/>
    <s v="Sunday"/>
  </r>
  <r>
    <x v="274"/>
    <s v="Xavier Park"/>
    <x v="9"/>
    <x v="0"/>
    <s v="Research &amp; Development"/>
    <x v="1"/>
    <s v="Asian"/>
    <n v="40"/>
    <x v="277"/>
    <n v="234469"/>
    <n v="0.31"/>
    <x v="1"/>
    <s v="Chengdu"/>
    <s v=""/>
    <x v="1"/>
    <n v="1"/>
    <n v="72685.39"/>
    <n v="307154.39"/>
    <x v="6"/>
    <n v="46"/>
    <s v="Sunday"/>
  </r>
  <r>
    <x v="275"/>
    <s v="Asher Morales"/>
    <x v="18"/>
    <x v="5"/>
    <s v="Research &amp; Development"/>
    <x v="1"/>
    <s v="Latino"/>
    <n v="52"/>
    <x v="278"/>
    <n v="88272"/>
    <n v="0"/>
    <x v="2"/>
    <s v="Sao Paulo"/>
    <s v=""/>
    <x v="1"/>
    <n v="1"/>
    <n v="0"/>
    <n v="88272"/>
    <x v="6"/>
    <n v="28"/>
    <s v="Friday"/>
  </r>
  <r>
    <x v="276"/>
    <s v="Mason Cao"/>
    <x v="13"/>
    <x v="1"/>
    <s v="Corporate"/>
    <x v="1"/>
    <s v="Asian"/>
    <n v="52"/>
    <x v="279"/>
    <n v="74449"/>
    <n v="0"/>
    <x v="1"/>
    <s v="Beijing"/>
    <s v=""/>
    <x v="1"/>
    <n v="1"/>
    <n v="0"/>
    <n v="74449"/>
    <x v="5"/>
    <n v="37"/>
    <s v="Thursday"/>
  </r>
  <r>
    <x v="277"/>
    <s v="Joshua Fong"/>
    <x v="9"/>
    <x v="5"/>
    <s v="Speciality Products"/>
    <x v="1"/>
    <s v="Asian"/>
    <n v="47"/>
    <x v="280"/>
    <n v="222941"/>
    <n v="0.39"/>
    <x v="1"/>
    <s v="Beijing"/>
    <s v=""/>
    <x v="1"/>
    <n v="1"/>
    <n v="86946.99"/>
    <n v="309887.99"/>
    <x v="14"/>
    <n v="24"/>
    <s v="Monday"/>
  </r>
  <r>
    <x v="278"/>
    <s v="Maria Chin"/>
    <x v="7"/>
    <x v="6"/>
    <s v="Manufacturing"/>
    <x v="0"/>
    <s v="Asian"/>
    <n v="65"/>
    <x v="281"/>
    <n v="50341"/>
    <n v="0"/>
    <x v="1"/>
    <s v="Beijing"/>
    <s v=""/>
    <x v="1"/>
    <n v="1"/>
    <n v="0"/>
    <n v="50341"/>
    <x v="11"/>
    <n v="39"/>
    <s v="Thursday"/>
  </r>
  <r>
    <x v="279"/>
    <s v="Eva Garcia"/>
    <x v="16"/>
    <x v="4"/>
    <s v="Corporate"/>
    <x v="0"/>
    <s v="Latino"/>
    <n v="31"/>
    <x v="282"/>
    <n v="72235"/>
    <n v="0"/>
    <x v="2"/>
    <s v="Manaus"/>
    <s v=""/>
    <x v="1"/>
    <n v="1"/>
    <n v="0"/>
    <n v="72235"/>
    <x v="9"/>
    <n v="16"/>
    <s v="Sunday"/>
  </r>
  <r>
    <x v="280"/>
    <s v="Anna Molina"/>
    <x v="4"/>
    <x v="3"/>
    <s v="Corporate"/>
    <x v="0"/>
    <s v="Latino"/>
    <n v="41"/>
    <x v="283"/>
    <n v="70165"/>
    <n v="0"/>
    <x v="0"/>
    <s v="Columbus"/>
    <s v=""/>
    <x v="1"/>
    <n v="1"/>
    <n v="0"/>
    <n v="70165"/>
    <x v="0"/>
    <n v="25"/>
    <s v="Sunday"/>
  </r>
  <r>
    <x v="281"/>
    <s v="Logan Bryant"/>
    <x v="0"/>
    <x v="6"/>
    <s v="Speciality Products"/>
    <x v="1"/>
    <s v="Caucasian"/>
    <n v="30"/>
    <x v="284"/>
    <n v="148485"/>
    <n v="0.15"/>
    <x v="0"/>
    <s v="Miami"/>
    <s v=""/>
    <x v="1"/>
    <n v="1"/>
    <n v="22272.75"/>
    <n v="170757.75"/>
    <x v="6"/>
    <n v="29"/>
    <s v="Saturday"/>
  </r>
  <r>
    <x v="282"/>
    <s v="Isla Han"/>
    <x v="1"/>
    <x v="0"/>
    <s v="Manufacturing"/>
    <x v="0"/>
    <s v="Asian"/>
    <n v="58"/>
    <x v="285"/>
    <n v="86089"/>
    <n v="0"/>
    <x v="0"/>
    <s v="Chicago"/>
    <s v=""/>
    <x v="1"/>
    <n v="1"/>
    <n v="0"/>
    <n v="86089"/>
    <x v="17"/>
    <n v="25"/>
    <s v="Saturday"/>
  </r>
  <r>
    <x v="283"/>
    <s v="Christopher Vega"/>
    <x v="11"/>
    <x v="5"/>
    <s v="Research &amp; Development"/>
    <x v="1"/>
    <s v="Latino"/>
    <n v="54"/>
    <x v="286"/>
    <n v="106313"/>
    <n v="0.15"/>
    <x v="0"/>
    <s v="Chicago"/>
    <s v=""/>
    <x v="1"/>
    <n v="1"/>
    <n v="15946.949999999999"/>
    <n v="122259.95"/>
    <x v="26"/>
    <n v="43"/>
    <s v="Saturday"/>
  </r>
  <r>
    <x v="284"/>
    <s v="Lillian Park"/>
    <x v="7"/>
    <x v="6"/>
    <s v="Research &amp; Development"/>
    <x v="0"/>
    <s v="Asian"/>
    <n v="40"/>
    <x v="287"/>
    <n v="46833"/>
    <n v="0"/>
    <x v="1"/>
    <s v="Chengdu"/>
    <d v="2021-11-10T00:00:00"/>
    <x v="0"/>
    <n v="0"/>
    <n v="0"/>
    <n v="46833"/>
    <x v="9"/>
    <n v="9"/>
    <s v="Wednesday"/>
  </r>
  <r>
    <x v="285"/>
    <s v="Kennedy Zhang"/>
    <x v="2"/>
    <x v="1"/>
    <s v="Research &amp; Development"/>
    <x v="0"/>
    <s v="Asian"/>
    <n v="63"/>
    <x v="288"/>
    <n v="155320"/>
    <n v="0.17"/>
    <x v="1"/>
    <s v="Chongqing"/>
    <s v=""/>
    <x v="1"/>
    <n v="1"/>
    <n v="26404.400000000001"/>
    <n v="181724.4"/>
    <x v="28"/>
    <n v="44"/>
    <s v="Friday"/>
  </r>
  <r>
    <x v="286"/>
    <s v="Eli Han"/>
    <x v="4"/>
    <x v="3"/>
    <s v="Manufacturing"/>
    <x v="1"/>
    <s v="Asian"/>
    <n v="40"/>
    <x v="289"/>
    <n v="89984"/>
    <n v="0"/>
    <x v="1"/>
    <s v="Chengdu"/>
    <s v=""/>
    <x v="1"/>
    <n v="1"/>
    <n v="0"/>
    <n v="89984"/>
    <x v="0"/>
    <n v="3"/>
    <s v="Friday"/>
  </r>
  <r>
    <x v="287"/>
    <s v="Julia Pham"/>
    <x v="11"/>
    <x v="5"/>
    <s v="Speciality Products"/>
    <x v="0"/>
    <s v="Asian"/>
    <n v="65"/>
    <x v="290"/>
    <n v="83756"/>
    <n v="0.14000000000000001"/>
    <x v="1"/>
    <s v="Shanghai"/>
    <s v=""/>
    <x v="1"/>
    <n v="1"/>
    <n v="11725.840000000002"/>
    <n v="95481.84"/>
    <x v="2"/>
    <n v="11"/>
    <s v="Thursday"/>
  </r>
  <r>
    <x v="288"/>
    <s v="Hailey Shin"/>
    <x v="2"/>
    <x v="4"/>
    <s v="Corporate"/>
    <x v="0"/>
    <s v="Asian"/>
    <n v="57"/>
    <x v="291"/>
    <n v="176324"/>
    <n v="0.23"/>
    <x v="1"/>
    <s v="Shanghai"/>
    <s v=""/>
    <x v="1"/>
    <n v="1"/>
    <n v="40554.520000000004"/>
    <n v="216878.52000000002"/>
    <x v="0"/>
    <n v="44"/>
    <s v="Monday"/>
  </r>
  <r>
    <x v="289"/>
    <s v="Connor Grant"/>
    <x v="4"/>
    <x v="3"/>
    <s v="Speciality Products"/>
    <x v="1"/>
    <s v="Caucasian"/>
    <n v="27"/>
    <x v="292"/>
    <n v="74077"/>
    <n v="0"/>
    <x v="0"/>
    <s v="Seattle"/>
    <s v=""/>
    <x v="1"/>
    <n v="1"/>
    <n v="0"/>
    <n v="74077"/>
    <x v="9"/>
    <n v="42"/>
    <s v="Wednesday"/>
  </r>
  <r>
    <x v="290"/>
    <s v="Natalia Owens"/>
    <x v="6"/>
    <x v="4"/>
    <s v="Manufacturing"/>
    <x v="0"/>
    <s v="Caucasian"/>
    <n v="31"/>
    <x v="293"/>
    <n v="104162"/>
    <n v="7.0000000000000007E-2"/>
    <x v="0"/>
    <s v="Austin"/>
    <s v=""/>
    <x v="1"/>
    <n v="1"/>
    <n v="7291.3400000000011"/>
    <n v="111453.34"/>
    <x v="9"/>
    <n v="4"/>
    <s v="Monday"/>
  </r>
  <r>
    <x v="291"/>
    <s v="Maria He"/>
    <x v="30"/>
    <x v="0"/>
    <s v="Corporate"/>
    <x v="0"/>
    <s v="Asian"/>
    <n v="45"/>
    <x v="294"/>
    <n v="82162"/>
    <n v="0"/>
    <x v="1"/>
    <s v="Beijing"/>
    <d v="2020-10-03T00:00:00"/>
    <x v="0"/>
    <n v="0"/>
    <n v="0"/>
    <n v="82162"/>
    <x v="22"/>
    <n v="35"/>
    <s v="Saturday"/>
  </r>
  <r>
    <x v="292"/>
    <s v="Jade Yi"/>
    <x v="5"/>
    <x v="2"/>
    <s v="Speciality Products"/>
    <x v="0"/>
    <s v="Asian"/>
    <n v="47"/>
    <x v="295"/>
    <n v="63880"/>
    <n v="0"/>
    <x v="1"/>
    <s v="Chongqing"/>
    <s v=""/>
    <x v="1"/>
    <n v="1"/>
    <n v="0"/>
    <n v="63880"/>
    <x v="16"/>
    <n v="28"/>
    <s v="Friday"/>
  </r>
  <r>
    <x v="293"/>
    <s v="Quinn Xiong"/>
    <x v="22"/>
    <x v="5"/>
    <s v="Research &amp; Development"/>
    <x v="0"/>
    <s v="Asian"/>
    <n v="55"/>
    <x v="296"/>
    <n v="73248"/>
    <n v="0"/>
    <x v="0"/>
    <s v="Columbus"/>
    <s v=""/>
    <x v="1"/>
    <n v="1"/>
    <n v="0"/>
    <n v="73248"/>
    <x v="11"/>
    <n v="37"/>
    <s v="Sunday"/>
  </r>
  <r>
    <x v="294"/>
    <s v="Dominic Baker"/>
    <x v="4"/>
    <x v="3"/>
    <s v="Manufacturing"/>
    <x v="1"/>
    <s v="Black"/>
    <n v="51"/>
    <x v="297"/>
    <n v="91853"/>
    <n v="0"/>
    <x v="0"/>
    <s v="Chicago"/>
    <s v=""/>
    <x v="1"/>
    <n v="1"/>
    <n v="0"/>
    <n v="91853"/>
    <x v="6"/>
    <n v="41"/>
    <s v="Friday"/>
  </r>
  <r>
    <x v="295"/>
    <s v="Adam Nelson"/>
    <x v="2"/>
    <x v="1"/>
    <s v="Speciality Products"/>
    <x v="1"/>
    <s v="Caucasian"/>
    <n v="25"/>
    <x v="298"/>
    <n v="168014"/>
    <n v="0.27"/>
    <x v="0"/>
    <s v="Chicago"/>
    <d v="2021-07-27T00:00:00"/>
    <x v="0"/>
    <n v="0"/>
    <n v="45363.780000000006"/>
    <n v="213377.78"/>
    <x v="6"/>
    <n v="3"/>
    <s v="Tuesday"/>
  </r>
  <r>
    <x v="296"/>
    <s v="Autumn Reed"/>
    <x v="25"/>
    <x v="5"/>
    <s v="Corporate"/>
    <x v="0"/>
    <s v="Caucasian"/>
    <n v="37"/>
    <x v="299"/>
    <n v="70770"/>
    <n v="0"/>
    <x v="0"/>
    <s v="Miami"/>
    <s v=""/>
    <x v="1"/>
    <n v="1"/>
    <n v="0"/>
    <n v="70770"/>
    <x v="5"/>
    <n v="38"/>
    <s v="Sunday"/>
  </r>
  <r>
    <x v="297"/>
    <s v="Robert Edwards"/>
    <x v="16"/>
    <x v="4"/>
    <s v="Corporate"/>
    <x v="1"/>
    <s v="Caucasian"/>
    <n v="62"/>
    <x v="300"/>
    <n v="50825"/>
    <n v="0"/>
    <x v="0"/>
    <s v="Seattle"/>
    <s v=""/>
    <x v="1"/>
    <n v="1"/>
    <n v="0"/>
    <n v="50825"/>
    <x v="18"/>
    <n v="42"/>
    <s v="Monday"/>
  </r>
  <r>
    <x v="298"/>
    <s v="Roman Martinez"/>
    <x v="0"/>
    <x v="1"/>
    <s v="Research &amp; Development"/>
    <x v="1"/>
    <s v="Latino"/>
    <n v="31"/>
    <x v="301"/>
    <n v="145846"/>
    <n v="0.15"/>
    <x v="2"/>
    <s v="Manaus"/>
    <s v=""/>
    <x v="1"/>
    <n v="1"/>
    <n v="21876.899999999998"/>
    <n v="167722.9"/>
    <x v="16"/>
    <n v="38"/>
    <s v="Saturday"/>
  </r>
  <r>
    <x v="299"/>
    <s v="Eleanor Li"/>
    <x v="0"/>
    <x v="4"/>
    <s v="Research &amp; Development"/>
    <x v="0"/>
    <s v="Asian"/>
    <n v="64"/>
    <x v="302"/>
    <n v="125807"/>
    <n v="0.15"/>
    <x v="0"/>
    <s v="Chicago"/>
    <s v=""/>
    <x v="1"/>
    <n v="1"/>
    <n v="18871.05"/>
    <n v="144678.04999999999"/>
    <x v="13"/>
    <n v="50"/>
    <s v="Sunday"/>
  </r>
  <r>
    <x v="300"/>
    <s v="Connor Vang"/>
    <x v="7"/>
    <x v="2"/>
    <s v="Speciality Products"/>
    <x v="1"/>
    <s v="Asian"/>
    <n v="25"/>
    <x v="303"/>
    <n v="46845"/>
    <n v="0"/>
    <x v="0"/>
    <s v="Miami"/>
    <s v=""/>
    <x v="1"/>
    <n v="1"/>
    <n v="0"/>
    <n v="46845"/>
    <x v="9"/>
    <n v="31"/>
    <s v="Wednesday"/>
  </r>
  <r>
    <x v="301"/>
    <s v="Ellie Chung"/>
    <x v="0"/>
    <x v="6"/>
    <s v="Corporate"/>
    <x v="0"/>
    <s v="Asian"/>
    <n v="59"/>
    <x v="304"/>
    <n v="157969"/>
    <n v="0.1"/>
    <x v="1"/>
    <s v="Chongqing"/>
    <s v=""/>
    <x v="1"/>
    <n v="1"/>
    <n v="15796.900000000001"/>
    <n v="173765.9"/>
    <x v="20"/>
    <n v="35"/>
    <s v="Friday"/>
  </r>
  <r>
    <x v="302"/>
    <s v="Violet Hall"/>
    <x v="29"/>
    <x v="0"/>
    <s v="Corporate"/>
    <x v="0"/>
    <s v="Caucasian"/>
    <n v="40"/>
    <x v="305"/>
    <n v="97807"/>
    <n v="0"/>
    <x v="0"/>
    <s v="Chicago"/>
    <s v=""/>
    <x v="1"/>
    <n v="1"/>
    <n v="0"/>
    <n v="97807"/>
    <x v="22"/>
    <n v="50"/>
    <s v="Friday"/>
  </r>
  <r>
    <x v="303"/>
    <s v="Dylan Padilla"/>
    <x v="16"/>
    <x v="4"/>
    <s v="Manufacturing"/>
    <x v="1"/>
    <s v="Latino"/>
    <n v="31"/>
    <x v="306"/>
    <n v="73854"/>
    <n v="0"/>
    <x v="0"/>
    <s v="Seattle"/>
    <s v=""/>
    <x v="1"/>
    <n v="1"/>
    <n v="0"/>
    <n v="73854"/>
    <x v="16"/>
    <n v="50"/>
    <s v="Wednesday"/>
  </r>
  <r>
    <x v="304"/>
    <s v="Nathan Pham"/>
    <x v="0"/>
    <x v="3"/>
    <s v="Manufacturing"/>
    <x v="1"/>
    <s v="Asian"/>
    <n v="45"/>
    <x v="307"/>
    <n v="149537"/>
    <n v="0.14000000000000001"/>
    <x v="0"/>
    <s v="Seattle"/>
    <s v=""/>
    <x v="1"/>
    <n v="1"/>
    <n v="20935.18"/>
    <n v="170472.18"/>
    <x v="2"/>
    <n v="50"/>
    <s v="Tuesday"/>
  </r>
  <r>
    <x v="305"/>
    <s v="Ayla Brown"/>
    <x v="0"/>
    <x v="2"/>
    <s v="Manufacturing"/>
    <x v="0"/>
    <s v="Caucasian"/>
    <n v="49"/>
    <x v="308"/>
    <n v="128303"/>
    <n v="0.15"/>
    <x v="0"/>
    <s v="Phoenix"/>
    <s v=""/>
    <x v="1"/>
    <n v="1"/>
    <n v="19245.45"/>
    <n v="147548.45000000001"/>
    <x v="11"/>
    <n v="16"/>
    <s v="Monday"/>
  </r>
  <r>
    <x v="306"/>
    <s v="Isaac Mitchell"/>
    <x v="23"/>
    <x v="0"/>
    <s v="Speciality Products"/>
    <x v="1"/>
    <s v="Black"/>
    <n v="46"/>
    <x v="309"/>
    <n v="67374"/>
    <n v="0"/>
    <x v="0"/>
    <s v="Austin"/>
    <s v=""/>
    <x v="1"/>
    <n v="1"/>
    <n v="0"/>
    <n v="67374"/>
    <x v="17"/>
    <n v="24"/>
    <s v="Friday"/>
  </r>
  <r>
    <x v="307"/>
    <s v="Jayden Jimenez"/>
    <x v="6"/>
    <x v="4"/>
    <s v="Corporate"/>
    <x v="1"/>
    <s v="Latino"/>
    <n v="46"/>
    <x v="310"/>
    <n v="102167"/>
    <n v="0.06"/>
    <x v="2"/>
    <s v="Rio de Janerio"/>
    <s v=""/>
    <x v="1"/>
    <n v="1"/>
    <n v="6130.0199999999995"/>
    <n v="108297.02"/>
    <x v="24"/>
    <n v="39"/>
    <s v="Saturday"/>
  </r>
  <r>
    <x v="308"/>
    <s v="Jaxon Tran"/>
    <x v="0"/>
    <x v="2"/>
    <s v="Manufacturing"/>
    <x v="1"/>
    <s v="Asian"/>
    <n v="45"/>
    <x v="311"/>
    <n v="151027"/>
    <n v="0.1"/>
    <x v="1"/>
    <s v="Shanghai"/>
    <s v=""/>
    <x v="1"/>
    <n v="1"/>
    <n v="15102.7"/>
    <n v="166129.70000000001"/>
    <x v="26"/>
    <n v="36"/>
    <s v="Friday"/>
  </r>
  <r>
    <x v="309"/>
    <s v="Connor Fong"/>
    <x v="6"/>
    <x v="3"/>
    <s v="Speciality Products"/>
    <x v="1"/>
    <s v="Asian"/>
    <n v="40"/>
    <x v="312"/>
    <n v="120905"/>
    <n v="0.05"/>
    <x v="0"/>
    <s v="Seattle"/>
    <s v=""/>
    <x v="1"/>
    <n v="1"/>
    <n v="6045.25"/>
    <n v="126950.25"/>
    <x v="7"/>
    <n v="7"/>
    <s v="Friday"/>
  </r>
  <r>
    <x v="310"/>
    <s v="Emery Mitchell"/>
    <x v="9"/>
    <x v="1"/>
    <s v="Manufacturing"/>
    <x v="0"/>
    <s v="Caucasian"/>
    <n v="48"/>
    <x v="313"/>
    <n v="231567"/>
    <n v="0.36"/>
    <x v="0"/>
    <s v="Seattle"/>
    <s v=""/>
    <x v="1"/>
    <n v="1"/>
    <n v="83364.12"/>
    <n v="314931.12"/>
    <x v="7"/>
    <n v="22"/>
    <s v="Saturday"/>
  </r>
  <r>
    <x v="167"/>
    <s v="Landon Luu"/>
    <x v="9"/>
    <x v="0"/>
    <s v="Research &amp; Development"/>
    <x v="1"/>
    <s v="Asian"/>
    <n v="31"/>
    <x v="314"/>
    <n v="215388"/>
    <n v="0.33"/>
    <x v="0"/>
    <s v="Miami"/>
    <s v=""/>
    <x v="1"/>
    <n v="1"/>
    <n v="71078.040000000008"/>
    <n v="286466.04000000004"/>
    <x v="16"/>
    <n v="29"/>
    <s v="Sunday"/>
  </r>
  <r>
    <x v="311"/>
    <s v="Sophia Ahmed"/>
    <x v="0"/>
    <x v="2"/>
    <s v="Speciality Products"/>
    <x v="0"/>
    <s v="Asian"/>
    <n v="30"/>
    <x v="315"/>
    <n v="127972"/>
    <n v="0.11"/>
    <x v="0"/>
    <s v="Seattle"/>
    <s v=""/>
    <x v="1"/>
    <n v="1"/>
    <n v="14076.92"/>
    <n v="142048.92000000001"/>
    <x v="16"/>
    <n v="24"/>
    <s v="Saturday"/>
  </r>
  <r>
    <x v="312"/>
    <s v="Sofia Dinh"/>
    <x v="19"/>
    <x v="5"/>
    <s v="Corporate"/>
    <x v="0"/>
    <s v="Asian"/>
    <n v="55"/>
    <x v="316"/>
    <n v="80701"/>
    <n v="0"/>
    <x v="0"/>
    <s v="Chicago"/>
    <d v="2005-04-14T00:00:00"/>
    <x v="0"/>
    <n v="0"/>
    <n v="0"/>
    <n v="80701"/>
    <x v="4"/>
    <n v="31"/>
    <s v="Friday"/>
  </r>
  <r>
    <x v="313"/>
    <s v="Jonathan Patel"/>
    <x v="6"/>
    <x v="6"/>
    <s v="Corporate"/>
    <x v="1"/>
    <s v="Asian"/>
    <n v="28"/>
    <x v="317"/>
    <n v="115417"/>
    <n v="0.06"/>
    <x v="1"/>
    <s v="Shanghai"/>
    <s v=""/>
    <x v="1"/>
    <n v="1"/>
    <n v="6925.0199999999995"/>
    <n v="122342.02"/>
    <x v="6"/>
    <n v="6"/>
    <s v="Sunday"/>
  </r>
  <r>
    <x v="135"/>
    <s v="Piper Patterson"/>
    <x v="10"/>
    <x v="5"/>
    <s v="Corporate"/>
    <x v="0"/>
    <s v="Caucasian"/>
    <n v="45"/>
    <x v="318"/>
    <n v="88045"/>
    <n v="0"/>
    <x v="0"/>
    <s v="Chicago"/>
    <s v=""/>
    <x v="1"/>
    <n v="1"/>
    <n v="0"/>
    <n v="88045"/>
    <x v="3"/>
    <n v="25"/>
    <s v="Wednesday"/>
  </r>
  <r>
    <x v="314"/>
    <s v="Cora Evans"/>
    <x v="3"/>
    <x v="0"/>
    <s v="Speciality Products"/>
    <x v="0"/>
    <s v="Black"/>
    <n v="45"/>
    <x v="319"/>
    <n v="86478"/>
    <n v="0.06"/>
    <x v="0"/>
    <s v="Austin"/>
    <s v=""/>
    <x v="1"/>
    <n v="1"/>
    <n v="5188.6799999999994"/>
    <n v="91666.68"/>
    <x v="7"/>
    <n v="13"/>
    <s v="Monday"/>
  </r>
  <r>
    <x v="315"/>
    <s v="Cameron Young"/>
    <x v="9"/>
    <x v="5"/>
    <s v="Manufacturing"/>
    <x v="1"/>
    <s v="Caucasian"/>
    <n v="63"/>
    <x v="320"/>
    <n v="180994"/>
    <n v="0.39"/>
    <x v="0"/>
    <s v="Seattle"/>
    <s v=""/>
    <x v="1"/>
    <n v="1"/>
    <n v="70587.66"/>
    <n v="251581.66"/>
    <x v="0"/>
    <n v="4"/>
    <s v="Monday"/>
  </r>
  <r>
    <x v="316"/>
    <s v="Melody Ho"/>
    <x v="13"/>
    <x v="1"/>
    <s v="Research &amp; Development"/>
    <x v="0"/>
    <s v="Asian"/>
    <n v="55"/>
    <x v="321"/>
    <n v="64494"/>
    <n v="0"/>
    <x v="0"/>
    <s v="Columbus"/>
    <s v=""/>
    <x v="1"/>
    <n v="1"/>
    <n v="0"/>
    <n v="64494"/>
    <x v="26"/>
    <n v="49"/>
    <s v="Sunday"/>
  </r>
  <r>
    <x v="317"/>
    <s v="Aiden Bryant"/>
    <x v="5"/>
    <x v="2"/>
    <s v="Manufacturing"/>
    <x v="1"/>
    <s v="Black"/>
    <n v="47"/>
    <x v="322"/>
    <n v="70122"/>
    <n v="0"/>
    <x v="0"/>
    <s v="Columbus"/>
    <s v=""/>
    <x v="1"/>
    <n v="1"/>
    <n v="0"/>
    <n v="70122"/>
    <x v="12"/>
    <n v="43"/>
    <s v="Monday"/>
  </r>
  <r>
    <x v="318"/>
    <s v="Grayson Walker"/>
    <x v="2"/>
    <x v="3"/>
    <s v="Manufacturing"/>
    <x v="1"/>
    <s v="Caucasian"/>
    <n v="29"/>
    <x v="323"/>
    <n v="181854"/>
    <n v="0.28999999999999998"/>
    <x v="0"/>
    <s v="Seattle"/>
    <d v="2020-04-24T00:00:00"/>
    <x v="0"/>
    <n v="0"/>
    <n v="52737.659999999996"/>
    <n v="234591.66"/>
    <x v="5"/>
    <n v="8"/>
    <s v="Sunday"/>
  </r>
  <r>
    <x v="319"/>
    <s v="Scarlett Figueroa"/>
    <x v="20"/>
    <x v="4"/>
    <s v="Speciality Products"/>
    <x v="0"/>
    <s v="Latino"/>
    <n v="34"/>
    <x v="324"/>
    <n v="52811"/>
    <n v="0"/>
    <x v="0"/>
    <s v="Miami"/>
    <s v=""/>
    <x v="1"/>
    <n v="1"/>
    <n v="0"/>
    <n v="52811"/>
    <x v="0"/>
    <n v="43"/>
    <s v="Friday"/>
  </r>
  <r>
    <x v="320"/>
    <s v="Madeline Hoang"/>
    <x v="28"/>
    <x v="0"/>
    <s v="Research &amp; Development"/>
    <x v="0"/>
    <s v="Asian"/>
    <n v="28"/>
    <x v="325"/>
    <n v="50111"/>
    <n v="0"/>
    <x v="1"/>
    <s v="Chengdu"/>
    <s v=""/>
    <x v="1"/>
    <n v="1"/>
    <n v="0"/>
    <n v="50111"/>
    <x v="3"/>
    <n v="43"/>
    <s v="Friday"/>
  </r>
  <r>
    <x v="321"/>
    <s v="Ezra Simmons"/>
    <x v="32"/>
    <x v="0"/>
    <s v="Manufacturing"/>
    <x v="1"/>
    <s v="Black"/>
    <n v="31"/>
    <x v="326"/>
    <n v="71192"/>
    <n v="0"/>
    <x v="0"/>
    <s v="Austin"/>
    <s v=""/>
    <x v="1"/>
    <n v="1"/>
    <n v="0"/>
    <n v="71192"/>
    <x v="0"/>
    <n v="19"/>
    <s v="Saturday"/>
  </r>
  <r>
    <x v="322"/>
    <s v="Ruby Medina"/>
    <x v="2"/>
    <x v="2"/>
    <s v="Manufacturing"/>
    <x v="0"/>
    <s v="Latino"/>
    <n v="50"/>
    <x v="327"/>
    <n v="155351"/>
    <n v="0.2"/>
    <x v="0"/>
    <s v="Seattle"/>
    <s v=""/>
    <x v="1"/>
    <n v="1"/>
    <n v="31070.2"/>
    <n v="186421.2"/>
    <x v="7"/>
    <n v="51"/>
    <s v="Tuesday"/>
  </r>
  <r>
    <x v="323"/>
    <s v="Luke Zheng"/>
    <x v="2"/>
    <x v="4"/>
    <s v="Speciality Products"/>
    <x v="1"/>
    <s v="Asian"/>
    <n v="39"/>
    <x v="328"/>
    <n v="161690"/>
    <n v="0.28999999999999998"/>
    <x v="1"/>
    <s v="Beijing"/>
    <s v=""/>
    <x v="1"/>
    <n v="1"/>
    <n v="46890.1"/>
    <n v="208580.1"/>
    <x v="2"/>
    <n v="48"/>
    <s v="Tuesday"/>
  </r>
  <r>
    <x v="324"/>
    <s v="Rylee Dinh"/>
    <x v="25"/>
    <x v="5"/>
    <s v="Speciality Products"/>
    <x v="0"/>
    <s v="Asian"/>
    <n v="35"/>
    <x v="329"/>
    <n v="60132"/>
    <n v="0"/>
    <x v="1"/>
    <s v="Chongqing"/>
    <s v=""/>
    <x v="1"/>
    <n v="1"/>
    <n v="0"/>
    <n v="60132"/>
    <x v="5"/>
    <n v="6"/>
    <s v="Friday"/>
  </r>
  <r>
    <x v="325"/>
    <s v="Miles Evans"/>
    <x v="23"/>
    <x v="0"/>
    <s v="Manufacturing"/>
    <x v="1"/>
    <s v="Caucasian"/>
    <n v="54"/>
    <x v="330"/>
    <n v="87216"/>
    <n v="0"/>
    <x v="0"/>
    <s v="Miami"/>
    <s v=""/>
    <x v="1"/>
    <n v="1"/>
    <n v="0"/>
    <n v="87216"/>
    <x v="21"/>
    <n v="44"/>
    <s v="Monday"/>
  </r>
  <r>
    <x v="326"/>
    <s v="Leo Owens"/>
    <x v="28"/>
    <x v="0"/>
    <s v="Corporate"/>
    <x v="1"/>
    <s v="Caucasian"/>
    <n v="47"/>
    <x v="331"/>
    <n v="50069"/>
    <n v="0"/>
    <x v="0"/>
    <s v="Seattle"/>
    <s v=""/>
    <x v="1"/>
    <n v="1"/>
    <n v="0"/>
    <n v="50069"/>
    <x v="6"/>
    <n v="17"/>
    <s v="Thursday"/>
  </r>
  <r>
    <x v="327"/>
    <s v="Caroline Owens"/>
    <x v="2"/>
    <x v="0"/>
    <s v="Speciality Products"/>
    <x v="0"/>
    <s v="Caucasian"/>
    <n v="26"/>
    <x v="332"/>
    <n v="151108"/>
    <n v="0.22"/>
    <x v="0"/>
    <s v="Phoenix"/>
    <s v=""/>
    <x v="1"/>
    <n v="1"/>
    <n v="33243.760000000002"/>
    <n v="184351.76"/>
    <x v="9"/>
    <n v="31"/>
    <s v="Monday"/>
  </r>
  <r>
    <x v="328"/>
    <s v="Kennedy Do"/>
    <x v="3"/>
    <x v="0"/>
    <s v="Manufacturing"/>
    <x v="0"/>
    <s v="Asian"/>
    <n v="42"/>
    <x v="333"/>
    <n v="67398"/>
    <n v="7.0000000000000007E-2"/>
    <x v="0"/>
    <s v="Phoenix"/>
    <s v=""/>
    <x v="1"/>
    <n v="1"/>
    <n v="4717.8600000000006"/>
    <n v="72115.86"/>
    <x v="17"/>
    <n v="42"/>
    <s v="Saturday"/>
  </r>
  <r>
    <x v="329"/>
    <s v="Jade Acosta"/>
    <x v="25"/>
    <x v="5"/>
    <s v="Research &amp; Development"/>
    <x v="0"/>
    <s v="Latino"/>
    <n v="47"/>
    <x v="334"/>
    <n v="68488"/>
    <n v="0"/>
    <x v="0"/>
    <s v="Seattle"/>
    <s v=""/>
    <x v="1"/>
    <n v="1"/>
    <n v="0"/>
    <n v="68488"/>
    <x v="16"/>
    <n v="35"/>
    <s v="Saturday"/>
  </r>
  <r>
    <x v="330"/>
    <s v="Mila Vasquez"/>
    <x v="10"/>
    <x v="5"/>
    <s v="Manufacturing"/>
    <x v="0"/>
    <s v="Latino"/>
    <n v="60"/>
    <x v="335"/>
    <n v="92932"/>
    <n v="0"/>
    <x v="0"/>
    <s v="Columbus"/>
    <s v=""/>
    <x v="1"/>
    <n v="1"/>
    <n v="0"/>
    <n v="92932"/>
    <x v="25"/>
    <n v="29"/>
    <s v="Thursday"/>
  </r>
  <r>
    <x v="331"/>
    <s v="Allison Ayala"/>
    <x v="7"/>
    <x v="1"/>
    <s v="Corporate"/>
    <x v="0"/>
    <s v="Latino"/>
    <n v="36"/>
    <x v="336"/>
    <n v="43363"/>
    <n v="0"/>
    <x v="0"/>
    <s v="Austin"/>
    <s v=""/>
    <x v="1"/>
    <n v="1"/>
    <n v="0"/>
    <n v="43363"/>
    <x v="8"/>
    <n v="27"/>
    <s v="Tuesday"/>
  </r>
  <r>
    <x v="332"/>
    <s v="Jace Zhang"/>
    <x v="31"/>
    <x v="0"/>
    <s v="Speciality Products"/>
    <x v="1"/>
    <s v="Asian"/>
    <n v="31"/>
    <x v="337"/>
    <n v="95963"/>
    <n v="0"/>
    <x v="1"/>
    <s v="Chengdu"/>
    <s v=""/>
    <x v="1"/>
    <n v="1"/>
    <n v="0"/>
    <n v="95963"/>
    <x v="5"/>
    <n v="7"/>
    <s v="Tuesday"/>
  </r>
  <r>
    <x v="333"/>
    <s v="Allison Medina"/>
    <x v="6"/>
    <x v="1"/>
    <s v="Speciality Products"/>
    <x v="0"/>
    <s v="Latino"/>
    <n v="55"/>
    <x v="338"/>
    <n v="111038"/>
    <n v="0.05"/>
    <x v="2"/>
    <s v="Sao Paulo"/>
    <s v=""/>
    <x v="1"/>
    <n v="1"/>
    <n v="5551.9000000000005"/>
    <n v="116589.9"/>
    <x v="22"/>
    <n v="18"/>
    <s v="Thursday"/>
  </r>
  <r>
    <x v="334"/>
    <s v="Maria Wilson"/>
    <x v="9"/>
    <x v="5"/>
    <s v="Research &amp; Development"/>
    <x v="0"/>
    <s v="Caucasian"/>
    <n v="51"/>
    <x v="339"/>
    <n v="200246"/>
    <n v="0.34"/>
    <x v="0"/>
    <s v="Columbus"/>
    <s v=""/>
    <x v="1"/>
    <n v="1"/>
    <n v="68083.64"/>
    <n v="268329.64"/>
    <x v="19"/>
    <n v="24"/>
    <s v="Friday"/>
  </r>
  <r>
    <x v="231"/>
    <s v="Everly Coleman"/>
    <x v="9"/>
    <x v="0"/>
    <s v="Corporate"/>
    <x v="0"/>
    <s v="Caucasian"/>
    <n v="48"/>
    <x v="340"/>
    <n v="194871"/>
    <n v="0.35"/>
    <x v="0"/>
    <s v="Columbus"/>
    <s v=""/>
    <x v="1"/>
    <n v="1"/>
    <n v="68204.849999999991"/>
    <n v="263075.84999999998"/>
    <x v="16"/>
    <n v="8"/>
    <s v="Wednesday"/>
  </r>
  <r>
    <x v="335"/>
    <s v="Jordan Gomez"/>
    <x v="4"/>
    <x v="3"/>
    <s v="Research &amp; Development"/>
    <x v="1"/>
    <s v="Latino"/>
    <n v="58"/>
    <x v="341"/>
    <n v="98769"/>
    <n v="0"/>
    <x v="2"/>
    <s v="Rio de Janerio"/>
    <d v="2016-10-03T00:00:00"/>
    <x v="0"/>
    <n v="0"/>
    <n v="0"/>
    <n v="98769"/>
    <x v="21"/>
    <n v="38"/>
    <s v="Thursday"/>
  </r>
  <r>
    <x v="336"/>
    <s v="Isla Chavez"/>
    <x v="5"/>
    <x v="2"/>
    <s v="Research &amp; Development"/>
    <x v="0"/>
    <s v="Latino"/>
    <n v="29"/>
    <x v="342"/>
    <n v="65334"/>
    <n v="0"/>
    <x v="2"/>
    <s v="Rio de Janerio"/>
    <s v=""/>
    <x v="1"/>
    <n v="1"/>
    <n v="0"/>
    <n v="65334"/>
    <x v="7"/>
    <n v="20"/>
    <s v="Saturday"/>
  </r>
  <r>
    <x v="337"/>
    <s v="Hannah Gomez"/>
    <x v="1"/>
    <x v="0"/>
    <s v="Manufacturing"/>
    <x v="0"/>
    <s v="Latino"/>
    <n v="25"/>
    <x v="343"/>
    <n v="83934"/>
    <n v="0"/>
    <x v="0"/>
    <s v="Miami"/>
    <s v=""/>
    <x v="1"/>
    <n v="1"/>
    <n v="0"/>
    <n v="83934"/>
    <x v="9"/>
    <n v="20"/>
    <s v="Tuesday"/>
  </r>
  <r>
    <x v="338"/>
    <s v="Jacob Davis"/>
    <x v="2"/>
    <x v="3"/>
    <s v="Research &amp; Development"/>
    <x v="1"/>
    <s v="Caucasian"/>
    <n v="36"/>
    <x v="344"/>
    <n v="150399"/>
    <n v="0.28000000000000003"/>
    <x v="0"/>
    <s v="Chicago"/>
    <s v=""/>
    <x v="1"/>
    <n v="1"/>
    <n v="42111.72"/>
    <n v="192510.72"/>
    <x v="0"/>
    <n v="36"/>
    <s v="Saturday"/>
  </r>
  <r>
    <x v="339"/>
    <s v="Eli Gupta"/>
    <x v="2"/>
    <x v="4"/>
    <s v="Research &amp; Development"/>
    <x v="1"/>
    <s v="Asian"/>
    <n v="37"/>
    <x v="345"/>
    <n v="160280"/>
    <n v="0.19"/>
    <x v="1"/>
    <s v="Beijing"/>
    <s v=""/>
    <x v="1"/>
    <n v="1"/>
    <n v="30453.200000000001"/>
    <n v="190733.2"/>
    <x v="14"/>
    <n v="20"/>
    <s v="Saturday"/>
  </r>
  <r>
    <x v="340"/>
    <s v="Andrew Huynh"/>
    <x v="20"/>
    <x v="4"/>
    <s v="Speciality Products"/>
    <x v="1"/>
    <s v="Asian"/>
    <n v="57"/>
    <x v="346"/>
    <n v="54051"/>
    <n v="0"/>
    <x v="0"/>
    <s v="Miami"/>
    <d v="1998-10-11T00:00:00"/>
    <x v="0"/>
    <n v="0"/>
    <n v="0"/>
    <n v="54051"/>
    <x v="1"/>
    <n v="18"/>
    <s v="Monday"/>
  </r>
  <r>
    <x v="341"/>
    <s v="Anna Gutierrez"/>
    <x v="2"/>
    <x v="5"/>
    <s v="Research &amp; Development"/>
    <x v="0"/>
    <s v="Latino"/>
    <n v="59"/>
    <x v="347"/>
    <n v="150699"/>
    <n v="0.28999999999999998"/>
    <x v="2"/>
    <s v="Sao Paulo"/>
    <s v=""/>
    <x v="1"/>
    <n v="1"/>
    <n v="43702.71"/>
    <n v="194401.71"/>
    <x v="13"/>
    <n v="16"/>
    <s v="Tuesday"/>
  </r>
  <r>
    <x v="342"/>
    <s v="Samuel Vega"/>
    <x v="13"/>
    <x v="6"/>
    <s v="Speciality Products"/>
    <x v="1"/>
    <s v="Latino"/>
    <n v="37"/>
    <x v="348"/>
    <n v="69570"/>
    <n v="0"/>
    <x v="0"/>
    <s v="Miami"/>
    <s v=""/>
    <x v="1"/>
    <n v="1"/>
    <n v="0"/>
    <n v="69570"/>
    <x v="11"/>
    <n v="13"/>
    <s v="Saturday"/>
  </r>
  <r>
    <x v="343"/>
    <s v="Liliana Do"/>
    <x v="31"/>
    <x v="0"/>
    <s v="Manufacturing"/>
    <x v="0"/>
    <s v="Asian"/>
    <n v="30"/>
    <x v="349"/>
    <n v="86774"/>
    <n v="0"/>
    <x v="1"/>
    <s v="Chengdu"/>
    <s v=""/>
    <x v="1"/>
    <n v="1"/>
    <n v="0"/>
    <n v="86774"/>
    <x v="3"/>
    <n v="13"/>
    <s v="Friday"/>
  </r>
  <r>
    <x v="344"/>
    <s v="Isaac Sanders"/>
    <x v="16"/>
    <x v="4"/>
    <s v="Manufacturing"/>
    <x v="1"/>
    <s v="Caucasian"/>
    <n v="49"/>
    <x v="350"/>
    <n v="57606"/>
    <n v="0"/>
    <x v="0"/>
    <s v="Miami"/>
    <s v=""/>
    <x v="1"/>
    <n v="1"/>
    <n v="0"/>
    <n v="57606"/>
    <x v="23"/>
    <n v="13"/>
    <s v="Thursday"/>
  </r>
  <r>
    <x v="345"/>
    <s v="Raelynn Gupta"/>
    <x v="0"/>
    <x v="1"/>
    <s v="Corporate"/>
    <x v="0"/>
    <s v="Asian"/>
    <n v="48"/>
    <x v="351"/>
    <n v="125730"/>
    <n v="0.11"/>
    <x v="1"/>
    <s v="Chongqing"/>
    <s v=""/>
    <x v="1"/>
    <n v="1"/>
    <n v="13830.3"/>
    <n v="139560.29999999999"/>
    <x v="23"/>
    <n v="37"/>
    <s v="Monday"/>
  </r>
  <r>
    <x v="346"/>
    <s v="Genesis Xiong"/>
    <x v="27"/>
    <x v="0"/>
    <s v="Research &amp; Development"/>
    <x v="0"/>
    <s v="Asian"/>
    <n v="51"/>
    <x v="352"/>
    <n v="64170"/>
    <n v="0"/>
    <x v="0"/>
    <s v="Columbus"/>
    <s v=""/>
    <x v="1"/>
    <n v="1"/>
    <n v="0"/>
    <n v="64170"/>
    <x v="14"/>
    <n v="8"/>
    <s v="Saturday"/>
  </r>
  <r>
    <x v="347"/>
    <s v="Lucas Ramos"/>
    <x v="15"/>
    <x v="4"/>
    <s v="Speciality Products"/>
    <x v="1"/>
    <s v="Latino"/>
    <n v="56"/>
    <x v="353"/>
    <n v="72303"/>
    <n v="0"/>
    <x v="0"/>
    <s v="Phoenix"/>
    <s v=""/>
    <x v="1"/>
    <n v="1"/>
    <n v="0"/>
    <n v="72303"/>
    <x v="25"/>
    <n v="4"/>
    <s v="Wednesday"/>
  </r>
  <r>
    <x v="348"/>
    <s v="Santiago f Gonzalez"/>
    <x v="6"/>
    <x v="2"/>
    <s v="Research &amp; Development"/>
    <x v="1"/>
    <s v="Latino"/>
    <n v="36"/>
    <x v="354"/>
    <n v="105891"/>
    <n v="7.0000000000000007E-2"/>
    <x v="0"/>
    <s v="Seattle"/>
    <s v=""/>
    <x v="1"/>
    <n v="1"/>
    <n v="7412.3700000000008"/>
    <n v="113303.37"/>
    <x v="14"/>
    <n v="30"/>
    <s v="Thursday"/>
  </r>
  <r>
    <x v="184"/>
    <s v="Henry Zhu"/>
    <x v="9"/>
    <x v="6"/>
    <s v="Speciality Products"/>
    <x v="1"/>
    <s v="Asian"/>
    <n v="38"/>
    <x v="355"/>
    <n v="255230"/>
    <n v="0.36"/>
    <x v="0"/>
    <s v="Austin"/>
    <s v=""/>
    <x v="1"/>
    <n v="1"/>
    <n v="91882.8"/>
    <n v="347112.8"/>
    <x v="9"/>
    <n v="35"/>
    <s v="Wednesday"/>
  </r>
  <r>
    <x v="349"/>
    <s v="Emily Contreras"/>
    <x v="13"/>
    <x v="2"/>
    <s v="Manufacturing"/>
    <x v="0"/>
    <s v="Latino"/>
    <n v="56"/>
    <x v="356"/>
    <n v="59591"/>
    <n v="0"/>
    <x v="2"/>
    <s v="Sao Paulo"/>
    <s v=""/>
    <x v="1"/>
    <n v="1"/>
    <n v="0"/>
    <n v="59591"/>
    <x v="27"/>
    <n v="25"/>
    <s v="Monday"/>
  </r>
  <r>
    <x v="350"/>
    <s v="Hailey Lai"/>
    <x v="9"/>
    <x v="4"/>
    <s v="Manufacturing"/>
    <x v="0"/>
    <s v="Asian"/>
    <n v="52"/>
    <x v="357"/>
    <n v="187048"/>
    <n v="0.32"/>
    <x v="1"/>
    <s v="Chengdu"/>
    <s v=""/>
    <x v="1"/>
    <n v="1"/>
    <n v="59855.360000000001"/>
    <n v="246903.36"/>
    <x v="14"/>
    <n v="30"/>
    <s v="Monday"/>
  </r>
  <r>
    <x v="351"/>
    <s v="Vivian Guzman"/>
    <x v="13"/>
    <x v="1"/>
    <s v="Speciality Products"/>
    <x v="0"/>
    <s v="Latino"/>
    <n v="53"/>
    <x v="358"/>
    <n v="58605"/>
    <n v="0"/>
    <x v="0"/>
    <s v="Phoenix"/>
    <s v=""/>
    <x v="1"/>
    <n v="1"/>
    <n v="0"/>
    <n v="58605"/>
    <x v="12"/>
    <n v="6"/>
    <s v="Saturday"/>
  </r>
  <r>
    <x v="352"/>
    <s v="Hadley Contreras"/>
    <x v="2"/>
    <x v="5"/>
    <s v="Corporate"/>
    <x v="0"/>
    <s v="Latino"/>
    <n v="60"/>
    <x v="359"/>
    <n v="178502"/>
    <n v="0.2"/>
    <x v="0"/>
    <s v="Austin"/>
    <s v=""/>
    <x v="1"/>
    <n v="1"/>
    <n v="35700.400000000001"/>
    <n v="214202.4"/>
    <x v="5"/>
    <n v="1"/>
    <s v="Wednesday"/>
  </r>
  <r>
    <x v="353"/>
    <s v="Nathan Sun"/>
    <x v="6"/>
    <x v="3"/>
    <s v="Speciality Products"/>
    <x v="1"/>
    <s v="Asian"/>
    <n v="63"/>
    <x v="360"/>
    <n v="103724"/>
    <n v="0.05"/>
    <x v="1"/>
    <s v="Shanghai"/>
    <s v=""/>
    <x v="1"/>
    <n v="1"/>
    <n v="5186.2000000000007"/>
    <n v="108910.2"/>
    <x v="16"/>
    <n v="31"/>
    <s v="Wednesday"/>
  </r>
  <r>
    <x v="354"/>
    <s v="Grace Campos"/>
    <x v="2"/>
    <x v="5"/>
    <s v="Research &amp; Development"/>
    <x v="0"/>
    <s v="Latino"/>
    <n v="37"/>
    <x v="361"/>
    <n v="156277"/>
    <n v="0.22"/>
    <x v="2"/>
    <s v="Manaus"/>
    <s v=""/>
    <x v="1"/>
    <n v="1"/>
    <n v="34380.94"/>
    <n v="190657.94"/>
    <x v="20"/>
    <n v="12"/>
    <s v="Friday"/>
  </r>
  <r>
    <x v="355"/>
    <s v="Autumn Ortiz"/>
    <x v="17"/>
    <x v="5"/>
    <s v="Research &amp; Development"/>
    <x v="0"/>
    <s v="Latino"/>
    <n v="30"/>
    <x v="362"/>
    <n v="87744"/>
    <n v="0"/>
    <x v="2"/>
    <s v="Sao Paulo"/>
    <s v=""/>
    <x v="1"/>
    <n v="1"/>
    <n v="0"/>
    <n v="87744"/>
    <x v="5"/>
    <n v="51"/>
    <s v="Sunday"/>
  </r>
  <r>
    <x v="356"/>
    <s v="Connor Walker"/>
    <x v="13"/>
    <x v="1"/>
    <s v="Manufacturing"/>
    <x v="1"/>
    <s v="Caucasian"/>
    <n v="30"/>
    <x v="363"/>
    <n v="54714"/>
    <n v="0"/>
    <x v="0"/>
    <s v="Columbus"/>
    <s v=""/>
    <x v="1"/>
    <n v="1"/>
    <n v="0"/>
    <n v="54714"/>
    <x v="3"/>
    <n v="12"/>
    <s v="Monday"/>
  </r>
  <r>
    <x v="357"/>
    <s v="Mia Wu"/>
    <x v="14"/>
    <x v="0"/>
    <s v="Corporate"/>
    <x v="0"/>
    <s v="Asian"/>
    <n v="45"/>
    <x v="364"/>
    <n v="99169"/>
    <n v="0"/>
    <x v="1"/>
    <s v="Beijing"/>
    <s v=""/>
    <x v="1"/>
    <n v="1"/>
    <n v="0"/>
    <n v="99169"/>
    <x v="11"/>
    <n v="35"/>
    <s v="Sunday"/>
  </r>
  <r>
    <x v="358"/>
    <s v="Julia Luong"/>
    <x v="0"/>
    <x v="3"/>
    <s v="Research &amp; Development"/>
    <x v="0"/>
    <s v="Asian"/>
    <n v="55"/>
    <x v="365"/>
    <n v="142628"/>
    <n v="0.12"/>
    <x v="1"/>
    <s v="Chongqing"/>
    <s v=""/>
    <x v="1"/>
    <n v="1"/>
    <n v="17115.36"/>
    <n v="159743.35999999999"/>
    <x v="2"/>
    <n v="25"/>
    <s v="Tuesday"/>
  </r>
  <r>
    <x v="359"/>
    <s v="Eleanor Delgado"/>
    <x v="4"/>
    <x v="6"/>
    <s v="Manufacturing"/>
    <x v="0"/>
    <s v="Latino"/>
    <n v="33"/>
    <x v="366"/>
    <n v="75869"/>
    <n v="0"/>
    <x v="2"/>
    <s v="Sao Paulo"/>
    <s v=""/>
    <x v="1"/>
    <n v="1"/>
    <n v="0"/>
    <n v="75869"/>
    <x v="15"/>
    <n v="18"/>
    <s v="Sunday"/>
  </r>
  <r>
    <x v="360"/>
    <s v="Addison Roberts"/>
    <x v="23"/>
    <x v="0"/>
    <s v="Manufacturing"/>
    <x v="0"/>
    <s v="Caucasian"/>
    <n v="65"/>
    <x v="367"/>
    <n v="60985"/>
    <n v="0"/>
    <x v="0"/>
    <s v="Seattle"/>
    <s v=""/>
    <x v="1"/>
    <n v="1"/>
    <n v="0"/>
    <n v="60985"/>
    <x v="7"/>
    <n v="20"/>
    <s v="Monday"/>
  </r>
  <r>
    <x v="361"/>
    <s v="Camila Li"/>
    <x v="0"/>
    <x v="0"/>
    <s v="Research &amp; Development"/>
    <x v="0"/>
    <s v="Asian"/>
    <n v="60"/>
    <x v="368"/>
    <n v="126911"/>
    <n v="0.1"/>
    <x v="1"/>
    <s v="Shanghai"/>
    <s v=""/>
    <x v="1"/>
    <n v="1"/>
    <n v="12691.1"/>
    <n v="139602.1"/>
    <x v="22"/>
    <n v="30"/>
    <s v="Saturday"/>
  </r>
  <r>
    <x v="362"/>
    <s v="Ezekiel Fong"/>
    <x v="9"/>
    <x v="2"/>
    <s v="Research &amp; Development"/>
    <x v="1"/>
    <s v="Asian"/>
    <n v="56"/>
    <x v="369"/>
    <n v="216949"/>
    <n v="0.32"/>
    <x v="1"/>
    <s v="Shanghai"/>
    <s v=""/>
    <x v="1"/>
    <n v="1"/>
    <n v="69423.680000000008"/>
    <n v="286372.68"/>
    <x v="18"/>
    <n v="9"/>
    <s v="Wednesday"/>
  </r>
  <r>
    <x v="363"/>
    <s v="Dylan Thao"/>
    <x v="2"/>
    <x v="5"/>
    <s v="Manufacturing"/>
    <x v="1"/>
    <s v="Asian"/>
    <n v="53"/>
    <x v="370"/>
    <n v="168510"/>
    <n v="0.28999999999999998"/>
    <x v="0"/>
    <s v="Seattle"/>
    <s v=""/>
    <x v="1"/>
    <n v="1"/>
    <n v="48867.899999999994"/>
    <n v="217377.9"/>
    <x v="14"/>
    <n v="43"/>
    <s v="Monday"/>
  </r>
  <r>
    <x v="364"/>
    <s v="Josephine Salazar"/>
    <x v="17"/>
    <x v="5"/>
    <s v="Speciality Products"/>
    <x v="0"/>
    <s v="Latino"/>
    <n v="36"/>
    <x v="371"/>
    <n v="85870"/>
    <n v="0"/>
    <x v="2"/>
    <s v="Sao Paulo"/>
    <s v=""/>
    <x v="1"/>
    <n v="1"/>
    <n v="0"/>
    <n v="85870"/>
    <x v="0"/>
    <n v="12"/>
    <s v="Monday"/>
  </r>
  <r>
    <x v="365"/>
    <s v="Genesis Hu"/>
    <x v="4"/>
    <x v="6"/>
    <s v="Corporate"/>
    <x v="0"/>
    <s v="Asian"/>
    <n v="46"/>
    <x v="372"/>
    <n v="86510"/>
    <n v="0"/>
    <x v="1"/>
    <s v="Beijing"/>
    <d v="2003-01-02T00:00:00"/>
    <x v="0"/>
    <n v="0"/>
    <n v="0"/>
    <n v="86510"/>
    <x v="12"/>
    <n v="3"/>
    <s v="Tuesday"/>
  </r>
  <r>
    <x v="366"/>
    <s v="Mila Juarez"/>
    <x v="6"/>
    <x v="2"/>
    <s v="Speciality Products"/>
    <x v="0"/>
    <s v="Latino"/>
    <n v="38"/>
    <x v="373"/>
    <n v="119647"/>
    <n v="0.09"/>
    <x v="2"/>
    <s v="Sao Paulo"/>
    <s v=""/>
    <x v="1"/>
    <n v="1"/>
    <n v="10768.23"/>
    <n v="130415.23"/>
    <x v="5"/>
    <n v="38"/>
    <s v="Thursday"/>
  </r>
  <r>
    <x v="367"/>
    <s v="Daniel Perry"/>
    <x v="14"/>
    <x v="0"/>
    <s v="Research &amp; Development"/>
    <x v="1"/>
    <s v="Caucasian"/>
    <n v="62"/>
    <x v="374"/>
    <n v="80921"/>
    <n v="0"/>
    <x v="0"/>
    <s v="Columbus"/>
    <s v=""/>
    <x v="1"/>
    <n v="1"/>
    <n v="0"/>
    <n v="80921"/>
    <x v="23"/>
    <n v="16"/>
    <s v="Sunday"/>
  </r>
  <r>
    <x v="368"/>
    <s v="Paisley Hunter"/>
    <x v="11"/>
    <x v="5"/>
    <s v="Research &amp; Development"/>
    <x v="0"/>
    <s v="Caucasian"/>
    <n v="61"/>
    <x v="375"/>
    <n v="98110"/>
    <n v="0.13"/>
    <x v="0"/>
    <s v="Chicago"/>
    <s v=""/>
    <x v="1"/>
    <n v="1"/>
    <n v="12754.300000000001"/>
    <n v="110864.3"/>
    <x v="22"/>
    <n v="3"/>
    <s v="Friday"/>
  </r>
  <r>
    <x v="369"/>
    <s v="Everleigh White"/>
    <x v="23"/>
    <x v="0"/>
    <s v="Speciality Products"/>
    <x v="0"/>
    <s v="Caucasian"/>
    <n v="59"/>
    <x v="376"/>
    <n v="86831"/>
    <n v="0"/>
    <x v="0"/>
    <s v="Phoenix"/>
    <s v=""/>
    <x v="1"/>
    <n v="1"/>
    <n v="0"/>
    <n v="86831"/>
    <x v="5"/>
    <n v="42"/>
    <s v="Friday"/>
  </r>
  <r>
    <x v="370"/>
    <s v="Penelope Choi"/>
    <x v="1"/>
    <x v="0"/>
    <s v="Speciality Products"/>
    <x v="0"/>
    <s v="Asian"/>
    <n v="49"/>
    <x v="377"/>
    <n v="72826"/>
    <n v="0"/>
    <x v="1"/>
    <s v="Beijing"/>
    <s v=""/>
    <x v="1"/>
    <n v="1"/>
    <n v="0"/>
    <n v="72826"/>
    <x v="22"/>
    <n v="37"/>
    <s v="Friday"/>
  </r>
  <r>
    <x v="371"/>
    <s v="Piper Sun"/>
    <x v="2"/>
    <x v="6"/>
    <s v="Manufacturing"/>
    <x v="0"/>
    <s v="Asian"/>
    <n v="64"/>
    <x v="378"/>
    <n v="171217"/>
    <n v="0.19"/>
    <x v="0"/>
    <s v="Seattle"/>
    <s v=""/>
    <x v="1"/>
    <n v="1"/>
    <n v="32531.23"/>
    <n v="203748.23"/>
    <x v="24"/>
    <n v="8"/>
    <s v="Monday"/>
  </r>
  <r>
    <x v="372"/>
    <s v="Lucy Johnson"/>
    <x v="6"/>
    <x v="0"/>
    <s v="Research &amp; Development"/>
    <x v="0"/>
    <s v="Caucasian"/>
    <n v="57"/>
    <x v="379"/>
    <n v="103058"/>
    <n v="7.0000000000000007E-2"/>
    <x v="0"/>
    <s v="Columbus"/>
    <s v=""/>
    <x v="1"/>
    <n v="1"/>
    <n v="7214.06"/>
    <n v="110272.06"/>
    <x v="6"/>
    <n v="18"/>
    <s v="Monday"/>
  </r>
  <r>
    <x v="373"/>
    <s v="Ian Ngo"/>
    <x v="6"/>
    <x v="2"/>
    <s v="Speciality Products"/>
    <x v="1"/>
    <s v="Asian"/>
    <n v="52"/>
    <x v="380"/>
    <n v="117062"/>
    <n v="7.0000000000000007E-2"/>
    <x v="0"/>
    <s v="Phoenix"/>
    <s v=""/>
    <x v="1"/>
    <n v="1"/>
    <n v="8194.34"/>
    <n v="125256.34"/>
    <x v="15"/>
    <n v="32"/>
    <s v="Thursday"/>
  </r>
  <r>
    <x v="374"/>
    <s v="Joseph Vazquez"/>
    <x v="0"/>
    <x v="3"/>
    <s v="Speciality Products"/>
    <x v="1"/>
    <s v="Latino"/>
    <n v="40"/>
    <x v="381"/>
    <n v="159031"/>
    <n v="0.1"/>
    <x v="0"/>
    <s v="Miami"/>
    <s v=""/>
    <x v="1"/>
    <n v="1"/>
    <n v="15903.1"/>
    <n v="174934.1"/>
    <x v="3"/>
    <n v="4"/>
    <s v="Wednesday"/>
  </r>
  <r>
    <x v="375"/>
    <s v="Hadley Guerrero"/>
    <x v="0"/>
    <x v="0"/>
    <s v="Research &amp; Development"/>
    <x v="0"/>
    <s v="Latino"/>
    <n v="49"/>
    <x v="382"/>
    <n v="125086"/>
    <n v="0.1"/>
    <x v="2"/>
    <s v="Sao Paulo"/>
    <s v=""/>
    <x v="1"/>
    <n v="1"/>
    <n v="12508.6"/>
    <n v="137594.6"/>
    <x v="18"/>
    <n v="3"/>
    <s v="Wednesday"/>
  </r>
  <r>
    <x v="376"/>
    <s v="Jose Brown"/>
    <x v="27"/>
    <x v="0"/>
    <s v="Speciality Products"/>
    <x v="1"/>
    <s v="Caucasian"/>
    <n v="43"/>
    <x v="383"/>
    <n v="67976"/>
    <n v="0"/>
    <x v="0"/>
    <s v="Seattle"/>
    <s v=""/>
    <x v="1"/>
    <n v="1"/>
    <n v="0"/>
    <n v="67976"/>
    <x v="0"/>
    <n v="15"/>
    <s v="Thursday"/>
  </r>
  <r>
    <x v="377"/>
    <s v="Benjamin Ford"/>
    <x v="13"/>
    <x v="1"/>
    <s v="Speciality Products"/>
    <x v="1"/>
    <s v="Caucasian"/>
    <n v="31"/>
    <x v="384"/>
    <n v="74215"/>
    <n v="0"/>
    <x v="0"/>
    <s v="Phoenix"/>
    <s v=""/>
    <x v="1"/>
    <n v="1"/>
    <n v="0"/>
    <n v="74215"/>
    <x v="9"/>
    <n v="17"/>
    <s v="Thursday"/>
  </r>
  <r>
    <x v="378"/>
    <s v="Henry Shah"/>
    <x v="2"/>
    <x v="3"/>
    <s v="Manufacturing"/>
    <x v="1"/>
    <s v="Asian"/>
    <n v="55"/>
    <x v="385"/>
    <n v="187389"/>
    <n v="0.25"/>
    <x v="1"/>
    <s v="Chengdu"/>
    <s v=""/>
    <x v="1"/>
    <n v="1"/>
    <n v="46847.25"/>
    <n v="234236.25"/>
    <x v="22"/>
    <n v="24"/>
    <s v="Friday"/>
  </r>
  <r>
    <x v="281"/>
    <s v="Ivy Daniels"/>
    <x v="0"/>
    <x v="4"/>
    <s v="Speciality Products"/>
    <x v="0"/>
    <s v="Caucasian"/>
    <n v="41"/>
    <x v="386"/>
    <n v="131841"/>
    <n v="0.13"/>
    <x v="0"/>
    <s v="Columbus"/>
    <s v=""/>
    <x v="1"/>
    <n v="1"/>
    <n v="17139.330000000002"/>
    <n v="148980.33000000002"/>
    <x v="20"/>
    <n v="44"/>
    <s v="Sunday"/>
  </r>
  <r>
    <x v="379"/>
    <s v="Thomas Chang"/>
    <x v="4"/>
    <x v="3"/>
    <s v="Research &amp; Development"/>
    <x v="1"/>
    <s v="Asian"/>
    <n v="34"/>
    <x v="387"/>
    <n v="97231"/>
    <n v="0"/>
    <x v="1"/>
    <s v="Beijing"/>
    <s v=""/>
    <x v="1"/>
    <n v="1"/>
    <n v="0"/>
    <n v="97231"/>
    <x v="24"/>
    <n v="31"/>
    <s v="Tuesday"/>
  </r>
  <r>
    <x v="380"/>
    <s v="Caroline Phan"/>
    <x v="0"/>
    <x v="1"/>
    <s v="Corporate"/>
    <x v="0"/>
    <s v="Asian"/>
    <n v="41"/>
    <x v="388"/>
    <n v="155004"/>
    <n v="0.12"/>
    <x v="0"/>
    <s v="Austin"/>
    <s v=""/>
    <x v="1"/>
    <n v="1"/>
    <n v="18600.48"/>
    <n v="173604.48000000001"/>
    <x v="18"/>
    <n v="12"/>
    <s v="Sunday"/>
  </r>
  <r>
    <x v="381"/>
    <s v="Maverick Mehta"/>
    <x v="28"/>
    <x v="0"/>
    <s v="Manufacturing"/>
    <x v="1"/>
    <s v="Asian"/>
    <n v="40"/>
    <x v="389"/>
    <n v="41859"/>
    <n v="0"/>
    <x v="0"/>
    <s v="Seattle"/>
    <s v=""/>
    <x v="1"/>
    <n v="1"/>
    <n v="0"/>
    <n v="41859"/>
    <x v="26"/>
    <n v="31"/>
    <s v="Monday"/>
  </r>
  <r>
    <x v="382"/>
    <s v="Austin Edwards"/>
    <x v="12"/>
    <x v="0"/>
    <s v="Manufacturing"/>
    <x v="1"/>
    <s v="Black"/>
    <n v="42"/>
    <x v="390"/>
    <n v="52733"/>
    <n v="0"/>
    <x v="0"/>
    <s v="Chicago"/>
    <s v=""/>
    <x v="1"/>
    <n v="1"/>
    <n v="0"/>
    <n v="52733"/>
    <x v="2"/>
    <n v="39"/>
    <s v="Sunday"/>
  </r>
  <r>
    <x v="383"/>
    <s v="Daniel Huang"/>
    <x v="9"/>
    <x v="4"/>
    <s v="Corporate"/>
    <x v="1"/>
    <s v="Asian"/>
    <n v="31"/>
    <x v="391"/>
    <n v="250953"/>
    <n v="0.34"/>
    <x v="0"/>
    <s v="Columbus"/>
    <s v=""/>
    <x v="1"/>
    <n v="1"/>
    <n v="85324.02"/>
    <n v="336277.02"/>
    <x v="16"/>
    <n v="36"/>
    <s v="Thursday"/>
  </r>
  <r>
    <x v="384"/>
    <s v="Lucas Phan"/>
    <x v="2"/>
    <x v="6"/>
    <s v="Research &amp; Development"/>
    <x v="1"/>
    <s v="Asian"/>
    <n v="49"/>
    <x v="392"/>
    <n v="191807"/>
    <n v="0.21"/>
    <x v="1"/>
    <s v="Chongqing"/>
    <s v=""/>
    <x v="1"/>
    <n v="1"/>
    <n v="40279.47"/>
    <n v="232086.47"/>
    <x v="10"/>
    <n v="8"/>
    <s v="Friday"/>
  </r>
  <r>
    <x v="385"/>
    <s v="Gabriel Yu"/>
    <x v="1"/>
    <x v="0"/>
    <s v="Speciality Products"/>
    <x v="1"/>
    <s v="Asian"/>
    <n v="42"/>
    <x v="393"/>
    <n v="64677"/>
    <n v="0"/>
    <x v="1"/>
    <s v="Chongqing"/>
    <s v=""/>
    <x v="1"/>
    <n v="1"/>
    <n v="0"/>
    <n v="64677"/>
    <x v="15"/>
    <n v="26"/>
    <s v="Monday"/>
  </r>
  <r>
    <x v="165"/>
    <s v="Mason Watson"/>
    <x v="0"/>
    <x v="0"/>
    <s v="Corporate"/>
    <x v="1"/>
    <s v="Caucasian"/>
    <n v="46"/>
    <x v="394"/>
    <n v="130274"/>
    <n v="0.11"/>
    <x v="0"/>
    <s v="Chicago"/>
    <s v=""/>
    <x v="1"/>
    <n v="1"/>
    <n v="14330.14"/>
    <n v="144604.14000000001"/>
    <x v="18"/>
    <n v="38"/>
    <s v="Tuesday"/>
  </r>
  <r>
    <x v="386"/>
    <s v="Angel Chang"/>
    <x v="23"/>
    <x v="0"/>
    <s v="Research &amp; Development"/>
    <x v="1"/>
    <s v="Asian"/>
    <n v="37"/>
    <x v="133"/>
    <n v="96331"/>
    <n v="0"/>
    <x v="1"/>
    <s v="Shanghai"/>
    <s v=""/>
    <x v="1"/>
    <n v="1"/>
    <n v="0"/>
    <n v="96331"/>
    <x v="5"/>
    <n v="27"/>
    <s v="Thursday"/>
  </r>
  <r>
    <x v="387"/>
    <s v="Madeline Coleman"/>
    <x v="0"/>
    <x v="1"/>
    <s v="Research &amp; Development"/>
    <x v="0"/>
    <s v="Caucasian"/>
    <n v="51"/>
    <x v="395"/>
    <n v="150758"/>
    <n v="0.13"/>
    <x v="0"/>
    <s v="Chicago"/>
    <d v="2007-08-16T00:00:00"/>
    <x v="0"/>
    <n v="0"/>
    <n v="19598.54"/>
    <n v="170356.54"/>
    <x v="2"/>
    <n v="17"/>
    <s v="Friday"/>
  </r>
  <r>
    <x v="388"/>
    <s v="Thomas Vazquez"/>
    <x v="2"/>
    <x v="5"/>
    <s v="Corporate"/>
    <x v="1"/>
    <s v="Latino"/>
    <n v="46"/>
    <x v="396"/>
    <n v="173629"/>
    <n v="0.21"/>
    <x v="2"/>
    <s v="Sao Paulo"/>
    <s v=""/>
    <x v="1"/>
    <n v="1"/>
    <n v="36462.089999999997"/>
    <n v="210091.09"/>
    <x v="15"/>
    <n v="29"/>
    <s v="Saturday"/>
  </r>
  <r>
    <x v="389"/>
    <s v="Silas Hunter"/>
    <x v="29"/>
    <x v="0"/>
    <s v="Corporate"/>
    <x v="1"/>
    <s v="Black"/>
    <n v="55"/>
    <x v="397"/>
    <n v="62174"/>
    <n v="0"/>
    <x v="0"/>
    <s v="Chicago"/>
    <s v=""/>
    <x v="1"/>
    <n v="1"/>
    <n v="0"/>
    <n v="62174"/>
    <x v="25"/>
    <n v="19"/>
    <s v="Monday"/>
  </r>
  <r>
    <x v="390"/>
    <s v="Nicholas Brooks"/>
    <x v="13"/>
    <x v="3"/>
    <s v="Manufacturing"/>
    <x v="1"/>
    <s v="Caucasian"/>
    <n v="43"/>
    <x v="376"/>
    <n v="56555"/>
    <n v="0"/>
    <x v="0"/>
    <s v="Phoenix"/>
    <s v=""/>
    <x v="1"/>
    <n v="1"/>
    <n v="0"/>
    <n v="56555"/>
    <x v="5"/>
    <n v="42"/>
    <s v="Friday"/>
  </r>
  <r>
    <x v="391"/>
    <s v="Dominic Thomas"/>
    <x v="13"/>
    <x v="6"/>
    <s v="Manufacturing"/>
    <x v="1"/>
    <s v="Caucasian"/>
    <n v="48"/>
    <x v="398"/>
    <n v="74655"/>
    <n v="0"/>
    <x v="0"/>
    <s v="Austin"/>
    <s v=""/>
    <x v="1"/>
    <n v="1"/>
    <n v="0"/>
    <n v="74655"/>
    <x v="17"/>
    <n v="40"/>
    <s v="Wednesday"/>
  </r>
  <r>
    <x v="392"/>
    <s v="Wesley Adams"/>
    <x v="27"/>
    <x v="0"/>
    <s v="Corporate"/>
    <x v="1"/>
    <s v="Caucasian"/>
    <n v="48"/>
    <x v="399"/>
    <n v="93017"/>
    <n v="0"/>
    <x v="0"/>
    <s v="Seattle"/>
    <s v=""/>
    <x v="1"/>
    <n v="1"/>
    <n v="0"/>
    <n v="93017"/>
    <x v="13"/>
    <n v="33"/>
    <s v="Monday"/>
  </r>
  <r>
    <x v="393"/>
    <s v="Ian Wu"/>
    <x v="4"/>
    <x v="6"/>
    <s v="Manufacturing"/>
    <x v="1"/>
    <s v="Asian"/>
    <n v="51"/>
    <x v="400"/>
    <n v="82300"/>
    <n v="0"/>
    <x v="1"/>
    <s v="Chengdu"/>
    <s v=""/>
    <x v="1"/>
    <n v="1"/>
    <n v="0"/>
    <n v="82300"/>
    <x v="14"/>
    <n v="15"/>
    <s v="Saturday"/>
  </r>
  <r>
    <x v="394"/>
    <s v="Alice Young"/>
    <x v="18"/>
    <x v="5"/>
    <s v="Research &amp; Development"/>
    <x v="0"/>
    <s v="Caucasian"/>
    <n v="46"/>
    <x v="401"/>
    <n v="91621"/>
    <n v="0"/>
    <x v="0"/>
    <s v="Chicago"/>
    <s v=""/>
    <x v="1"/>
    <n v="1"/>
    <n v="0"/>
    <n v="91621"/>
    <x v="20"/>
    <n v="4"/>
    <s v="Thursday"/>
  </r>
  <r>
    <x v="395"/>
    <s v="Logan Carrillo"/>
    <x v="4"/>
    <x v="6"/>
    <s v="Research &amp; Development"/>
    <x v="1"/>
    <s v="Latino"/>
    <n v="33"/>
    <x v="402"/>
    <n v="91280"/>
    <n v="0"/>
    <x v="0"/>
    <s v="Miami"/>
    <s v=""/>
    <x v="1"/>
    <n v="1"/>
    <n v="0"/>
    <n v="91280"/>
    <x v="15"/>
    <n v="49"/>
    <s v="Sunday"/>
  </r>
  <r>
    <x v="396"/>
    <s v="Caroline Alexander"/>
    <x v="20"/>
    <x v="4"/>
    <s v="Manufacturing"/>
    <x v="0"/>
    <s v="Black"/>
    <n v="42"/>
    <x v="403"/>
    <n v="47071"/>
    <n v="0"/>
    <x v="0"/>
    <s v="Columbus"/>
    <s v=""/>
    <x v="1"/>
    <n v="1"/>
    <n v="0"/>
    <n v="47071"/>
    <x v="6"/>
    <n v="38"/>
    <s v="Friday"/>
  </r>
  <r>
    <x v="397"/>
    <s v="Serenity Bailey"/>
    <x v="30"/>
    <x v="0"/>
    <s v="Manufacturing"/>
    <x v="0"/>
    <s v="Caucasian"/>
    <n v="55"/>
    <x v="404"/>
    <n v="81218"/>
    <n v="0"/>
    <x v="0"/>
    <s v="Chicago"/>
    <s v=""/>
    <x v="1"/>
    <n v="1"/>
    <n v="0"/>
    <n v="81218"/>
    <x v="24"/>
    <n v="48"/>
    <s v="Monday"/>
  </r>
  <r>
    <x v="398"/>
    <s v="Elena Tan"/>
    <x v="9"/>
    <x v="5"/>
    <s v="Manufacturing"/>
    <x v="0"/>
    <s v="Asian"/>
    <n v="50"/>
    <x v="405"/>
    <n v="181801"/>
    <n v="0.4"/>
    <x v="1"/>
    <s v="Chongqing"/>
    <d v="2019-12-11T00:00:00"/>
    <x v="0"/>
    <n v="0"/>
    <n v="72720.400000000009"/>
    <n v="254521.40000000002"/>
    <x v="20"/>
    <n v="42"/>
    <s v="Monday"/>
  </r>
  <r>
    <x v="399"/>
    <s v="Eliza Adams"/>
    <x v="5"/>
    <x v="2"/>
    <s v="Manufacturing"/>
    <x v="0"/>
    <s v="Caucasian"/>
    <n v="26"/>
    <x v="406"/>
    <n v="63137"/>
    <n v="0"/>
    <x v="0"/>
    <s v="Chicago"/>
    <s v=""/>
    <x v="1"/>
    <n v="1"/>
    <n v="0"/>
    <n v="63137"/>
    <x v="9"/>
    <n v="48"/>
    <s v="Sunday"/>
  </r>
  <r>
    <x v="400"/>
    <s v="Alice Xiong"/>
    <x v="9"/>
    <x v="5"/>
    <s v="Manufacturing"/>
    <x v="0"/>
    <s v="Asian"/>
    <n v="55"/>
    <x v="407"/>
    <n v="221465"/>
    <n v="0.34"/>
    <x v="1"/>
    <s v="Chengdu"/>
    <s v=""/>
    <x v="1"/>
    <n v="1"/>
    <n v="75298.100000000006"/>
    <n v="296763.09999999998"/>
    <x v="7"/>
    <n v="36"/>
    <s v="Sunday"/>
  </r>
  <r>
    <x v="401"/>
    <s v="Isla Yoon"/>
    <x v="10"/>
    <x v="5"/>
    <s v="Research &amp; Development"/>
    <x v="0"/>
    <s v="Asian"/>
    <n v="50"/>
    <x v="408"/>
    <n v="79388"/>
    <n v="0"/>
    <x v="0"/>
    <s v="Austin"/>
    <d v="2019-08-04T00:00:00"/>
    <x v="0"/>
    <n v="0"/>
    <n v="0"/>
    <n v="79388"/>
    <x v="11"/>
    <n v="19"/>
    <s v="Friday"/>
  </r>
  <r>
    <x v="402"/>
    <s v="Emma Perry"/>
    <x v="29"/>
    <x v="0"/>
    <s v="Manufacturing"/>
    <x v="0"/>
    <s v="Caucasian"/>
    <n v="28"/>
    <x v="131"/>
    <n v="68176"/>
    <n v="0"/>
    <x v="0"/>
    <s v="Seattle"/>
    <s v=""/>
    <x v="1"/>
    <n v="1"/>
    <n v="0"/>
    <n v="68176"/>
    <x v="7"/>
    <n v="4"/>
    <s v="Monday"/>
  </r>
  <r>
    <x v="399"/>
    <s v="Riley Marquez"/>
    <x v="0"/>
    <x v="1"/>
    <s v="Research &amp; Development"/>
    <x v="0"/>
    <s v="Latino"/>
    <n v="39"/>
    <x v="409"/>
    <n v="122829"/>
    <n v="0.11"/>
    <x v="0"/>
    <s v="Chicago"/>
    <s v=""/>
    <x v="1"/>
    <n v="1"/>
    <n v="13511.19"/>
    <n v="136340.19"/>
    <x v="3"/>
    <n v="42"/>
    <s v="Friday"/>
  </r>
  <r>
    <x v="403"/>
    <s v="Caroline Hu"/>
    <x v="0"/>
    <x v="6"/>
    <s v="Speciality Products"/>
    <x v="0"/>
    <s v="Asian"/>
    <n v="31"/>
    <x v="410"/>
    <n v="126353"/>
    <n v="0.12"/>
    <x v="1"/>
    <s v="Shanghai"/>
    <s v=""/>
    <x v="1"/>
    <n v="1"/>
    <n v="15162.359999999999"/>
    <n v="141515.35999999999"/>
    <x v="3"/>
    <n v="34"/>
    <s v="Sunday"/>
  </r>
  <r>
    <x v="404"/>
    <s v="Madison Kumar"/>
    <x v="2"/>
    <x v="3"/>
    <s v="Speciality Products"/>
    <x v="0"/>
    <s v="Asian"/>
    <n v="55"/>
    <x v="411"/>
    <n v="188727"/>
    <n v="0.23"/>
    <x v="1"/>
    <s v="Chengdu"/>
    <s v=""/>
    <x v="1"/>
    <n v="1"/>
    <n v="43407.21"/>
    <n v="232134.21"/>
    <x v="22"/>
    <n v="43"/>
    <s v="Sunday"/>
  </r>
  <r>
    <x v="255"/>
    <s v="Matthew Lim"/>
    <x v="4"/>
    <x v="2"/>
    <s v="Research &amp; Development"/>
    <x v="1"/>
    <s v="Asian"/>
    <n v="52"/>
    <x v="412"/>
    <n v="99624"/>
    <n v="0"/>
    <x v="0"/>
    <s v="Seattle"/>
    <s v=""/>
    <x v="1"/>
    <n v="1"/>
    <n v="0"/>
    <n v="99624"/>
    <x v="21"/>
    <n v="8"/>
    <s v="Friday"/>
  </r>
  <r>
    <x v="405"/>
    <s v="Maya Ngo"/>
    <x v="6"/>
    <x v="2"/>
    <s v="Speciality Products"/>
    <x v="0"/>
    <s v="Asian"/>
    <n v="55"/>
    <x v="413"/>
    <n v="108686"/>
    <n v="0.06"/>
    <x v="0"/>
    <s v="Columbus"/>
    <s v=""/>
    <x v="1"/>
    <n v="1"/>
    <n v="6521.16"/>
    <n v="115207.16"/>
    <x v="14"/>
    <n v="42"/>
    <s v="Saturday"/>
  </r>
  <r>
    <x v="406"/>
    <s v="Alice Soto"/>
    <x v="7"/>
    <x v="3"/>
    <s v="Corporate"/>
    <x v="0"/>
    <s v="Latino"/>
    <n v="56"/>
    <x v="414"/>
    <n v="50857"/>
    <n v="0"/>
    <x v="2"/>
    <s v="Manaus"/>
    <s v=""/>
    <x v="1"/>
    <n v="1"/>
    <n v="0"/>
    <n v="50857"/>
    <x v="4"/>
    <n v="15"/>
    <s v="Thursday"/>
  </r>
  <r>
    <x v="407"/>
    <s v="Andrew Moore"/>
    <x v="19"/>
    <x v="5"/>
    <s v="Manufacturing"/>
    <x v="1"/>
    <s v="Caucasian"/>
    <n v="47"/>
    <x v="415"/>
    <n v="120628"/>
    <n v="0"/>
    <x v="0"/>
    <s v="Chicago"/>
    <s v=""/>
    <x v="1"/>
    <n v="1"/>
    <n v="0"/>
    <n v="120628"/>
    <x v="23"/>
    <n v="1"/>
    <s v="Tuesday"/>
  </r>
  <r>
    <x v="408"/>
    <s v="Olivia Harris"/>
    <x v="2"/>
    <x v="2"/>
    <s v="Speciality Products"/>
    <x v="0"/>
    <s v="Caucasian"/>
    <n v="63"/>
    <x v="416"/>
    <n v="181216"/>
    <n v="0.27"/>
    <x v="0"/>
    <s v="Columbus"/>
    <s v=""/>
    <x v="1"/>
    <n v="1"/>
    <n v="48928.32"/>
    <n v="230144.32"/>
    <x v="6"/>
    <n v="25"/>
    <s v="Sunday"/>
  </r>
  <r>
    <x v="409"/>
    <s v="Genesis Banks"/>
    <x v="7"/>
    <x v="1"/>
    <s v="Corporate"/>
    <x v="0"/>
    <s v="Caucasian"/>
    <n v="63"/>
    <x v="417"/>
    <n v="46081"/>
    <n v="0"/>
    <x v="0"/>
    <s v="Chicago"/>
    <s v=""/>
    <x v="1"/>
    <n v="1"/>
    <n v="0"/>
    <n v="46081"/>
    <x v="14"/>
    <n v="11"/>
    <s v="Friday"/>
  </r>
  <r>
    <x v="410"/>
    <s v="Victoria Johnson"/>
    <x v="0"/>
    <x v="3"/>
    <s v="Corporate"/>
    <x v="0"/>
    <s v="Caucasian"/>
    <n v="55"/>
    <x v="418"/>
    <n v="159885"/>
    <n v="0.12"/>
    <x v="0"/>
    <s v="Columbus"/>
    <s v=""/>
    <x v="1"/>
    <n v="1"/>
    <n v="19186.2"/>
    <n v="179071.2"/>
    <x v="18"/>
    <n v="22"/>
    <s v="Friday"/>
  </r>
  <r>
    <x v="411"/>
    <s v="Eloise Griffin"/>
    <x v="2"/>
    <x v="2"/>
    <s v="Manufacturing"/>
    <x v="0"/>
    <s v="Caucasian"/>
    <n v="55"/>
    <x v="419"/>
    <n v="153271"/>
    <n v="0.15"/>
    <x v="0"/>
    <s v="Austin"/>
    <s v=""/>
    <x v="1"/>
    <n v="1"/>
    <n v="22990.649999999998"/>
    <n v="176261.65"/>
    <x v="4"/>
    <n v="44"/>
    <s v="Sunday"/>
  </r>
  <r>
    <x v="412"/>
    <s v="Roman Yang"/>
    <x v="6"/>
    <x v="4"/>
    <s v="Manufacturing"/>
    <x v="1"/>
    <s v="Asian"/>
    <n v="42"/>
    <x v="420"/>
    <n v="114242"/>
    <n v="0.08"/>
    <x v="0"/>
    <s v="Phoenix"/>
    <s v=""/>
    <x v="1"/>
    <n v="1"/>
    <n v="9139.36"/>
    <n v="123381.36"/>
    <x v="8"/>
    <n v="50"/>
    <s v="Saturday"/>
  </r>
  <r>
    <x v="413"/>
    <s v="Clara Huynh"/>
    <x v="12"/>
    <x v="0"/>
    <s v="Speciality Products"/>
    <x v="0"/>
    <s v="Asian"/>
    <n v="39"/>
    <x v="421"/>
    <n v="48415"/>
    <n v="0"/>
    <x v="1"/>
    <s v="Shanghai"/>
    <s v=""/>
    <x v="1"/>
    <n v="1"/>
    <n v="0"/>
    <n v="48415"/>
    <x v="6"/>
    <n v="47"/>
    <s v="Wednesday"/>
  </r>
  <r>
    <x v="414"/>
    <s v="Kai Flores"/>
    <x v="25"/>
    <x v="5"/>
    <s v="Manufacturing"/>
    <x v="1"/>
    <s v="Latino"/>
    <n v="35"/>
    <x v="422"/>
    <n v="65566"/>
    <n v="0"/>
    <x v="0"/>
    <s v="Seattle"/>
    <s v=""/>
    <x v="1"/>
    <n v="1"/>
    <n v="0"/>
    <n v="65566"/>
    <x v="5"/>
    <n v="21"/>
    <s v="Tuesday"/>
  </r>
  <r>
    <x v="415"/>
    <s v="Jaxson Dinh"/>
    <x v="0"/>
    <x v="6"/>
    <s v="Research &amp; Development"/>
    <x v="1"/>
    <s v="Asian"/>
    <n v="45"/>
    <x v="423"/>
    <n v="147752"/>
    <n v="0.12"/>
    <x v="1"/>
    <s v="Shanghai"/>
    <d v="2011-12-26T00:00:00"/>
    <x v="0"/>
    <n v="0"/>
    <n v="17730.239999999998"/>
    <n v="165482.23999999999"/>
    <x v="23"/>
    <n v="18"/>
    <s v="Thursday"/>
  </r>
  <r>
    <x v="416"/>
    <s v="Sophie Vang"/>
    <x v="0"/>
    <x v="6"/>
    <s v="Manufacturing"/>
    <x v="0"/>
    <s v="Asian"/>
    <n v="25"/>
    <x v="424"/>
    <n v="136810"/>
    <n v="0.14000000000000001"/>
    <x v="1"/>
    <s v="Chongqing"/>
    <s v=""/>
    <x v="1"/>
    <n v="1"/>
    <n v="19153.400000000001"/>
    <n v="155963.4"/>
    <x v="9"/>
    <n v="38"/>
    <s v="Tuesday"/>
  </r>
  <r>
    <x v="417"/>
    <s v="Axel Jordan"/>
    <x v="7"/>
    <x v="2"/>
    <s v="Corporate"/>
    <x v="1"/>
    <s v="Caucasian"/>
    <n v="47"/>
    <x v="425"/>
    <n v="54635"/>
    <n v="0"/>
    <x v="0"/>
    <s v="Chicago"/>
    <s v=""/>
    <x v="1"/>
    <n v="1"/>
    <n v="0"/>
    <n v="54635"/>
    <x v="11"/>
    <n v="9"/>
    <s v="Thursday"/>
  </r>
  <r>
    <x v="418"/>
    <s v="Jade Hunter"/>
    <x v="21"/>
    <x v="0"/>
    <s v="Corporate"/>
    <x v="0"/>
    <s v="Caucasian"/>
    <n v="42"/>
    <x v="426"/>
    <n v="96636"/>
    <n v="0"/>
    <x v="0"/>
    <s v="Columbus"/>
    <s v=""/>
    <x v="1"/>
    <n v="1"/>
    <n v="0"/>
    <n v="96636"/>
    <x v="6"/>
    <n v="6"/>
    <s v="Wednesday"/>
  </r>
  <r>
    <x v="419"/>
    <s v="Lydia Williams"/>
    <x v="27"/>
    <x v="0"/>
    <s v="Manufacturing"/>
    <x v="0"/>
    <s v="Black"/>
    <n v="35"/>
    <x v="49"/>
    <n v="91592"/>
    <n v="0"/>
    <x v="0"/>
    <s v="Chicago"/>
    <s v=""/>
    <x v="1"/>
    <n v="1"/>
    <n v="0"/>
    <n v="91592"/>
    <x v="15"/>
    <n v="44"/>
    <s v="Wednesday"/>
  </r>
  <r>
    <x v="420"/>
    <s v="Emery Chang"/>
    <x v="20"/>
    <x v="4"/>
    <s v="Research &amp; Development"/>
    <x v="0"/>
    <s v="Asian"/>
    <n v="45"/>
    <x v="427"/>
    <n v="55563"/>
    <n v="0"/>
    <x v="1"/>
    <s v="Chengdu"/>
    <s v=""/>
    <x v="1"/>
    <n v="1"/>
    <n v="0"/>
    <n v="55563"/>
    <x v="28"/>
    <n v="34"/>
    <s v="Thursday"/>
  </r>
  <r>
    <x v="421"/>
    <s v="Savannah He"/>
    <x v="2"/>
    <x v="0"/>
    <s v="Research &amp; Development"/>
    <x v="0"/>
    <s v="Asian"/>
    <n v="52"/>
    <x v="428"/>
    <n v="159724"/>
    <n v="0.23"/>
    <x v="1"/>
    <s v="Beijing"/>
    <s v=""/>
    <x v="1"/>
    <n v="1"/>
    <n v="36736.520000000004"/>
    <n v="196460.52000000002"/>
    <x v="19"/>
    <n v="7"/>
    <s v="Wednesday"/>
  </r>
  <r>
    <x v="422"/>
    <s v="Elias Ahmed"/>
    <x v="9"/>
    <x v="6"/>
    <s v="Corporate"/>
    <x v="1"/>
    <s v="Asian"/>
    <n v="57"/>
    <x v="186"/>
    <n v="183190"/>
    <n v="0.36"/>
    <x v="0"/>
    <s v="Chicago"/>
    <s v=""/>
    <x v="1"/>
    <n v="1"/>
    <n v="65948.399999999994"/>
    <n v="249138.4"/>
    <x v="5"/>
    <n v="31"/>
    <s v="Friday"/>
  </r>
  <r>
    <x v="423"/>
    <s v="Samantha Woods"/>
    <x v="7"/>
    <x v="3"/>
    <s v="Speciality Products"/>
    <x v="0"/>
    <s v="Caucasian"/>
    <n v="56"/>
    <x v="429"/>
    <n v="54829"/>
    <n v="0"/>
    <x v="0"/>
    <s v="Phoenix"/>
    <s v=""/>
    <x v="1"/>
    <n v="1"/>
    <n v="0"/>
    <n v="54829"/>
    <x v="3"/>
    <n v="52"/>
    <s v="Wednesday"/>
  </r>
  <r>
    <x v="424"/>
    <s v="Axel Soto"/>
    <x v="10"/>
    <x v="5"/>
    <s v="Corporate"/>
    <x v="1"/>
    <s v="Latino"/>
    <n v="46"/>
    <x v="430"/>
    <n v="96639"/>
    <n v="0"/>
    <x v="2"/>
    <s v="Rio de Janerio"/>
    <s v=""/>
    <x v="1"/>
    <n v="1"/>
    <n v="0"/>
    <n v="96639"/>
    <x v="17"/>
    <n v="17"/>
    <s v="Friday"/>
  </r>
  <r>
    <x v="425"/>
    <s v="Amelia Choi"/>
    <x v="6"/>
    <x v="6"/>
    <s v="Speciality Products"/>
    <x v="0"/>
    <s v="Asian"/>
    <n v="43"/>
    <x v="431"/>
    <n v="117278"/>
    <n v="0.09"/>
    <x v="0"/>
    <s v="Miami"/>
    <s v=""/>
    <x v="1"/>
    <n v="1"/>
    <n v="10555.02"/>
    <n v="127833.02"/>
    <x v="2"/>
    <n v="24"/>
    <s v="Sunday"/>
  </r>
  <r>
    <x v="426"/>
    <s v="Jacob Khan"/>
    <x v="3"/>
    <x v="0"/>
    <s v="Speciality Products"/>
    <x v="1"/>
    <s v="Asian"/>
    <n v="53"/>
    <x v="432"/>
    <n v="84193"/>
    <n v="0.09"/>
    <x v="1"/>
    <s v="Shanghai"/>
    <s v=""/>
    <x v="1"/>
    <n v="1"/>
    <n v="7577.37"/>
    <n v="91770.37"/>
    <x v="20"/>
    <n v="6"/>
    <s v="Saturday"/>
  </r>
  <r>
    <x v="427"/>
    <s v="Luna Taylor"/>
    <x v="32"/>
    <x v="0"/>
    <s v="Manufacturing"/>
    <x v="0"/>
    <s v="Caucasian"/>
    <n v="47"/>
    <x v="433"/>
    <n v="87806"/>
    <n v="0"/>
    <x v="0"/>
    <s v="Seattle"/>
    <s v=""/>
    <x v="1"/>
    <n v="1"/>
    <n v="0"/>
    <n v="87806"/>
    <x v="7"/>
    <n v="30"/>
    <s v="Saturday"/>
  </r>
  <r>
    <x v="428"/>
    <s v="Dominic Parker"/>
    <x v="22"/>
    <x v="5"/>
    <s v="Research &amp; Development"/>
    <x v="1"/>
    <s v="Caucasian"/>
    <n v="62"/>
    <x v="434"/>
    <n v="63959"/>
    <n v="0"/>
    <x v="0"/>
    <s v="Seattle"/>
    <s v=""/>
    <x v="1"/>
    <n v="1"/>
    <n v="0"/>
    <n v="63959"/>
    <x v="24"/>
    <n v="41"/>
    <s v="Tuesday"/>
  </r>
  <r>
    <x v="429"/>
    <s v="Angel Xiong"/>
    <x v="9"/>
    <x v="0"/>
    <s v="Research &amp; Development"/>
    <x v="1"/>
    <s v="Asian"/>
    <n v="35"/>
    <x v="435"/>
    <n v="234723"/>
    <n v="0.36"/>
    <x v="1"/>
    <s v="Shanghai"/>
    <s v=""/>
    <x v="1"/>
    <n v="1"/>
    <n v="84500.28"/>
    <n v="319223.28000000003"/>
    <x v="16"/>
    <n v="24"/>
    <s v="Thursday"/>
  </r>
  <r>
    <x v="430"/>
    <s v="Emma Cao"/>
    <x v="7"/>
    <x v="3"/>
    <s v="Corporate"/>
    <x v="0"/>
    <s v="Asian"/>
    <n v="27"/>
    <x v="436"/>
    <n v="50809"/>
    <n v="0"/>
    <x v="1"/>
    <s v="Chongqing"/>
    <s v=""/>
    <x v="1"/>
    <n v="1"/>
    <n v="0"/>
    <n v="50809"/>
    <x v="3"/>
    <n v="34"/>
    <s v="Saturday"/>
  </r>
  <r>
    <x v="431"/>
    <s v="Ezekiel Bryant"/>
    <x v="4"/>
    <x v="1"/>
    <s v="Manufacturing"/>
    <x v="1"/>
    <s v="Caucasian"/>
    <n v="55"/>
    <x v="437"/>
    <n v="77396"/>
    <n v="0"/>
    <x v="0"/>
    <s v="Miami"/>
    <s v=""/>
    <x v="1"/>
    <n v="1"/>
    <n v="0"/>
    <n v="77396"/>
    <x v="12"/>
    <n v="29"/>
    <s v="Friday"/>
  </r>
  <r>
    <x v="432"/>
    <s v="Natalie Hwang"/>
    <x v="4"/>
    <x v="1"/>
    <s v="Speciality Products"/>
    <x v="0"/>
    <s v="Asian"/>
    <n v="63"/>
    <x v="438"/>
    <n v="89523"/>
    <n v="0"/>
    <x v="0"/>
    <s v="Phoenix"/>
    <s v=""/>
    <x v="1"/>
    <n v="1"/>
    <n v="0"/>
    <n v="89523"/>
    <x v="10"/>
    <n v="53"/>
    <s v="Friday"/>
  </r>
  <r>
    <x v="433"/>
    <s v="Adeline Yang"/>
    <x v="21"/>
    <x v="0"/>
    <s v="Corporate"/>
    <x v="0"/>
    <s v="Asian"/>
    <n v="53"/>
    <x v="439"/>
    <n v="86173"/>
    <n v="0"/>
    <x v="1"/>
    <s v="Chongqing"/>
    <s v=""/>
    <x v="1"/>
    <n v="1"/>
    <n v="0"/>
    <n v="86173"/>
    <x v="24"/>
    <n v="30"/>
    <s v="Wednesday"/>
  </r>
  <r>
    <x v="434"/>
    <s v="Allison Roberts"/>
    <x v="9"/>
    <x v="2"/>
    <s v="Manufacturing"/>
    <x v="0"/>
    <s v="Black"/>
    <n v="54"/>
    <x v="440"/>
    <n v="222224"/>
    <n v="0.38"/>
    <x v="0"/>
    <s v="Columbus"/>
    <s v=""/>
    <x v="1"/>
    <n v="1"/>
    <n v="84445.119999999995"/>
    <n v="306669.12"/>
    <x v="28"/>
    <n v="34"/>
    <s v="Saturday"/>
  </r>
  <r>
    <x v="435"/>
    <s v="Andrew Do"/>
    <x v="0"/>
    <x v="1"/>
    <s v="Research &amp; Development"/>
    <x v="1"/>
    <s v="Asian"/>
    <n v="43"/>
    <x v="441"/>
    <n v="146140"/>
    <n v="0.15"/>
    <x v="0"/>
    <s v="Seattle"/>
    <s v=""/>
    <x v="1"/>
    <n v="1"/>
    <n v="21921"/>
    <n v="168061"/>
    <x v="9"/>
    <n v="16"/>
    <s v="Saturday"/>
  </r>
  <r>
    <x v="436"/>
    <s v="Eliana Grant"/>
    <x v="11"/>
    <x v="5"/>
    <s v="Speciality Products"/>
    <x v="0"/>
    <s v="Caucasian"/>
    <n v="64"/>
    <x v="442"/>
    <n v="109456"/>
    <n v="0.1"/>
    <x v="0"/>
    <s v="Chicago"/>
    <s v=""/>
    <x v="1"/>
    <n v="1"/>
    <n v="10945.6"/>
    <n v="120401.60000000001"/>
    <x v="21"/>
    <n v="26"/>
    <s v="Monday"/>
  </r>
  <r>
    <x v="437"/>
    <s v="Mila Soto"/>
    <x v="2"/>
    <x v="1"/>
    <s v="Research &amp; Development"/>
    <x v="0"/>
    <s v="Latino"/>
    <n v="65"/>
    <x v="443"/>
    <n v="170221"/>
    <n v="0.15"/>
    <x v="2"/>
    <s v="Manaus"/>
    <s v=""/>
    <x v="1"/>
    <n v="1"/>
    <n v="25533.149999999998"/>
    <n v="195754.15"/>
    <x v="20"/>
    <n v="41"/>
    <s v="Tuesday"/>
  </r>
  <r>
    <x v="317"/>
    <s v="Gabriella Johnson"/>
    <x v="3"/>
    <x v="0"/>
    <s v="Research &amp; Development"/>
    <x v="0"/>
    <s v="Caucasian"/>
    <n v="42"/>
    <x v="444"/>
    <n v="97433"/>
    <n v="0.05"/>
    <x v="0"/>
    <s v="Seattle"/>
    <d v="2015-08-08T00:00:00"/>
    <x v="0"/>
    <n v="0"/>
    <n v="4871.6500000000005"/>
    <n v="102304.65"/>
    <x v="2"/>
    <n v="9"/>
    <s v="Wednesday"/>
  </r>
  <r>
    <x v="438"/>
    <s v="Jonathan Khan"/>
    <x v="5"/>
    <x v="2"/>
    <s v="Manufacturing"/>
    <x v="1"/>
    <s v="Asian"/>
    <n v="35"/>
    <x v="445"/>
    <n v="59646"/>
    <n v="0"/>
    <x v="1"/>
    <s v="Shanghai"/>
    <s v=""/>
    <x v="1"/>
    <n v="1"/>
    <n v="0"/>
    <n v="59646"/>
    <x v="11"/>
    <n v="35"/>
    <s v="Friday"/>
  </r>
  <r>
    <x v="439"/>
    <s v="Elias Dang"/>
    <x v="2"/>
    <x v="5"/>
    <s v="Speciality Products"/>
    <x v="1"/>
    <s v="Asian"/>
    <n v="64"/>
    <x v="446"/>
    <n v="158787"/>
    <n v="0.18"/>
    <x v="1"/>
    <s v="Chengdu"/>
    <s v=""/>
    <x v="1"/>
    <n v="1"/>
    <n v="28581.66"/>
    <n v="187368.66"/>
    <x v="4"/>
    <n v="35"/>
    <s v="Tuesday"/>
  </r>
  <r>
    <x v="440"/>
    <s v="Theodore Ngo"/>
    <x v="8"/>
    <x v="5"/>
    <s v="Research &amp; Development"/>
    <x v="1"/>
    <s v="Asian"/>
    <n v="55"/>
    <x v="447"/>
    <n v="83378"/>
    <n v="0"/>
    <x v="1"/>
    <s v="Beijing"/>
    <s v=""/>
    <x v="1"/>
    <n v="1"/>
    <n v="0"/>
    <n v="83378"/>
    <x v="7"/>
    <n v="18"/>
    <s v="Sunday"/>
  </r>
  <r>
    <x v="441"/>
    <s v="Bella Lopez"/>
    <x v="4"/>
    <x v="6"/>
    <s v="Corporate"/>
    <x v="0"/>
    <s v="Latino"/>
    <n v="32"/>
    <x v="448"/>
    <n v="88895"/>
    <n v="0"/>
    <x v="0"/>
    <s v="Chicago"/>
    <s v=""/>
    <x v="1"/>
    <n v="1"/>
    <n v="0"/>
    <n v="88895"/>
    <x v="11"/>
    <n v="46"/>
    <s v="Tuesday"/>
  </r>
  <r>
    <x v="442"/>
    <s v="Luca Truong"/>
    <x v="2"/>
    <x v="6"/>
    <s v="Corporate"/>
    <x v="1"/>
    <s v="Asian"/>
    <n v="45"/>
    <x v="449"/>
    <n v="168846"/>
    <n v="0.24"/>
    <x v="1"/>
    <s v="Chongqing"/>
    <s v=""/>
    <x v="1"/>
    <n v="1"/>
    <n v="40523.040000000001"/>
    <n v="209369.04"/>
    <x v="18"/>
    <n v="50"/>
    <s v="Saturday"/>
  </r>
  <r>
    <x v="443"/>
    <s v="Nathan Lau"/>
    <x v="20"/>
    <x v="4"/>
    <s v="Research &amp; Development"/>
    <x v="1"/>
    <s v="Asian"/>
    <n v="35"/>
    <x v="450"/>
    <n v="43336"/>
    <n v="0"/>
    <x v="0"/>
    <s v="Austin"/>
    <d v="2020-07-12T00:00:00"/>
    <x v="0"/>
    <n v="0"/>
    <n v="0"/>
    <n v="43336"/>
    <x v="24"/>
    <n v="9"/>
    <s v="Tuesday"/>
  </r>
  <r>
    <x v="444"/>
    <s v="Henry Campos"/>
    <x v="0"/>
    <x v="4"/>
    <s v="Corporate"/>
    <x v="1"/>
    <s v="Latino"/>
    <n v="38"/>
    <x v="451"/>
    <n v="127801"/>
    <n v="0.15"/>
    <x v="0"/>
    <s v="Phoenix"/>
    <s v=""/>
    <x v="1"/>
    <n v="1"/>
    <n v="19170.149999999998"/>
    <n v="146971.15"/>
    <x v="8"/>
    <n v="40"/>
    <s v="Sunday"/>
  </r>
  <r>
    <x v="445"/>
    <s v="Connor Bell"/>
    <x v="32"/>
    <x v="0"/>
    <s v="Corporate"/>
    <x v="1"/>
    <s v="Black"/>
    <n v="54"/>
    <x v="452"/>
    <n v="76352"/>
    <n v="0"/>
    <x v="0"/>
    <s v="Austin"/>
    <s v=""/>
    <x v="1"/>
    <n v="1"/>
    <n v="0"/>
    <n v="76352"/>
    <x v="28"/>
    <n v="14"/>
    <s v="Saturday"/>
  </r>
  <r>
    <x v="446"/>
    <s v="Angel Stewart"/>
    <x v="9"/>
    <x v="1"/>
    <s v="Corporate"/>
    <x v="1"/>
    <s v="Caucasian"/>
    <n v="28"/>
    <x v="453"/>
    <n v="250767"/>
    <n v="0.38"/>
    <x v="0"/>
    <s v="Seattle"/>
    <s v=""/>
    <x v="1"/>
    <n v="1"/>
    <n v="95291.46"/>
    <n v="346058.46"/>
    <x v="3"/>
    <n v="25"/>
    <s v="Saturday"/>
  </r>
  <r>
    <x v="447"/>
    <s v="Landon Brown"/>
    <x v="9"/>
    <x v="6"/>
    <s v="Corporate"/>
    <x v="1"/>
    <s v="Caucasian"/>
    <n v="26"/>
    <x v="454"/>
    <n v="223055"/>
    <n v="0.3"/>
    <x v="0"/>
    <s v="Columbus"/>
    <s v=""/>
    <x v="1"/>
    <n v="1"/>
    <n v="66916.5"/>
    <n v="289971.5"/>
    <x v="6"/>
    <n v="40"/>
    <s v="Sunday"/>
  </r>
  <r>
    <x v="448"/>
    <s v="Nicholas Rivera"/>
    <x v="2"/>
    <x v="5"/>
    <s v="Corporate"/>
    <x v="1"/>
    <s v="Latino"/>
    <n v="45"/>
    <x v="455"/>
    <n v="189680"/>
    <n v="0.23"/>
    <x v="2"/>
    <s v="Sao Paulo"/>
    <s v=""/>
    <x v="1"/>
    <n v="1"/>
    <n v="43626.400000000001"/>
    <n v="233306.4"/>
    <x v="26"/>
    <n v="15"/>
    <s v="Friday"/>
  </r>
  <r>
    <x v="449"/>
    <s v="Gabriel Carter"/>
    <x v="22"/>
    <x v="5"/>
    <s v="Manufacturing"/>
    <x v="1"/>
    <s v="Caucasian"/>
    <n v="57"/>
    <x v="456"/>
    <n v="71167"/>
    <n v="0"/>
    <x v="0"/>
    <s v="Columbus"/>
    <s v=""/>
    <x v="1"/>
    <n v="1"/>
    <n v="0"/>
    <n v="71167"/>
    <x v="7"/>
    <n v="29"/>
    <s v="Wednesday"/>
  </r>
  <r>
    <x v="450"/>
    <s v="Leilani Baker"/>
    <x v="1"/>
    <x v="0"/>
    <s v="Speciality Products"/>
    <x v="0"/>
    <s v="Caucasian"/>
    <n v="59"/>
    <x v="457"/>
    <n v="76027"/>
    <n v="0"/>
    <x v="0"/>
    <s v="Seattle"/>
    <s v=""/>
    <x v="1"/>
    <n v="1"/>
    <n v="0"/>
    <n v="76027"/>
    <x v="22"/>
    <n v="15"/>
    <s v="Sunday"/>
  </r>
  <r>
    <x v="451"/>
    <s v="Ian Flores"/>
    <x v="2"/>
    <x v="5"/>
    <s v="Corporate"/>
    <x v="1"/>
    <s v="Latino"/>
    <n v="48"/>
    <x v="458"/>
    <n v="183113"/>
    <n v="0.24"/>
    <x v="2"/>
    <s v="Rio de Janerio"/>
    <s v=""/>
    <x v="1"/>
    <n v="1"/>
    <n v="43947.119999999995"/>
    <n v="227060.12"/>
    <x v="3"/>
    <n v="50"/>
    <s v="Tuesday"/>
  </r>
  <r>
    <x v="452"/>
    <s v="Hudson Thompson"/>
    <x v="13"/>
    <x v="3"/>
    <s v="Manufacturing"/>
    <x v="1"/>
    <s v="Black"/>
    <n v="30"/>
    <x v="459"/>
    <n v="67753"/>
    <n v="0"/>
    <x v="0"/>
    <s v="Phoenix"/>
    <s v=""/>
    <x v="1"/>
    <n v="1"/>
    <n v="0"/>
    <n v="67753"/>
    <x v="6"/>
    <n v="43"/>
    <s v="Tuesday"/>
  </r>
  <r>
    <x v="453"/>
    <s v="Ian Miller"/>
    <x v="3"/>
    <x v="0"/>
    <s v="Corporate"/>
    <x v="1"/>
    <s v="Black"/>
    <n v="31"/>
    <x v="460"/>
    <n v="63744"/>
    <n v="0.08"/>
    <x v="0"/>
    <s v="Austin"/>
    <s v=""/>
    <x v="1"/>
    <n v="1"/>
    <n v="5099.5200000000004"/>
    <n v="68843.520000000004"/>
    <x v="0"/>
    <n v="42"/>
    <s v="Thursday"/>
  </r>
  <r>
    <x v="133"/>
    <s v="Harper Chin"/>
    <x v="10"/>
    <x v="5"/>
    <s v="Manufacturing"/>
    <x v="0"/>
    <s v="Asian"/>
    <n v="50"/>
    <x v="19"/>
    <n v="92209"/>
    <n v="0"/>
    <x v="1"/>
    <s v="Shanghai"/>
    <s v=""/>
    <x v="1"/>
    <n v="1"/>
    <n v="0"/>
    <n v="92209"/>
    <x v="12"/>
    <n v="28"/>
    <s v="Tuesday"/>
  </r>
  <r>
    <x v="454"/>
    <s v="Santiago f Brooks"/>
    <x v="0"/>
    <x v="2"/>
    <s v="Corporate"/>
    <x v="1"/>
    <s v="Black"/>
    <n v="51"/>
    <x v="461"/>
    <n v="157487"/>
    <n v="0.12"/>
    <x v="0"/>
    <s v="Phoenix"/>
    <s v=""/>
    <x v="1"/>
    <n v="1"/>
    <n v="18898.439999999999"/>
    <n v="176385.44"/>
    <x v="28"/>
    <n v="36"/>
    <s v="Friday"/>
  </r>
  <r>
    <x v="455"/>
    <s v="Dylan Dominguez"/>
    <x v="4"/>
    <x v="6"/>
    <s v="Research &amp; Development"/>
    <x v="1"/>
    <s v="Latino"/>
    <n v="42"/>
    <x v="462"/>
    <n v="99697"/>
    <n v="0"/>
    <x v="2"/>
    <s v="Rio de Janerio"/>
    <s v=""/>
    <x v="1"/>
    <n v="1"/>
    <n v="0"/>
    <n v="99697"/>
    <x v="16"/>
    <n v="15"/>
    <s v="Tuesday"/>
  </r>
  <r>
    <x v="456"/>
    <s v="Everett Lee"/>
    <x v="32"/>
    <x v="0"/>
    <s v="Research &amp; Development"/>
    <x v="1"/>
    <s v="Asian"/>
    <n v="45"/>
    <x v="463"/>
    <n v="90770"/>
    <n v="0"/>
    <x v="0"/>
    <s v="Columbus"/>
    <s v=""/>
    <x v="1"/>
    <n v="1"/>
    <n v="0"/>
    <n v="90770"/>
    <x v="22"/>
    <n v="9"/>
    <s v="Friday"/>
  </r>
  <r>
    <x v="457"/>
    <s v="Madelyn Mehta"/>
    <x v="7"/>
    <x v="2"/>
    <s v="Speciality Products"/>
    <x v="0"/>
    <s v="Asian"/>
    <n v="64"/>
    <x v="464"/>
    <n v="55369"/>
    <n v="0"/>
    <x v="0"/>
    <s v="Phoenix"/>
    <s v=""/>
    <x v="1"/>
    <n v="1"/>
    <n v="0"/>
    <n v="55369"/>
    <x v="17"/>
    <n v="5"/>
    <s v="Friday"/>
  </r>
  <r>
    <x v="458"/>
    <s v="Athena Vasquez"/>
    <x v="17"/>
    <x v="5"/>
    <s v="Speciality Products"/>
    <x v="0"/>
    <s v="Latino"/>
    <n v="59"/>
    <x v="465"/>
    <n v="69578"/>
    <n v="0"/>
    <x v="2"/>
    <s v="Rio de Janerio"/>
    <s v=""/>
    <x v="1"/>
    <n v="1"/>
    <n v="0"/>
    <n v="69578"/>
    <x v="15"/>
    <n v="38"/>
    <s v="Tuesday"/>
  </r>
  <r>
    <x v="459"/>
    <s v="William Watson"/>
    <x v="2"/>
    <x v="3"/>
    <s v="Speciality Products"/>
    <x v="1"/>
    <s v="Caucasian"/>
    <n v="41"/>
    <x v="466"/>
    <n v="167526"/>
    <n v="0.26"/>
    <x v="0"/>
    <s v="Miami"/>
    <s v=""/>
    <x v="1"/>
    <n v="1"/>
    <n v="43556.76"/>
    <n v="211082.76"/>
    <x v="11"/>
    <n v="23"/>
    <s v="Tuesday"/>
  </r>
  <r>
    <x v="460"/>
    <s v="Everleigh Nunez"/>
    <x v="17"/>
    <x v="5"/>
    <s v="Speciality Products"/>
    <x v="0"/>
    <s v="Latino"/>
    <n v="42"/>
    <x v="467"/>
    <n v="65507"/>
    <n v="0"/>
    <x v="2"/>
    <s v="Manaus"/>
    <s v=""/>
    <x v="1"/>
    <n v="1"/>
    <n v="0"/>
    <n v="65507"/>
    <x v="9"/>
    <n v="6"/>
    <s v="Friday"/>
  </r>
  <r>
    <x v="461"/>
    <s v="Leo Fernandez"/>
    <x v="6"/>
    <x v="1"/>
    <s v="Research &amp; Development"/>
    <x v="1"/>
    <s v="Latino"/>
    <n v="54"/>
    <x v="468"/>
    <n v="108268"/>
    <n v="0.09"/>
    <x v="2"/>
    <s v="Sao Paulo"/>
    <d v="2004-05-15T00:00:00"/>
    <x v="0"/>
    <n v="0"/>
    <n v="9744.119999999999"/>
    <n v="118012.12"/>
    <x v="25"/>
    <n v="18"/>
    <s v="Tuesday"/>
  </r>
  <r>
    <x v="462"/>
    <s v="Joshua Lin"/>
    <x v="1"/>
    <x v="0"/>
    <s v="Research &amp; Development"/>
    <x v="1"/>
    <s v="Asian"/>
    <n v="37"/>
    <x v="469"/>
    <n v="80055"/>
    <n v="0"/>
    <x v="1"/>
    <s v="Beijing"/>
    <s v=""/>
    <x v="1"/>
    <n v="1"/>
    <n v="0"/>
    <n v="80055"/>
    <x v="0"/>
    <n v="6"/>
    <s v="Friday"/>
  </r>
  <r>
    <x v="463"/>
    <s v="Alexander Rivera"/>
    <x v="4"/>
    <x v="2"/>
    <s v="Research &amp; Development"/>
    <x v="1"/>
    <s v="Latino"/>
    <n v="58"/>
    <x v="470"/>
    <n v="76802"/>
    <n v="0"/>
    <x v="2"/>
    <s v="Manaus"/>
    <s v=""/>
    <x v="1"/>
    <n v="1"/>
    <n v="0"/>
    <n v="76802"/>
    <x v="8"/>
    <n v="18"/>
    <s v="Monday"/>
  </r>
  <r>
    <x v="464"/>
    <s v="David Desai"/>
    <x v="9"/>
    <x v="2"/>
    <s v="Speciality Products"/>
    <x v="1"/>
    <s v="Asian"/>
    <n v="47"/>
    <x v="471"/>
    <n v="253249"/>
    <n v="0.31"/>
    <x v="0"/>
    <s v="Austin"/>
    <s v=""/>
    <x v="1"/>
    <n v="1"/>
    <n v="78507.19"/>
    <n v="331756.19"/>
    <x v="0"/>
    <n v="48"/>
    <s v="Tuesday"/>
  </r>
  <r>
    <x v="46"/>
    <s v="Aubrey Yoon"/>
    <x v="15"/>
    <x v="4"/>
    <s v="Research &amp; Development"/>
    <x v="0"/>
    <s v="Asian"/>
    <n v="60"/>
    <x v="472"/>
    <n v="78388"/>
    <n v="0"/>
    <x v="1"/>
    <s v="Chongqing"/>
    <s v=""/>
    <x v="1"/>
    <n v="1"/>
    <n v="0"/>
    <n v="78388"/>
    <x v="17"/>
    <n v="46"/>
    <s v="Friday"/>
  </r>
  <r>
    <x v="229"/>
    <s v="Grayson Brown"/>
    <x v="9"/>
    <x v="0"/>
    <s v="Corporate"/>
    <x v="1"/>
    <s v="Caucasian"/>
    <n v="38"/>
    <x v="473"/>
    <n v="249870"/>
    <n v="0.34"/>
    <x v="0"/>
    <s v="Chicago"/>
    <s v=""/>
    <x v="1"/>
    <n v="1"/>
    <n v="84955.8"/>
    <n v="334825.8"/>
    <x v="0"/>
    <n v="26"/>
    <s v="Wednesday"/>
  </r>
  <r>
    <x v="328"/>
    <s v="Noah Chen"/>
    <x v="0"/>
    <x v="6"/>
    <s v="Manufacturing"/>
    <x v="1"/>
    <s v="Asian"/>
    <n v="63"/>
    <x v="474"/>
    <n v="148321"/>
    <n v="0.15"/>
    <x v="1"/>
    <s v="Beijing"/>
    <s v=""/>
    <x v="1"/>
    <n v="1"/>
    <n v="22248.149999999998"/>
    <n v="170569.15"/>
    <x v="16"/>
    <n v="10"/>
    <s v="Sunday"/>
  </r>
  <r>
    <x v="465"/>
    <s v="Ella Nguyen"/>
    <x v="31"/>
    <x v="0"/>
    <s v="Corporate"/>
    <x v="0"/>
    <s v="Asian"/>
    <n v="60"/>
    <x v="475"/>
    <n v="90258"/>
    <n v="0"/>
    <x v="1"/>
    <s v="Chongqing"/>
    <s v=""/>
    <x v="1"/>
    <n v="1"/>
    <n v="0"/>
    <n v="90258"/>
    <x v="18"/>
    <n v="7"/>
    <s v="Tuesday"/>
  </r>
  <r>
    <x v="466"/>
    <s v="Athena Jordan"/>
    <x v="27"/>
    <x v="0"/>
    <s v="Manufacturing"/>
    <x v="0"/>
    <s v="Black"/>
    <n v="42"/>
    <x v="476"/>
    <n v="72486"/>
    <n v="0"/>
    <x v="0"/>
    <s v="Seattle"/>
    <s v=""/>
    <x v="1"/>
    <n v="1"/>
    <n v="0"/>
    <n v="72486"/>
    <x v="24"/>
    <n v="8"/>
    <s v="Saturday"/>
  </r>
  <r>
    <x v="467"/>
    <s v="Adrian Ruiz"/>
    <x v="4"/>
    <x v="1"/>
    <s v="Corporate"/>
    <x v="1"/>
    <s v="Latino"/>
    <n v="34"/>
    <x v="477"/>
    <n v="95499"/>
    <n v="0"/>
    <x v="2"/>
    <s v="Sao Paulo"/>
    <d v="2017-08-11T00:00:00"/>
    <x v="0"/>
    <n v="0"/>
    <n v="0"/>
    <n v="95499"/>
    <x v="15"/>
    <n v="36"/>
    <s v="Thursday"/>
  </r>
  <r>
    <x v="468"/>
    <s v="Zoe Sanchez"/>
    <x v="4"/>
    <x v="3"/>
    <s v="Research &amp; Development"/>
    <x v="0"/>
    <s v="Latino"/>
    <n v="53"/>
    <x v="478"/>
    <n v="90212"/>
    <n v="0"/>
    <x v="2"/>
    <s v="Sao Paulo"/>
    <s v=""/>
    <x v="1"/>
    <n v="1"/>
    <n v="0"/>
    <n v="90212"/>
    <x v="18"/>
    <n v="52"/>
    <s v="Thursday"/>
  </r>
  <r>
    <x v="469"/>
    <s v="Jameson Chen"/>
    <x v="9"/>
    <x v="6"/>
    <s v="Research &amp; Development"/>
    <x v="1"/>
    <s v="Asian"/>
    <n v="39"/>
    <x v="479"/>
    <n v="254057"/>
    <n v="0.39"/>
    <x v="1"/>
    <s v="Shanghai"/>
    <s v=""/>
    <x v="1"/>
    <n v="1"/>
    <n v="99082.23000000001"/>
    <n v="353139.23"/>
    <x v="3"/>
    <n v="49"/>
    <s v="Thursday"/>
  </r>
  <r>
    <x v="470"/>
    <s v="Liliana Soto"/>
    <x v="20"/>
    <x v="4"/>
    <s v="Manufacturing"/>
    <x v="0"/>
    <s v="Latino"/>
    <n v="58"/>
    <x v="480"/>
    <n v="43001"/>
    <n v="0"/>
    <x v="0"/>
    <s v="Austin"/>
    <s v=""/>
    <x v="1"/>
    <n v="1"/>
    <n v="0"/>
    <n v="43001"/>
    <x v="22"/>
    <n v="42"/>
    <s v="Tuesday"/>
  </r>
  <r>
    <x v="66"/>
    <s v="Lincoln Reyes"/>
    <x v="3"/>
    <x v="0"/>
    <s v="Manufacturing"/>
    <x v="1"/>
    <s v="Latino"/>
    <n v="60"/>
    <x v="481"/>
    <n v="85120"/>
    <n v="0.09"/>
    <x v="0"/>
    <s v="Seattle"/>
    <s v=""/>
    <x v="1"/>
    <n v="1"/>
    <n v="7660.7999999999993"/>
    <n v="92780.800000000003"/>
    <x v="25"/>
    <n v="32"/>
    <s v="Monday"/>
  </r>
  <r>
    <x v="471"/>
    <s v="Grayson Soto"/>
    <x v="20"/>
    <x v="4"/>
    <s v="Manufacturing"/>
    <x v="1"/>
    <s v="Latino"/>
    <n v="34"/>
    <x v="482"/>
    <n v="52200"/>
    <n v="0"/>
    <x v="0"/>
    <s v="Columbus"/>
    <s v=""/>
    <x v="1"/>
    <n v="1"/>
    <n v="0"/>
    <n v="52200"/>
    <x v="16"/>
    <n v="32"/>
    <s v="Monday"/>
  </r>
  <r>
    <x v="472"/>
    <s v="Julia Morris"/>
    <x v="0"/>
    <x v="4"/>
    <s v="Corporate"/>
    <x v="0"/>
    <s v="Caucasian"/>
    <n v="60"/>
    <x v="483"/>
    <n v="150855"/>
    <n v="0.11"/>
    <x v="0"/>
    <s v="Phoenix"/>
    <s v=""/>
    <x v="1"/>
    <n v="1"/>
    <n v="16594.05"/>
    <n v="167449.04999999999"/>
    <x v="20"/>
    <n v="42"/>
    <s v="Saturday"/>
  </r>
  <r>
    <x v="473"/>
    <s v="Ava Ortiz"/>
    <x v="14"/>
    <x v="0"/>
    <s v="Manufacturing"/>
    <x v="0"/>
    <s v="Latino"/>
    <n v="53"/>
    <x v="484"/>
    <n v="65702"/>
    <n v="0"/>
    <x v="0"/>
    <s v="Columbus"/>
    <s v=""/>
    <x v="1"/>
    <n v="1"/>
    <n v="0"/>
    <n v="65702"/>
    <x v="18"/>
    <n v="30"/>
    <s v="Tuesday"/>
  </r>
  <r>
    <x v="474"/>
    <s v="Carson Chau"/>
    <x v="2"/>
    <x v="1"/>
    <s v="Corporate"/>
    <x v="1"/>
    <s v="Asian"/>
    <n v="58"/>
    <x v="485"/>
    <n v="162038"/>
    <n v="0.24"/>
    <x v="1"/>
    <s v="Chongqing"/>
    <s v=""/>
    <x v="1"/>
    <n v="1"/>
    <n v="38889.119999999995"/>
    <n v="200927.12"/>
    <x v="26"/>
    <n v="41"/>
    <s v="Friday"/>
  </r>
  <r>
    <x v="475"/>
    <s v="Lillian Chen"/>
    <x v="0"/>
    <x v="6"/>
    <s v="Research &amp; Development"/>
    <x v="0"/>
    <s v="Asian"/>
    <n v="25"/>
    <x v="486"/>
    <n v="157057"/>
    <n v="0.1"/>
    <x v="0"/>
    <s v="Columbus"/>
    <s v=""/>
    <x v="1"/>
    <n v="1"/>
    <n v="15705.7"/>
    <n v="172762.7"/>
    <x v="6"/>
    <n v="15"/>
    <s v="Thursday"/>
  </r>
  <r>
    <x v="476"/>
    <s v="Josiah Lewis"/>
    <x v="6"/>
    <x v="0"/>
    <s v="Research &amp; Development"/>
    <x v="1"/>
    <s v="Caucasian"/>
    <n v="46"/>
    <x v="487"/>
    <n v="127559"/>
    <n v="0.1"/>
    <x v="0"/>
    <s v="Austin"/>
    <s v=""/>
    <x v="1"/>
    <n v="1"/>
    <n v="12755.900000000001"/>
    <n v="140314.9"/>
    <x v="9"/>
    <n v="33"/>
    <s v="Wednesday"/>
  </r>
  <r>
    <x v="477"/>
    <s v="Claire Jones"/>
    <x v="17"/>
    <x v="5"/>
    <s v="Corporate"/>
    <x v="0"/>
    <s v="Caucasian"/>
    <n v="39"/>
    <x v="488"/>
    <n v="62644"/>
    <n v="0"/>
    <x v="0"/>
    <s v="Seattle"/>
    <s v=""/>
    <x v="1"/>
    <n v="1"/>
    <n v="0"/>
    <n v="62644"/>
    <x v="3"/>
    <n v="11"/>
    <s v="Tuesday"/>
  </r>
  <r>
    <x v="478"/>
    <s v="Jeremiah Lu"/>
    <x v="23"/>
    <x v="0"/>
    <s v="Manufacturing"/>
    <x v="1"/>
    <s v="Asian"/>
    <n v="50"/>
    <x v="489"/>
    <n v="73907"/>
    <n v="0"/>
    <x v="1"/>
    <s v="Shanghai"/>
    <s v=""/>
    <x v="1"/>
    <n v="1"/>
    <n v="0"/>
    <n v="73907"/>
    <x v="23"/>
    <n v="10"/>
    <s v="Tuesday"/>
  </r>
  <r>
    <x v="479"/>
    <s v="Nova Hill"/>
    <x v="4"/>
    <x v="3"/>
    <s v="Manufacturing"/>
    <x v="0"/>
    <s v="Caucasian"/>
    <n v="56"/>
    <x v="490"/>
    <n v="90040"/>
    <n v="0"/>
    <x v="0"/>
    <s v="Chicago"/>
    <s v=""/>
    <x v="1"/>
    <n v="1"/>
    <n v="0"/>
    <n v="90040"/>
    <x v="7"/>
    <n v="10"/>
    <s v="Saturday"/>
  </r>
  <r>
    <x v="480"/>
    <s v="Peyton Cruz"/>
    <x v="25"/>
    <x v="5"/>
    <s v="Manufacturing"/>
    <x v="0"/>
    <s v="Latino"/>
    <n v="30"/>
    <x v="491"/>
    <n v="91134"/>
    <n v="0"/>
    <x v="2"/>
    <s v="Sao Paulo"/>
    <s v=""/>
    <x v="1"/>
    <n v="1"/>
    <n v="0"/>
    <n v="91134"/>
    <x v="0"/>
    <n v="22"/>
    <s v="Thursday"/>
  </r>
  <r>
    <x v="481"/>
    <s v="Naomi Zhao"/>
    <x v="9"/>
    <x v="4"/>
    <s v="Speciality Products"/>
    <x v="0"/>
    <s v="Asian"/>
    <n v="45"/>
    <x v="492"/>
    <n v="201396"/>
    <n v="0.32"/>
    <x v="0"/>
    <s v="Miami"/>
    <s v=""/>
    <x v="1"/>
    <n v="1"/>
    <n v="64446.720000000001"/>
    <n v="265842.71999999997"/>
    <x v="9"/>
    <n v="39"/>
    <s v="Wednesday"/>
  </r>
  <r>
    <x v="482"/>
    <s v="Rylee Bui"/>
    <x v="7"/>
    <x v="3"/>
    <s v="Corporate"/>
    <x v="0"/>
    <s v="Asian"/>
    <n v="55"/>
    <x v="493"/>
    <n v="54733"/>
    <n v="0"/>
    <x v="1"/>
    <s v="Chongqing"/>
    <s v=""/>
    <x v="1"/>
    <n v="1"/>
    <n v="0"/>
    <n v="54733"/>
    <x v="24"/>
    <n v="52"/>
    <s v="Thursday"/>
  </r>
  <r>
    <x v="483"/>
    <s v="Andrew Reed"/>
    <x v="27"/>
    <x v="0"/>
    <s v="Corporate"/>
    <x v="1"/>
    <s v="Black"/>
    <n v="28"/>
    <x v="494"/>
    <n v="65341"/>
    <n v="0"/>
    <x v="0"/>
    <s v="Miami"/>
    <d v="2022-04-11T00:00:00"/>
    <x v="0"/>
    <n v="0"/>
    <n v="0"/>
    <n v="65341"/>
    <x v="3"/>
    <n v="25"/>
    <s v="Monday"/>
  </r>
  <r>
    <x v="484"/>
    <s v="Brooklyn Collins"/>
    <x v="0"/>
    <x v="1"/>
    <s v="Corporate"/>
    <x v="0"/>
    <s v="Black"/>
    <n v="59"/>
    <x v="495"/>
    <n v="139208"/>
    <n v="0.11"/>
    <x v="0"/>
    <s v="Austin"/>
    <s v=""/>
    <x v="1"/>
    <n v="1"/>
    <n v="15312.88"/>
    <n v="154520.88"/>
    <x v="7"/>
    <n v="43"/>
    <s v="Saturday"/>
  </r>
  <r>
    <x v="485"/>
    <s v="John Jung"/>
    <x v="4"/>
    <x v="2"/>
    <s v="Speciality Products"/>
    <x v="1"/>
    <s v="Asian"/>
    <n v="63"/>
    <x v="496"/>
    <n v="73200"/>
    <n v="0"/>
    <x v="1"/>
    <s v="Shanghai"/>
    <s v=""/>
    <x v="1"/>
    <n v="1"/>
    <n v="0"/>
    <n v="73200"/>
    <x v="7"/>
    <n v="11"/>
    <s v="Monday"/>
  </r>
  <r>
    <x v="486"/>
    <s v="Samantha Aguilar"/>
    <x v="6"/>
    <x v="3"/>
    <s v="Speciality Products"/>
    <x v="0"/>
    <s v="Latino"/>
    <n v="46"/>
    <x v="497"/>
    <n v="102636"/>
    <n v="0.06"/>
    <x v="0"/>
    <s v="Seattle"/>
    <s v=""/>
    <x v="1"/>
    <n v="1"/>
    <n v="6158.16"/>
    <n v="108794.16"/>
    <x v="22"/>
    <n v="17"/>
    <s v="Saturday"/>
  </r>
  <r>
    <x v="487"/>
    <s v="Madeline Acosta"/>
    <x v="26"/>
    <x v="2"/>
    <s v="Speciality Products"/>
    <x v="0"/>
    <s v="Latino"/>
    <n v="26"/>
    <x v="498"/>
    <n v="87427"/>
    <n v="0"/>
    <x v="2"/>
    <s v="Sao Paulo"/>
    <s v=""/>
    <x v="1"/>
    <n v="1"/>
    <n v="0"/>
    <n v="87427"/>
    <x v="9"/>
    <n v="7"/>
    <s v="Tuesday"/>
  </r>
  <r>
    <x v="488"/>
    <s v="Ethan Joseph"/>
    <x v="12"/>
    <x v="0"/>
    <s v="Research &amp; Development"/>
    <x v="1"/>
    <s v="Caucasian"/>
    <n v="45"/>
    <x v="499"/>
    <n v="49219"/>
    <n v="0"/>
    <x v="0"/>
    <s v="Columbus"/>
    <s v=""/>
    <x v="1"/>
    <n v="1"/>
    <n v="0"/>
    <n v="49219"/>
    <x v="7"/>
    <n v="22"/>
    <s v="Monday"/>
  </r>
  <r>
    <x v="489"/>
    <s v="Miles Mehta"/>
    <x v="6"/>
    <x v="1"/>
    <s v="Manufacturing"/>
    <x v="1"/>
    <s v="Asian"/>
    <n v="50"/>
    <x v="342"/>
    <n v="106437"/>
    <n v="7.0000000000000007E-2"/>
    <x v="1"/>
    <s v="Chongqing"/>
    <s v=""/>
    <x v="1"/>
    <n v="1"/>
    <n v="7450.5900000000011"/>
    <n v="113887.59"/>
    <x v="7"/>
    <n v="20"/>
    <s v="Saturday"/>
  </r>
  <r>
    <x v="490"/>
    <s v="Joshua Juarez"/>
    <x v="13"/>
    <x v="1"/>
    <s v="Manufacturing"/>
    <x v="1"/>
    <s v="Latino"/>
    <n v="46"/>
    <x v="500"/>
    <n v="64364"/>
    <n v="0"/>
    <x v="2"/>
    <s v="Sao Paulo"/>
    <s v=""/>
    <x v="1"/>
    <n v="1"/>
    <n v="0"/>
    <n v="64364"/>
    <x v="16"/>
    <n v="19"/>
    <s v="Tuesday"/>
  </r>
  <r>
    <x v="491"/>
    <s v="Matthew Howard"/>
    <x v="2"/>
    <x v="4"/>
    <s v="Manufacturing"/>
    <x v="1"/>
    <s v="Caucasian"/>
    <n v="50"/>
    <x v="501"/>
    <n v="172180"/>
    <n v="0.3"/>
    <x v="0"/>
    <s v="Columbus"/>
    <s v=""/>
    <x v="1"/>
    <n v="1"/>
    <n v="51654"/>
    <n v="223834"/>
    <x v="9"/>
    <n v="43"/>
    <s v="Sunday"/>
  </r>
  <r>
    <x v="492"/>
    <s v="Jade Figueroa"/>
    <x v="4"/>
    <x v="2"/>
    <s v="Manufacturing"/>
    <x v="0"/>
    <s v="Latino"/>
    <n v="33"/>
    <x v="502"/>
    <n v="88343"/>
    <n v="0"/>
    <x v="2"/>
    <s v="Rio de Janerio"/>
    <s v=""/>
    <x v="1"/>
    <n v="1"/>
    <n v="0"/>
    <n v="88343"/>
    <x v="14"/>
    <n v="20"/>
    <s v="Monday"/>
  </r>
  <r>
    <x v="493"/>
    <s v="Everett Morales"/>
    <x v="29"/>
    <x v="0"/>
    <s v="Speciality Products"/>
    <x v="1"/>
    <s v="Latino"/>
    <n v="57"/>
    <x v="503"/>
    <n v="66649"/>
    <n v="0"/>
    <x v="2"/>
    <s v="Rio de Janerio"/>
    <s v=""/>
    <x v="1"/>
    <n v="1"/>
    <n v="0"/>
    <n v="66649"/>
    <x v="15"/>
    <n v="28"/>
    <s v="Thursday"/>
  </r>
  <r>
    <x v="48"/>
    <s v="Genesis Hunter"/>
    <x v="6"/>
    <x v="1"/>
    <s v="Corporate"/>
    <x v="0"/>
    <s v="Caucasian"/>
    <n v="48"/>
    <x v="504"/>
    <n v="102847"/>
    <n v="0.05"/>
    <x v="0"/>
    <s v="Chicago"/>
    <s v=""/>
    <x v="1"/>
    <n v="1"/>
    <n v="5142.3500000000004"/>
    <n v="107989.35"/>
    <x v="10"/>
    <n v="17"/>
    <s v="Thursday"/>
  </r>
  <r>
    <x v="494"/>
    <s v="Henry Figueroa"/>
    <x v="0"/>
    <x v="1"/>
    <s v="Manufacturing"/>
    <x v="1"/>
    <s v="Latino"/>
    <n v="46"/>
    <x v="505"/>
    <n v="134881"/>
    <n v="0.15"/>
    <x v="2"/>
    <s v="Manaus"/>
    <s v=""/>
    <x v="1"/>
    <n v="1"/>
    <n v="20232.149999999998"/>
    <n v="155113.15"/>
    <x v="22"/>
    <n v="30"/>
    <s v="Monday"/>
  </r>
  <r>
    <x v="495"/>
    <s v="Nicholas Song"/>
    <x v="13"/>
    <x v="6"/>
    <s v="Manufacturing"/>
    <x v="1"/>
    <s v="Asian"/>
    <n v="52"/>
    <x v="506"/>
    <n v="68807"/>
    <n v="0"/>
    <x v="1"/>
    <s v="Chengdu"/>
    <d v="2015-11-30T00:00:00"/>
    <x v="0"/>
    <n v="0"/>
    <n v="0"/>
    <n v="68807"/>
    <x v="10"/>
    <n v="22"/>
    <s v="Sunday"/>
  </r>
  <r>
    <x v="496"/>
    <s v="Jack Alexander"/>
    <x v="9"/>
    <x v="0"/>
    <s v="Manufacturing"/>
    <x v="1"/>
    <s v="Caucasian"/>
    <n v="56"/>
    <x v="507"/>
    <n v="228822"/>
    <n v="0.36"/>
    <x v="0"/>
    <s v="Miami"/>
    <s v=""/>
    <x v="1"/>
    <n v="1"/>
    <n v="82375.92"/>
    <n v="311197.92"/>
    <x v="2"/>
    <n v="22"/>
    <s v="Monday"/>
  </r>
  <r>
    <x v="497"/>
    <s v="Jameson Foster"/>
    <x v="7"/>
    <x v="6"/>
    <s v="Manufacturing"/>
    <x v="1"/>
    <s v="Caucasian"/>
    <n v="28"/>
    <x v="508"/>
    <n v="43391"/>
    <n v="0"/>
    <x v="0"/>
    <s v="Columbus"/>
    <s v=""/>
    <x v="1"/>
    <n v="1"/>
    <n v="0"/>
    <n v="43391"/>
    <x v="9"/>
    <n v="30"/>
    <s v="Sunday"/>
  </r>
  <r>
    <x v="498"/>
    <s v="Leonardo Lo"/>
    <x v="10"/>
    <x v="5"/>
    <s v="Speciality Products"/>
    <x v="1"/>
    <s v="Asian"/>
    <n v="29"/>
    <x v="509"/>
    <n v="91782"/>
    <n v="0"/>
    <x v="1"/>
    <s v="Chongqing"/>
    <s v=""/>
    <x v="1"/>
    <n v="1"/>
    <n v="0"/>
    <n v="91782"/>
    <x v="9"/>
    <n v="47"/>
    <s v="Monday"/>
  </r>
  <r>
    <x v="499"/>
    <s v="Ella Huang"/>
    <x v="9"/>
    <x v="6"/>
    <s v="Corporate"/>
    <x v="0"/>
    <s v="Asian"/>
    <n v="45"/>
    <x v="510"/>
    <n v="211637"/>
    <n v="0.31"/>
    <x v="0"/>
    <s v="Chicago"/>
    <s v=""/>
    <x v="1"/>
    <n v="1"/>
    <n v="65607.47"/>
    <n v="277244.46999999997"/>
    <x v="0"/>
    <n v="10"/>
    <s v="Sunday"/>
  </r>
  <r>
    <x v="71"/>
    <s v="Liam Jordan"/>
    <x v="3"/>
    <x v="0"/>
    <s v="Manufacturing"/>
    <x v="1"/>
    <s v="Caucasian"/>
    <n v="28"/>
    <x v="511"/>
    <n v="73255"/>
    <n v="0.09"/>
    <x v="0"/>
    <s v="Phoenix"/>
    <s v=""/>
    <x v="1"/>
    <n v="1"/>
    <n v="6592.95"/>
    <n v="79847.95"/>
    <x v="6"/>
    <n v="32"/>
    <s v="Saturday"/>
  </r>
  <r>
    <x v="500"/>
    <s v="Isaac Woods"/>
    <x v="6"/>
    <x v="2"/>
    <s v="Corporate"/>
    <x v="1"/>
    <s v="Caucasian"/>
    <n v="28"/>
    <x v="512"/>
    <n v="108826"/>
    <n v="0.1"/>
    <x v="0"/>
    <s v="Miami"/>
    <s v=""/>
    <x v="1"/>
    <n v="1"/>
    <n v="10882.6"/>
    <n v="119708.6"/>
    <x v="9"/>
    <n v="2"/>
    <s v="Friday"/>
  </r>
  <r>
    <x v="501"/>
    <s v="Luke Wilson"/>
    <x v="29"/>
    <x v="0"/>
    <s v="Speciality Products"/>
    <x v="1"/>
    <s v="Caucasian"/>
    <n v="34"/>
    <x v="513"/>
    <n v="94352"/>
    <n v="0"/>
    <x v="0"/>
    <s v="Miami"/>
    <s v=""/>
    <x v="1"/>
    <n v="1"/>
    <n v="0"/>
    <n v="94352"/>
    <x v="0"/>
    <n v="22"/>
    <s v="Tuesday"/>
  </r>
  <r>
    <x v="502"/>
    <s v="Lyla Alvarez"/>
    <x v="30"/>
    <x v="0"/>
    <s v="Research &amp; Development"/>
    <x v="0"/>
    <s v="Latino"/>
    <n v="55"/>
    <x v="514"/>
    <n v="73955"/>
    <n v="0"/>
    <x v="0"/>
    <s v="Phoenix"/>
    <s v=""/>
    <x v="1"/>
    <n v="1"/>
    <n v="0"/>
    <n v="73955"/>
    <x v="21"/>
    <n v="36"/>
    <s v="Tuesday"/>
  </r>
  <r>
    <x v="503"/>
    <s v="Caleb Flores"/>
    <x v="6"/>
    <x v="4"/>
    <s v="Manufacturing"/>
    <x v="1"/>
    <s v="Latino"/>
    <n v="34"/>
    <x v="515"/>
    <n v="113909"/>
    <n v="0.06"/>
    <x v="2"/>
    <s v="Rio de Janerio"/>
    <s v=""/>
    <x v="1"/>
    <n v="1"/>
    <n v="6834.54"/>
    <n v="120743.54"/>
    <x v="11"/>
    <n v="33"/>
    <s v="Tuesday"/>
  </r>
  <r>
    <x v="504"/>
    <s v="Angel Lin"/>
    <x v="32"/>
    <x v="0"/>
    <s v="Manufacturing"/>
    <x v="1"/>
    <s v="Asian"/>
    <n v="27"/>
    <x v="516"/>
    <n v="92321"/>
    <n v="0"/>
    <x v="0"/>
    <s v="Chicago"/>
    <s v=""/>
    <x v="1"/>
    <n v="1"/>
    <n v="0"/>
    <n v="92321"/>
    <x v="6"/>
    <n v="52"/>
    <s v="Thursday"/>
  </r>
  <r>
    <x v="474"/>
    <s v="Easton Moore"/>
    <x v="3"/>
    <x v="0"/>
    <s v="Research &amp; Development"/>
    <x v="1"/>
    <s v="Caucasian"/>
    <n v="52"/>
    <x v="517"/>
    <n v="99557"/>
    <n v="0.09"/>
    <x v="0"/>
    <s v="Seattle"/>
    <s v=""/>
    <x v="1"/>
    <n v="1"/>
    <n v="8960.1299999999992"/>
    <n v="108517.13"/>
    <x v="11"/>
    <n v="21"/>
    <s v="Thursday"/>
  </r>
  <r>
    <x v="505"/>
    <s v="Kinsley Collins"/>
    <x v="18"/>
    <x v="5"/>
    <s v="Speciality Products"/>
    <x v="0"/>
    <s v="Caucasian"/>
    <n v="28"/>
    <x v="518"/>
    <n v="115854"/>
    <n v="0"/>
    <x v="0"/>
    <s v="Phoenix"/>
    <s v=""/>
    <x v="1"/>
    <n v="1"/>
    <n v="0"/>
    <n v="115854"/>
    <x v="7"/>
    <n v="46"/>
    <s v="Wednesday"/>
  </r>
  <r>
    <x v="506"/>
    <s v="Brooklyn Salazar"/>
    <x v="30"/>
    <x v="0"/>
    <s v="Manufacturing"/>
    <x v="0"/>
    <s v="Latino"/>
    <n v="44"/>
    <x v="519"/>
    <n v="82462"/>
    <n v="0"/>
    <x v="0"/>
    <s v="Austin"/>
    <s v=""/>
    <x v="1"/>
    <n v="1"/>
    <n v="0"/>
    <n v="82462"/>
    <x v="24"/>
    <n v="10"/>
    <s v="Tuesday"/>
  </r>
  <r>
    <x v="507"/>
    <s v="Scarlett Jenkins"/>
    <x v="9"/>
    <x v="0"/>
    <s v="Research &amp; Development"/>
    <x v="0"/>
    <s v="Caucasian"/>
    <n v="53"/>
    <x v="520"/>
    <n v="198473"/>
    <n v="0.32"/>
    <x v="0"/>
    <s v="Miami"/>
    <s v=""/>
    <x v="1"/>
    <n v="1"/>
    <n v="63511.360000000001"/>
    <n v="261984.36"/>
    <x v="24"/>
    <n v="46"/>
    <s v="Wednesday"/>
  </r>
  <r>
    <x v="508"/>
    <s v="Melody Chin"/>
    <x v="0"/>
    <x v="1"/>
    <s v="Corporate"/>
    <x v="0"/>
    <s v="Asian"/>
    <n v="43"/>
    <x v="521"/>
    <n v="153492"/>
    <n v="0.11"/>
    <x v="0"/>
    <s v="Chicago"/>
    <s v=""/>
    <x v="1"/>
    <n v="1"/>
    <n v="16884.12"/>
    <n v="170376.12"/>
    <x v="2"/>
    <n v="42"/>
    <s v="Sunday"/>
  </r>
  <r>
    <x v="509"/>
    <s v="Eloise Alexander"/>
    <x v="9"/>
    <x v="4"/>
    <s v="Corporate"/>
    <x v="0"/>
    <s v="Black"/>
    <n v="28"/>
    <x v="522"/>
    <n v="208210"/>
    <n v="0.3"/>
    <x v="0"/>
    <s v="Seattle"/>
    <s v=""/>
    <x v="1"/>
    <n v="1"/>
    <n v="62463"/>
    <n v="270673"/>
    <x v="7"/>
    <n v="4"/>
    <s v="Sunday"/>
  </r>
  <r>
    <x v="510"/>
    <s v="Carter Turner"/>
    <x v="4"/>
    <x v="6"/>
    <s v="Corporate"/>
    <x v="1"/>
    <s v="Caucasian"/>
    <n v="33"/>
    <x v="523"/>
    <n v="91632"/>
    <n v="0"/>
    <x v="0"/>
    <s v="Phoenix"/>
    <s v=""/>
    <x v="1"/>
    <n v="1"/>
    <n v="0"/>
    <n v="91632"/>
    <x v="16"/>
    <n v="47"/>
    <s v="Tuesday"/>
  </r>
  <r>
    <x v="511"/>
    <s v="Andrew Ma"/>
    <x v="16"/>
    <x v="4"/>
    <s v="Corporate"/>
    <x v="1"/>
    <s v="Asian"/>
    <n v="31"/>
    <x v="524"/>
    <n v="71755"/>
    <n v="0"/>
    <x v="1"/>
    <s v="Chongqing"/>
    <s v=""/>
    <x v="1"/>
    <n v="1"/>
    <n v="0"/>
    <n v="71755"/>
    <x v="5"/>
    <n v="39"/>
    <s v="Sunday"/>
  </r>
  <r>
    <x v="512"/>
    <s v="Hailey Xi"/>
    <x v="6"/>
    <x v="3"/>
    <s v="Corporate"/>
    <x v="0"/>
    <s v="Asian"/>
    <n v="52"/>
    <x v="525"/>
    <n v="111006"/>
    <n v="0.08"/>
    <x v="1"/>
    <s v="Chongqing"/>
    <s v=""/>
    <x v="1"/>
    <n v="1"/>
    <n v="8880.48"/>
    <n v="119886.48"/>
    <x v="9"/>
    <n v="47"/>
    <s v="Friday"/>
  </r>
  <r>
    <x v="513"/>
    <s v="Aiden Le"/>
    <x v="21"/>
    <x v="0"/>
    <s v="Corporate"/>
    <x v="1"/>
    <s v="Asian"/>
    <n v="55"/>
    <x v="526"/>
    <n v="99774"/>
    <n v="0"/>
    <x v="0"/>
    <s v="Austin"/>
    <s v=""/>
    <x v="1"/>
    <n v="1"/>
    <n v="0"/>
    <n v="99774"/>
    <x v="21"/>
    <n v="52"/>
    <s v="Saturday"/>
  </r>
  <r>
    <x v="514"/>
    <s v="Christopher Lim"/>
    <x v="2"/>
    <x v="0"/>
    <s v="Research &amp; Development"/>
    <x v="1"/>
    <s v="Asian"/>
    <n v="55"/>
    <x v="527"/>
    <n v="184648"/>
    <n v="0.24"/>
    <x v="1"/>
    <s v="Shanghai"/>
    <s v=""/>
    <x v="1"/>
    <n v="1"/>
    <n v="44315.519999999997"/>
    <n v="228963.52"/>
    <x v="26"/>
    <n v="11"/>
    <s v="Tuesday"/>
  </r>
  <r>
    <x v="515"/>
    <s v="James Castillo"/>
    <x v="9"/>
    <x v="0"/>
    <s v="Manufacturing"/>
    <x v="1"/>
    <s v="Latino"/>
    <n v="51"/>
    <x v="528"/>
    <n v="247874"/>
    <n v="0.33"/>
    <x v="2"/>
    <s v="Manaus"/>
    <s v=""/>
    <x v="1"/>
    <n v="1"/>
    <n v="81798.42"/>
    <n v="329672.42"/>
    <x v="23"/>
    <n v="29"/>
    <s v="Thursday"/>
  </r>
  <r>
    <x v="516"/>
    <s v="Greyson Dang"/>
    <x v="25"/>
    <x v="5"/>
    <s v="Manufacturing"/>
    <x v="1"/>
    <s v="Asian"/>
    <n v="60"/>
    <x v="529"/>
    <n v="62239"/>
    <n v="0"/>
    <x v="1"/>
    <s v="Beijing"/>
    <s v=""/>
    <x v="1"/>
    <n v="1"/>
    <n v="0"/>
    <n v="62239"/>
    <x v="8"/>
    <n v="20"/>
    <s v="Monday"/>
  </r>
  <r>
    <x v="517"/>
    <s v="Hannah King"/>
    <x v="6"/>
    <x v="3"/>
    <s v="Speciality Products"/>
    <x v="0"/>
    <s v="Caucasian"/>
    <n v="31"/>
    <x v="530"/>
    <n v="114911"/>
    <n v="7.0000000000000007E-2"/>
    <x v="0"/>
    <s v="Chicago"/>
    <s v=""/>
    <x v="1"/>
    <n v="1"/>
    <n v="8043.77"/>
    <n v="122954.77"/>
    <x v="15"/>
    <n v="41"/>
    <s v="Tuesday"/>
  </r>
  <r>
    <x v="518"/>
    <s v="Wesley Dominguez"/>
    <x v="11"/>
    <x v="5"/>
    <s v="Corporate"/>
    <x v="1"/>
    <s v="Latino"/>
    <n v="45"/>
    <x v="531"/>
    <n v="115490"/>
    <n v="0.12"/>
    <x v="0"/>
    <s v="Chicago"/>
    <s v=""/>
    <x v="1"/>
    <n v="1"/>
    <n v="13858.8"/>
    <n v="129348.8"/>
    <x v="7"/>
    <n v="17"/>
    <s v="Friday"/>
  </r>
  <r>
    <x v="519"/>
    <s v="Dominic Hu"/>
    <x v="6"/>
    <x v="3"/>
    <s v="Speciality Products"/>
    <x v="1"/>
    <s v="Asian"/>
    <n v="34"/>
    <x v="532"/>
    <n v="118708"/>
    <n v="7.0000000000000007E-2"/>
    <x v="1"/>
    <s v="Shanghai"/>
    <s v=""/>
    <x v="1"/>
    <n v="1"/>
    <n v="8309.5600000000013"/>
    <n v="127017.56"/>
    <x v="14"/>
    <n v="7"/>
    <s v="Monday"/>
  </r>
  <r>
    <x v="520"/>
    <s v="Nora Park"/>
    <x v="2"/>
    <x v="3"/>
    <s v="Speciality Products"/>
    <x v="0"/>
    <s v="Asian"/>
    <n v="29"/>
    <x v="533"/>
    <n v="197649"/>
    <n v="0.2"/>
    <x v="0"/>
    <s v="Columbus"/>
    <s v=""/>
    <x v="1"/>
    <n v="1"/>
    <n v="39529.800000000003"/>
    <n v="237178.8"/>
    <x v="5"/>
    <n v="26"/>
    <s v="Wednesday"/>
  </r>
  <r>
    <x v="521"/>
    <s v="Audrey Hwang"/>
    <x v="4"/>
    <x v="3"/>
    <s v="Speciality Products"/>
    <x v="0"/>
    <s v="Asian"/>
    <n v="45"/>
    <x v="534"/>
    <n v="89841"/>
    <n v="0"/>
    <x v="1"/>
    <s v="Beijing"/>
    <s v=""/>
    <x v="1"/>
    <n v="1"/>
    <n v="0"/>
    <n v="89841"/>
    <x v="6"/>
    <n v="25"/>
    <s v="Wednesday"/>
  </r>
  <r>
    <x v="100"/>
    <s v="Ella Jenkins"/>
    <x v="13"/>
    <x v="1"/>
    <s v="Speciality Products"/>
    <x v="0"/>
    <s v="Caucasian"/>
    <n v="52"/>
    <x v="535"/>
    <n v="61026"/>
    <n v="0"/>
    <x v="0"/>
    <s v="Phoenix"/>
    <s v=""/>
    <x v="1"/>
    <n v="1"/>
    <n v="0"/>
    <n v="61026"/>
    <x v="3"/>
    <n v="51"/>
    <s v="Friday"/>
  </r>
  <r>
    <x v="522"/>
    <s v="Peyton Owens"/>
    <x v="8"/>
    <x v="5"/>
    <s v="Speciality Products"/>
    <x v="0"/>
    <s v="Caucasian"/>
    <n v="48"/>
    <x v="536"/>
    <n v="96693"/>
    <n v="0"/>
    <x v="0"/>
    <s v="Chicago"/>
    <s v=""/>
    <x v="1"/>
    <n v="1"/>
    <n v="0"/>
    <n v="96693"/>
    <x v="15"/>
    <n v="39"/>
    <s v="Thursday"/>
  </r>
  <r>
    <x v="523"/>
    <s v="Alice Lopez"/>
    <x v="22"/>
    <x v="5"/>
    <s v="Speciality Products"/>
    <x v="0"/>
    <s v="Latino"/>
    <n v="48"/>
    <x v="537"/>
    <n v="82907"/>
    <n v="0"/>
    <x v="0"/>
    <s v="Seattle"/>
    <s v=""/>
    <x v="1"/>
    <n v="1"/>
    <n v="0"/>
    <n v="82907"/>
    <x v="8"/>
    <n v="26"/>
    <s v="Saturday"/>
  </r>
  <r>
    <x v="524"/>
    <s v="Dominic Le"/>
    <x v="9"/>
    <x v="6"/>
    <s v="Corporate"/>
    <x v="1"/>
    <s v="Asian"/>
    <n v="41"/>
    <x v="538"/>
    <n v="257194"/>
    <n v="0.35"/>
    <x v="1"/>
    <s v="Chongqing"/>
    <s v=""/>
    <x v="1"/>
    <n v="1"/>
    <n v="90017.9"/>
    <n v="347211.9"/>
    <x v="15"/>
    <n v="40"/>
    <s v="Saturday"/>
  </r>
  <r>
    <x v="525"/>
    <s v="Ezra Ortiz"/>
    <x v="10"/>
    <x v="5"/>
    <s v="Research &amp; Development"/>
    <x v="1"/>
    <s v="Latino"/>
    <n v="41"/>
    <x v="539"/>
    <n v="94658"/>
    <n v="0"/>
    <x v="0"/>
    <s v="Miami"/>
    <s v=""/>
    <x v="1"/>
    <n v="1"/>
    <n v="0"/>
    <n v="94658"/>
    <x v="14"/>
    <n v="3"/>
    <s v="Saturday"/>
  </r>
  <r>
    <x v="526"/>
    <s v="Grayson Luu"/>
    <x v="10"/>
    <x v="5"/>
    <s v="Research &amp; Development"/>
    <x v="1"/>
    <s v="Asian"/>
    <n v="55"/>
    <x v="540"/>
    <n v="89419"/>
    <n v="0"/>
    <x v="1"/>
    <s v="Shanghai"/>
    <s v=""/>
    <x v="1"/>
    <n v="1"/>
    <n v="0"/>
    <n v="89419"/>
    <x v="24"/>
    <n v="18"/>
    <s v="Saturday"/>
  </r>
  <r>
    <x v="527"/>
    <s v="Brooks Stewart"/>
    <x v="16"/>
    <x v="4"/>
    <s v="Manufacturing"/>
    <x v="1"/>
    <s v="Black"/>
    <n v="45"/>
    <x v="541"/>
    <n v="51983"/>
    <n v="0"/>
    <x v="0"/>
    <s v="Columbus"/>
    <s v=""/>
    <x v="1"/>
    <n v="1"/>
    <n v="0"/>
    <n v="51983"/>
    <x v="16"/>
    <n v="51"/>
    <s v="Saturday"/>
  </r>
  <r>
    <x v="528"/>
    <s v="Naomi Xi"/>
    <x v="2"/>
    <x v="1"/>
    <s v="Corporate"/>
    <x v="0"/>
    <s v="Asian"/>
    <n v="53"/>
    <x v="542"/>
    <n v="179494"/>
    <n v="0.2"/>
    <x v="1"/>
    <s v="Chongqing"/>
    <s v=""/>
    <x v="1"/>
    <n v="1"/>
    <n v="35898.800000000003"/>
    <n v="215392.8"/>
    <x v="12"/>
    <n v="8"/>
    <s v="Sunday"/>
  </r>
  <r>
    <x v="529"/>
    <s v="Silas Estrada"/>
    <x v="30"/>
    <x v="0"/>
    <s v="Corporate"/>
    <x v="1"/>
    <s v="Latino"/>
    <n v="49"/>
    <x v="543"/>
    <n v="68426"/>
    <n v="0"/>
    <x v="2"/>
    <s v="Rio de Janerio"/>
    <s v=""/>
    <x v="1"/>
    <n v="1"/>
    <n v="0"/>
    <n v="68426"/>
    <x v="0"/>
    <n v="26"/>
    <s v="Friday"/>
  </r>
  <r>
    <x v="530"/>
    <s v="Skylar Ayala"/>
    <x v="0"/>
    <x v="1"/>
    <s v="Corporate"/>
    <x v="0"/>
    <s v="Latino"/>
    <n v="55"/>
    <x v="544"/>
    <n v="144986"/>
    <n v="0.12"/>
    <x v="0"/>
    <s v="Phoenix"/>
    <s v=""/>
    <x v="1"/>
    <n v="1"/>
    <n v="17398.32"/>
    <n v="162384.32000000001"/>
    <x v="5"/>
    <n v="6"/>
    <s v="Monday"/>
  </r>
  <r>
    <x v="531"/>
    <s v="Lydia Huynh"/>
    <x v="5"/>
    <x v="2"/>
    <s v="Speciality Products"/>
    <x v="0"/>
    <s v="Asian"/>
    <n v="45"/>
    <x v="545"/>
    <n v="60113"/>
    <n v="0"/>
    <x v="0"/>
    <s v="Chicago"/>
    <s v=""/>
    <x v="1"/>
    <n v="1"/>
    <n v="0"/>
    <n v="60113"/>
    <x v="28"/>
    <n v="34"/>
    <s v="Wednesday"/>
  </r>
  <r>
    <x v="92"/>
    <s v="Hazel Cortez"/>
    <x v="16"/>
    <x v="4"/>
    <s v="Research &amp; Development"/>
    <x v="0"/>
    <s v="Latino"/>
    <n v="52"/>
    <x v="546"/>
    <n v="50548"/>
    <n v="0"/>
    <x v="2"/>
    <s v="Sao Paulo"/>
    <s v=""/>
    <x v="1"/>
    <n v="1"/>
    <n v="0"/>
    <n v="50548"/>
    <x v="9"/>
    <n v="17"/>
    <s v="Sunday"/>
  </r>
  <r>
    <x v="532"/>
    <s v="Everleigh Adams"/>
    <x v="13"/>
    <x v="6"/>
    <s v="Manufacturing"/>
    <x v="0"/>
    <s v="Caucasian"/>
    <n v="33"/>
    <x v="547"/>
    <n v="68846"/>
    <n v="0"/>
    <x v="0"/>
    <s v="Chicago"/>
    <s v=""/>
    <x v="1"/>
    <n v="1"/>
    <n v="0"/>
    <n v="68846"/>
    <x v="6"/>
    <n v="11"/>
    <s v="Saturday"/>
  </r>
  <r>
    <x v="230"/>
    <s v="Layla Salazar"/>
    <x v="29"/>
    <x v="0"/>
    <s v="Corporate"/>
    <x v="0"/>
    <s v="Latino"/>
    <n v="59"/>
    <x v="548"/>
    <n v="90901"/>
    <n v="0"/>
    <x v="0"/>
    <s v="Seattle"/>
    <s v=""/>
    <x v="1"/>
    <n v="1"/>
    <n v="0"/>
    <n v="90901"/>
    <x v="15"/>
    <n v="12"/>
    <s v="Wednesday"/>
  </r>
  <r>
    <x v="533"/>
    <s v="Willow Chen"/>
    <x v="6"/>
    <x v="3"/>
    <s v="Corporate"/>
    <x v="0"/>
    <s v="Asian"/>
    <n v="50"/>
    <x v="549"/>
    <n v="102033"/>
    <n v="0.08"/>
    <x v="0"/>
    <s v="Austin"/>
    <s v=""/>
    <x v="1"/>
    <n v="1"/>
    <n v="8162.64"/>
    <n v="110195.64"/>
    <x v="14"/>
    <n v="36"/>
    <s v="Monday"/>
  </r>
  <r>
    <x v="534"/>
    <s v="Penelope Griffin"/>
    <x v="2"/>
    <x v="2"/>
    <s v="Manufacturing"/>
    <x v="0"/>
    <s v="Caucasian"/>
    <n v="61"/>
    <x v="550"/>
    <n v="151783"/>
    <n v="0.26"/>
    <x v="0"/>
    <s v="Seattle"/>
    <s v=""/>
    <x v="1"/>
    <n v="1"/>
    <n v="39463.58"/>
    <n v="191246.58000000002"/>
    <x v="9"/>
    <n v="4"/>
    <s v="Saturday"/>
  </r>
  <r>
    <x v="535"/>
    <s v="Lillian Romero"/>
    <x v="2"/>
    <x v="5"/>
    <s v="Corporate"/>
    <x v="0"/>
    <s v="Latino"/>
    <n v="27"/>
    <x v="551"/>
    <n v="170164"/>
    <n v="0.17"/>
    <x v="0"/>
    <s v="Austin"/>
    <s v=""/>
    <x v="1"/>
    <n v="1"/>
    <n v="28927.88"/>
    <n v="199091.88"/>
    <x v="7"/>
    <n v="49"/>
    <s v="Friday"/>
  </r>
  <r>
    <x v="536"/>
    <s v="Stella Wu"/>
    <x v="0"/>
    <x v="6"/>
    <s v="Speciality Products"/>
    <x v="0"/>
    <s v="Asian"/>
    <n v="35"/>
    <x v="552"/>
    <n v="155905"/>
    <n v="0.14000000000000001"/>
    <x v="0"/>
    <s v="Phoenix"/>
    <s v=""/>
    <x v="1"/>
    <n v="1"/>
    <n v="21826.7"/>
    <n v="177731.7"/>
    <x v="15"/>
    <n v="8"/>
    <s v="Thursday"/>
  </r>
  <r>
    <x v="415"/>
    <s v="Parker Vang"/>
    <x v="7"/>
    <x v="2"/>
    <s v="Corporate"/>
    <x v="1"/>
    <s v="Asian"/>
    <n v="40"/>
    <x v="553"/>
    <n v="50733"/>
    <n v="0"/>
    <x v="0"/>
    <s v="Miami"/>
    <s v=""/>
    <x v="1"/>
    <n v="1"/>
    <n v="0"/>
    <n v="50733"/>
    <x v="0"/>
    <n v="51"/>
    <s v="Saturday"/>
  </r>
  <r>
    <x v="537"/>
    <s v="Mila Roberts"/>
    <x v="15"/>
    <x v="4"/>
    <s v="Corporate"/>
    <x v="0"/>
    <s v="Caucasian"/>
    <n v="30"/>
    <x v="554"/>
    <n v="88663"/>
    <n v="0"/>
    <x v="0"/>
    <s v="Phoenix"/>
    <s v=""/>
    <x v="1"/>
    <n v="1"/>
    <n v="0"/>
    <n v="88663"/>
    <x v="5"/>
    <n v="4"/>
    <s v="Thursday"/>
  </r>
  <r>
    <x v="538"/>
    <s v="Isaac Liu"/>
    <x v="17"/>
    <x v="5"/>
    <s v="Manufacturing"/>
    <x v="1"/>
    <s v="Asian"/>
    <n v="60"/>
    <x v="555"/>
    <n v="88213"/>
    <n v="0"/>
    <x v="1"/>
    <s v="Chongqing"/>
    <s v=""/>
    <x v="1"/>
    <n v="1"/>
    <n v="0"/>
    <n v="88213"/>
    <x v="27"/>
    <n v="42"/>
    <s v="Tuesday"/>
  </r>
  <r>
    <x v="539"/>
    <s v="Jacob Doan"/>
    <x v="13"/>
    <x v="2"/>
    <s v="Speciality Products"/>
    <x v="1"/>
    <s v="Asian"/>
    <n v="55"/>
    <x v="556"/>
    <n v="67130"/>
    <n v="0"/>
    <x v="0"/>
    <s v="Miami"/>
    <s v=""/>
    <x v="1"/>
    <n v="1"/>
    <n v="0"/>
    <n v="67130"/>
    <x v="9"/>
    <n v="32"/>
    <s v="Monday"/>
  </r>
  <r>
    <x v="124"/>
    <s v="Raelynn Ma"/>
    <x v="4"/>
    <x v="1"/>
    <s v="Speciality Products"/>
    <x v="0"/>
    <s v="Asian"/>
    <n v="33"/>
    <x v="557"/>
    <n v="94876"/>
    <n v="0"/>
    <x v="0"/>
    <s v="Miami"/>
    <s v=""/>
    <x v="1"/>
    <n v="1"/>
    <n v="0"/>
    <n v="94876"/>
    <x v="16"/>
    <n v="41"/>
    <s v="Thursday"/>
  </r>
  <r>
    <x v="540"/>
    <s v="Jameson Juarez"/>
    <x v="25"/>
    <x v="5"/>
    <s v="Speciality Products"/>
    <x v="1"/>
    <s v="Latino"/>
    <n v="62"/>
    <x v="558"/>
    <n v="98230"/>
    <n v="0"/>
    <x v="0"/>
    <s v="Miami"/>
    <s v=""/>
    <x v="1"/>
    <n v="1"/>
    <n v="0"/>
    <n v="98230"/>
    <x v="21"/>
    <n v="42"/>
    <s v="Sunday"/>
  </r>
  <r>
    <x v="541"/>
    <s v="Everleigh Shah"/>
    <x v="22"/>
    <x v="5"/>
    <s v="Research &amp; Development"/>
    <x v="0"/>
    <s v="Asian"/>
    <n v="36"/>
    <x v="559"/>
    <n v="96757"/>
    <n v="0"/>
    <x v="0"/>
    <s v="Columbus"/>
    <s v=""/>
    <x v="1"/>
    <n v="1"/>
    <n v="0"/>
    <n v="96757"/>
    <x v="7"/>
    <n v="50"/>
    <s v="Friday"/>
  </r>
  <r>
    <x v="542"/>
    <s v="Alexander Foster"/>
    <x v="13"/>
    <x v="6"/>
    <s v="Manufacturing"/>
    <x v="1"/>
    <s v="Black"/>
    <n v="35"/>
    <x v="560"/>
    <n v="51513"/>
    <n v="0"/>
    <x v="0"/>
    <s v="Columbus"/>
    <s v=""/>
    <x v="1"/>
    <n v="1"/>
    <n v="0"/>
    <n v="51513"/>
    <x v="6"/>
    <n v="27"/>
    <s v="Friday"/>
  </r>
  <r>
    <x v="543"/>
    <s v="Ryan Ha"/>
    <x v="9"/>
    <x v="6"/>
    <s v="Corporate"/>
    <x v="1"/>
    <s v="Asian"/>
    <n v="60"/>
    <x v="561"/>
    <n v="234311"/>
    <n v="0.37"/>
    <x v="0"/>
    <s v="Miami"/>
    <s v=""/>
    <x v="1"/>
    <n v="1"/>
    <n v="86695.069999999992"/>
    <n v="321006.07"/>
    <x v="26"/>
    <n v="4"/>
    <s v="Saturday"/>
  </r>
  <r>
    <x v="544"/>
    <s v="Chloe Salazar"/>
    <x v="0"/>
    <x v="4"/>
    <s v="Speciality Products"/>
    <x v="0"/>
    <s v="Latino"/>
    <n v="45"/>
    <x v="562"/>
    <n v="152353"/>
    <n v="0.14000000000000001"/>
    <x v="0"/>
    <s v="Seattle"/>
    <s v=""/>
    <x v="1"/>
    <n v="1"/>
    <n v="21329.420000000002"/>
    <n v="173682.42"/>
    <x v="24"/>
    <n v="22"/>
    <s v="Sunday"/>
  </r>
  <r>
    <x v="545"/>
    <s v="Layla Scott"/>
    <x v="0"/>
    <x v="3"/>
    <s v="Speciality Products"/>
    <x v="0"/>
    <s v="Caucasian"/>
    <n v="48"/>
    <x v="563"/>
    <n v="124774"/>
    <n v="0.12"/>
    <x v="0"/>
    <s v="Phoenix"/>
    <s v=""/>
    <x v="1"/>
    <n v="1"/>
    <n v="14972.88"/>
    <n v="139746.88"/>
    <x v="22"/>
    <n v="31"/>
    <s v="Friday"/>
  </r>
  <r>
    <x v="410"/>
    <s v="Leah Khan"/>
    <x v="2"/>
    <x v="6"/>
    <s v="Corporate"/>
    <x v="0"/>
    <s v="Asian"/>
    <n v="36"/>
    <x v="564"/>
    <n v="157070"/>
    <n v="0.28000000000000003"/>
    <x v="1"/>
    <s v="Chongqing"/>
    <s v=""/>
    <x v="1"/>
    <n v="1"/>
    <n v="43979.600000000006"/>
    <n v="201049.60000000001"/>
    <x v="22"/>
    <n v="38"/>
    <s v="Monday"/>
  </r>
  <r>
    <x v="546"/>
    <s v="Mason Jimenez"/>
    <x v="0"/>
    <x v="1"/>
    <s v="Speciality Products"/>
    <x v="1"/>
    <s v="Latino"/>
    <n v="44"/>
    <x v="565"/>
    <n v="130133"/>
    <n v="0.15"/>
    <x v="0"/>
    <s v="Austin"/>
    <d v="2022-05-18T00:00:00"/>
    <x v="0"/>
    <n v="0"/>
    <n v="19519.95"/>
    <n v="149652.95000000001"/>
    <x v="3"/>
    <n v="32"/>
    <s v="Thursday"/>
  </r>
  <r>
    <x v="547"/>
    <s v="Hailey Dang"/>
    <x v="6"/>
    <x v="6"/>
    <s v="Manufacturing"/>
    <x v="0"/>
    <s v="Asian"/>
    <n v="64"/>
    <x v="566"/>
    <n v="108780"/>
    <n v="0.06"/>
    <x v="1"/>
    <s v="Shanghai"/>
    <s v=""/>
    <x v="1"/>
    <n v="1"/>
    <n v="6526.8"/>
    <n v="115306.8"/>
    <x v="3"/>
    <n v="38"/>
    <s v="Saturday"/>
  </r>
  <r>
    <x v="548"/>
    <s v="Amelia Bui"/>
    <x v="2"/>
    <x v="5"/>
    <s v="Speciality Products"/>
    <x v="0"/>
    <s v="Asian"/>
    <n v="46"/>
    <x v="567"/>
    <n v="151853"/>
    <n v="0.16"/>
    <x v="1"/>
    <s v="Chengdu"/>
    <s v=""/>
    <x v="1"/>
    <n v="1"/>
    <n v="24296.48"/>
    <n v="176149.48"/>
    <x v="6"/>
    <n v="43"/>
    <s v="Wednesday"/>
  </r>
  <r>
    <x v="549"/>
    <s v="Elena Her"/>
    <x v="5"/>
    <x v="2"/>
    <s v="Manufacturing"/>
    <x v="0"/>
    <s v="Asian"/>
    <n v="62"/>
    <x v="568"/>
    <n v="64669"/>
    <n v="0"/>
    <x v="1"/>
    <s v="Chongqing"/>
    <s v=""/>
    <x v="1"/>
    <n v="1"/>
    <n v="0"/>
    <n v="64669"/>
    <x v="2"/>
    <n v="38"/>
    <s v="Sunday"/>
  </r>
  <r>
    <x v="550"/>
    <s v="Ian Cortez"/>
    <x v="13"/>
    <x v="6"/>
    <s v="Research &amp; Development"/>
    <x v="1"/>
    <s v="Latino"/>
    <n v="61"/>
    <x v="240"/>
    <n v="69352"/>
    <n v="0"/>
    <x v="2"/>
    <s v="Rio de Janerio"/>
    <s v=""/>
    <x v="1"/>
    <n v="1"/>
    <n v="0"/>
    <n v="69352"/>
    <x v="20"/>
    <n v="18"/>
    <s v="Wednesday"/>
  </r>
  <r>
    <x v="551"/>
    <s v="Christian Ali"/>
    <x v="13"/>
    <x v="6"/>
    <s v="Research &amp; Development"/>
    <x v="1"/>
    <s v="Asian"/>
    <n v="65"/>
    <x v="569"/>
    <n v="74631"/>
    <n v="0"/>
    <x v="1"/>
    <s v="Chongqing"/>
    <s v=""/>
    <x v="1"/>
    <n v="1"/>
    <n v="0"/>
    <n v="74631"/>
    <x v="23"/>
    <n v="42"/>
    <s v="Wednesday"/>
  </r>
  <r>
    <x v="552"/>
    <s v="Carter Ortiz"/>
    <x v="10"/>
    <x v="5"/>
    <s v="Speciality Products"/>
    <x v="1"/>
    <s v="Latino"/>
    <n v="54"/>
    <x v="570"/>
    <n v="96441"/>
    <n v="0"/>
    <x v="2"/>
    <s v="Sao Paulo"/>
    <s v=""/>
    <x v="1"/>
    <n v="1"/>
    <n v="0"/>
    <n v="96441"/>
    <x v="14"/>
    <n v="18"/>
    <s v="Sunday"/>
  </r>
  <r>
    <x v="553"/>
    <s v="Grayson Chan"/>
    <x v="11"/>
    <x v="5"/>
    <s v="Speciality Products"/>
    <x v="1"/>
    <s v="Asian"/>
    <n v="46"/>
    <x v="571"/>
    <n v="114250"/>
    <n v="0.14000000000000001"/>
    <x v="1"/>
    <s v="Chengdu"/>
    <s v=""/>
    <x v="1"/>
    <n v="1"/>
    <n v="15995.000000000002"/>
    <n v="130245"/>
    <x v="24"/>
    <n v="43"/>
    <s v="Thursday"/>
  </r>
  <r>
    <x v="554"/>
    <s v="Nolan Molina"/>
    <x v="3"/>
    <x v="0"/>
    <s v="Corporate"/>
    <x v="1"/>
    <s v="Latino"/>
    <n v="36"/>
    <x v="572"/>
    <n v="70165"/>
    <n v="7.0000000000000007E-2"/>
    <x v="2"/>
    <s v="Manaus"/>
    <s v=""/>
    <x v="1"/>
    <n v="1"/>
    <n v="4911.55"/>
    <n v="75076.55"/>
    <x v="6"/>
    <n v="53"/>
    <s v="Sunday"/>
  </r>
  <r>
    <x v="555"/>
    <s v="Adam Kaur"/>
    <x v="6"/>
    <x v="0"/>
    <s v="Corporate"/>
    <x v="1"/>
    <s v="Asian"/>
    <n v="60"/>
    <x v="573"/>
    <n v="109059"/>
    <n v="7.0000000000000007E-2"/>
    <x v="1"/>
    <s v="Chengdu"/>
    <s v=""/>
    <x v="1"/>
    <n v="1"/>
    <n v="7634.130000000001"/>
    <n v="116693.13"/>
    <x v="28"/>
    <n v="5"/>
    <s v="Saturday"/>
  </r>
  <r>
    <x v="556"/>
    <s v="Amelia Kaur"/>
    <x v="19"/>
    <x v="5"/>
    <s v="Research &amp; Development"/>
    <x v="0"/>
    <s v="Asian"/>
    <n v="30"/>
    <x v="574"/>
    <n v="77442"/>
    <n v="0"/>
    <x v="0"/>
    <s v="Columbus"/>
    <s v=""/>
    <x v="1"/>
    <n v="1"/>
    <n v="0"/>
    <n v="77442"/>
    <x v="16"/>
    <n v="46"/>
    <s v="Saturday"/>
  </r>
  <r>
    <x v="557"/>
    <s v="Autumn Gonzales"/>
    <x v="13"/>
    <x v="2"/>
    <s v="Corporate"/>
    <x v="0"/>
    <s v="Latino"/>
    <n v="34"/>
    <x v="575"/>
    <n v="72126"/>
    <n v="0"/>
    <x v="2"/>
    <s v="Manaus"/>
    <s v=""/>
    <x v="1"/>
    <n v="1"/>
    <n v="0"/>
    <n v="72126"/>
    <x v="14"/>
    <n v="23"/>
    <s v="Wednesday"/>
  </r>
  <r>
    <x v="558"/>
    <s v="Ezra Wilson"/>
    <x v="31"/>
    <x v="0"/>
    <s v="Manufacturing"/>
    <x v="1"/>
    <s v="Caucasian"/>
    <n v="55"/>
    <x v="576"/>
    <n v="70334"/>
    <n v="0"/>
    <x v="0"/>
    <s v="Miami"/>
    <s v=""/>
    <x v="1"/>
    <n v="1"/>
    <n v="0"/>
    <n v="70334"/>
    <x v="11"/>
    <n v="42"/>
    <s v="Friday"/>
  </r>
  <r>
    <x v="559"/>
    <s v="Jacob Cheng"/>
    <x v="10"/>
    <x v="5"/>
    <s v="Research &amp; Development"/>
    <x v="1"/>
    <s v="Asian"/>
    <n v="59"/>
    <x v="577"/>
    <n v="78006"/>
    <n v="0"/>
    <x v="0"/>
    <s v="Miami"/>
    <s v=""/>
    <x v="1"/>
    <n v="1"/>
    <n v="0"/>
    <n v="78006"/>
    <x v="8"/>
    <n v="52"/>
    <s v="Wednesday"/>
  </r>
  <r>
    <x v="560"/>
    <s v="Melody Valdez"/>
    <x v="2"/>
    <x v="0"/>
    <s v="Manufacturing"/>
    <x v="0"/>
    <s v="Latino"/>
    <n v="28"/>
    <x v="578"/>
    <n v="160385"/>
    <n v="0.23"/>
    <x v="0"/>
    <s v="Miami"/>
    <d v="2021-05-18T00:00:00"/>
    <x v="0"/>
    <n v="0"/>
    <n v="36888.550000000003"/>
    <n v="197273.55"/>
    <x v="9"/>
    <n v="5"/>
    <s v="Monday"/>
  </r>
  <r>
    <x v="561"/>
    <s v="Caroline Nelson"/>
    <x v="9"/>
    <x v="1"/>
    <s v="Corporate"/>
    <x v="0"/>
    <s v="Caucasian"/>
    <n v="36"/>
    <x v="579"/>
    <n v="202323"/>
    <n v="0.39"/>
    <x v="0"/>
    <s v="Chicago"/>
    <s v=""/>
    <x v="1"/>
    <n v="1"/>
    <n v="78905.97"/>
    <n v="281228.96999999997"/>
    <x v="15"/>
    <n v="2"/>
    <s v="Saturday"/>
  </r>
  <r>
    <x v="562"/>
    <s v="Ellie Guerrero"/>
    <x v="0"/>
    <x v="4"/>
    <s v="Corporate"/>
    <x v="0"/>
    <s v="Latino"/>
    <n v="29"/>
    <x v="580"/>
    <n v="141555"/>
    <n v="0.11"/>
    <x v="2"/>
    <s v="Manaus"/>
    <s v=""/>
    <x v="1"/>
    <n v="1"/>
    <n v="15571.05"/>
    <n v="157126.04999999999"/>
    <x v="6"/>
    <n v="29"/>
    <s v="Monday"/>
  </r>
  <r>
    <x v="563"/>
    <s v="Genesis Zhu"/>
    <x v="2"/>
    <x v="1"/>
    <s v="Speciality Products"/>
    <x v="0"/>
    <s v="Asian"/>
    <n v="34"/>
    <x v="581"/>
    <n v="184960"/>
    <n v="0.18"/>
    <x v="0"/>
    <s v="Seattle"/>
    <s v=""/>
    <x v="1"/>
    <n v="1"/>
    <n v="33292.799999999996"/>
    <n v="218252.79999999999"/>
    <x v="6"/>
    <n v="30"/>
    <s v="Monday"/>
  </r>
  <r>
    <x v="564"/>
    <s v="Jonathan Ho"/>
    <x v="9"/>
    <x v="0"/>
    <s v="Manufacturing"/>
    <x v="1"/>
    <s v="Asian"/>
    <n v="37"/>
    <x v="582"/>
    <n v="221592"/>
    <n v="0.31"/>
    <x v="0"/>
    <s v="Columbus"/>
    <s v=""/>
    <x v="1"/>
    <n v="1"/>
    <n v="68693.52"/>
    <n v="290285.52"/>
    <x v="24"/>
    <n v="26"/>
    <s v="Saturday"/>
  </r>
  <r>
    <x v="565"/>
    <s v="Savannah Park"/>
    <x v="16"/>
    <x v="4"/>
    <s v="Manufacturing"/>
    <x v="0"/>
    <s v="Asian"/>
    <n v="44"/>
    <x v="583"/>
    <n v="53301"/>
    <n v="0"/>
    <x v="0"/>
    <s v="Seattle"/>
    <s v=""/>
    <x v="1"/>
    <n v="1"/>
    <n v="0"/>
    <n v="53301"/>
    <x v="8"/>
    <n v="5"/>
    <s v="Wednesday"/>
  </r>
  <r>
    <x v="566"/>
    <s v="Nathan Chan"/>
    <x v="21"/>
    <x v="0"/>
    <s v="Corporate"/>
    <x v="1"/>
    <s v="Asian"/>
    <n v="45"/>
    <x v="584"/>
    <n v="91276"/>
    <n v="0"/>
    <x v="0"/>
    <s v="Seattle"/>
    <s v=""/>
    <x v="1"/>
    <n v="1"/>
    <n v="0"/>
    <n v="91276"/>
    <x v="28"/>
    <n v="10"/>
    <s v="Thursday"/>
  </r>
  <r>
    <x v="567"/>
    <s v="Sofia Vu"/>
    <x v="0"/>
    <x v="4"/>
    <s v="Research &amp; Development"/>
    <x v="0"/>
    <s v="Asian"/>
    <n v="52"/>
    <x v="585"/>
    <n v="140042"/>
    <n v="0.13"/>
    <x v="0"/>
    <s v="Austin"/>
    <s v=""/>
    <x v="1"/>
    <n v="1"/>
    <n v="18205.46"/>
    <n v="158247.46"/>
    <x v="5"/>
    <n v="36"/>
    <s v="Tuesday"/>
  </r>
  <r>
    <x v="118"/>
    <s v="Ruby Choi"/>
    <x v="7"/>
    <x v="3"/>
    <s v="Manufacturing"/>
    <x v="0"/>
    <s v="Asian"/>
    <n v="40"/>
    <x v="586"/>
    <n v="57225"/>
    <n v="0"/>
    <x v="0"/>
    <s v="Columbus"/>
    <s v=""/>
    <x v="1"/>
    <n v="1"/>
    <n v="0"/>
    <n v="57225"/>
    <x v="7"/>
    <n v="49"/>
    <s v="Thursday"/>
  </r>
  <r>
    <x v="568"/>
    <s v="Lily Pena"/>
    <x v="6"/>
    <x v="4"/>
    <s v="Speciality Products"/>
    <x v="0"/>
    <s v="Latino"/>
    <n v="55"/>
    <x v="587"/>
    <n v="102839"/>
    <n v="0.05"/>
    <x v="0"/>
    <s v="Miami"/>
    <s v=""/>
    <x v="1"/>
    <n v="1"/>
    <n v="5141.9500000000007"/>
    <n v="107980.95"/>
    <x v="22"/>
    <n v="9"/>
    <s v="Wednesday"/>
  </r>
  <r>
    <x v="569"/>
    <s v="Liam Zhang"/>
    <x v="2"/>
    <x v="6"/>
    <s v="Research &amp; Development"/>
    <x v="1"/>
    <s v="Asian"/>
    <n v="29"/>
    <x v="588"/>
    <n v="199783"/>
    <n v="0.21"/>
    <x v="0"/>
    <s v="Chicago"/>
    <d v="2022-04-10T00:00:00"/>
    <x v="0"/>
    <n v="0"/>
    <n v="41954.43"/>
    <n v="241737.43"/>
    <x v="9"/>
    <n v="38"/>
    <s v="Wednesday"/>
  </r>
  <r>
    <x v="570"/>
    <s v="Ian Gutierrez"/>
    <x v="15"/>
    <x v="4"/>
    <s v="Research &amp; Development"/>
    <x v="1"/>
    <s v="Latino"/>
    <n v="32"/>
    <x v="589"/>
    <n v="70980"/>
    <n v="0"/>
    <x v="2"/>
    <s v="Rio de Janerio"/>
    <s v=""/>
    <x v="1"/>
    <n v="1"/>
    <n v="0"/>
    <n v="70980"/>
    <x v="9"/>
    <n v="15"/>
    <s v="Friday"/>
  </r>
  <r>
    <x v="571"/>
    <s v="David Simmons"/>
    <x v="6"/>
    <x v="6"/>
    <s v="Corporate"/>
    <x v="1"/>
    <s v="Caucasian"/>
    <n v="51"/>
    <x v="590"/>
    <n v="104431"/>
    <n v="7.0000000000000007E-2"/>
    <x v="0"/>
    <s v="Phoenix"/>
    <s v=""/>
    <x v="1"/>
    <n v="1"/>
    <n v="7310.170000000001"/>
    <n v="111741.17"/>
    <x v="1"/>
    <n v="5"/>
    <s v="Sunday"/>
  </r>
  <r>
    <x v="572"/>
    <s v="Lincoln Henderson"/>
    <x v="20"/>
    <x v="4"/>
    <s v="Speciality Products"/>
    <x v="1"/>
    <s v="Caucasian"/>
    <n v="28"/>
    <x v="591"/>
    <n v="48510"/>
    <n v="0"/>
    <x v="0"/>
    <s v="Chicago"/>
    <s v=""/>
    <x v="1"/>
    <n v="1"/>
    <n v="0"/>
    <n v="48510"/>
    <x v="9"/>
    <n v="27"/>
    <s v="Sunday"/>
  </r>
  <r>
    <x v="573"/>
    <s v="Nathan Miller"/>
    <x v="10"/>
    <x v="5"/>
    <s v="Speciality Products"/>
    <x v="1"/>
    <s v="Black"/>
    <n v="27"/>
    <x v="592"/>
    <n v="70110"/>
    <n v="0"/>
    <x v="0"/>
    <s v="Miami"/>
    <d v="2021-01-07T00:00:00"/>
    <x v="0"/>
    <n v="0"/>
    <n v="0"/>
    <n v="70110"/>
    <x v="3"/>
    <n v="22"/>
    <s v="Tuesday"/>
  </r>
  <r>
    <x v="574"/>
    <s v="James Singh"/>
    <x v="2"/>
    <x v="6"/>
    <s v="Corporate"/>
    <x v="1"/>
    <s v="Asian"/>
    <n v="45"/>
    <x v="593"/>
    <n v="186138"/>
    <n v="0.28000000000000003"/>
    <x v="1"/>
    <s v="Chongqing"/>
    <s v=""/>
    <x v="1"/>
    <n v="1"/>
    <n v="52118.640000000007"/>
    <n v="238256.64000000001"/>
    <x v="20"/>
    <n v="11"/>
    <s v="Wednesday"/>
  </r>
  <r>
    <x v="575"/>
    <s v="Kayden Ortega"/>
    <x v="7"/>
    <x v="3"/>
    <s v="Manufacturing"/>
    <x v="1"/>
    <s v="Latino"/>
    <n v="58"/>
    <x v="594"/>
    <n v="56350"/>
    <n v="0"/>
    <x v="2"/>
    <s v="Rio de Janerio"/>
    <s v=""/>
    <x v="1"/>
    <n v="1"/>
    <n v="0"/>
    <n v="56350"/>
    <x v="22"/>
    <n v="17"/>
    <s v="Monday"/>
  </r>
  <r>
    <x v="139"/>
    <s v="Lucy Figueroa"/>
    <x v="0"/>
    <x v="1"/>
    <s v="Research &amp; Development"/>
    <x v="0"/>
    <s v="Latino"/>
    <n v="45"/>
    <x v="595"/>
    <n v="149761"/>
    <n v="0.12"/>
    <x v="0"/>
    <s v="Columbus"/>
    <s v=""/>
    <x v="1"/>
    <n v="1"/>
    <n v="17971.32"/>
    <n v="167732.32"/>
    <x v="0"/>
    <n v="3"/>
    <s v="Sunday"/>
  </r>
  <r>
    <x v="576"/>
    <s v="Joshua Cortez"/>
    <x v="0"/>
    <x v="1"/>
    <s v="Corporate"/>
    <x v="1"/>
    <s v="Latino"/>
    <n v="44"/>
    <x v="596"/>
    <n v="126277"/>
    <n v="0.13"/>
    <x v="2"/>
    <s v="Manaus"/>
    <s v=""/>
    <x v="1"/>
    <n v="1"/>
    <n v="16416.010000000002"/>
    <n v="142693.01"/>
    <x v="26"/>
    <n v="32"/>
    <s v="Saturday"/>
  </r>
  <r>
    <x v="577"/>
    <s v="Alexander Morris"/>
    <x v="6"/>
    <x v="2"/>
    <s v="Speciality Products"/>
    <x v="1"/>
    <s v="Caucasian"/>
    <n v="33"/>
    <x v="597"/>
    <n v="119631"/>
    <n v="0.06"/>
    <x v="0"/>
    <s v="Phoenix"/>
    <s v=""/>
    <x v="1"/>
    <n v="1"/>
    <n v="7177.86"/>
    <n v="126808.86"/>
    <x v="11"/>
    <n v="25"/>
    <s v="Friday"/>
  </r>
  <r>
    <x v="578"/>
    <s v="Grayson Chin"/>
    <x v="9"/>
    <x v="0"/>
    <s v="Research &amp; Development"/>
    <x v="1"/>
    <s v="Asian"/>
    <n v="26"/>
    <x v="598"/>
    <n v="256561"/>
    <n v="0.39"/>
    <x v="0"/>
    <s v="Austin"/>
    <s v=""/>
    <x v="1"/>
    <n v="1"/>
    <n v="100058.79000000001"/>
    <n v="356619.79000000004"/>
    <x v="6"/>
    <n v="19"/>
    <s v="Saturday"/>
  </r>
  <r>
    <x v="579"/>
    <s v="Allison Espinoza"/>
    <x v="29"/>
    <x v="0"/>
    <s v="Speciality Products"/>
    <x v="0"/>
    <s v="Latino"/>
    <n v="45"/>
    <x v="127"/>
    <n v="66958"/>
    <n v="0"/>
    <x v="0"/>
    <s v="Miami"/>
    <s v=""/>
    <x v="1"/>
    <n v="1"/>
    <n v="0"/>
    <n v="66958"/>
    <x v="6"/>
    <n v="16"/>
    <s v="Thursday"/>
  </r>
  <r>
    <x v="12"/>
    <s v="Naomi Chu"/>
    <x v="0"/>
    <x v="2"/>
    <s v="Manufacturing"/>
    <x v="0"/>
    <s v="Asian"/>
    <n v="46"/>
    <x v="599"/>
    <n v="158897"/>
    <n v="0.1"/>
    <x v="1"/>
    <s v="Chongqing"/>
    <s v=""/>
    <x v="1"/>
    <n v="1"/>
    <n v="15889.7"/>
    <n v="174786.7"/>
    <x v="18"/>
    <n v="10"/>
    <s v="Sunday"/>
  </r>
  <r>
    <x v="64"/>
    <s v="Jameson Martin"/>
    <x v="1"/>
    <x v="0"/>
    <s v="Corporate"/>
    <x v="1"/>
    <s v="Caucasian"/>
    <n v="37"/>
    <x v="600"/>
    <n v="71695"/>
    <n v="0"/>
    <x v="0"/>
    <s v="Phoenix"/>
    <s v=""/>
    <x v="1"/>
    <n v="1"/>
    <n v="0"/>
    <n v="71695"/>
    <x v="20"/>
    <n v="7"/>
    <s v="Friday"/>
  </r>
  <r>
    <x v="580"/>
    <s v="Sebastian Gupta"/>
    <x v="4"/>
    <x v="6"/>
    <s v="Corporate"/>
    <x v="1"/>
    <s v="Asian"/>
    <n v="40"/>
    <x v="601"/>
    <n v="73779"/>
    <n v="0"/>
    <x v="1"/>
    <s v="Chongqing"/>
    <d v="2019-05-09T00:00:00"/>
    <x v="0"/>
    <n v="0"/>
    <n v="0"/>
    <n v="73779"/>
    <x v="15"/>
    <n v="39"/>
    <s v="Monday"/>
  </r>
  <r>
    <x v="581"/>
    <s v="Eloise Pham"/>
    <x v="6"/>
    <x v="2"/>
    <s v="Speciality Products"/>
    <x v="0"/>
    <s v="Asian"/>
    <n v="45"/>
    <x v="571"/>
    <n v="123640"/>
    <n v="7.0000000000000007E-2"/>
    <x v="1"/>
    <s v="Shanghai"/>
    <s v=""/>
    <x v="1"/>
    <n v="1"/>
    <n v="8654.8000000000011"/>
    <n v="132294.79999999999"/>
    <x v="24"/>
    <n v="43"/>
    <s v="Thursday"/>
  </r>
  <r>
    <x v="546"/>
    <s v="Valentina Davis"/>
    <x v="7"/>
    <x v="2"/>
    <s v="Speciality Products"/>
    <x v="0"/>
    <s v="Caucasian"/>
    <n v="33"/>
    <x v="602"/>
    <n v="46878"/>
    <n v="0"/>
    <x v="0"/>
    <s v="Miami"/>
    <s v=""/>
    <x v="1"/>
    <n v="1"/>
    <n v="0"/>
    <n v="46878"/>
    <x v="15"/>
    <n v="16"/>
    <s v="Sunday"/>
  </r>
  <r>
    <x v="582"/>
    <s v="Brooklyn Daniels"/>
    <x v="7"/>
    <x v="6"/>
    <s v="Speciality Products"/>
    <x v="0"/>
    <s v="Caucasian"/>
    <n v="64"/>
    <x v="603"/>
    <n v="57032"/>
    <n v="0"/>
    <x v="0"/>
    <s v="Miami"/>
    <s v=""/>
    <x v="1"/>
    <n v="1"/>
    <n v="0"/>
    <n v="57032"/>
    <x v="13"/>
    <n v="7"/>
    <s v="Monday"/>
  </r>
  <r>
    <x v="583"/>
    <s v="Paisley Gomez"/>
    <x v="4"/>
    <x v="2"/>
    <s v="Manufacturing"/>
    <x v="0"/>
    <s v="Latino"/>
    <n v="57"/>
    <x v="604"/>
    <n v="98150"/>
    <n v="0"/>
    <x v="2"/>
    <s v="Rio de Janerio"/>
    <s v=""/>
    <x v="1"/>
    <n v="1"/>
    <n v="0"/>
    <n v="98150"/>
    <x v="26"/>
    <n v="40"/>
    <s v="Tuesday"/>
  </r>
  <r>
    <x v="584"/>
    <s v="Madison Li"/>
    <x v="2"/>
    <x v="6"/>
    <s v="Manufacturing"/>
    <x v="0"/>
    <s v="Asian"/>
    <n v="35"/>
    <x v="605"/>
    <n v="171426"/>
    <n v="0.15"/>
    <x v="1"/>
    <s v="Beijing"/>
    <d v="2017-09-22T00:00:00"/>
    <x v="0"/>
    <n v="0"/>
    <n v="25713.899999999998"/>
    <n v="197139.9"/>
    <x v="5"/>
    <n v="10"/>
    <s v="Monday"/>
  </r>
  <r>
    <x v="4"/>
    <s v="Everleigh Simmons"/>
    <x v="7"/>
    <x v="1"/>
    <s v="Manufacturing"/>
    <x v="0"/>
    <s v="Caucasian"/>
    <n v="55"/>
    <x v="606"/>
    <n v="48266"/>
    <n v="0"/>
    <x v="0"/>
    <s v="Chicago"/>
    <s v=""/>
    <x v="1"/>
    <n v="1"/>
    <n v="0"/>
    <n v="48266"/>
    <x v="9"/>
    <n v="16"/>
    <s v="Friday"/>
  </r>
  <r>
    <x v="585"/>
    <s v="Logan Soto"/>
    <x v="9"/>
    <x v="1"/>
    <s v="Research &amp; Development"/>
    <x v="1"/>
    <s v="Latino"/>
    <n v="36"/>
    <x v="607"/>
    <n v="223404"/>
    <n v="0.32"/>
    <x v="0"/>
    <s v="Columbus"/>
    <s v=""/>
    <x v="1"/>
    <n v="1"/>
    <n v="71489.279999999999"/>
    <n v="294893.28000000003"/>
    <x v="7"/>
    <n v="33"/>
    <s v="Saturday"/>
  </r>
  <r>
    <x v="586"/>
    <s v="Charlotte Vo"/>
    <x v="27"/>
    <x v="0"/>
    <s v="Speciality Products"/>
    <x v="0"/>
    <s v="Asian"/>
    <n v="57"/>
    <x v="608"/>
    <n v="74854"/>
    <n v="0"/>
    <x v="0"/>
    <s v="Seattle"/>
    <s v=""/>
    <x v="1"/>
    <n v="1"/>
    <n v="0"/>
    <n v="74854"/>
    <x v="15"/>
    <n v="2"/>
    <s v="Friday"/>
  </r>
  <r>
    <x v="587"/>
    <s v="Alice Thompson"/>
    <x v="9"/>
    <x v="3"/>
    <s v="Speciality Products"/>
    <x v="0"/>
    <s v="Caucasian"/>
    <n v="48"/>
    <x v="172"/>
    <n v="217783"/>
    <n v="0.36"/>
    <x v="0"/>
    <s v="Seattle"/>
    <s v=""/>
    <x v="1"/>
    <n v="1"/>
    <n v="78401.87999999999"/>
    <n v="296184.88"/>
    <x v="26"/>
    <n v="17"/>
    <s v="Wednesday"/>
  </r>
  <r>
    <x v="588"/>
    <s v="Peyton Garza"/>
    <x v="28"/>
    <x v="0"/>
    <s v="Manufacturing"/>
    <x v="0"/>
    <s v="Latino"/>
    <n v="53"/>
    <x v="609"/>
    <n v="44735"/>
    <n v="0"/>
    <x v="2"/>
    <s v="Manaus"/>
    <s v=""/>
    <x v="1"/>
    <n v="1"/>
    <n v="0"/>
    <n v="44735"/>
    <x v="18"/>
    <n v="34"/>
    <s v="Sunday"/>
  </r>
  <r>
    <x v="589"/>
    <s v="Nora Nelson"/>
    <x v="13"/>
    <x v="1"/>
    <s v="Manufacturing"/>
    <x v="0"/>
    <s v="Caucasian"/>
    <n v="41"/>
    <x v="100"/>
    <n v="50685"/>
    <n v="0"/>
    <x v="0"/>
    <s v="Columbus"/>
    <s v=""/>
    <x v="1"/>
    <n v="1"/>
    <n v="0"/>
    <n v="50685"/>
    <x v="26"/>
    <n v="2"/>
    <s v="Tuesday"/>
  </r>
  <r>
    <x v="590"/>
    <s v="Maverick Li"/>
    <x v="13"/>
    <x v="2"/>
    <s v="Research &amp; Development"/>
    <x v="1"/>
    <s v="Asian"/>
    <n v="34"/>
    <x v="490"/>
    <n v="58993"/>
    <n v="0"/>
    <x v="0"/>
    <s v="Austin"/>
    <s v=""/>
    <x v="1"/>
    <n v="1"/>
    <n v="0"/>
    <n v="58993"/>
    <x v="7"/>
    <n v="10"/>
    <s v="Saturday"/>
  </r>
  <r>
    <x v="591"/>
    <s v="Ian Barnes"/>
    <x v="19"/>
    <x v="5"/>
    <s v="Corporate"/>
    <x v="1"/>
    <s v="Caucasian"/>
    <n v="47"/>
    <x v="610"/>
    <n v="115765"/>
    <n v="0"/>
    <x v="0"/>
    <s v="Miami"/>
    <d v="2021-02-02T00:00:00"/>
    <x v="0"/>
    <n v="0"/>
    <n v="0"/>
    <n v="115765"/>
    <x v="6"/>
    <n v="24"/>
    <s v="Monday"/>
  </r>
  <r>
    <x v="592"/>
    <s v="Athena Vu"/>
    <x v="2"/>
    <x v="3"/>
    <s v="Manufacturing"/>
    <x v="0"/>
    <s v="Asian"/>
    <n v="63"/>
    <x v="611"/>
    <n v="193044"/>
    <n v="0.15"/>
    <x v="0"/>
    <s v="Miami"/>
    <s v=""/>
    <x v="1"/>
    <n v="1"/>
    <n v="28956.6"/>
    <n v="222000.6"/>
    <x v="26"/>
    <n v="10"/>
    <s v="Tuesday"/>
  </r>
  <r>
    <x v="593"/>
    <s v="Ruby Washington"/>
    <x v="7"/>
    <x v="6"/>
    <s v="Research &amp; Development"/>
    <x v="0"/>
    <s v="Black"/>
    <n v="65"/>
    <x v="612"/>
    <n v="56686"/>
    <n v="0"/>
    <x v="0"/>
    <s v="Seattle"/>
    <d v="2015-06-09T00:00:00"/>
    <x v="0"/>
    <n v="0"/>
    <n v="0"/>
    <n v="56686"/>
    <x v="24"/>
    <n v="25"/>
    <s v="Friday"/>
  </r>
  <r>
    <x v="594"/>
    <s v="Bella Butler"/>
    <x v="0"/>
    <x v="1"/>
    <s v="Manufacturing"/>
    <x v="0"/>
    <s v="Black"/>
    <n v="33"/>
    <x v="325"/>
    <n v="131652"/>
    <n v="0.11"/>
    <x v="0"/>
    <s v="Seattle"/>
    <s v=""/>
    <x v="1"/>
    <n v="1"/>
    <n v="14481.72"/>
    <n v="146133.72"/>
    <x v="3"/>
    <n v="43"/>
    <s v="Friday"/>
  </r>
  <r>
    <x v="595"/>
    <s v="Kinsley Henry"/>
    <x v="2"/>
    <x v="6"/>
    <s v="Manufacturing"/>
    <x v="0"/>
    <s v="Black"/>
    <n v="45"/>
    <x v="613"/>
    <n v="150577"/>
    <n v="0.25"/>
    <x v="0"/>
    <s v="Miami"/>
    <s v=""/>
    <x v="1"/>
    <n v="1"/>
    <n v="37644.25"/>
    <n v="188221.25"/>
    <x v="20"/>
    <n v="9"/>
    <s v="Friday"/>
  </r>
  <r>
    <x v="234"/>
    <s v="Kennedy Romero"/>
    <x v="11"/>
    <x v="5"/>
    <s v="Research &amp; Development"/>
    <x v="0"/>
    <s v="Latino"/>
    <n v="37"/>
    <x v="614"/>
    <n v="87359"/>
    <n v="0.11"/>
    <x v="2"/>
    <s v="Rio de Janerio"/>
    <s v=""/>
    <x v="1"/>
    <n v="1"/>
    <n v="9609.49"/>
    <n v="96968.49"/>
    <x v="7"/>
    <n v="52"/>
    <s v="Thursday"/>
  </r>
  <r>
    <x v="596"/>
    <s v="Zoe Do"/>
    <x v="13"/>
    <x v="2"/>
    <s v="Speciality Products"/>
    <x v="0"/>
    <s v="Asian"/>
    <n v="60"/>
    <x v="615"/>
    <n v="51877"/>
    <n v="0"/>
    <x v="1"/>
    <s v="Beijing"/>
    <s v=""/>
    <x v="1"/>
    <n v="1"/>
    <n v="0"/>
    <n v="51877"/>
    <x v="15"/>
    <n v="2"/>
    <s v="Wednesday"/>
  </r>
  <r>
    <x v="99"/>
    <s v="Everett Khan"/>
    <x v="29"/>
    <x v="0"/>
    <s v="Manufacturing"/>
    <x v="1"/>
    <s v="Asian"/>
    <n v="43"/>
    <x v="219"/>
    <n v="86417"/>
    <n v="0"/>
    <x v="0"/>
    <s v="Chicago"/>
    <s v=""/>
    <x v="1"/>
    <n v="1"/>
    <n v="0"/>
    <n v="86417"/>
    <x v="5"/>
    <n v="3"/>
    <s v="Wednesday"/>
  </r>
  <r>
    <x v="597"/>
    <s v="Anna Han"/>
    <x v="27"/>
    <x v="0"/>
    <s v="Research &amp; Development"/>
    <x v="0"/>
    <s v="Asian"/>
    <n v="65"/>
    <x v="616"/>
    <n v="96548"/>
    <n v="0"/>
    <x v="0"/>
    <s v="Austin"/>
    <s v=""/>
    <x v="1"/>
    <n v="1"/>
    <n v="0"/>
    <n v="96548"/>
    <x v="13"/>
    <n v="19"/>
    <s v="Thursday"/>
  </r>
  <r>
    <x v="598"/>
    <s v="Leilani Sharma"/>
    <x v="4"/>
    <x v="3"/>
    <s v="Manufacturing"/>
    <x v="0"/>
    <s v="Asian"/>
    <n v="43"/>
    <x v="617"/>
    <n v="92940"/>
    <n v="0"/>
    <x v="1"/>
    <s v="Chengdu"/>
    <s v=""/>
    <x v="1"/>
    <n v="1"/>
    <n v="0"/>
    <n v="92940"/>
    <x v="15"/>
    <n v="4"/>
    <s v="Thursday"/>
  </r>
  <r>
    <x v="439"/>
    <s v="Jordan Cho"/>
    <x v="13"/>
    <x v="3"/>
    <s v="Speciality Products"/>
    <x v="1"/>
    <s v="Asian"/>
    <n v="28"/>
    <x v="618"/>
    <n v="61410"/>
    <n v="0"/>
    <x v="0"/>
    <s v="Phoenix"/>
    <s v=""/>
    <x v="1"/>
    <n v="1"/>
    <n v="0"/>
    <n v="61410"/>
    <x v="7"/>
    <n v="34"/>
    <s v="Friday"/>
  </r>
  <r>
    <x v="599"/>
    <s v="Nova Williams"/>
    <x v="6"/>
    <x v="1"/>
    <s v="Speciality Products"/>
    <x v="0"/>
    <s v="Black"/>
    <n v="61"/>
    <x v="619"/>
    <n v="110302"/>
    <n v="0.06"/>
    <x v="0"/>
    <s v="Miami"/>
    <s v=""/>
    <x v="1"/>
    <n v="1"/>
    <n v="6618.12"/>
    <n v="116920.12"/>
    <x v="22"/>
    <n v="18"/>
    <s v="Sunday"/>
  </r>
  <r>
    <x v="600"/>
    <s v="Scarlett Hill"/>
    <x v="2"/>
    <x v="5"/>
    <s v="Speciality Products"/>
    <x v="0"/>
    <s v="Black"/>
    <n v="45"/>
    <x v="620"/>
    <n v="187205"/>
    <n v="0.24"/>
    <x v="0"/>
    <s v="Columbus"/>
    <d v="2022-06-20T00:00:00"/>
    <x v="0"/>
    <n v="0"/>
    <n v="44929.2"/>
    <n v="232134.2"/>
    <x v="7"/>
    <n v="17"/>
    <s v="Sunday"/>
  </r>
  <r>
    <x v="601"/>
    <s v="Dominic Scott"/>
    <x v="4"/>
    <x v="2"/>
    <s v="Corporate"/>
    <x v="1"/>
    <s v="Caucasian"/>
    <n v="45"/>
    <x v="621"/>
    <n v="81687"/>
    <n v="0"/>
    <x v="0"/>
    <s v="Phoenix"/>
    <s v=""/>
    <x v="1"/>
    <n v="1"/>
    <n v="0"/>
    <n v="81687"/>
    <x v="24"/>
    <n v="12"/>
    <s v="Wednesday"/>
  </r>
  <r>
    <x v="602"/>
    <s v="Anthony Marquez"/>
    <x v="9"/>
    <x v="0"/>
    <s v="Speciality Products"/>
    <x v="1"/>
    <s v="Latino"/>
    <n v="54"/>
    <x v="622"/>
    <n v="241083"/>
    <n v="0.39"/>
    <x v="0"/>
    <s v="Columbus"/>
    <s v=""/>
    <x v="1"/>
    <n v="1"/>
    <n v="94022.37000000001"/>
    <n v="335105.37"/>
    <x v="8"/>
    <n v="33"/>
    <s v="Saturday"/>
  </r>
  <r>
    <x v="603"/>
    <s v="Elena Patterson"/>
    <x v="9"/>
    <x v="1"/>
    <s v="Speciality Products"/>
    <x v="0"/>
    <s v="Black"/>
    <n v="38"/>
    <x v="623"/>
    <n v="223805"/>
    <n v="0.36"/>
    <x v="0"/>
    <s v="Chicago"/>
    <s v=""/>
    <x v="1"/>
    <n v="1"/>
    <n v="80569.8"/>
    <n v="304374.8"/>
    <x v="7"/>
    <n v="45"/>
    <s v="Friday"/>
  </r>
  <r>
    <x v="604"/>
    <s v="Madison Nelson"/>
    <x v="2"/>
    <x v="3"/>
    <s v="Corporate"/>
    <x v="0"/>
    <s v="Caucasian"/>
    <n v="27"/>
    <x v="624"/>
    <n v="161759"/>
    <n v="0.16"/>
    <x v="0"/>
    <s v="Miami"/>
    <s v=""/>
    <x v="1"/>
    <n v="1"/>
    <n v="25881.440000000002"/>
    <n v="187640.44"/>
    <x v="9"/>
    <n v="29"/>
    <s v="Friday"/>
  </r>
  <r>
    <x v="605"/>
    <s v="William Walker"/>
    <x v="3"/>
    <x v="0"/>
    <s v="Research &amp; Development"/>
    <x v="1"/>
    <s v="Black"/>
    <n v="40"/>
    <x v="625"/>
    <n v="95899"/>
    <n v="0.1"/>
    <x v="0"/>
    <s v="Columbus"/>
    <d v="2021-03-08T00:00:00"/>
    <x v="0"/>
    <n v="0"/>
    <n v="9589.9"/>
    <n v="105488.9"/>
    <x v="3"/>
    <n v="9"/>
    <s v="Sunday"/>
  </r>
  <r>
    <x v="606"/>
    <s v="Lincoln Wong"/>
    <x v="4"/>
    <x v="1"/>
    <s v="Corporate"/>
    <x v="1"/>
    <s v="Asian"/>
    <n v="49"/>
    <x v="626"/>
    <n v="80700"/>
    <n v="0"/>
    <x v="0"/>
    <s v="Columbus"/>
    <s v=""/>
    <x v="1"/>
    <n v="1"/>
    <n v="0"/>
    <n v="80700"/>
    <x v="3"/>
    <n v="23"/>
    <s v="Friday"/>
  </r>
  <r>
    <x v="343"/>
    <s v="James Huang"/>
    <x v="6"/>
    <x v="4"/>
    <s v="Speciality Products"/>
    <x v="1"/>
    <s v="Asian"/>
    <n v="54"/>
    <x v="627"/>
    <n v="128136"/>
    <n v="0.05"/>
    <x v="1"/>
    <s v="Beijing"/>
    <s v=""/>
    <x v="1"/>
    <n v="1"/>
    <n v="6406.8"/>
    <n v="134542.79999999999"/>
    <x v="1"/>
    <n v="11"/>
    <s v="Tuesday"/>
  </r>
  <r>
    <x v="607"/>
    <s v="Emery Ford"/>
    <x v="13"/>
    <x v="6"/>
    <s v="Corporate"/>
    <x v="0"/>
    <s v="Caucasian"/>
    <n v="39"/>
    <x v="628"/>
    <n v="58745"/>
    <n v="0"/>
    <x v="0"/>
    <s v="Austin"/>
    <s v=""/>
    <x v="1"/>
    <n v="1"/>
    <n v="0"/>
    <n v="58745"/>
    <x v="5"/>
    <n v="16"/>
    <s v="Tuesday"/>
  </r>
  <r>
    <x v="608"/>
    <s v="Paisley Trinh"/>
    <x v="1"/>
    <x v="0"/>
    <s v="Corporate"/>
    <x v="0"/>
    <s v="Asian"/>
    <n v="57"/>
    <x v="629"/>
    <n v="76202"/>
    <n v="0"/>
    <x v="0"/>
    <s v="Austin"/>
    <d v="1994-12-18T00:00:00"/>
    <x v="0"/>
    <n v="0"/>
    <n v="0"/>
    <n v="76202"/>
    <x v="27"/>
    <n v="19"/>
    <s v="Monday"/>
  </r>
  <r>
    <x v="609"/>
    <s v="Hudson Williams"/>
    <x v="9"/>
    <x v="2"/>
    <s v="Speciality Products"/>
    <x v="1"/>
    <s v="Black"/>
    <n v="36"/>
    <x v="630"/>
    <n v="195200"/>
    <n v="0.36"/>
    <x v="0"/>
    <s v="Austin"/>
    <s v=""/>
    <x v="1"/>
    <n v="1"/>
    <n v="70272"/>
    <n v="265472"/>
    <x v="7"/>
    <n v="12"/>
    <s v="Monday"/>
  </r>
  <r>
    <x v="610"/>
    <s v="Harper Phan"/>
    <x v="13"/>
    <x v="1"/>
    <s v="Manufacturing"/>
    <x v="0"/>
    <s v="Asian"/>
    <n v="45"/>
    <x v="631"/>
    <n v="71454"/>
    <n v="0"/>
    <x v="1"/>
    <s v="Shanghai"/>
    <s v=""/>
    <x v="1"/>
    <n v="1"/>
    <n v="0"/>
    <n v="71454"/>
    <x v="0"/>
    <n v="50"/>
    <s v="Wednesday"/>
  </r>
  <r>
    <x v="611"/>
    <s v="Madeline Allen"/>
    <x v="21"/>
    <x v="0"/>
    <s v="Manufacturing"/>
    <x v="0"/>
    <s v="Caucasian"/>
    <n v="30"/>
    <x v="632"/>
    <n v="94652"/>
    <n v="0"/>
    <x v="0"/>
    <s v="Seattle"/>
    <s v=""/>
    <x v="1"/>
    <n v="1"/>
    <n v="0"/>
    <n v="94652"/>
    <x v="6"/>
    <n v="6"/>
    <s v="Monday"/>
  </r>
  <r>
    <x v="612"/>
    <s v="Charles Moore"/>
    <x v="1"/>
    <x v="0"/>
    <s v="Manufacturing"/>
    <x v="1"/>
    <s v="Black"/>
    <n v="34"/>
    <x v="633"/>
    <n v="63411"/>
    <n v="0"/>
    <x v="0"/>
    <s v="Miami"/>
    <s v=""/>
    <x v="1"/>
    <n v="1"/>
    <n v="0"/>
    <n v="63411"/>
    <x v="0"/>
    <n v="8"/>
    <s v="Tuesday"/>
  </r>
  <r>
    <x v="613"/>
    <s v="Lincoln Fong"/>
    <x v="13"/>
    <x v="2"/>
    <s v="Speciality Products"/>
    <x v="1"/>
    <s v="Asian"/>
    <n v="31"/>
    <x v="634"/>
    <n v="67171"/>
    <n v="0"/>
    <x v="1"/>
    <s v="Chongqing"/>
    <d v="2021-05-01T00:00:00"/>
    <x v="0"/>
    <n v="0"/>
    <n v="0"/>
    <n v="67171"/>
    <x v="6"/>
    <n v="8"/>
    <s v="Monday"/>
  </r>
  <r>
    <x v="614"/>
    <s v="Isla Guzman"/>
    <x v="0"/>
    <x v="3"/>
    <s v="Speciality Products"/>
    <x v="0"/>
    <s v="Latino"/>
    <n v="28"/>
    <x v="635"/>
    <n v="152036"/>
    <n v="0.15"/>
    <x v="2"/>
    <s v="Rio de Janerio"/>
    <s v=""/>
    <x v="1"/>
    <n v="1"/>
    <n v="22805.399999999998"/>
    <n v="174841.4"/>
    <x v="3"/>
    <n v="27"/>
    <s v="Saturday"/>
  </r>
  <r>
    <x v="615"/>
    <s v="Hailey Foster"/>
    <x v="8"/>
    <x v="5"/>
    <s v="Manufacturing"/>
    <x v="0"/>
    <s v="Black"/>
    <n v="55"/>
    <x v="636"/>
    <n v="95562"/>
    <n v="0"/>
    <x v="0"/>
    <s v="Chicago"/>
    <s v=""/>
    <x v="1"/>
    <n v="1"/>
    <n v="0"/>
    <n v="95562"/>
    <x v="9"/>
    <n v="13"/>
    <s v="Sunday"/>
  </r>
  <r>
    <x v="616"/>
    <s v="Hudson Hill"/>
    <x v="4"/>
    <x v="2"/>
    <s v="Research &amp; Development"/>
    <x v="1"/>
    <s v="Caucasian"/>
    <n v="30"/>
    <x v="637"/>
    <n v="96092"/>
    <n v="0"/>
    <x v="0"/>
    <s v="Austin"/>
    <s v=""/>
    <x v="1"/>
    <n v="1"/>
    <n v="0"/>
    <n v="96092"/>
    <x v="3"/>
    <n v="45"/>
    <s v="Monday"/>
  </r>
  <r>
    <x v="617"/>
    <s v="Wyatt Li"/>
    <x v="9"/>
    <x v="5"/>
    <s v="Manufacturing"/>
    <x v="1"/>
    <s v="Asian"/>
    <n v="63"/>
    <x v="638"/>
    <n v="254289"/>
    <n v="0.39"/>
    <x v="0"/>
    <s v="Chicago"/>
    <s v=""/>
    <x v="1"/>
    <n v="1"/>
    <n v="99172.71"/>
    <n v="353461.71"/>
    <x v="11"/>
    <n v="23"/>
    <s v="Monday"/>
  </r>
  <r>
    <x v="618"/>
    <s v="Maverick Henry"/>
    <x v="3"/>
    <x v="0"/>
    <s v="Research &amp; Development"/>
    <x v="1"/>
    <s v="Caucasian"/>
    <n v="26"/>
    <x v="639"/>
    <n v="69110"/>
    <n v="0.05"/>
    <x v="0"/>
    <s v="Chicago"/>
    <s v=""/>
    <x v="1"/>
    <n v="1"/>
    <n v="3455.5"/>
    <n v="72565.5"/>
    <x v="3"/>
    <n v="28"/>
    <s v="Wednesday"/>
  </r>
  <r>
    <x v="619"/>
    <s v="Xavier Jackson"/>
    <x v="9"/>
    <x v="6"/>
    <s v="Speciality Products"/>
    <x v="1"/>
    <s v="Caucasian"/>
    <n v="52"/>
    <x v="640"/>
    <n v="236314"/>
    <n v="0.34"/>
    <x v="0"/>
    <s v="Miami"/>
    <s v=""/>
    <x v="1"/>
    <n v="1"/>
    <n v="80346.760000000009"/>
    <n v="316660.76"/>
    <x v="12"/>
    <n v="24"/>
    <s v="Tuesday"/>
  </r>
  <r>
    <x v="620"/>
    <s v="Christian Medina"/>
    <x v="7"/>
    <x v="6"/>
    <s v="Corporate"/>
    <x v="1"/>
    <s v="Latino"/>
    <n v="51"/>
    <x v="641"/>
    <n v="45206"/>
    <n v="0"/>
    <x v="0"/>
    <s v="Columbus"/>
    <s v=""/>
    <x v="1"/>
    <n v="1"/>
    <n v="0"/>
    <n v="45206"/>
    <x v="26"/>
    <n v="25"/>
    <s v="Tuesday"/>
  </r>
  <r>
    <x v="621"/>
    <s v="Autumn Leung"/>
    <x v="9"/>
    <x v="1"/>
    <s v="Research &amp; Development"/>
    <x v="0"/>
    <s v="Asian"/>
    <n v="25"/>
    <x v="509"/>
    <n v="210708"/>
    <n v="0.33"/>
    <x v="0"/>
    <s v="Chicago"/>
    <s v=""/>
    <x v="1"/>
    <n v="1"/>
    <n v="69533.64"/>
    <n v="280241.64"/>
    <x v="9"/>
    <n v="47"/>
    <s v="Monday"/>
  </r>
  <r>
    <x v="622"/>
    <s v="Robert Vazquez"/>
    <x v="27"/>
    <x v="0"/>
    <s v="Corporate"/>
    <x v="1"/>
    <s v="Latino"/>
    <n v="40"/>
    <x v="642"/>
    <n v="87770"/>
    <n v="0"/>
    <x v="0"/>
    <s v="Austin"/>
    <s v=""/>
    <x v="1"/>
    <n v="1"/>
    <n v="0"/>
    <n v="87770"/>
    <x v="9"/>
    <n v="40"/>
    <s v="Sunday"/>
  </r>
  <r>
    <x v="623"/>
    <s v="Aria Roberts"/>
    <x v="6"/>
    <x v="3"/>
    <s v="Corporate"/>
    <x v="0"/>
    <s v="Caucasian"/>
    <n v="38"/>
    <x v="643"/>
    <n v="106858"/>
    <n v="0.05"/>
    <x v="0"/>
    <s v="Seattle"/>
    <s v=""/>
    <x v="1"/>
    <n v="1"/>
    <n v="5342.9000000000005"/>
    <n v="112200.9"/>
    <x v="16"/>
    <n v="33"/>
    <s v="Wednesday"/>
  </r>
  <r>
    <x v="624"/>
    <s v="Axel Johnson"/>
    <x v="2"/>
    <x v="4"/>
    <s v="Corporate"/>
    <x v="1"/>
    <s v="Caucasian"/>
    <n v="60"/>
    <x v="644"/>
    <n v="155788"/>
    <n v="0.17"/>
    <x v="0"/>
    <s v="Seattle"/>
    <s v=""/>
    <x v="1"/>
    <n v="1"/>
    <n v="26483.960000000003"/>
    <n v="182271.96"/>
    <x v="16"/>
    <n v="16"/>
    <s v="Tuesday"/>
  </r>
  <r>
    <x v="625"/>
    <s v="Madeline Garcia"/>
    <x v="15"/>
    <x v="4"/>
    <s v="Speciality Products"/>
    <x v="0"/>
    <s v="Latino"/>
    <n v="45"/>
    <x v="645"/>
    <n v="74891"/>
    <n v="0"/>
    <x v="2"/>
    <s v="Rio de Janerio"/>
    <s v=""/>
    <x v="1"/>
    <n v="1"/>
    <n v="0"/>
    <n v="74891"/>
    <x v="3"/>
    <n v="17"/>
    <s v="Friday"/>
  </r>
  <r>
    <x v="626"/>
    <s v="Christopher Chung"/>
    <x v="8"/>
    <x v="5"/>
    <s v="Corporate"/>
    <x v="1"/>
    <s v="Asian"/>
    <n v="28"/>
    <x v="646"/>
    <n v="95670"/>
    <n v="0"/>
    <x v="0"/>
    <s v="Phoenix"/>
    <s v=""/>
    <x v="1"/>
    <n v="1"/>
    <n v="0"/>
    <n v="95670"/>
    <x v="9"/>
    <n v="51"/>
    <s v="Saturday"/>
  </r>
  <r>
    <x v="627"/>
    <s v="Eliana Turner"/>
    <x v="5"/>
    <x v="2"/>
    <s v="Research &amp; Development"/>
    <x v="0"/>
    <s v="Black"/>
    <n v="65"/>
    <x v="647"/>
    <n v="67837"/>
    <n v="0"/>
    <x v="0"/>
    <s v="Austin"/>
    <s v=""/>
    <x v="1"/>
    <n v="1"/>
    <n v="0"/>
    <n v="67837"/>
    <x v="28"/>
    <n v="40"/>
    <s v="Friday"/>
  </r>
  <r>
    <x v="628"/>
    <s v="Daniel Shah"/>
    <x v="13"/>
    <x v="2"/>
    <s v="Research &amp; Development"/>
    <x v="1"/>
    <s v="Asian"/>
    <n v="41"/>
    <x v="648"/>
    <n v="72425"/>
    <n v="0"/>
    <x v="1"/>
    <s v="Beijing"/>
    <s v=""/>
    <x v="1"/>
    <n v="1"/>
    <n v="0"/>
    <n v="72425"/>
    <x v="22"/>
    <n v="23"/>
    <s v="Friday"/>
  </r>
  <r>
    <x v="629"/>
    <s v="Penelope Gonzalez"/>
    <x v="4"/>
    <x v="2"/>
    <s v="Corporate"/>
    <x v="0"/>
    <s v="Latino"/>
    <n v="52"/>
    <x v="649"/>
    <n v="93103"/>
    <n v="0"/>
    <x v="0"/>
    <s v="Phoenix"/>
    <s v=""/>
    <x v="1"/>
    <n v="1"/>
    <n v="0"/>
    <n v="93103"/>
    <x v="21"/>
    <n v="43"/>
    <s v="Sunday"/>
  </r>
  <r>
    <x v="630"/>
    <s v="Mila Allen"/>
    <x v="8"/>
    <x v="5"/>
    <s v="Corporate"/>
    <x v="0"/>
    <s v="Caucasian"/>
    <n v="56"/>
    <x v="650"/>
    <n v="76272"/>
    <n v="0"/>
    <x v="0"/>
    <s v="Miami"/>
    <d v="2021-10-22T00:00:00"/>
    <x v="0"/>
    <n v="0"/>
    <n v="0"/>
    <n v="76272"/>
    <x v="16"/>
    <n v="42"/>
    <s v="Wednesday"/>
  </r>
  <r>
    <x v="631"/>
    <s v="Emilia Chu"/>
    <x v="13"/>
    <x v="1"/>
    <s v="Manufacturing"/>
    <x v="0"/>
    <s v="Asian"/>
    <n v="48"/>
    <x v="651"/>
    <n v="55760"/>
    <n v="0"/>
    <x v="0"/>
    <s v="Austin"/>
    <s v=""/>
    <x v="1"/>
    <n v="1"/>
    <n v="0"/>
    <n v="55760"/>
    <x v="13"/>
    <n v="26"/>
    <s v="Tuesday"/>
  </r>
  <r>
    <x v="632"/>
    <s v="Emily Clark"/>
    <x v="9"/>
    <x v="3"/>
    <s v="Corporate"/>
    <x v="0"/>
    <s v="Caucasian"/>
    <n v="36"/>
    <x v="652"/>
    <n v="253294"/>
    <n v="0.4"/>
    <x v="0"/>
    <s v="Miami"/>
    <s v=""/>
    <x v="1"/>
    <n v="1"/>
    <n v="101317.6"/>
    <n v="354611.6"/>
    <x v="6"/>
    <n v="3"/>
    <s v="Monday"/>
  </r>
  <r>
    <x v="633"/>
    <s v="Roman King"/>
    <x v="13"/>
    <x v="1"/>
    <s v="Corporate"/>
    <x v="1"/>
    <s v="Caucasian"/>
    <n v="60"/>
    <x v="653"/>
    <n v="58671"/>
    <n v="0"/>
    <x v="0"/>
    <s v="Columbus"/>
    <s v=""/>
    <x v="1"/>
    <n v="1"/>
    <n v="0"/>
    <n v="58671"/>
    <x v="26"/>
    <n v="33"/>
    <s v="Thursday"/>
  </r>
  <r>
    <x v="634"/>
    <s v="Emery Do"/>
    <x v="5"/>
    <x v="2"/>
    <s v="Research &amp; Development"/>
    <x v="0"/>
    <s v="Asian"/>
    <n v="40"/>
    <x v="654"/>
    <n v="55457"/>
    <n v="0"/>
    <x v="0"/>
    <s v="Columbus"/>
    <s v=""/>
    <x v="1"/>
    <n v="1"/>
    <n v="0"/>
    <n v="55457"/>
    <x v="7"/>
    <n v="11"/>
    <s v="Friday"/>
  </r>
  <r>
    <x v="635"/>
    <s v="Autumn Thao"/>
    <x v="5"/>
    <x v="2"/>
    <s v="Manufacturing"/>
    <x v="0"/>
    <s v="Asian"/>
    <n v="63"/>
    <x v="655"/>
    <n v="72340"/>
    <n v="0"/>
    <x v="0"/>
    <s v="Phoenix"/>
    <d v="2019-04-03T00:00:00"/>
    <x v="0"/>
    <n v="0"/>
    <n v="0"/>
    <n v="72340"/>
    <x v="5"/>
    <n v="39"/>
    <s v="Tuesday"/>
  </r>
  <r>
    <x v="636"/>
    <s v="Naomi Coleman"/>
    <x v="6"/>
    <x v="6"/>
    <s v="Corporate"/>
    <x v="0"/>
    <s v="Caucasian"/>
    <n v="29"/>
    <x v="656"/>
    <n v="122054"/>
    <n v="0.06"/>
    <x v="0"/>
    <s v="Phoenix"/>
    <s v=""/>
    <x v="1"/>
    <n v="1"/>
    <n v="7323.24"/>
    <n v="129377.24"/>
    <x v="0"/>
    <n v="45"/>
    <s v="Wednesday"/>
  </r>
  <r>
    <x v="637"/>
    <s v="Cora Zheng"/>
    <x v="2"/>
    <x v="0"/>
    <s v="Manufacturing"/>
    <x v="0"/>
    <s v="Asian"/>
    <n v="27"/>
    <x v="657"/>
    <n v="167100"/>
    <n v="0.2"/>
    <x v="1"/>
    <s v="Chengdu"/>
    <s v=""/>
    <x v="1"/>
    <n v="1"/>
    <n v="33420"/>
    <n v="200520"/>
    <x v="7"/>
    <n v="1"/>
    <s v="Wednesday"/>
  </r>
  <r>
    <x v="638"/>
    <s v="Ayla Daniels"/>
    <x v="1"/>
    <x v="0"/>
    <s v="Corporate"/>
    <x v="0"/>
    <s v="Caucasian"/>
    <n v="53"/>
    <x v="658"/>
    <n v="78153"/>
    <n v="0"/>
    <x v="0"/>
    <s v="Miami"/>
    <s v=""/>
    <x v="1"/>
    <n v="1"/>
    <n v="0"/>
    <n v="78153"/>
    <x v="1"/>
    <n v="17"/>
    <s v="Wednesday"/>
  </r>
  <r>
    <x v="639"/>
    <s v="Allison Daniels"/>
    <x v="6"/>
    <x v="1"/>
    <s v="Manufacturing"/>
    <x v="0"/>
    <s v="Caucasian"/>
    <n v="37"/>
    <x v="659"/>
    <n v="103524"/>
    <n v="0.09"/>
    <x v="0"/>
    <s v="Phoenix"/>
    <s v=""/>
    <x v="1"/>
    <n v="1"/>
    <n v="9317.16"/>
    <n v="112841.16"/>
    <x v="6"/>
    <n v="16"/>
    <s v="Tuesday"/>
  </r>
  <r>
    <x v="640"/>
    <s v="Mateo Harris"/>
    <x v="6"/>
    <x v="0"/>
    <s v="Corporate"/>
    <x v="1"/>
    <s v="Caucasian"/>
    <n v="30"/>
    <x v="660"/>
    <n v="119906"/>
    <n v="0.05"/>
    <x v="0"/>
    <s v="Columbus"/>
    <s v=""/>
    <x v="1"/>
    <n v="1"/>
    <n v="5995.3"/>
    <n v="125901.3"/>
    <x v="5"/>
    <n v="31"/>
    <s v="Saturday"/>
  </r>
  <r>
    <x v="641"/>
    <s v="Samantha Rogers"/>
    <x v="7"/>
    <x v="6"/>
    <s v="Speciality Products"/>
    <x v="0"/>
    <s v="Caucasian"/>
    <n v="28"/>
    <x v="661"/>
    <n v="45061"/>
    <n v="0"/>
    <x v="0"/>
    <s v="Miami"/>
    <s v=""/>
    <x v="1"/>
    <n v="1"/>
    <n v="0"/>
    <n v="45061"/>
    <x v="6"/>
    <n v="3"/>
    <s v="Friday"/>
  </r>
  <r>
    <x v="642"/>
    <s v="Julian Lee"/>
    <x v="30"/>
    <x v="0"/>
    <s v="Corporate"/>
    <x v="1"/>
    <s v="Asian"/>
    <n v="51"/>
    <x v="662"/>
    <n v="91399"/>
    <n v="0"/>
    <x v="0"/>
    <s v="Seattle"/>
    <s v=""/>
    <x v="1"/>
    <n v="1"/>
    <n v="0"/>
    <n v="91399"/>
    <x v="13"/>
    <n v="3"/>
    <s v="Friday"/>
  </r>
  <r>
    <x v="643"/>
    <s v="Nicholas Avila"/>
    <x v="14"/>
    <x v="0"/>
    <s v="Research &amp; Development"/>
    <x v="1"/>
    <s v="Latino"/>
    <n v="28"/>
    <x v="663"/>
    <n v="97336"/>
    <n v="0"/>
    <x v="0"/>
    <s v="Austin"/>
    <s v=""/>
    <x v="1"/>
    <n v="1"/>
    <n v="0"/>
    <n v="97336"/>
    <x v="5"/>
    <n v="39"/>
    <s v="Thursday"/>
  </r>
  <r>
    <x v="603"/>
    <s v="Hailey Watson"/>
    <x v="0"/>
    <x v="3"/>
    <s v="Corporate"/>
    <x v="0"/>
    <s v="Black"/>
    <n v="31"/>
    <x v="664"/>
    <n v="124629"/>
    <n v="0.1"/>
    <x v="0"/>
    <s v="Columbus"/>
    <s v=""/>
    <x v="1"/>
    <n v="1"/>
    <n v="12462.900000000001"/>
    <n v="137091.9"/>
    <x v="5"/>
    <n v="3"/>
    <s v="Friday"/>
  </r>
  <r>
    <x v="644"/>
    <s v="Willow Woods"/>
    <x v="9"/>
    <x v="4"/>
    <s v="Speciality Products"/>
    <x v="0"/>
    <s v="Caucasian"/>
    <n v="28"/>
    <x v="665"/>
    <n v="231850"/>
    <n v="0.39"/>
    <x v="0"/>
    <s v="Miami"/>
    <s v=""/>
    <x v="1"/>
    <n v="1"/>
    <n v="90421.5"/>
    <n v="322271.5"/>
    <x v="9"/>
    <n v="31"/>
    <s v="Sunday"/>
  </r>
  <r>
    <x v="645"/>
    <s v="Alexander Gonzales"/>
    <x v="6"/>
    <x v="3"/>
    <s v="Research &amp; Development"/>
    <x v="1"/>
    <s v="Latino"/>
    <n v="34"/>
    <x v="666"/>
    <n v="128329"/>
    <n v="0.08"/>
    <x v="0"/>
    <s v="Phoenix"/>
    <s v=""/>
    <x v="1"/>
    <n v="1"/>
    <n v="10266.32"/>
    <n v="138595.32"/>
    <x v="7"/>
    <n v="23"/>
    <s v="Monday"/>
  </r>
  <r>
    <x v="646"/>
    <s v="Aiden Gonzales"/>
    <x v="9"/>
    <x v="6"/>
    <s v="Speciality Products"/>
    <x v="1"/>
    <s v="Latino"/>
    <n v="44"/>
    <x v="223"/>
    <n v="186033"/>
    <n v="0.34"/>
    <x v="2"/>
    <s v="Sao Paulo"/>
    <s v=""/>
    <x v="1"/>
    <n v="1"/>
    <n v="63251.22"/>
    <n v="249284.22"/>
    <x v="9"/>
    <n v="14"/>
    <s v="Sunday"/>
  </r>
  <r>
    <x v="647"/>
    <s v="Joshua Chin"/>
    <x v="0"/>
    <x v="6"/>
    <s v="Manufacturing"/>
    <x v="1"/>
    <s v="Asian"/>
    <n v="60"/>
    <x v="332"/>
    <n v="121480"/>
    <n v="0.14000000000000001"/>
    <x v="0"/>
    <s v="Phoenix"/>
    <s v=""/>
    <x v="1"/>
    <n v="1"/>
    <n v="17007.2"/>
    <n v="138487.20000000001"/>
    <x v="9"/>
    <n v="31"/>
    <s v="Monday"/>
  </r>
  <r>
    <x v="648"/>
    <s v="Paisley Hall"/>
    <x v="2"/>
    <x v="4"/>
    <s v="Speciality Products"/>
    <x v="0"/>
    <s v="Caucasian"/>
    <n v="41"/>
    <x v="667"/>
    <n v="153275"/>
    <n v="0.24"/>
    <x v="0"/>
    <s v="Columbus"/>
    <s v=""/>
    <x v="1"/>
    <n v="1"/>
    <n v="36786"/>
    <n v="190061"/>
    <x v="22"/>
    <n v="21"/>
    <s v="Friday"/>
  </r>
  <r>
    <x v="649"/>
    <s v="Allison Leung"/>
    <x v="4"/>
    <x v="2"/>
    <s v="Research &amp; Development"/>
    <x v="0"/>
    <s v="Asian"/>
    <n v="62"/>
    <x v="668"/>
    <n v="97830"/>
    <n v="0"/>
    <x v="0"/>
    <s v="Austin"/>
    <s v=""/>
    <x v="1"/>
    <n v="1"/>
    <n v="0"/>
    <n v="97830"/>
    <x v="6"/>
    <n v="21"/>
    <s v="Monday"/>
  </r>
  <r>
    <x v="650"/>
    <s v="Hannah Mejia"/>
    <x v="9"/>
    <x v="6"/>
    <s v="Corporate"/>
    <x v="0"/>
    <s v="Latino"/>
    <n v="47"/>
    <x v="669"/>
    <n v="239394"/>
    <n v="0.32"/>
    <x v="0"/>
    <s v="Austin"/>
    <s v=""/>
    <x v="1"/>
    <n v="1"/>
    <n v="76606.080000000002"/>
    <n v="316000.08"/>
    <x v="10"/>
    <n v="11"/>
    <s v="Saturday"/>
  </r>
  <r>
    <x v="291"/>
    <s v="Elizabeth Huang"/>
    <x v="7"/>
    <x v="1"/>
    <s v="Speciality Products"/>
    <x v="0"/>
    <s v="Asian"/>
    <n v="62"/>
    <x v="670"/>
    <n v="49738"/>
    <n v="0"/>
    <x v="1"/>
    <s v="Beijing"/>
    <s v=""/>
    <x v="1"/>
    <n v="1"/>
    <n v="0"/>
    <n v="49738"/>
    <x v="12"/>
    <n v="38"/>
    <s v="Friday"/>
  </r>
  <r>
    <x v="651"/>
    <s v="Abigail Garza"/>
    <x v="7"/>
    <x v="3"/>
    <s v="Manufacturing"/>
    <x v="0"/>
    <s v="Latino"/>
    <n v="33"/>
    <x v="671"/>
    <n v="45049"/>
    <n v="0"/>
    <x v="0"/>
    <s v="Seattle"/>
    <s v=""/>
    <x v="1"/>
    <n v="1"/>
    <n v="0"/>
    <n v="45049"/>
    <x v="7"/>
    <n v="22"/>
    <s v="Sunday"/>
  </r>
  <r>
    <x v="652"/>
    <s v="Raelynn Lu"/>
    <x v="2"/>
    <x v="1"/>
    <s v="Research &amp; Development"/>
    <x v="0"/>
    <s v="Asian"/>
    <n v="27"/>
    <x v="97"/>
    <n v="153628"/>
    <n v="0.28999999999999998"/>
    <x v="1"/>
    <s v="Chongqing"/>
    <d v="2020-12-12T00:00:00"/>
    <x v="0"/>
    <n v="0"/>
    <n v="44552.119999999995"/>
    <n v="198180.12"/>
    <x v="6"/>
    <n v="22"/>
    <s v="Tuesday"/>
  </r>
  <r>
    <x v="653"/>
    <s v="Charles Luu"/>
    <x v="0"/>
    <x v="2"/>
    <s v="Manufacturing"/>
    <x v="1"/>
    <s v="Asian"/>
    <n v="25"/>
    <x v="672"/>
    <n v="142731"/>
    <n v="0.11"/>
    <x v="1"/>
    <s v="Shanghai"/>
    <d v="2022-06-03T00:00:00"/>
    <x v="0"/>
    <n v="0"/>
    <n v="15700.41"/>
    <n v="158431.41"/>
    <x v="9"/>
    <n v="25"/>
    <s v="Tuesday"/>
  </r>
  <r>
    <x v="654"/>
    <s v="Lydia Espinoza"/>
    <x v="0"/>
    <x v="6"/>
    <s v="Speciality Products"/>
    <x v="0"/>
    <s v="Latino"/>
    <n v="29"/>
    <x v="673"/>
    <n v="137106"/>
    <n v="0.12"/>
    <x v="2"/>
    <s v="Sao Paulo"/>
    <s v=""/>
    <x v="1"/>
    <n v="1"/>
    <n v="16452.72"/>
    <n v="153558.72"/>
    <x v="6"/>
    <n v="20"/>
    <s v="Friday"/>
  </r>
  <r>
    <x v="90"/>
    <s v="Adeline Thao"/>
    <x v="9"/>
    <x v="1"/>
    <s v="Corporate"/>
    <x v="0"/>
    <s v="Asian"/>
    <n v="54"/>
    <x v="674"/>
    <n v="183239"/>
    <n v="0.32"/>
    <x v="0"/>
    <s v="Seattle"/>
    <s v=""/>
    <x v="1"/>
    <n v="1"/>
    <n v="58636.480000000003"/>
    <n v="241875.48"/>
    <x v="26"/>
    <n v="36"/>
    <s v="Wednesday"/>
  </r>
  <r>
    <x v="463"/>
    <s v="Kinsley Dixon"/>
    <x v="7"/>
    <x v="3"/>
    <s v="Manufacturing"/>
    <x v="0"/>
    <s v="Caucasian"/>
    <n v="28"/>
    <x v="675"/>
    <n v="45819"/>
    <n v="0"/>
    <x v="0"/>
    <s v="Miami"/>
    <s v=""/>
    <x v="1"/>
    <n v="1"/>
    <n v="0"/>
    <n v="45819"/>
    <x v="3"/>
    <n v="21"/>
    <s v="Saturday"/>
  </r>
  <r>
    <x v="655"/>
    <s v="Natalia Vu"/>
    <x v="7"/>
    <x v="3"/>
    <s v="Research &amp; Development"/>
    <x v="0"/>
    <s v="Asian"/>
    <n v="54"/>
    <x v="676"/>
    <n v="55518"/>
    <n v="0"/>
    <x v="0"/>
    <s v="Columbus"/>
    <s v=""/>
    <x v="1"/>
    <n v="1"/>
    <n v="0"/>
    <n v="55518"/>
    <x v="2"/>
    <n v="52"/>
    <s v="Friday"/>
  </r>
  <r>
    <x v="656"/>
    <s v="Julia Mai"/>
    <x v="6"/>
    <x v="6"/>
    <s v="Manufacturing"/>
    <x v="0"/>
    <s v="Asian"/>
    <n v="50"/>
    <x v="677"/>
    <n v="108134"/>
    <n v="0.1"/>
    <x v="1"/>
    <s v="Shanghai"/>
    <s v=""/>
    <x v="1"/>
    <n v="1"/>
    <n v="10813.400000000001"/>
    <n v="118947.4"/>
    <x v="14"/>
    <n v="11"/>
    <s v="Sunday"/>
  </r>
  <r>
    <x v="657"/>
    <s v="Camila Evans"/>
    <x v="6"/>
    <x v="6"/>
    <s v="Research &amp; Development"/>
    <x v="0"/>
    <s v="Black"/>
    <n v="55"/>
    <x v="678"/>
    <n v="113950"/>
    <n v="0.09"/>
    <x v="0"/>
    <s v="Miami"/>
    <s v=""/>
    <x v="1"/>
    <n v="1"/>
    <n v="10255.5"/>
    <n v="124205.5"/>
    <x v="27"/>
    <n v="52"/>
    <s v="Sunday"/>
  </r>
  <r>
    <x v="485"/>
    <s v="Everly Lai"/>
    <x v="9"/>
    <x v="6"/>
    <s v="Speciality Products"/>
    <x v="0"/>
    <s v="Asian"/>
    <n v="52"/>
    <x v="679"/>
    <n v="182035"/>
    <n v="0.3"/>
    <x v="0"/>
    <s v="Chicago"/>
    <s v=""/>
    <x v="1"/>
    <n v="1"/>
    <n v="54610.5"/>
    <n v="236645.5"/>
    <x v="25"/>
    <n v="14"/>
    <s v="Wednesday"/>
  </r>
  <r>
    <x v="69"/>
    <s v="Adam He"/>
    <x v="2"/>
    <x v="3"/>
    <s v="Speciality Products"/>
    <x v="1"/>
    <s v="Asian"/>
    <n v="35"/>
    <x v="680"/>
    <n v="181356"/>
    <n v="0.23"/>
    <x v="1"/>
    <s v="Beijing"/>
    <s v=""/>
    <x v="1"/>
    <n v="1"/>
    <n v="41711.880000000005"/>
    <n v="223067.88"/>
    <x v="5"/>
    <n v="33"/>
    <s v="Wednesday"/>
  </r>
  <r>
    <x v="658"/>
    <s v="Vivian Hunter"/>
    <x v="5"/>
    <x v="2"/>
    <s v="Corporate"/>
    <x v="0"/>
    <s v="Black"/>
    <n v="26"/>
    <x v="681"/>
    <n v="66084"/>
    <n v="0"/>
    <x v="0"/>
    <s v="Seattle"/>
    <s v=""/>
    <x v="1"/>
    <n v="1"/>
    <n v="0"/>
    <n v="66084"/>
    <x v="3"/>
    <n v="34"/>
    <s v="Wednesday"/>
  </r>
  <r>
    <x v="659"/>
    <s v="Lucy Avila"/>
    <x v="29"/>
    <x v="0"/>
    <s v="Speciality Products"/>
    <x v="0"/>
    <s v="Latino"/>
    <n v="43"/>
    <x v="682"/>
    <n v="76912"/>
    <n v="0"/>
    <x v="2"/>
    <s v="Sao Paulo"/>
    <s v=""/>
    <x v="1"/>
    <n v="1"/>
    <n v="0"/>
    <n v="76912"/>
    <x v="22"/>
    <n v="17"/>
    <s v="Thursday"/>
  </r>
  <r>
    <x v="660"/>
    <s v="Eliana Li"/>
    <x v="22"/>
    <x v="5"/>
    <s v="Research &amp; Development"/>
    <x v="0"/>
    <s v="Asian"/>
    <n v="63"/>
    <x v="683"/>
    <n v="67987"/>
    <n v="0"/>
    <x v="0"/>
    <s v="Miami"/>
    <s v=""/>
    <x v="1"/>
    <n v="1"/>
    <n v="0"/>
    <n v="67987"/>
    <x v="7"/>
    <n v="19"/>
    <s v="Monday"/>
  </r>
  <r>
    <x v="661"/>
    <s v="Logan Mitchell"/>
    <x v="13"/>
    <x v="6"/>
    <s v="Manufacturing"/>
    <x v="1"/>
    <s v="Caucasian"/>
    <n v="65"/>
    <x v="684"/>
    <n v="59833"/>
    <n v="0"/>
    <x v="0"/>
    <s v="Columbus"/>
    <s v=""/>
    <x v="1"/>
    <n v="1"/>
    <n v="0"/>
    <n v="59833"/>
    <x v="17"/>
    <n v="34"/>
    <s v="Saturday"/>
  </r>
  <r>
    <x v="662"/>
    <s v="Dominic Dinh"/>
    <x v="0"/>
    <x v="6"/>
    <s v="Speciality Products"/>
    <x v="1"/>
    <s v="Asian"/>
    <n v="45"/>
    <x v="685"/>
    <n v="128468"/>
    <n v="0.11"/>
    <x v="0"/>
    <s v="Chicago"/>
    <s v=""/>
    <x v="1"/>
    <n v="1"/>
    <n v="14131.48"/>
    <n v="142599.48000000001"/>
    <x v="17"/>
    <n v="16"/>
    <s v="Monday"/>
  </r>
  <r>
    <x v="252"/>
    <s v="Lucas Daniels"/>
    <x v="6"/>
    <x v="2"/>
    <s v="Corporate"/>
    <x v="1"/>
    <s v="Black"/>
    <n v="42"/>
    <x v="686"/>
    <n v="102440"/>
    <n v="0.06"/>
    <x v="0"/>
    <s v="Chicago"/>
    <s v=""/>
    <x v="1"/>
    <n v="1"/>
    <n v="6146.4"/>
    <n v="108586.4"/>
    <x v="24"/>
    <n v="23"/>
    <s v="Sunday"/>
  </r>
  <r>
    <x v="663"/>
    <s v="Andrew Holmes"/>
    <x v="9"/>
    <x v="0"/>
    <s v="Speciality Products"/>
    <x v="1"/>
    <s v="Black"/>
    <n v="59"/>
    <x v="687"/>
    <n v="246619"/>
    <n v="0.36"/>
    <x v="0"/>
    <s v="Miami"/>
    <s v=""/>
    <x v="1"/>
    <n v="1"/>
    <n v="88782.84"/>
    <n v="335401.83999999997"/>
    <x v="22"/>
    <n v="53"/>
    <s v="Thursday"/>
  </r>
  <r>
    <x v="664"/>
    <s v="Julia Sandoval"/>
    <x v="6"/>
    <x v="4"/>
    <s v="Corporate"/>
    <x v="0"/>
    <s v="Latino"/>
    <n v="42"/>
    <x v="688"/>
    <n v="101143"/>
    <n v="0.06"/>
    <x v="0"/>
    <s v="Miami"/>
    <s v=""/>
    <x v="1"/>
    <n v="1"/>
    <n v="6068.58"/>
    <n v="107211.58"/>
    <x v="5"/>
    <n v="47"/>
    <s v="Sunday"/>
  </r>
  <r>
    <x v="665"/>
    <s v="Kennedy Vargas"/>
    <x v="20"/>
    <x v="4"/>
    <s v="Manufacturing"/>
    <x v="0"/>
    <s v="Latino"/>
    <n v="45"/>
    <x v="689"/>
    <n v="51404"/>
    <n v="0"/>
    <x v="2"/>
    <s v="Manaus"/>
    <d v="2009-12-06T00:00:00"/>
    <x v="0"/>
    <n v="0"/>
    <n v="0"/>
    <n v="51404"/>
    <x v="17"/>
    <n v="42"/>
    <s v="Friday"/>
  </r>
  <r>
    <x v="666"/>
    <s v="Thomas Williams"/>
    <x v="17"/>
    <x v="5"/>
    <s v="Speciality Products"/>
    <x v="1"/>
    <s v="Caucasian"/>
    <n v="45"/>
    <x v="690"/>
    <n v="87292"/>
    <n v="0"/>
    <x v="0"/>
    <s v="Columbus"/>
    <s v=""/>
    <x v="1"/>
    <n v="1"/>
    <n v="0"/>
    <n v="87292"/>
    <x v="16"/>
    <n v="47"/>
    <s v="Saturday"/>
  </r>
  <r>
    <x v="667"/>
    <s v="Raelynn Hong"/>
    <x v="2"/>
    <x v="6"/>
    <s v="Speciality Products"/>
    <x v="0"/>
    <s v="Asian"/>
    <n v="28"/>
    <x v="691"/>
    <n v="182321"/>
    <n v="0.28000000000000003"/>
    <x v="1"/>
    <s v="Beijing"/>
    <s v=""/>
    <x v="1"/>
    <n v="1"/>
    <n v="51049.880000000005"/>
    <n v="233370.88"/>
    <x v="3"/>
    <n v="50"/>
    <s v="Wednesday"/>
  </r>
  <r>
    <x v="603"/>
    <s v="Eli Reed"/>
    <x v="28"/>
    <x v="0"/>
    <s v="Corporate"/>
    <x v="1"/>
    <s v="Caucasian"/>
    <n v="51"/>
    <x v="692"/>
    <n v="53929"/>
    <n v="0"/>
    <x v="0"/>
    <s v="Miami"/>
    <d v="2017-12-22T00:00:00"/>
    <x v="0"/>
    <n v="0"/>
    <n v="0"/>
    <n v="53929"/>
    <x v="15"/>
    <n v="9"/>
    <s v="Thursday"/>
  </r>
  <r>
    <x v="668"/>
    <s v="Lyla Yoon"/>
    <x v="9"/>
    <x v="3"/>
    <s v="Manufacturing"/>
    <x v="0"/>
    <s v="Asian"/>
    <n v="38"/>
    <x v="693"/>
    <n v="191571"/>
    <n v="0.32"/>
    <x v="0"/>
    <s v="Austin"/>
    <s v=""/>
    <x v="1"/>
    <n v="1"/>
    <n v="61302.720000000001"/>
    <n v="252873.72"/>
    <x v="14"/>
    <n v="50"/>
    <s v="Thursday"/>
  </r>
  <r>
    <x v="669"/>
    <s v="Hannah White"/>
    <x v="0"/>
    <x v="3"/>
    <s v="Corporate"/>
    <x v="0"/>
    <s v="Caucasian"/>
    <n v="62"/>
    <x v="694"/>
    <n v="150555"/>
    <n v="0.13"/>
    <x v="0"/>
    <s v="Phoenix"/>
    <s v=""/>
    <x v="1"/>
    <n v="1"/>
    <n v="19572.150000000001"/>
    <n v="170127.15"/>
    <x v="8"/>
    <n v="5"/>
    <s v="Friday"/>
  </r>
  <r>
    <x v="670"/>
    <s v="Theodore Xi"/>
    <x v="6"/>
    <x v="1"/>
    <s v="Corporate"/>
    <x v="1"/>
    <s v="Asian"/>
    <n v="52"/>
    <x v="695"/>
    <n v="122890"/>
    <n v="7.0000000000000007E-2"/>
    <x v="1"/>
    <s v="Shanghai"/>
    <s v=""/>
    <x v="1"/>
    <n v="1"/>
    <n v="8602.3000000000011"/>
    <n v="131492.29999999999"/>
    <x v="8"/>
    <n v="41"/>
    <s v="Monday"/>
  </r>
  <r>
    <x v="671"/>
    <s v="Ezra Liang"/>
    <x v="9"/>
    <x v="1"/>
    <s v="Research &amp; Development"/>
    <x v="1"/>
    <s v="Asian"/>
    <n v="52"/>
    <x v="696"/>
    <n v="216999"/>
    <n v="0.37"/>
    <x v="0"/>
    <s v="Miami"/>
    <s v=""/>
    <x v="1"/>
    <n v="1"/>
    <n v="80289.63"/>
    <n v="297288.63"/>
    <x v="1"/>
    <n v="22"/>
    <s v="Monday"/>
  </r>
  <r>
    <x v="672"/>
    <s v="Grayson Yee"/>
    <x v="6"/>
    <x v="4"/>
    <s v="Corporate"/>
    <x v="1"/>
    <s v="Asian"/>
    <n v="48"/>
    <x v="697"/>
    <n v="110565"/>
    <n v="0.09"/>
    <x v="1"/>
    <s v="Beijing"/>
    <s v=""/>
    <x v="1"/>
    <n v="1"/>
    <n v="9950.85"/>
    <n v="120515.85"/>
    <x v="16"/>
    <n v="29"/>
    <s v="Thursday"/>
  </r>
  <r>
    <x v="673"/>
    <s v="Eli Richardson"/>
    <x v="12"/>
    <x v="0"/>
    <s v="Speciality Products"/>
    <x v="1"/>
    <s v="Caucasian"/>
    <n v="38"/>
    <x v="698"/>
    <n v="48762"/>
    <n v="0"/>
    <x v="0"/>
    <s v="Seattle"/>
    <s v=""/>
    <x v="1"/>
    <n v="1"/>
    <n v="0"/>
    <n v="48762"/>
    <x v="16"/>
    <n v="17"/>
    <s v="Sunday"/>
  </r>
  <r>
    <x v="674"/>
    <s v="Audrey Lee"/>
    <x v="25"/>
    <x v="5"/>
    <s v="Speciality Products"/>
    <x v="0"/>
    <s v="Asian"/>
    <n v="51"/>
    <x v="699"/>
    <n v="87036"/>
    <n v="0"/>
    <x v="1"/>
    <s v="Chongqing"/>
    <s v=""/>
    <x v="1"/>
    <n v="1"/>
    <n v="0"/>
    <n v="87036"/>
    <x v="5"/>
    <n v="6"/>
    <s v="Saturday"/>
  </r>
  <r>
    <x v="675"/>
    <s v="Jameson Allen"/>
    <x v="2"/>
    <x v="6"/>
    <s v="Speciality Products"/>
    <x v="1"/>
    <s v="Caucasian"/>
    <n v="32"/>
    <x v="700"/>
    <n v="177443"/>
    <n v="0.16"/>
    <x v="0"/>
    <s v="Seattle"/>
    <s v=""/>
    <x v="1"/>
    <n v="1"/>
    <n v="28390.880000000001"/>
    <n v="205833.88"/>
    <x v="0"/>
    <n v="49"/>
    <s v="Monday"/>
  </r>
  <r>
    <x v="676"/>
    <s v="Eliza Chen"/>
    <x v="14"/>
    <x v="0"/>
    <s v="Research &amp; Development"/>
    <x v="0"/>
    <s v="Asian"/>
    <n v="36"/>
    <x v="701"/>
    <n v="75862"/>
    <n v="0"/>
    <x v="0"/>
    <s v="Austin"/>
    <s v=""/>
    <x v="1"/>
    <n v="1"/>
    <n v="0"/>
    <n v="75862"/>
    <x v="0"/>
    <n v="18"/>
    <s v="Friday"/>
  </r>
  <r>
    <x v="677"/>
    <s v="Lyla Chen"/>
    <x v="15"/>
    <x v="4"/>
    <s v="Research &amp; Development"/>
    <x v="0"/>
    <s v="Asian"/>
    <n v="45"/>
    <x v="645"/>
    <n v="90870"/>
    <n v="0"/>
    <x v="0"/>
    <s v="Chicago"/>
    <s v=""/>
    <x v="1"/>
    <n v="1"/>
    <n v="0"/>
    <n v="90870"/>
    <x v="3"/>
    <n v="17"/>
    <s v="Friday"/>
  </r>
  <r>
    <x v="678"/>
    <s v="Emily Doan"/>
    <x v="11"/>
    <x v="5"/>
    <s v="Corporate"/>
    <x v="0"/>
    <s v="Asian"/>
    <n v="32"/>
    <x v="702"/>
    <n v="99202"/>
    <n v="0.11"/>
    <x v="0"/>
    <s v="Phoenix"/>
    <s v=""/>
    <x v="1"/>
    <n v="1"/>
    <n v="10912.22"/>
    <n v="110114.22"/>
    <x v="15"/>
    <n v="49"/>
    <s v="Thursday"/>
  </r>
  <r>
    <x v="679"/>
    <s v="Jack Mai"/>
    <x v="4"/>
    <x v="6"/>
    <s v="Corporate"/>
    <x v="1"/>
    <s v="Asian"/>
    <n v="45"/>
    <x v="703"/>
    <n v="92293"/>
    <n v="0"/>
    <x v="1"/>
    <s v="Chengdu"/>
    <s v=""/>
    <x v="1"/>
    <n v="1"/>
    <n v="0"/>
    <n v="92293"/>
    <x v="26"/>
    <n v="38"/>
    <s v="Saturday"/>
  </r>
  <r>
    <x v="680"/>
    <s v="Grayson Turner"/>
    <x v="29"/>
    <x v="0"/>
    <s v="Corporate"/>
    <x v="1"/>
    <s v="Caucasian"/>
    <n v="54"/>
    <x v="704"/>
    <n v="63196"/>
    <n v="0"/>
    <x v="0"/>
    <s v="Chicago"/>
    <d v="2014-10-26T00:00:00"/>
    <x v="0"/>
    <n v="0"/>
    <n v="0"/>
    <n v="63196"/>
    <x v="27"/>
    <n v="27"/>
    <s v="Tuesday"/>
  </r>
  <r>
    <x v="681"/>
    <s v="Ivy Tang"/>
    <x v="25"/>
    <x v="5"/>
    <s v="Speciality Products"/>
    <x v="0"/>
    <s v="Asian"/>
    <n v="48"/>
    <x v="705"/>
    <n v="65340"/>
    <n v="0"/>
    <x v="1"/>
    <s v="Shanghai"/>
    <d v="2018-05-09T00:00:00"/>
    <x v="0"/>
    <n v="0"/>
    <n v="0"/>
    <n v="65340"/>
    <x v="14"/>
    <n v="18"/>
    <s v="Thursday"/>
  </r>
  <r>
    <x v="682"/>
    <s v="Robert Zhang"/>
    <x v="9"/>
    <x v="6"/>
    <s v="Corporate"/>
    <x v="1"/>
    <s v="Asian"/>
    <n v="45"/>
    <x v="706"/>
    <n v="202680"/>
    <n v="0.32"/>
    <x v="0"/>
    <s v="Phoenix"/>
    <d v="2022-08-17T00:00:00"/>
    <x v="0"/>
    <n v="0"/>
    <n v="64857.599999999999"/>
    <n v="267537.59999999998"/>
    <x v="16"/>
    <n v="39"/>
    <s v="Thursday"/>
  </r>
  <r>
    <x v="683"/>
    <s v="Eva Alvarado"/>
    <x v="3"/>
    <x v="0"/>
    <s v="Manufacturing"/>
    <x v="0"/>
    <s v="Latino"/>
    <n v="46"/>
    <x v="707"/>
    <n v="77461"/>
    <n v="0.09"/>
    <x v="2"/>
    <s v="Sao Paulo"/>
    <s v=""/>
    <x v="1"/>
    <n v="1"/>
    <n v="6971.49"/>
    <n v="84432.49"/>
    <x v="5"/>
    <n v="17"/>
    <s v="Monday"/>
  </r>
  <r>
    <x v="684"/>
    <s v="Abigail Vang"/>
    <x v="19"/>
    <x v="5"/>
    <s v="Research &amp; Development"/>
    <x v="0"/>
    <s v="Asian"/>
    <n v="40"/>
    <x v="708"/>
    <n v="109680"/>
    <n v="0"/>
    <x v="1"/>
    <s v="Chengdu"/>
    <s v=""/>
    <x v="1"/>
    <n v="1"/>
    <n v="0"/>
    <n v="109680"/>
    <x v="0"/>
    <n v="37"/>
    <s v="Friday"/>
  </r>
  <r>
    <x v="140"/>
    <s v="Claire Adams"/>
    <x v="2"/>
    <x v="2"/>
    <s v="Manufacturing"/>
    <x v="0"/>
    <s v="Black"/>
    <n v="61"/>
    <x v="709"/>
    <n v="159567"/>
    <n v="0.28000000000000003"/>
    <x v="0"/>
    <s v="Phoenix"/>
    <s v=""/>
    <x v="1"/>
    <n v="1"/>
    <n v="44678.76"/>
    <n v="204245.76000000001"/>
    <x v="1"/>
    <n v="34"/>
    <s v="Tuesday"/>
  </r>
  <r>
    <x v="685"/>
    <s v="Theodore Marquez"/>
    <x v="25"/>
    <x v="5"/>
    <s v="Speciality Products"/>
    <x v="1"/>
    <s v="Latino"/>
    <n v="54"/>
    <x v="710"/>
    <n v="94407"/>
    <n v="0"/>
    <x v="2"/>
    <s v="Sao Paulo"/>
    <s v=""/>
    <x v="1"/>
    <n v="1"/>
    <n v="0"/>
    <n v="94407"/>
    <x v="14"/>
    <n v="47"/>
    <s v="Saturday"/>
  </r>
  <r>
    <x v="686"/>
    <s v="Hunter Nunez"/>
    <x v="9"/>
    <x v="4"/>
    <s v="Corporate"/>
    <x v="1"/>
    <s v="Latino"/>
    <n v="62"/>
    <x v="711"/>
    <n v="234594"/>
    <n v="0.33"/>
    <x v="0"/>
    <s v="Seattle"/>
    <s v=""/>
    <x v="1"/>
    <n v="1"/>
    <n v="77416.02"/>
    <n v="312010.02"/>
    <x v="12"/>
    <n v="33"/>
    <s v="Friday"/>
  </r>
  <r>
    <x v="687"/>
    <s v="Charles Henderson"/>
    <x v="28"/>
    <x v="0"/>
    <s v="Speciality Products"/>
    <x v="1"/>
    <s v="Caucasian"/>
    <n v="48"/>
    <x v="712"/>
    <n v="43080"/>
    <n v="0"/>
    <x v="0"/>
    <s v="Austin"/>
    <s v=""/>
    <x v="1"/>
    <n v="1"/>
    <n v="0"/>
    <n v="43080"/>
    <x v="12"/>
    <n v="7"/>
    <s v="Monday"/>
  </r>
  <r>
    <x v="688"/>
    <s v="Camila Cortez"/>
    <x v="6"/>
    <x v="6"/>
    <s v="Manufacturing"/>
    <x v="0"/>
    <s v="Latino"/>
    <n v="29"/>
    <x v="713"/>
    <n v="129541"/>
    <n v="0.08"/>
    <x v="0"/>
    <s v="Phoenix"/>
    <d v="2021-05-24T00:00:00"/>
    <x v="0"/>
    <n v="0"/>
    <n v="10363.280000000001"/>
    <n v="139904.28"/>
    <x v="9"/>
    <n v="20"/>
    <s v="Sunday"/>
  </r>
  <r>
    <x v="689"/>
    <s v="Aaron Garza"/>
    <x v="2"/>
    <x v="2"/>
    <s v="Research &amp; Development"/>
    <x v="1"/>
    <s v="Latino"/>
    <n v="39"/>
    <x v="714"/>
    <n v="165756"/>
    <n v="0.28000000000000003"/>
    <x v="0"/>
    <s v="Columbus"/>
    <d v="2020-06-09T00:00:00"/>
    <x v="0"/>
    <n v="0"/>
    <n v="46411.680000000008"/>
    <n v="212167.67999999999"/>
    <x v="11"/>
    <n v="52"/>
    <s v="Friday"/>
  </r>
  <r>
    <x v="690"/>
    <s v="Jose Singh"/>
    <x v="0"/>
    <x v="1"/>
    <s v="Speciality Products"/>
    <x v="1"/>
    <s v="Asian"/>
    <n v="44"/>
    <x v="715"/>
    <n v="142878"/>
    <n v="0.12"/>
    <x v="0"/>
    <s v="Columbus"/>
    <s v=""/>
    <x v="1"/>
    <n v="1"/>
    <n v="17145.36"/>
    <n v="160023.35999999999"/>
    <x v="22"/>
    <n v="15"/>
    <s v="Tuesday"/>
  </r>
  <r>
    <x v="691"/>
    <s v="Gabriel Joseph"/>
    <x v="2"/>
    <x v="5"/>
    <s v="Manufacturing"/>
    <x v="1"/>
    <s v="Caucasian"/>
    <n v="52"/>
    <x v="716"/>
    <n v="187992"/>
    <n v="0.28000000000000003"/>
    <x v="0"/>
    <s v="Miami"/>
    <s v=""/>
    <x v="1"/>
    <n v="1"/>
    <n v="52637.760000000002"/>
    <n v="240629.76000000001"/>
    <x v="2"/>
    <n v="43"/>
    <s v="Saturday"/>
  </r>
  <r>
    <x v="692"/>
    <s v="Natalia Santos"/>
    <x v="9"/>
    <x v="4"/>
    <s v="Speciality Products"/>
    <x v="0"/>
    <s v="Latino"/>
    <n v="45"/>
    <x v="717"/>
    <n v="249801"/>
    <n v="0.39"/>
    <x v="2"/>
    <s v="Sao Paulo"/>
    <s v=""/>
    <x v="1"/>
    <n v="1"/>
    <n v="97422.39"/>
    <n v="347223.39"/>
    <x v="3"/>
    <n v="9"/>
    <s v="Monday"/>
  </r>
  <r>
    <x v="693"/>
    <s v="Dylan Wilson"/>
    <x v="32"/>
    <x v="0"/>
    <s v="Research &amp; Development"/>
    <x v="1"/>
    <s v="Caucasian"/>
    <n v="48"/>
    <x v="718"/>
    <n v="76505"/>
    <n v="0"/>
    <x v="0"/>
    <s v="Seattle"/>
    <d v="2007-04-08T00:00:00"/>
    <x v="0"/>
    <n v="0"/>
    <n v="0"/>
    <n v="76505"/>
    <x v="2"/>
    <n v="39"/>
    <s v="Wednesday"/>
  </r>
  <r>
    <x v="694"/>
    <s v="Robert Alvarez"/>
    <x v="31"/>
    <x v="0"/>
    <s v="Corporate"/>
    <x v="1"/>
    <s v="Latino"/>
    <n v="39"/>
    <x v="324"/>
    <n v="84297"/>
    <n v="0"/>
    <x v="2"/>
    <s v="Manaus"/>
    <s v=""/>
    <x v="1"/>
    <n v="1"/>
    <n v="0"/>
    <n v="84297"/>
    <x v="0"/>
    <n v="43"/>
    <s v="Friday"/>
  </r>
  <r>
    <x v="695"/>
    <s v="Samantha Chavez"/>
    <x v="4"/>
    <x v="2"/>
    <s v="Speciality Products"/>
    <x v="0"/>
    <s v="Latino"/>
    <n v="53"/>
    <x v="719"/>
    <n v="75769"/>
    <n v="0"/>
    <x v="2"/>
    <s v="Manaus"/>
    <d v="2020-07-17T00:00:00"/>
    <x v="0"/>
    <n v="0"/>
    <n v="0"/>
    <n v="75769"/>
    <x v="5"/>
    <n v="2"/>
    <s v="Monday"/>
  </r>
  <r>
    <x v="68"/>
    <s v="Samuel Bailey"/>
    <x v="9"/>
    <x v="3"/>
    <s v="Speciality Products"/>
    <x v="1"/>
    <s v="Caucasian"/>
    <n v="41"/>
    <x v="720"/>
    <n v="235619"/>
    <n v="0.3"/>
    <x v="0"/>
    <s v="Seattle"/>
    <s v=""/>
    <x v="1"/>
    <n v="1"/>
    <n v="70685.7"/>
    <n v="306304.7"/>
    <x v="11"/>
    <n v="33"/>
    <s v="Saturday"/>
  </r>
  <r>
    <x v="696"/>
    <s v="Ezekiel Delgado"/>
    <x v="2"/>
    <x v="5"/>
    <s v="Speciality Products"/>
    <x v="1"/>
    <s v="Latino"/>
    <n v="40"/>
    <x v="721"/>
    <n v="187187"/>
    <n v="0.18"/>
    <x v="2"/>
    <s v="Manaus"/>
    <s v=""/>
    <x v="1"/>
    <n v="1"/>
    <n v="33693.659999999996"/>
    <n v="220880.66"/>
    <x v="6"/>
    <n v="6"/>
    <s v="Friday"/>
  </r>
  <r>
    <x v="21"/>
    <s v="Benjamin Ramirez"/>
    <x v="24"/>
    <x v="0"/>
    <s v="Research &amp; Development"/>
    <x v="1"/>
    <s v="Latino"/>
    <n v="48"/>
    <x v="722"/>
    <n v="68987"/>
    <n v="0"/>
    <x v="0"/>
    <s v="Chicago"/>
    <d v="2006-04-22T00:00:00"/>
    <x v="0"/>
    <n v="0"/>
    <n v="0"/>
    <n v="68987"/>
    <x v="17"/>
    <n v="31"/>
    <s v="Wednesday"/>
  </r>
  <r>
    <x v="697"/>
    <s v="Anthony Carter"/>
    <x v="2"/>
    <x v="5"/>
    <s v="Speciality Products"/>
    <x v="1"/>
    <s v="Caucasian"/>
    <n v="41"/>
    <x v="723"/>
    <n v="155926"/>
    <n v="0.24"/>
    <x v="0"/>
    <s v="Columbus"/>
    <d v="2008-05-30T00:00:00"/>
    <x v="0"/>
    <n v="0"/>
    <n v="37422.239999999998"/>
    <n v="193348.24"/>
    <x v="26"/>
    <n v="11"/>
    <s v="Thursday"/>
  </r>
  <r>
    <x v="698"/>
    <s v="Ethan Tang"/>
    <x v="4"/>
    <x v="3"/>
    <s v="Speciality Products"/>
    <x v="1"/>
    <s v="Asian"/>
    <n v="54"/>
    <x v="724"/>
    <n v="93668"/>
    <n v="0"/>
    <x v="0"/>
    <s v="Chicago"/>
    <s v=""/>
    <x v="1"/>
    <n v="1"/>
    <n v="0"/>
    <n v="93668"/>
    <x v="0"/>
    <n v="19"/>
    <s v="Wednesday"/>
  </r>
  <r>
    <x v="699"/>
    <s v="Sebastian Rogers"/>
    <x v="16"/>
    <x v="4"/>
    <s v="Research &amp; Development"/>
    <x v="1"/>
    <s v="Caucasian"/>
    <n v="38"/>
    <x v="725"/>
    <n v="69647"/>
    <n v="0"/>
    <x v="0"/>
    <s v="Miami"/>
    <d v="2022-04-20T00:00:00"/>
    <x v="0"/>
    <n v="0"/>
    <n v="0"/>
    <n v="69647"/>
    <x v="3"/>
    <n v="48"/>
    <s v="Friday"/>
  </r>
  <r>
    <x v="700"/>
    <s v="Miles Thao"/>
    <x v="27"/>
    <x v="0"/>
    <s v="Corporate"/>
    <x v="1"/>
    <s v="Asian"/>
    <n v="57"/>
    <x v="726"/>
    <n v="63318"/>
    <n v="0"/>
    <x v="0"/>
    <s v="Columbus"/>
    <s v=""/>
    <x v="1"/>
    <n v="1"/>
    <n v="0"/>
    <n v="63318"/>
    <x v="13"/>
    <n v="26"/>
    <s v="Thursday"/>
  </r>
  <r>
    <x v="701"/>
    <s v="William Cao"/>
    <x v="4"/>
    <x v="6"/>
    <s v="Manufacturing"/>
    <x v="1"/>
    <s v="Asian"/>
    <n v="63"/>
    <x v="727"/>
    <n v="77629"/>
    <n v="0"/>
    <x v="1"/>
    <s v="Beijing"/>
    <s v=""/>
    <x v="1"/>
    <n v="1"/>
    <n v="0"/>
    <n v="77629"/>
    <x v="5"/>
    <n v="7"/>
    <s v="Sunday"/>
  </r>
  <r>
    <x v="702"/>
    <s v="Leo Hsu"/>
    <x v="0"/>
    <x v="4"/>
    <s v="Manufacturing"/>
    <x v="1"/>
    <s v="Asian"/>
    <n v="62"/>
    <x v="728"/>
    <n v="138808"/>
    <n v="0.15"/>
    <x v="1"/>
    <s v="Chongqing"/>
    <s v=""/>
    <x v="1"/>
    <n v="1"/>
    <n v="20821.2"/>
    <n v="159629.20000000001"/>
    <x v="5"/>
    <n v="47"/>
    <s v="Wednesday"/>
  </r>
  <r>
    <x v="703"/>
    <s v="Avery Grant"/>
    <x v="14"/>
    <x v="0"/>
    <s v="Research &amp; Development"/>
    <x v="0"/>
    <s v="Caucasian"/>
    <n v="49"/>
    <x v="729"/>
    <n v="88777"/>
    <n v="0"/>
    <x v="0"/>
    <s v="Chicago"/>
    <s v=""/>
    <x v="1"/>
    <n v="1"/>
    <n v="0"/>
    <n v="88777"/>
    <x v="15"/>
    <n v="10"/>
    <s v="Wednesday"/>
  </r>
  <r>
    <x v="704"/>
    <s v="Penelope Fong"/>
    <x v="2"/>
    <x v="3"/>
    <s v="Corporate"/>
    <x v="0"/>
    <s v="Asian"/>
    <n v="60"/>
    <x v="730"/>
    <n v="186378"/>
    <n v="0.26"/>
    <x v="1"/>
    <s v="Chongqing"/>
    <s v=""/>
    <x v="1"/>
    <n v="1"/>
    <n v="48458.28"/>
    <n v="234836.28"/>
    <x v="18"/>
    <n v="20"/>
    <s v="Friday"/>
  </r>
  <r>
    <x v="705"/>
    <s v="Vivian Thao"/>
    <x v="10"/>
    <x v="5"/>
    <s v="Research &amp; Development"/>
    <x v="0"/>
    <s v="Asian"/>
    <n v="45"/>
    <x v="731"/>
    <n v="60017"/>
    <n v="0"/>
    <x v="0"/>
    <s v="Chicago"/>
    <s v=""/>
    <x v="1"/>
    <n v="1"/>
    <n v="0"/>
    <n v="60017"/>
    <x v="16"/>
    <n v="17"/>
    <s v="Thursday"/>
  </r>
  <r>
    <x v="706"/>
    <s v="Eva Estrada"/>
    <x v="0"/>
    <x v="2"/>
    <s v="Speciality Products"/>
    <x v="0"/>
    <s v="Latino"/>
    <n v="45"/>
    <x v="732"/>
    <n v="148991"/>
    <n v="0.12"/>
    <x v="2"/>
    <s v="Sao Paulo"/>
    <s v=""/>
    <x v="1"/>
    <n v="1"/>
    <n v="17878.919999999998"/>
    <n v="166869.91999999998"/>
    <x v="7"/>
    <n v="30"/>
    <s v="Tuesday"/>
  </r>
  <r>
    <x v="707"/>
    <s v="Emma Luna"/>
    <x v="17"/>
    <x v="5"/>
    <s v="Speciality Products"/>
    <x v="0"/>
    <s v="Latino"/>
    <n v="52"/>
    <x v="733"/>
    <n v="97398"/>
    <n v="0"/>
    <x v="2"/>
    <s v="Manaus"/>
    <s v=""/>
    <x v="1"/>
    <n v="1"/>
    <n v="0"/>
    <n v="97398"/>
    <x v="20"/>
    <n v="13"/>
    <s v="Tuesday"/>
  </r>
  <r>
    <x v="708"/>
    <s v="Charlotte Wu"/>
    <x v="15"/>
    <x v="4"/>
    <s v="Manufacturing"/>
    <x v="0"/>
    <s v="Asian"/>
    <n v="63"/>
    <x v="734"/>
    <n v="72805"/>
    <n v="0"/>
    <x v="1"/>
    <s v="Shanghai"/>
    <s v=""/>
    <x v="1"/>
    <n v="1"/>
    <n v="0"/>
    <n v="72805"/>
    <x v="26"/>
    <n v="18"/>
    <s v="Wednesday"/>
  </r>
  <r>
    <x v="709"/>
    <s v="Vivian Chu"/>
    <x v="26"/>
    <x v="2"/>
    <s v="Research &amp; Development"/>
    <x v="0"/>
    <s v="Asian"/>
    <n v="46"/>
    <x v="735"/>
    <n v="72131"/>
    <n v="0"/>
    <x v="1"/>
    <s v="Shanghai"/>
    <s v=""/>
    <x v="1"/>
    <n v="1"/>
    <n v="0"/>
    <n v="72131"/>
    <x v="9"/>
    <n v="4"/>
    <s v="Sunday"/>
  </r>
  <r>
    <x v="710"/>
    <s v="Jayden Williams"/>
    <x v="6"/>
    <x v="4"/>
    <s v="Manufacturing"/>
    <x v="1"/>
    <s v="Caucasian"/>
    <n v="64"/>
    <x v="736"/>
    <n v="104668"/>
    <n v="0.08"/>
    <x v="0"/>
    <s v="Columbus"/>
    <s v=""/>
    <x v="1"/>
    <n v="1"/>
    <n v="8373.44"/>
    <n v="113041.44"/>
    <x v="27"/>
    <n v="52"/>
    <s v="Saturday"/>
  </r>
  <r>
    <x v="711"/>
    <s v="Amelia Bell"/>
    <x v="4"/>
    <x v="2"/>
    <s v="Manufacturing"/>
    <x v="0"/>
    <s v="Caucasian"/>
    <n v="53"/>
    <x v="660"/>
    <n v="89769"/>
    <n v="0"/>
    <x v="0"/>
    <s v="Seattle"/>
    <s v=""/>
    <x v="1"/>
    <n v="1"/>
    <n v="0"/>
    <n v="89769"/>
    <x v="5"/>
    <n v="31"/>
    <s v="Saturday"/>
  </r>
  <r>
    <x v="712"/>
    <s v="Addison Mehta"/>
    <x v="6"/>
    <x v="2"/>
    <s v="Corporate"/>
    <x v="0"/>
    <s v="Asian"/>
    <n v="27"/>
    <x v="737"/>
    <n v="127616"/>
    <n v="7.0000000000000007E-2"/>
    <x v="0"/>
    <s v="Columbus"/>
    <s v=""/>
    <x v="1"/>
    <n v="1"/>
    <n v="8933.1200000000008"/>
    <n v="136549.12"/>
    <x v="7"/>
    <n v="37"/>
    <s v="Saturday"/>
  </r>
  <r>
    <x v="234"/>
    <s v="Alexander Jackson"/>
    <x v="6"/>
    <x v="4"/>
    <s v="Corporate"/>
    <x v="1"/>
    <s v="Caucasian"/>
    <n v="45"/>
    <x v="738"/>
    <n v="109883"/>
    <n v="7.0000000000000007E-2"/>
    <x v="0"/>
    <s v="Columbus"/>
    <s v=""/>
    <x v="1"/>
    <n v="1"/>
    <n v="7691.81"/>
    <n v="117574.81"/>
    <x v="14"/>
    <n v="28"/>
    <s v="Monday"/>
  </r>
  <r>
    <x v="713"/>
    <s v="Everly Lin"/>
    <x v="20"/>
    <x v="4"/>
    <s v="Manufacturing"/>
    <x v="0"/>
    <s v="Asian"/>
    <n v="25"/>
    <x v="739"/>
    <n v="47974"/>
    <n v="0"/>
    <x v="1"/>
    <s v="Chongqing"/>
    <s v=""/>
    <x v="1"/>
    <n v="1"/>
    <n v="0"/>
    <n v="47974"/>
    <x v="9"/>
    <n v="12"/>
    <s v="Monday"/>
  </r>
  <r>
    <x v="714"/>
    <s v="Lyla Stewart"/>
    <x v="0"/>
    <x v="0"/>
    <s v="Speciality Products"/>
    <x v="0"/>
    <s v="Caucasian"/>
    <n v="43"/>
    <x v="740"/>
    <n v="120321"/>
    <n v="0.12"/>
    <x v="0"/>
    <s v="Austin"/>
    <s v=""/>
    <x v="1"/>
    <n v="1"/>
    <n v="14438.519999999999"/>
    <n v="134759.51999999999"/>
    <x v="16"/>
    <n v="13"/>
    <s v="Friday"/>
  </r>
  <r>
    <x v="715"/>
    <s v="Brooklyn Ruiz"/>
    <x v="12"/>
    <x v="0"/>
    <s v="Manufacturing"/>
    <x v="0"/>
    <s v="Latino"/>
    <n v="61"/>
    <x v="741"/>
    <n v="57446"/>
    <n v="0"/>
    <x v="0"/>
    <s v="Phoenix"/>
    <s v=""/>
    <x v="1"/>
    <n v="1"/>
    <n v="0"/>
    <n v="57446"/>
    <x v="15"/>
    <n v="33"/>
    <s v="Sunday"/>
  </r>
  <r>
    <x v="716"/>
    <s v="Skylar Evans"/>
    <x v="2"/>
    <x v="3"/>
    <s v="Research &amp; Development"/>
    <x v="0"/>
    <s v="Caucasian"/>
    <n v="42"/>
    <x v="742"/>
    <n v="174099"/>
    <n v="0.26"/>
    <x v="0"/>
    <s v="Austin"/>
    <s v=""/>
    <x v="1"/>
    <n v="1"/>
    <n v="45265.74"/>
    <n v="219364.74"/>
    <x v="8"/>
    <n v="23"/>
    <s v="Thursday"/>
  </r>
  <r>
    <x v="717"/>
    <s v="Lincoln Huynh"/>
    <x v="0"/>
    <x v="1"/>
    <s v="Manufacturing"/>
    <x v="1"/>
    <s v="Asian"/>
    <n v="63"/>
    <x v="743"/>
    <n v="128703"/>
    <n v="0.13"/>
    <x v="0"/>
    <s v="Austin"/>
    <s v=""/>
    <x v="1"/>
    <n v="1"/>
    <n v="16731.39"/>
    <n v="145434.39000000001"/>
    <x v="12"/>
    <n v="6"/>
    <s v="Friday"/>
  </r>
  <r>
    <x v="718"/>
    <s v="Hazel Griffin"/>
    <x v="17"/>
    <x v="5"/>
    <s v="Corporate"/>
    <x v="0"/>
    <s v="Caucasian"/>
    <n v="32"/>
    <x v="744"/>
    <n v="65247"/>
    <n v="0"/>
    <x v="0"/>
    <s v="Phoenix"/>
    <s v=""/>
    <x v="1"/>
    <n v="1"/>
    <n v="0"/>
    <n v="65247"/>
    <x v="16"/>
    <n v="46"/>
    <s v="Monday"/>
  </r>
  <r>
    <x v="719"/>
    <s v="Charles Gonzalez"/>
    <x v="10"/>
    <x v="5"/>
    <s v="Research &amp; Development"/>
    <x v="1"/>
    <s v="Latino"/>
    <n v="27"/>
    <x v="745"/>
    <n v="64247"/>
    <n v="0"/>
    <x v="2"/>
    <s v="Rio de Janerio"/>
    <s v=""/>
    <x v="1"/>
    <n v="1"/>
    <n v="0"/>
    <n v="64247"/>
    <x v="7"/>
    <n v="39"/>
    <s v="Friday"/>
  </r>
  <r>
    <x v="720"/>
    <s v="Leah Patterson"/>
    <x v="6"/>
    <x v="4"/>
    <s v="Research &amp; Development"/>
    <x v="0"/>
    <s v="Caucasian"/>
    <n v="33"/>
    <x v="280"/>
    <n v="118253"/>
    <n v="0.08"/>
    <x v="0"/>
    <s v="Austin"/>
    <s v=""/>
    <x v="1"/>
    <n v="1"/>
    <n v="9460.24"/>
    <n v="127713.24"/>
    <x v="14"/>
    <n v="24"/>
    <s v="Monday"/>
  </r>
  <r>
    <x v="721"/>
    <s v="Avery Sun"/>
    <x v="19"/>
    <x v="5"/>
    <s v="Manufacturing"/>
    <x v="0"/>
    <s v="Asian"/>
    <n v="45"/>
    <x v="746"/>
    <n v="109422"/>
    <n v="0"/>
    <x v="1"/>
    <s v="Chongqing"/>
    <s v=""/>
    <x v="1"/>
    <n v="1"/>
    <n v="0"/>
    <n v="109422"/>
    <x v="18"/>
    <n v="11"/>
    <s v="Thursday"/>
  </r>
  <r>
    <x v="722"/>
    <s v="Isaac Yoon"/>
    <x v="6"/>
    <x v="4"/>
    <s v="Corporate"/>
    <x v="1"/>
    <s v="Asian"/>
    <n v="41"/>
    <x v="747"/>
    <n v="126950"/>
    <n v="0.1"/>
    <x v="0"/>
    <s v="Chicago"/>
    <s v=""/>
    <x v="1"/>
    <n v="1"/>
    <n v="12695"/>
    <n v="139645"/>
    <x v="3"/>
    <n v="6"/>
    <s v="Wednesday"/>
  </r>
  <r>
    <x v="723"/>
    <s v="Isabella Bui"/>
    <x v="14"/>
    <x v="0"/>
    <s v="Manufacturing"/>
    <x v="0"/>
    <s v="Asian"/>
    <n v="36"/>
    <x v="748"/>
    <n v="97500"/>
    <n v="0"/>
    <x v="0"/>
    <s v="Miami"/>
    <s v=""/>
    <x v="1"/>
    <n v="1"/>
    <n v="0"/>
    <n v="97500"/>
    <x v="15"/>
    <n v="47"/>
    <s v="Friday"/>
  </r>
  <r>
    <x v="724"/>
    <s v="Gabriel Zhou"/>
    <x v="12"/>
    <x v="0"/>
    <s v="Manufacturing"/>
    <x v="1"/>
    <s v="Asian"/>
    <n v="25"/>
    <x v="735"/>
    <n v="41844"/>
    <n v="0"/>
    <x v="1"/>
    <s v="Chongqing"/>
    <s v=""/>
    <x v="1"/>
    <n v="1"/>
    <n v="0"/>
    <n v="41844"/>
    <x v="9"/>
    <n v="4"/>
    <s v="Sunday"/>
  </r>
  <r>
    <x v="725"/>
    <s v="Jack Vu"/>
    <x v="13"/>
    <x v="3"/>
    <s v="Research &amp; Development"/>
    <x v="1"/>
    <s v="Asian"/>
    <n v="43"/>
    <x v="749"/>
    <n v="58875"/>
    <n v="0"/>
    <x v="1"/>
    <s v="Chengdu"/>
    <s v=""/>
    <x v="1"/>
    <n v="1"/>
    <n v="0"/>
    <n v="58875"/>
    <x v="15"/>
    <n v="7"/>
    <s v="Monday"/>
  </r>
  <r>
    <x v="726"/>
    <s v="Valentina Moua"/>
    <x v="5"/>
    <x v="2"/>
    <s v="Manufacturing"/>
    <x v="0"/>
    <s v="Asian"/>
    <n v="37"/>
    <x v="750"/>
    <n v="64204"/>
    <n v="0"/>
    <x v="0"/>
    <s v="Columbus"/>
    <d v="2021-04-20T00:00:00"/>
    <x v="0"/>
    <n v="0"/>
    <n v="0"/>
    <n v="64204"/>
    <x v="16"/>
    <n v="46"/>
    <s v="Tuesday"/>
  </r>
  <r>
    <x v="727"/>
    <s v="Quinn Trinh"/>
    <x v="13"/>
    <x v="2"/>
    <s v="Corporate"/>
    <x v="0"/>
    <s v="Asian"/>
    <n v="42"/>
    <x v="751"/>
    <n v="67743"/>
    <n v="0"/>
    <x v="1"/>
    <s v="Beijing"/>
    <d v="2014-12-25T00:00:00"/>
    <x v="0"/>
    <n v="0"/>
    <n v="0"/>
    <n v="67743"/>
    <x v="22"/>
    <n v="20"/>
    <s v="Sunday"/>
  </r>
  <r>
    <x v="728"/>
    <s v="Caroline Nelson"/>
    <x v="26"/>
    <x v="2"/>
    <s v="Speciality Products"/>
    <x v="0"/>
    <s v="Black"/>
    <n v="60"/>
    <x v="752"/>
    <n v="71677"/>
    <n v="0"/>
    <x v="0"/>
    <s v="Columbus"/>
    <s v=""/>
    <x v="1"/>
    <n v="1"/>
    <n v="0"/>
    <n v="71677"/>
    <x v="1"/>
    <n v="31"/>
    <s v="Wednesday"/>
  </r>
  <r>
    <x v="729"/>
    <s v="Miles Dang"/>
    <x v="12"/>
    <x v="0"/>
    <s v="Speciality Products"/>
    <x v="1"/>
    <s v="Asian"/>
    <n v="61"/>
    <x v="753"/>
    <n v="40063"/>
    <n v="0"/>
    <x v="0"/>
    <s v="Miami"/>
    <s v=""/>
    <x v="1"/>
    <n v="1"/>
    <n v="0"/>
    <n v="40063"/>
    <x v="28"/>
    <n v="40"/>
    <s v="Sunday"/>
  </r>
  <r>
    <x v="730"/>
    <s v="Leah Bryant"/>
    <x v="12"/>
    <x v="0"/>
    <s v="Manufacturing"/>
    <x v="0"/>
    <s v="Caucasian"/>
    <n v="55"/>
    <x v="754"/>
    <n v="40124"/>
    <n v="0"/>
    <x v="0"/>
    <s v="Austin"/>
    <s v=""/>
    <x v="1"/>
    <n v="1"/>
    <n v="0"/>
    <n v="40124"/>
    <x v="18"/>
    <n v="18"/>
    <s v="Friday"/>
  </r>
  <r>
    <x v="731"/>
    <s v="Henry Jung"/>
    <x v="18"/>
    <x v="5"/>
    <s v="Manufacturing"/>
    <x v="1"/>
    <s v="Asian"/>
    <n v="57"/>
    <x v="755"/>
    <n v="103183"/>
    <n v="0"/>
    <x v="0"/>
    <s v="Austin"/>
    <d v="2021-07-09T00:00:00"/>
    <x v="0"/>
    <n v="0"/>
    <n v="0"/>
    <n v="103183"/>
    <x v="7"/>
    <n v="9"/>
    <s v="Monday"/>
  </r>
  <r>
    <x v="732"/>
    <s v="Benjamin Mai"/>
    <x v="27"/>
    <x v="0"/>
    <s v="Corporate"/>
    <x v="1"/>
    <s v="Asian"/>
    <n v="54"/>
    <x v="756"/>
    <n v="95239"/>
    <n v="0"/>
    <x v="0"/>
    <s v="Phoenix"/>
    <s v=""/>
    <x v="1"/>
    <n v="1"/>
    <n v="0"/>
    <n v="95239"/>
    <x v="25"/>
    <n v="25"/>
    <s v="Monday"/>
  </r>
  <r>
    <x v="733"/>
    <s v="Anna Han"/>
    <x v="25"/>
    <x v="5"/>
    <s v="Manufacturing"/>
    <x v="0"/>
    <s v="Asian"/>
    <n v="29"/>
    <x v="757"/>
    <n v="75012"/>
    <n v="0"/>
    <x v="0"/>
    <s v="Chicago"/>
    <s v=""/>
    <x v="1"/>
    <n v="1"/>
    <n v="0"/>
    <n v="75012"/>
    <x v="3"/>
    <n v="45"/>
    <s v="Saturday"/>
  </r>
  <r>
    <x v="734"/>
    <s v="Ariana Kim"/>
    <x v="23"/>
    <x v="0"/>
    <s v="Manufacturing"/>
    <x v="0"/>
    <s v="Asian"/>
    <n v="33"/>
    <x v="758"/>
    <n v="96366"/>
    <n v="0"/>
    <x v="1"/>
    <s v="Chengdu"/>
    <s v=""/>
    <x v="1"/>
    <n v="1"/>
    <n v="0"/>
    <n v="96366"/>
    <x v="15"/>
    <n v="27"/>
    <s v="Sunday"/>
  </r>
  <r>
    <x v="735"/>
    <s v="Alice Tran"/>
    <x v="7"/>
    <x v="6"/>
    <s v="Corporate"/>
    <x v="0"/>
    <s v="Asian"/>
    <n v="39"/>
    <x v="759"/>
    <n v="40897"/>
    <n v="0"/>
    <x v="0"/>
    <s v="Seattle"/>
    <s v=""/>
    <x v="1"/>
    <n v="1"/>
    <n v="0"/>
    <n v="40897"/>
    <x v="15"/>
    <n v="31"/>
    <s v="Tuesday"/>
  </r>
  <r>
    <x v="736"/>
    <s v="Hailey Song"/>
    <x v="6"/>
    <x v="1"/>
    <s v="Research &amp; Development"/>
    <x v="0"/>
    <s v="Asian"/>
    <n v="37"/>
    <x v="760"/>
    <n v="124928"/>
    <n v="0.06"/>
    <x v="1"/>
    <s v="Chongqing"/>
    <s v=""/>
    <x v="1"/>
    <n v="1"/>
    <n v="7495.6799999999994"/>
    <n v="132423.67999999999"/>
    <x v="0"/>
    <n v="35"/>
    <s v="Tuesday"/>
  </r>
  <r>
    <x v="737"/>
    <s v="Lydia Morales"/>
    <x v="6"/>
    <x v="1"/>
    <s v="Speciality Products"/>
    <x v="0"/>
    <s v="Latino"/>
    <n v="51"/>
    <x v="761"/>
    <n v="108221"/>
    <n v="0.05"/>
    <x v="2"/>
    <s v="Manaus"/>
    <s v=""/>
    <x v="1"/>
    <n v="1"/>
    <n v="5411.05"/>
    <n v="113632.05"/>
    <x v="11"/>
    <n v="24"/>
    <s v="Friday"/>
  </r>
  <r>
    <x v="210"/>
    <s v="Liam Sanders"/>
    <x v="15"/>
    <x v="4"/>
    <s v="Corporate"/>
    <x v="1"/>
    <s v="Caucasian"/>
    <n v="46"/>
    <x v="762"/>
    <n v="75579"/>
    <n v="0"/>
    <x v="0"/>
    <s v="Seattle"/>
    <s v=""/>
    <x v="1"/>
    <n v="1"/>
    <n v="0"/>
    <n v="75579"/>
    <x v="26"/>
    <n v="8"/>
    <s v="Tuesday"/>
  </r>
  <r>
    <x v="738"/>
    <s v="Luke Sanchez"/>
    <x v="0"/>
    <x v="4"/>
    <s v="Manufacturing"/>
    <x v="1"/>
    <s v="Latino"/>
    <n v="41"/>
    <x v="763"/>
    <n v="129903"/>
    <n v="0.13"/>
    <x v="2"/>
    <s v="Sao Paulo"/>
    <s v=""/>
    <x v="1"/>
    <n v="1"/>
    <n v="16887.39"/>
    <n v="146790.39000000001"/>
    <x v="16"/>
    <n v="53"/>
    <s v="Sunday"/>
  </r>
  <r>
    <x v="739"/>
    <s v="Grace Sun"/>
    <x v="2"/>
    <x v="1"/>
    <s v="Research &amp; Development"/>
    <x v="0"/>
    <s v="Asian"/>
    <n v="25"/>
    <x v="441"/>
    <n v="186870"/>
    <n v="0.2"/>
    <x v="1"/>
    <s v="Shanghai"/>
    <s v=""/>
    <x v="1"/>
    <n v="1"/>
    <n v="37374"/>
    <n v="224244"/>
    <x v="9"/>
    <n v="16"/>
    <s v="Saturday"/>
  </r>
  <r>
    <x v="740"/>
    <s v="Ezra Banks"/>
    <x v="13"/>
    <x v="2"/>
    <s v="Research &amp; Development"/>
    <x v="1"/>
    <s v="Caucasian"/>
    <n v="37"/>
    <x v="764"/>
    <n v="57531"/>
    <n v="0"/>
    <x v="0"/>
    <s v="Chicago"/>
    <s v=""/>
    <x v="1"/>
    <n v="1"/>
    <n v="0"/>
    <n v="57531"/>
    <x v="22"/>
    <n v="17"/>
    <s v="Friday"/>
  </r>
  <r>
    <x v="741"/>
    <s v="Jayden Kang"/>
    <x v="7"/>
    <x v="1"/>
    <s v="Research &amp; Development"/>
    <x v="1"/>
    <s v="Asian"/>
    <n v="46"/>
    <x v="765"/>
    <n v="55894"/>
    <n v="0"/>
    <x v="0"/>
    <s v="Seattle"/>
    <s v=""/>
    <x v="1"/>
    <n v="1"/>
    <n v="0"/>
    <n v="55894"/>
    <x v="24"/>
    <n v="18"/>
    <s v="Sunday"/>
  </r>
  <r>
    <x v="742"/>
    <s v="Skylar Shah"/>
    <x v="17"/>
    <x v="5"/>
    <s v="Manufacturing"/>
    <x v="0"/>
    <s v="Asian"/>
    <n v="42"/>
    <x v="766"/>
    <n v="72903"/>
    <n v="0"/>
    <x v="0"/>
    <s v="Phoenix"/>
    <s v=""/>
    <x v="1"/>
    <n v="1"/>
    <n v="0"/>
    <n v="72903"/>
    <x v="14"/>
    <n v="17"/>
    <s v="Friday"/>
  </r>
  <r>
    <x v="195"/>
    <s v="Sebastian Le"/>
    <x v="7"/>
    <x v="1"/>
    <s v="Corporate"/>
    <x v="1"/>
    <s v="Asian"/>
    <n v="37"/>
    <x v="744"/>
    <n v="45369"/>
    <n v="0"/>
    <x v="1"/>
    <s v="Beijing"/>
    <s v=""/>
    <x v="1"/>
    <n v="1"/>
    <n v="0"/>
    <n v="45369"/>
    <x v="16"/>
    <n v="46"/>
    <s v="Monday"/>
  </r>
  <r>
    <x v="743"/>
    <s v="Luca Nelson"/>
    <x v="6"/>
    <x v="1"/>
    <s v="Speciality Products"/>
    <x v="1"/>
    <s v="Caucasian"/>
    <n v="60"/>
    <x v="767"/>
    <n v="106578"/>
    <n v="0.09"/>
    <x v="0"/>
    <s v="Miami"/>
    <s v=""/>
    <x v="1"/>
    <n v="1"/>
    <n v="9592.02"/>
    <n v="116170.02"/>
    <x v="22"/>
    <n v="25"/>
    <s v="Tuesday"/>
  </r>
  <r>
    <x v="744"/>
    <s v="Riley Ramirez"/>
    <x v="15"/>
    <x v="4"/>
    <s v="Research &amp; Development"/>
    <x v="0"/>
    <s v="Latino"/>
    <n v="52"/>
    <x v="768"/>
    <n v="92994"/>
    <n v="0"/>
    <x v="0"/>
    <s v="Chicago"/>
    <s v=""/>
    <x v="1"/>
    <n v="1"/>
    <n v="0"/>
    <n v="92994"/>
    <x v="10"/>
    <n v="38"/>
    <s v="Monday"/>
  </r>
  <r>
    <x v="745"/>
    <s v="Jaxon Fong"/>
    <x v="4"/>
    <x v="2"/>
    <s v="Speciality Products"/>
    <x v="1"/>
    <s v="Asian"/>
    <n v="59"/>
    <x v="769"/>
    <n v="83685"/>
    <n v="0"/>
    <x v="1"/>
    <s v="Beijing"/>
    <s v=""/>
    <x v="1"/>
    <n v="1"/>
    <n v="0"/>
    <n v="83685"/>
    <x v="1"/>
    <n v="11"/>
    <s v="Thursday"/>
  </r>
  <r>
    <x v="114"/>
    <s v="Kayden Jordan"/>
    <x v="21"/>
    <x v="0"/>
    <s v="Research &amp; Development"/>
    <x v="1"/>
    <s v="Caucasian"/>
    <n v="48"/>
    <x v="770"/>
    <n v="99335"/>
    <n v="0"/>
    <x v="0"/>
    <s v="Phoenix"/>
    <s v=""/>
    <x v="1"/>
    <n v="1"/>
    <n v="0"/>
    <n v="99335"/>
    <x v="22"/>
    <n v="38"/>
    <s v="Tuesday"/>
  </r>
  <r>
    <x v="746"/>
    <s v="Alexander James"/>
    <x v="0"/>
    <x v="4"/>
    <s v="Manufacturing"/>
    <x v="1"/>
    <s v="Caucasian"/>
    <n v="42"/>
    <x v="771"/>
    <n v="131179"/>
    <n v="0.15"/>
    <x v="0"/>
    <s v="Columbus"/>
    <s v=""/>
    <x v="1"/>
    <n v="1"/>
    <n v="19676.849999999999"/>
    <n v="150855.85"/>
    <x v="11"/>
    <n v="16"/>
    <s v="Thursday"/>
  </r>
  <r>
    <x v="747"/>
    <s v="Connor Luu"/>
    <x v="3"/>
    <x v="0"/>
    <s v="Speciality Products"/>
    <x v="1"/>
    <s v="Asian"/>
    <n v="35"/>
    <x v="772"/>
    <n v="73899"/>
    <n v="0.05"/>
    <x v="1"/>
    <s v="Chengdu"/>
    <s v=""/>
    <x v="1"/>
    <n v="1"/>
    <n v="3694.9500000000003"/>
    <n v="77593.95"/>
    <x v="0"/>
    <n v="19"/>
    <s v="Tuesday"/>
  </r>
  <r>
    <x v="748"/>
    <s v="Christopher Lam"/>
    <x v="9"/>
    <x v="3"/>
    <s v="Manufacturing"/>
    <x v="1"/>
    <s v="Asian"/>
    <n v="64"/>
    <x v="773"/>
    <n v="252325"/>
    <n v="0.4"/>
    <x v="0"/>
    <s v="Columbus"/>
    <s v=""/>
    <x v="1"/>
    <n v="1"/>
    <n v="100930"/>
    <n v="353255"/>
    <x v="11"/>
    <n v="13"/>
    <s v="Friday"/>
  </r>
  <r>
    <x v="749"/>
    <s v="Sophie Owens"/>
    <x v="13"/>
    <x v="1"/>
    <s v="Research &amp; Development"/>
    <x v="0"/>
    <s v="Caucasian"/>
    <n v="30"/>
    <x v="774"/>
    <n v="52697"/>
    <n v="0"/>
    <x v="0"/>
    <s v="Seattle"/>
    <s v=""/>
    <x v="1"/>
    <n v="1"/>
    <n v="0"/>
    <n v="52697"/>
    <x v="16"/>
    <n v="10"/>
    <s v="Thursday"/>
  </r>
  <r>
    <x v="711"/>
    <s v="Addison Perez"/>
    <x v="19"/>
    <x v="5"/>
    <s v="Speciality Products"/>
    <x v="0"/>
    <s v="Latino"/>
    <n v="29"/>
    <x v="775"/>
    <n v="123588"/>
    <n v="0"/>
    <x v="2"/>
    <s v="Sao Paulo"/>
    <s v=""/>
    <x v="1"/>
    <n v="1"/>
    <n v="0"/>
    <n v="123588"/>
    <x v="6"/>
    <n v="39"/>
    <s v="Friday"/>
  </r>
  <r>
    <x v="750"/>
    <s v="Hadley Dang"/>
    <x v="9"/>
    <x v="3"/>
    <s v="Corporate"/>
    <x v="0"/>
    <s v="Asian"/>
    <n v="47"/>
    <x v="205"/>
    <n v="243568"/>
    <n v="0.33"/>
    <x v="0"/>
    <s v="Austin"/>
    <s v=""/>
    <x v="1"/>
    <n v="1"/>
    <n v="80377.440000000002"/>
    <n v="323945.44"/>
    <x v="9"/>
    <n v="53"/>
    <s v="Sunday"/>
  </r>
  <r>
    <x v="559"/>
    <s v="Ethan Mehta"/>
    <x v="2"/>
    <x v="2"/>
    <s v="Research &amp; Development"/>
    <x v="1"/>
    <s v="Asian"/>
    <n v="49"/>
    <x v="776"/>
    <n v="199176"/>
    <n v="0.24"/>
    <x v="0"/>
    <s v="Phoenix"/>
    <s v=""/>
    <x v="1"/>
    <n v="1"/>
    <n v="47802.239999999998"/>
    <n v="246978.24"/>
    <x v="23"/>
    <n v="29"/>
    <s v="Friday"/>
  </r>
  <r>
    <x v="47"/>
    <s v="Madison Her"/>
    <x v="1"/>
    <x v="0"/>
    <s v="Speciality Products"/>
    <x v="0"/>
    <s v="Asian"/>
    <n v="56"/>
    <x v="777"/>
    <n v="82806"/>
    <n v="0"/>
    <x v="0"/>
    <s v="Seattle"/>
    <s v=""/>
    <x v="1"/>
    <n v="1"/>
    <n v="0"/>
    <n v="82806"/>
    <x v="19"/>
    <n v="25"/>
    <s v="Saturday"/>
  </r>
  <r>
    <x v="751"/>
    <s v="Savannah Singh"/>
    <x v="2"/>
    <x v="6"/>
    <s v="Speciality Products"/>
    <x v="0"/>
    <s v="Asian"/>
    <n v="53"/>
    <x v="778"/>
    <n v="164399"/>
    <n v="0.25"/>
    <x v="0"/>
    <s v="Seattle"/>
    <s v=""/>
    <x v="1"/>
    <n v="1"/>
    <n v="41099.75"/>
    <n v="205498.75"/>
    <x v="1"/>
    <n v="25"/>
    <s v="Friday"/>
  </r>
  <r>
    <x v="752"/>
    <s v="Nevaeh Hsu"/>
    <x v="0"/>
    <x v="4"/>
    <s v="Manufacturing"/>
    <x v="0"/>
    <s v="Asian"/>
    <n v="32"/>
    <x v="779"/>
    <n v="154956"/>
    <n v="0.13"/>
    <x v="0"/>
    <s v="Phoenix"/>
    <s v=""/>
    <x v="1"/>
    <n v="1"/>
    <n v="20144.280000000002"/>
    <n v="175100.28"/>
    <x v="5"/>
    <n v="15"/>
    <s v="Friday"/>
  </r>
  <r>
    <x v="753"/>
    <s v="Jordan Zhu"/>
    <x v="0"/>
    <x v="6"/>
    <s v="Manufacturing"/>
    <x v="1"/>
    <s v="Asian"/>
    <n v="32"/>
    <x v="780"/>
    <n v="143970"/>
    <n v="0.12"/>
    <x v="0"/>
    <s v="Seattle"/>
    <d v="2017-12-09T00:00:00"/>
    <x v="0"/>
    <n v="0"/>
    <n v="17276.399999999998"/>
    <n v="161246.39999999999"/>
    <x v="5"/>
    <n v="5"/>
    <s v="Sunday"/>
  </r>
  <r>
    <x v="754"/>
    <s v="Jackson Navarro"/>
    <x v="2"/>
    <x v="2"/>
    <s v="Corporate"/>
    <x v="1"/>
    <s v="Latino"/>
    <n v="52"/>
    <x v="775"/>
    <n v="163143"/>
    <n v="0.28000000000000003"/>
    <x v="2"/>
    <s v="Sao Paulo"/>
    <s v=""/>
    <x v="1"/>
    <n v="1"/>
    <n v="45680.04"/>
    <n v="208823.04000000001"/>
    <x v="6"/>
    <n v="39"/>
    <s v="Friday"/>
  </r>
  <r>
    <x v="755"/>
    <s v="Sadie Patterson"/>
    <x v="4"/>
    <x v="3"/>
    <s v="Speciality Products"/>
    <x v="0"/>
    <s v="Caucasian"/>
    <n v="38"/>
    <x v="154"/>
    <n v="89390"/>
    <n v="0"/>
    <x v="0"/>
    <s v="Seattle"/>
    <s v=""/>
    <x v="1"/>
    <n v="1"/>
    <n v="0"/>
    <n v="89390"/>
    <x v="6"/>
    <n v="30"/>
    <s v="Friday"/>
  </r>
  <r>
    <x v="756"/>
    <s v="Christopher Butler"/>
    <x v="23"/>
    <x v="0"/>
    <s v="Manufacturing"/>
    <x v="1"/>
    <s v="Caucasian"/>
    <n v="41"/>
    <x v="781"/>
    <n v="67468"/>
    <n v="0"/>
    <x v="0"/>
    <s v="Miami"/>
    <s v=""/>
    <x v="1"/>
    <n v="1"/>
    <n v="0"/>
    <n v="67468"/>
    <x v="5"/>
    <n v="40"/>
    <s v="Thursday"/>
  </r>
  <r>
    <x v="757"/>
    <s v="Penelope Rodriguez"/>
    <x v="11"/>
    <x v="5"/>
    <s v="Manufacturing"/>
    <x v="0"/>
    <s v="Latino"/>
    <n v="49"/>
    <x v="782"/>
    <n v="100810"/>
    <n v="0.12"/>
    <x v="2"/>
    <s v="Rio de Janerio"/>
    <s v=""/>
    <x v="1"/>
    <n v="1"/>
    <n v="12097.199999999999"/>
    <n v="112907.2"/>
    <x v="0"/>
    <n v="11"/>
    <s v="Saturday"/>
  </r>
  <r>
    <x v="758"/>
    <s v="Emily Lau"/>
    <x v="4"/>
    <x v="1"/>
    <s v="Manufacturing"/>
    <x v="0"/>
    <s v="Asian"/>
    <n v="35"/>
    <x v="363"/>
    <n v="74779"/>
    <n v="0"/>
    <x v="0"/>
    <s v="Phoenix"/>
    <s v=""/>
    <x v="1"/>
    <n v="1"/>
    <n v="0"/>
    <n v="74779"/>
    <x v="3"/>
    <n v="12"/>
    <s v="Monday"/>
  </r>
  <r>
    <x v="281"/>
    <s v="Sophie Oh"/>
    <x v="24"/>
    <x v="0"/>
    <s v="Corporate"/>
    <x v="0"/>
    <s v="Asian"/>
    <n v="29"/>
    <x v="783"/>
    <n v="63985"/>
    <n v="0"/>
    <x v="0"/>
    <s v="Miami"/>
    <s v=""/>
    <x v="1"/>
    <n v="1"/>
    <n v="0"/>
    <n v="63985"/>
    <x v="5"/>
    <n v="45"/>
    <s v="Thursday"/>
  </r>
  <r>
    <x v="759"/>
    <s v="Chloe Allen"/>
    <x v="29"/>
    <x v="0"/>
    <s v="Manufacturing"/>
    <x v="0"/>
    <s v="Caucasian"/>
    <n v="64"/>
    <x v="784"/>
    <n v="77903"/>
    <n v="0"/>
    <x v="0"/>
    <s v="Seattle"/>
    <s v=""/>
    <x v="1"/>
    <n v="1"/>
    <n v="0"/>
    <n v="77903"/>
    <x v="18"/>
    <n v="28"/>
    <s v="Thursday"/>
  </r>
  <r>
    <x v="760"/>
    <s v="Caleb Nelson"/>
    <x v="2"/>
    <x v="6"/>
    <s v="Corporate"/>
    <x v="1"/>
    <s v="Caucasian"/>
    <n v="33"/>
    <x v="785"/>
    <n v="164396"/>
    <n v="0.28999999999999998"/>
    <x v="0"/>
    <s v="Columbus"/>
    <s v=""/>
    <x v="1"/>
    <n v="1"/>
    <n v="47674.84"/>
    <n v="212070.84"/>
    <x v="5"/>
    <n v="24"/>
    <s v="Monday"/>
  </r>
  <r>
    <x v="761"/>
    <s v="Oliver Moua"/>
    <x v="30"/>
    <x v="0"/>
    <s v="Corporate"/>
    <x v="1"/>
    <s v="Asian"/>
    <n v="29"/>
    <x v="786"/>
    <n v="71234"/>
    <n v="0"/>
    <x v="0"/>
    <s v="Seattle"/>
    <s v=""/>
    <x v="1"/>
    <n v="1"/>
    <n v="0"/>
    <n v="71234"/>
    <x v="9"/>
    <n v="27"/>
    <s v="Monday"/>
  </r>
  <r>
    <x v="762"/>
    <s v="Wesley Doan"/>
    <x v="6"/>
    <x v="1"/>
    <s v="Corporate"/>
    <x v="1"/>
    <s v="Asian"/>
    <n v="63"/>
    <x v="787"/>
    <n v="122487"/>
    <n v="0.08"/>
    <x v="1"/>
    <s v="Shanghai"/>
    <s v=""/>
    <x v="1"/>
    <n v="1"/>
    <n v="9798.9600000000009"/>
    <n v="132285.96"/>
    <x v="18"/>
    <n v="17"/>
    <s v="Monday"/>
  </r>
  <r>
    <x v="763"/>
    <s v="Nova Hsu"/>
    <x v="6"/>
    <x v="4"/>
    <s v="Speciality Products"/>
    <x v="0"/>
    <s v="Asian"/>
    <n v="32"/>
    <x v="788"/>
    <n v="101870"/>
    <n v="0.1"/>
    <x v="0"/>
    <s v="Phoenix"/>
    <s v=""/>
    <x v="1"/>
    <n v="1"/>
    <n v="10187"/>
    <n v="112057"/>
    <x v="5"/>
    <n v="1"/>
    <s v="Tuesday"/>
  </r>
  <r>
    <x v="764"/>
    <s v="Levi Moreno"/>
    <x v="28"/>
    <x v="0"/>
    <s v="Research &amp; Development"/>
    <x v="1"/>
    <s v="Latino"/>
    <n v="64"/>
    <x v="789"/>
    <n v="40316"/>
    <n v="0"/>
    <x v="2"/>
    <s v="Manaus"/>
    <s v=""/>
    <x v="1"/>
    <n v="1"/>
    <n v="0"/>
    <n v="40316"/>
    <x v="6"/>
    <n v="26"/>
    <s v="Saturday"/>
  </r>
  <r>
    <x v="765"/>
    <s v="Gianna Ha"/>
    <x v="6"/>
    <x v="0"/>
    <s v="Research &amp; Development"/>
    <x v="0"/>
    <s v="Asian"/>
    <n v="55"/>
    <x v="790"/>
    <n v="115145"/>
    <n v="0.05"/>
    <x v="1"/>
    <s v="Chongqing"/>
    <s v=""/>
    <x v="1"/>
    <n v="1"/>
    <n v="5757.25"/>
    <n v="120902.25"/>
    <x v="17"/>
    <n v="7"/>
    <s v="Tuesday"/>
  </r>
  <r>
    <x v="766"/>
    <s v="Lillian Gonzales"/>
    <x v="21"/>
    <x v="0"/>
    <s v="Manufacturing"/>
    <x v="0"/>
    <s v="Latino"/>
    <n v="43"/>
    <x v="791"/>
    <n v="62335"/>
    <n v="0"/>
    <x v="2"/>
    <s v="Manaus"/>
    <s v=""/>
    <x v="1"/>
    <n v="1"/>
    <n v="0"/>
    <n v="62335"/>
    <x v="8"/>
    <n v="11"/>
    <s v="Friday"/>
  </r>
  <r>
    <x v="767"/>
    <s v="Ezra Singh"/>
    <x v="7"/>
    <x v="1"/>
    <s v="Manufacturing"/>
    <x v="1"/>
    <s v="Asian"/>
    <n v="56"/>
    <x v="792"/>
    <n v="41561"/>
    <n v="0"/>
    <x v="0"/>
    <s v="Austin"/>
    <s v=""/>
    <x v="1"/>
    <n v="1"/>
    <n v="0"/>
    <n v="41561"/>
    <x v="2"/>
    <n v="19"/>
    <s v="Wednesday"/>
  </r>
  <r>
    <x v="768"/>
    <s v="Audrey Patel"/>
    <x v="0"/>
    <x v="1"/>
    <s v="Speciality Products"/>
    <x v="0"/>
    <s v="Asian"/>
    <n v="37"/>
    <x v="765"/>
    <n v="131183"/>
    <n v="0.14000000000000001"/>
    <x v="1"/>
    <s v="Shanghai"/>
    <d v="2016-03-16T00:00:00"/>
    <x v="0"/>
    <n v="0"/>
    <n v="18365.620000000003"/>
    <n v="149548.62"/>
    <x v="24"/>
    <n v="18"/>
    <s v="Sunday"/>
  </r>
  <r>
    <x v="428"/>
    <s v="Brooklyn Cho"/>
    <x v="1"/>
    <x v="0"/>
    <s v="Manufacturing"/>
    <x v="0"/>
    <s v="Asian"/>
    <n v="45"/>
    <x v="793"/>
    <n v="92655"/>
    <n v="0"/>
    <x v="1"/>
    <s v="Chengdu"/>
    <s v=""/>
    <x v="1"/>
    <n v="1"/>
    <n v="0"/>
    <n v="92655"/>
    <x v="12"/>
    <n v="28"/>
    <s v="Monday"/>
  </r>
  <r>
    <x v="692"/>
    <s v="Piper Ramos"/>
    <x v="0"/>
    <x v="2"/>
    <s v="Manufacturing"/>
    <x v="0"/>
    <s v="Latino"/>
    <n v="49"/>
    <x v="794"/>
    <n v="157057"/>
    <n v="0.12"/>
    <x v="0"/>
    <s v="Miami"/>
    <s v=""/>
    <x v="1"/>
    <n v="1"/>
    <n v="18846.84"/>
    <n v="175903.84"/>
    <x v="19"/>
    <n v="14"/>
    <s v="Tuesday"/>
  </r>
  <r>
    <x v="769"/>
    <s v="Eleanor Williams"/>
    <x v="14"/>
    <x v="0"/>
    <s v="Speciality Products"/>
    <x v="0"/>
    <s v="Caucasian"/>
    <n v="61"/>
    <x v="795"/>
    <n v="64462"/>
    <n v="0"/>
    <x v="0"/>
    <s v="Chicago"/>
    <s v=""/>
    <x v="1"/>
    <n v="1"/>
    <n v="0"/>
    <n v="64462"/>
    <x v="17"/>
    <n v="7"/>
    <s v="Wednesday"/>
  </r>
  <r>
    <x v="770"/>
    <s v="Melody Grant"/>
    <x v="10"/>
    <x v="5"/>
    <s v="Corporate"/>
    <x v="0"/>
    <s v="Caucasian"/>
    <n v="41"/>
    <x v="796"/>
    <n v="79352"/>
    <n v="0"/>
    <x v="0"/>
    <s v="Seattle"/>
    <s v=""/>
    <x v="1"/>
    <n v="1"/>
    <n v="0"/>
    <n v="79352"/>
    <x v="17"/>
    <n v="41"/>
    <s v="Friday"/>
  </r>
  <r>
    <x v="771"/>
    <s v="Paisley Sanders"/>
    <x v="0"/>
    <x v="6"/>
    <s v="Speciality Products"/>
    <x v="0"/>
    <s v="Caucasian"/>
    <n v="55"/>
    <x v="797"/>
    <n v="157812"/>
    <n v="0.11"/>
    <x v="0"/>
    <s v="Miami"/>
    <s v=""/>
    <x v="1"/>
    <n v="1"/>
    <n v="17359.32"/>
    <n v="175171.32"/>
    <x v="23"/>
    <n v="13"/>
    <s v="Tuesday"/>
  </r>
  <r>
    <x v="772"/>
    <s v="Santiago f Gray"/>
    <x v="10"/>
    <x v="5"/>
    <s v="Corporate"/>
    <x v="1"/>
    <s v="Caucasian"/>
    <n v="27"/>
    <x v="798"/>
    <n v="80745"/>
    <n v="0"/>
    <x v="0"/>
    <s v="Chicago"/>
    <s v=""/>
    <x v="1"/>
    <n v="1"/>
    <n v="0"/>
    <n v="80745"/>
    <x v="7"/>
    <n v="37"/>
    <s v="Tuesday"/>
  </r>
  <r>
    <x v="773"/>
    <s v="Josephine Richardson"/>
    <x v="27"/>
    <x v="0"/>
    <s v="Manufacturing"/>
    <x v="0"/>
    <s v="Caucasian"/>
    <n v="57"/>
    <x v="799"/>
    <n v="75354"/>
    <n v="0"/>
    <x v="0"/>
    <s v="Austin"/>
    <d v="1996-12-14T00:00:00"/>
    <x v="0"/>
    <n v="0"/>
    <n v="0"/>
    <n v="75354"/>
    <x v="19"/>
    <n v="8"/>
    <s v="Sunday"/>
  </r>
  <r>
    <x v="774"/>
    <s v="Jaxson Santiago"/>
    <x v="11"/>
    <x v="5"/>
    <s v="Research &amp; Development"/>
    <x v="1"/>
    <s v="Latino"/>
    <n v="56"/>
    <x v="800"/>
    <n v="78938"/>
    <n v="0.14000000000000001"/>
    <x v="0"/>
    <s v="Phoenix"/>
    <s v=""/>
    <x v="1"/>
    <n v="1"/>
    <n v="11051.320000000002"/>
    <n v="89989.32"/>
    <x v="7"/>
    <n v="38"/>
    <s v="Thursday"/>
  </r>
  <r>
    <x v="775"/>
    <s v="Lincoln Ramos"/>
    <x v="19"/>
    <x v="5"/>
    <s v="Corporate"/>
    <x v="1"/>
    <s v="Latino"/>
    <n v="59"/>
    <x v="801"/>
    <n v="96313"/>
    <n v="0"/>
    <x v="0"/>
    <s v="Austin"/>
    <s v=""/>
    <x v="1"/>
    <n v="1"/>
    <n v="0"/>
    <n v="96313"/>
    <x v="20"/>
    <n v="37"/>
    <s v="Wednesday"/>
  </r>
  <r>
    <x v="776"/>
    <s v="Dylan Campbell"/>
    <x v="2"/>
    <x v="5"/>
    <s v="Speciality Products"/>
    <x v="1"/>
    <s v="Caucasian"/>
    <n v="45"/>
    <x v="802"/>
    <n v="153767"/>
    <n v="0.27"/>
    <x v="0"/>
    <s v="Phoenix"/>
    <s v=""/>
    <x v="1"/>
    <n v="1"/>
    <n v="41517.090000000004"/>
    <n v="195284.09"/>
    <x v="22"/>
    <n v="49"/>
    <s v="Monday"/>
  </r>
  <r>
    <x v="614"/>
    <s v="Olivia Gray"/>
    <x v="6"/>
    <x v="6"/>
    <s v="Research &amp; Development"/>
    <x v="0"/>
    <s v="Black"/>
    <n v="42"/>
    <x v="301"/>
    <n v="103423"/>
    <n v="0.06"/>
    <x v="0"/>
    <s v="Columbus"/>
    <s v=""/>
    <x v="1"/>
    <n v="1"/>
    <n v="6205.38"/>
    <n v="109628.38"/>
    <x v="16"/>
    <n v="38"/>
    <s v="Saturday"/>
  </r>
  <r>
    <x v="777"/>
    <s v="Emery Doan"/>
    <x v="8"/>
    <x v="5"/>
    <s v="Corporate"/>
    <x v="0"/>
    <s v="Asian"/>
    <n v="25"/>
    <x v="803"/>
    <n v="86464"/>
    <n v="0"/>
    <x v="1"/>
    <s v="Shanghai"/>
    <s v=""/>
    <x v="1"/>
    <n v="1"/>
    <n v="0"/>
    <n v="86464"/>
    <x v="9"/>
    <n v="26"/>
    <s v="Wednesday"/>
  </r>
  <r>
    <x v="778"/>
    <s v="Caroline Perez"/>
    <x v="8"/>
    <x v="5"/>
    <s v="Corporate"/>
    <x v="0"/>
    <s v="Latino"/>
    <n v="29"/>
    <x v="804"/>
    <n v="80516"/>
    <n v="0"/>
    <x v="2"/>
    <s v="Sao Paulo"/>
    <s v=""/>
    <x v="1"/>
    <n v="1"/>
    <n v="0"/>
    <n v="80516"/>
    <x v="7"/>
    <n v="3"/>
    <s v="Sunday"/>
  </r>
  <r>
    <x v="779"/>
    <s v="Genesis Woods"/>
    <x v="6"/>
    <x v="4"/>
    <s v="Speciality Products"/>
    <x v="0"/>
    <s v="Black"/>
    <n v="33"/>
    <x v="805"/>
    <n v="105390"/>
    <n v="0.06"/>
    <x v="0"/>
    <s v="Columbus"/>
    <s v=""/>
    <x v="1"/>
    <n v="1"/>
    <n v="6323.4"/>
    <n v="111713.4"/>
    <x v="11"/>
    <n v="34"/>
    <s v="Wednesday"/>
  </r>
  <r>
    <x v="780"/>
    <s v="Ruby Sun"/>
    <x v="21"/>
    <x v="0"/>
    <s v="Manufacturing"/>
    <x v="0"/>
    <s v="Asian"/>
    <n v="50"/>
    <x v="806"/>
    <n v="83418"/>
    <n v="0"/>
    <x v="1"/>
    <s v="Shanghai"/>
    <s v=""/>
    <x v="1"/>
    <n v="1"/>
    <n v="0"/>
    <n v="83418"/>
    <x v="9"/>
    <n v="37"/>
    <s v="Monday"/>
  </r>
  <r>
    <x v="781"/>
    <s v="Nevaeh James"/>
    <x v="29"/>
    <x v="0"/>
    <s v="Speciality Products"/>
    <x v="0"/>
    <s v="Caucasian"/>
    <n v="45"/>
    <x v="807"/>
    <n v="66660"/>
    <n v="0"/>
    <x v="0"/>
    <s v="Austin"/>
    <s v=""/>
    <x v="1"/>
    <n v="1"/>
    <n v="0"/>
    <n v="66660"/>
    <x v="5"/>
    <n v="44"/>
    <s v="Friday"/>
  </r>
  <r>
    <x v="580"/>
    <s v="Parker Sandoval"/>
    <x v="6"/>
    <x v="4"/>
    <s v="Speciality Products"/>
    <x v="1"/>
    <s v="Latino"/>
    <n v="59"/>
    <x v="808"/>
    <n v="101985"/>
    <n v="7.0000000000000007E-2"/>
    <x v="0"/>
    <s v="Miami"/>
    <s v=""/>
    <x v="1"/>
    <n v="1"/>
    <n v="7138.9500000000007"/>
    <n v="109123.95"/>
    <x v="16"/>
    <n v="24"/>
    <s v="Wednesday"/>
  </r>
  <r>
    <x v="782"/>
    <s v="Austin Rojas"/>
    <x v="9"/>
    <x v="1"/>
    <s v="Corporate"/>
    <x v="1"/>
    <s v="Latino"/>
    <n v="29"/>
    <x v="809"/>
    <n v="199504"/>
    <n v="0.3"/>
    <x v="0"/>
    <s v="Austin"/>
    <s v=""/>
    <x v="1"/>
    <n v="1"/>
    <n v="59851.199999999997"/>
    <n v="259355.2"/>
    <x v="7"/>
    <n v="49"/>
    <s v="Wednesday"/>
  </r>
  <r>
    <x v="783"/>
    <s v="Vivian Espinoza"/>
    <x v="0"/>
    <x v="2"/>
    <s v="Corporate"/>
    <x v="0"/>
    <s v="Latino"/>
    <n v="52"/>
    <x v="810"/>
    <n v="147966"/>
    <n v="0.11"/>
    <x v="2"/>
    <s v="Rio de Janerio"/>
    <d v="2019-05-23T00:00:00"/>
    <x v="0"/>
    <n v="0"/>
    <n v="16276.26"/>
    <n v="164242.26"/>
    <x v="2"/>
    <n v="40"/>
    <s v="Thursday"/>
  </r>
  <r>
    <x v="106"/>
    <s v="Cooper Gupta"/>
    <x v="20"/>
    <x v="4"/>
    <s v="Speciality Products"/>
    <x v="1"/>
    <s v="Asian"/>
    <n v="58"/>
    <x v="811"/>
    <n v="41728"/>
    <n v="0"/>
    <x v="1"/>
    <s v="Chongqing"/>
    <s v=""/>
    <x v="1"/>
    <n v="1"/>
    <n v="0"/>
    <n v="41728"/>
    <x v="15"/>
    <n v="25"/>
    <s v="Friday"/>
  </r>
  <r>
    <x v="665"/>
    <s v="Axel Santos"/>
    <x v="4"/>
    <x v="3"/>
    <s v="Speciality Products"/>
    <x v="1"/>
    <s v="Latino"/>
    <n v="62"/>
    <x v="812"/>
    <n v="94422"/>
    <n v="0"/>
    <x v="0"/>
    <s v="Phoenix"/>
    <s v=""/>
    <x v="1"/>
    <n v="1"/>
    <n v="0"/>
    <n v="94422"/>
    <x v="24"/>
    <n v="8"/>
    <s v="Thursday"/>
  </r>
  <r>
    <x v="784"/>
    <s v="Samuel Song"/>
    <x v="2"/>
    <x v="2"/>
    <s v="Corporate"/>
    <x v="1"/>
    <s v="Asian"/>
    <n v="31"/>
    <x v="813"/>
    <n v="191026"/>
    <n v="0.16"/>
    <x v="0"/>
    <s v="Columbus"/>
    <s v=""/>
    <x v="1"/>
    <n v="1"/>
    <n v="30564.16"/>
    <n v="221590.16"/>
    <x v="16"/>
    <n v="27"/>
    <s v="Monday"/>
  </r>
  <r>
    <x v="785"/>
    <s v="Aiden Silva"/>
    <x v="9"/>
    <x v="0"/>
    <s v="Research &amp; Development"/>
    <x v="1"/>
    <s v="Latino"/>
    <n v="42"/>
    <x v="802"/>
    <n v="186725"/>
    <n v="0.32"/>
    <x v="2"/>
    <s v="Manaus"/>
    <s v=""/>
    <x v="1"/>
    <n v="1"/>
    <n v="59752"/>
    <n v="246477"/>
    <x v="22"/>
    <n v="49"/>
    <s v="Monday"/>
  </r>
  <r>
    <x v="786"/>
    <s v="Eliana Allen"/>
    <x v="20"/>
    <x v="4"/>
    <s v="Research &amp; Development"/>
    <x v="0"/>
    <s v="Caucasian"/>
    <n v="56"/>
    <x v="814"/>
    <n v="52800"/>
    <n v="0"/>
    <x v="0"/>
    <s v="Phoenix"/>
    <s v=""/>
    <x v="1"/>
    <n v="1"/>
    <n v="0"/>
    <n v="52800"/>
    <x v="8"/>
    <n v="34"/>
    <s v="Thursday"/>
  </r>
  <r>
    <x v="787"/>
    <s v="Grayson James"/>
    <x v="19"/>
    <x v="5"/>
    <s v="Speciality Products"/>
    <x v="1"/>
    <s v="Caucasian"/>
    <n v="54"/>
    <x v="815"/>
    <n v="113982"/>
    <n v="0"/>
    <x v="0"/>
    <s v="Seattle"/>
    <s v=""/>
    <x v="1"/>
    <n v="1"/>
    <n v="0"/>
    <n v="113982"/>
    <x v="22"/>
    <n v="50"/>
    <s v="Sunday"/>
  </r>
  <r>
    <x v="788"/>
    <s v="Hailey Yee"/>
    <x v="5"/>
    <x v="2"/>
    <s v="Research &amp; Development"/>
    <x v="0"/>
    <s v="Asian"/>
    <n v="54"/>
    <x v="816"/>
    <n v="56239"/>
    <n v="0"/>
    <x v="1"/>
    <s v="Chongqing"/>
    <s v=""/>
    <x v="1"/>
    <n v="1"/>
    <n v="0"/>
    <n v="56239"/>
    <x v="9"/>
    <n v="12"/>
    <s v="Tuesday"/>
  </r>
  <r>
    <x v="170"/>
    <s v="Ian Vargas"/>
    <x v="7"/>
    <x v="2"/>
    <s v="Manufacturing"/>
    <x v="1"/>
    <s v="Latino"/>
    <n v="26"/>
    <x v="817"/>
    <n v="44732"/>
    <n v="0"/>
    <x v="2"/>
    <s v="Rio de Janerio"/>
    <s v=""/>
    <x v="1"/>
    <n v="1"/>
    <n v="0"/>
    <n v="44732"/>
    <x v="9"/>
    <n v="10"/>
    <s v="Tuesday"/>
  </r>
  <r>
    <x v="789"/>
    <s v="John Trinh"/>
    <x v="2"/>
    <x v="6"/>
    <s v="Corporate"/>
    <x v="1"/>
    <s v="Asian"/>
    <n v="49"/>
    <x v="818"/>
    <n v="153961"/>
    <n v="0.25"/>
    <x v="1"/>
    <s v="Shanghai"/>
    <s v=""/>
    <x v="1"/>
    <n v="1"/>
    <n v="38490.25"/>
    <n v="192451.25"/>
    <x v="15"/>
    <n v="26"/>
    <s v="Thursday"/>
  </r>
  <r>
    <x v="551"/>
    <s v="Sofia Trinh"/>
    <x v="23"/>
    <x v="0"/>
    <s v="Speciality Products"/>
    <x v="0"/>
    <s v="Asian"/>
    <n v="45"/>
    <x v="819"/>
    <n v="68337"/>
    <n v="0"/>
    <x v="1"/>
    <s v="Chongqing"/>
    <s v=""/>
    <x v="1"/>
    <n v="1"/>
    <n v="0"/>
    <n v="68337"/>
    <x v="2"/>
    <n v="51"/>
    <s v="Monday"/>
  </r>
  <r>
    <x v="790"/>
    <s v="Santiago f Moua"/>
    <x v="0"/>
    <x v="4"/>
    <s v="Corporate"/>
    <x v="1"/>
    <s v="Asian"/>
    <n v="45"/>
    <x v="820"/>
    <n v="145093"/>
    <n v="0.12"/>
    <x v="0"/>
    <s v="Chicago"/>
    <s v=""/>
    <x v="1"/>
    <n v="1"/>
    <n v="17411.16"/>
    <n v="162504.16"/>
    <x v="22"/>
    <n v="19"/>
    <s v="Friday"/>
  </r>
  <r>
    <x v="791"/>
    <s v="Layla Collins"/>
    <x v="30"/>
    <x v="0"/>
    <s v="Speciality Products"/>
    <x v="0"/>
    <s v="Caucasian"/>
    <n v="26"/>
    <x v="59"/>
    <n v="74170"/>
    <n v="0"/>
    <x v="0"/>
    <s v="Austin"/>
    <s v=""/>
    <x v="1"/>
    <n v="1"/>
    <n v="0"/>
    <n v="74170"/>
    <x v="9"/>
    <n v="11"/>
    <s v="Thursday"/>
  </r>
  <r>
    <x v="792"/>
    <s v="Jaxon Powell"/>
    <x v="17"/>
    <x v="5"/>
    <s v="Research &amp; Development"/>
    <x v="1"/>
    <s v="Caucasian"/>
    <n v="59"/>
    <x v="821"/>
    <n v="62605"/>
    <n v="0"/>
    <x v="0"/>
    <s v="Austin"/>
    <s v=""/>
    <x v="1"/>
    <n v="1"/>
    <n v="0"/>
    <n v="62605"/>
    <x v="19"/>
    <n v="13"/>
    <s v="Friday"/>
  </r>
  <r>
    <x v="793"/>
    <s v="Naomi Washington"/>
    <x v="6"/>
    <x v="0"/>
    <s v="Speciality Products"/>
    <x v="0"/>
    <s v="Caucasian"/>
    <n v="51"/>
    <x v="822"/>
    <n v="107195"/>
    <n v="0.09"/>
    <x v="0"/>
    <s v="Austin"/>
    <s v=""/>
    <x v="1"/>
    <n v="1"/>
    <n v="9647.5499999999993"/>
    <n v="116842.55"/>
    <x v="6"/>
    <n v="11"/>
    <s v="Friday"/>
  </r>
  <r>
    <x v="755"/>
    <s v="Ryan Holmes"/>
    <x v="0"/>
    <x v="6"/>
    <s v="Speciality Products"/>
    <x v="1"/>
    <s v="Caucasian"/>
    <n v="45"/>
    <x v="823"/>
    <n v="127422"/>
    <n v="0.15"/>
    <x v="0"/>
    <s v="Columbus"/>
    <s v=""/>
    <x v="1"/>
    <n v="1"/>
    <n v="19113.3"/>
    <n v="146535.29999999999"/>
    <x v="7"/>
    <n v="2"/>
    <s v="Thursday"/>
  </r>
  <r>
    <x v="794"/>
    <s v="Bella Holmes"/>
    <x v="2"/>
    <x v="3"/>
    <s v="Research &amp; Development"/>
    <x v="0"/>
    <s v="Caucasian"/>
    <n v="35"/>
    <x v="824"/>
    <n v="161269"/>
    <n v="0.27"/>
    <x v="0"/>
    <s v="Miami"/>
    <s v=""/>
    <x v="1"/>
    <n v="1"/>
    <n v="43542.630000000005"/>
    <n v="204811.63"/>
    <x v="5"/>
    <n v="26"/>
    <s v="Monday"/>
  </r>
  <r>
    <x v="795"/>
    <s v="Hailey Sanchez"/>
    <x v="9"/>
    <x v="6"/>
    <s v="Corporate"/>
    <x v="0"/>
    <s v="Latino"/>
    <n v="32"/>
    <x v="825"/>
    <n v="203445"/>
    <n v="0.34"/>
    <x v="2"/>
    <s v="Manaus"/>
    <s v=""/>
    <x v="1"/>
    <n v="1"/>
    <n v="69171.3"/>
    <n v="272616.3"/>
    <x v="15"/>
    <n v="6"/>
    <s v="Wednesday"/>
  </r>
  <r>
    <x v="796"/>
    <s v="Sofia Yoon"/>
    <x v="0"/>
    <x v="4"/>
    <s v="Research &amp; Development"/>
    <x v="0"/>
    <s v="Asian"/>
    <n v="37"/>
    <x v="826"/>
    <n v="131353"/>
    <n v="0.11"/>
    <x v="1"/>
    <s v="Shanghai"/>
    <s v=""/>
    <x v="1"/>
    <n v="1"/>
    <n v="14448.83"/>
    <n v="145801.82999999999"/>
    <x v="24"/>
    <n v="4"/>
    <s v="Monday"/>
  </r>
  <r>
    <x v="797"/>
    <s v="Eli Rahman"/>
    <x v="31"/>
    <x v="0"/>
    <s v="Manufacturing"/>
    <x v="1"/>
    <s v="Asian"/>
    <n v="45"/>
    <x v="827"/>
    <n v="88182"/>
    <n v="0"/>
    <x v="1"/>
    <s v="Chengdu"/>
    <s v=""/>
    <x v="1"/>
    <n v="1"/>
    <n v="0"/>
    <n v="88182"/>
    <x v="22"/>
    <n v="12"/>
    <s v="Tuesday"/>
  </r>
  <r>
    <x v="798"/>
    <s v="Christopher Howard"/>
    <x v="14"/>
    <x v="0"/>
    <s v="Speciality Products"/>
    <x v="1"/>
    <s v="Caucasian"/>
    <n v="61"/>
    <x v="828"/>
    <n v="75780"/>
    <n v="0"/>
    <x v="0"/>
    <s v="Seattle"/>
    <s v=""/>
    <x v="1"/>
    <n v="1"/>
    <n v="0"/>
    <n v="75780"/>
    <x v="3"/>
    <n v="35"/>
    <s v="Monday"/>
  </r>
  <r>
    <x v="799"/>
    <s v="Alice Mehta"/>
    <x v="13"/>
    <x v="2"/>
    <s v="Research &amp; Development"/>
    <x v="0"/>
    <s v="Asian"/>
    <n v="45"/>
    <x v="829"/>
    <n v="52621"/>
    <n v="0"/>
    <x v="1"/>
    <s v="Beijing"/>
    <s v=""/>
    <x v="1"/>
    <n v="1"/>
    <n v="0"/>
    <n v="52621"/>
    <x v="3"/>
    <n v="14"/>
    <s v="Tuesday"/>
  </r>
  <r>
    <x v="800"/>
    <s v="Cooper Yoon"/>
    <x v="11"/>
    <x v="5"/>
    <s v="Research &amp; Development"/>
    <x v="1"/>
    <s v="Asian"/>
    <n v="60"/>
    <x v="830"/>
    <n v="106079"/>
    <n v="0.14000000000000001"/>
    <x v="0"/>
    <s v="Austin"/>
    <d v="2021-04-09T00:00:00"/>
    <x v="0"/>
    <n v="0"/>
    <n v="14851.060000000001"/>
    <n v="120930.06"/>
    <x v="7"/>
    <n v="7"/>
    <s v="Thursday"/>
  </r>
  <r>
    <x v="801"/>
    <s v="John Delgado"/>
    <x v="21"/>
    <x v="0"/>
    <s v="Corporate"/>
    <x v="1"/>
    <s v="Latino"/>
    <n v="30"/>
    <x v="699"/>
    <n v="92058"/>
    <n v="0"/>
    <x v="0"/>
    <s v="Austin"/>
    <s v=""/>
    <x v="1"/>
    <n v="1"/>
    <n v="0"/>
    <n v="92058"/>
    <x v="5"/>
    <n v="6"/>
    <s v="Saturday"/>
  </r>
  <r>
    <x v="802"/>
    <s v="Jaxson Liang"/>
    <x v="17"/>
    <x v="5"/>
    <s v="Manufacturing"/>
    <x v="1"/>
    <s v="Asian"/>
    <n v="64"/>
    <x v="831"/>
    <n v="67114"/>
    <n v="0"/>
    <x v="0"/>
    <s v="Phoenix"/>
    <s v=""/>
    <x v="1"/>
    <n v="1"/>
    <n v="0"/>
    <n v="67114"/>
    <x v="3"/>
    <n v="10"/>
    <s v="Sunday"/>
  </r>
  <r>
    <x v="803"/>
    <s v="Caroline Santos"/>
    <x v="13"/>
    <x v="1"/>
    <s v="Research &amp; Development"/>
    <x v="0"/>
    <s v="Latino"/>
    <n v="25"/>
    <x v="832"/>
    <n v="56565"/>
    <n v="0"/>
    <x v="2"/>
    <s v="Sao Paulo"/>
    <s v=""/>
    <x v="1"/>
    <n v="1"/>
    <n v="0"/>
    <n v="56565"/>
    <x v="6"/>
    <n v="29"/>
    <s v="Sunday"/>
  </r>
  <r>
    <x v="804"/>
    <s v="Lily Henderson"/>
    <x v="16"/>
    <x v="4"/>
    <s v="Manufacturing"/>
    <x v="0"/>
    <s v="Caucasian"/>
    <n v="61"/>
    <x v="833"/>
    <n v="64937"/>
    <n v="0"/>
    <x v="0"/>
    <s v="Phoenix"/>
    <s v=""/>
    <x v="1"/>
    <n v="1"/>
    <n v="0"/>
    <n v="64937"/>
    <x v="24"/>
    <n v="21"/>
    <s v="Friday"/>
  </r>
  <r>
    <x v="805"/>
    <s v="Hannah Martinez"/>
    <x v="6"/>
    <x v="6"/>
    <s v="Manufacturing"/>
    <x v="0"/>
    <s v="Latino"/>
    <n v="65"/>
    <x v="834"/>
    <n v="127626"/>
    <n v="0.1"/>
    <x v="0"/>
    <s v="Miami"/>
    <s v=""/>
    <x v="1"/>
    <n v="1"/>
    <n v="12762.6"/>
    <n v="140388.6"/>
    <x v="2"/>
    <n v="36"/>
    <s v="Thursday"/>
  </r>
  <r>
    <x v="806"/>
    <s v="William Phillips"/>
    <x v="23"/>
    <x v="0"/>
    <s v="Corporate"/>
    <x v="1"/>
    <s v="Black"/>
    <n v="61"/>
    <x v="835"/>
    <n v="88478"/>
    <n v="0"/>
    <x v="0"/>
    <s v="Austin"/>
    <s v=""/>
    <x v="1"/>
    <n v="1"/>
    <n v="0"/>
    <n v="88478"/>
    <x v="18"/>
    <n v="5"/>
    <s v="Tuesday"/>
  </r>
  <r>
    <x v="807"/>
    <s v="Eliza Zheng"/>
    <x v="3"/>
    <x v="0"/>
    <s v="Speciality Products"/>
    <x v="0"/>
    <s v="Asian"/>
    <n v="48"/>
    <x v="836"/>
    <n v="91679"/>
    <n v="7.0000000000000007E-2"/>
    <x v="1"/>
    <s v="Chongqing"/>
    <s v=""/>
    <x v="1"/>
    <n v="1"/>
    <n v="6417.5300000000007"/>
    <n v="98096.53"/>
    <x v="15"/>
    <n v="17"/>
    <s v="Sunday"/>
  </r>
  <r>
    <x v="808"/>
    <s v="John Dang"/>
    <x v="2"/>
    <x v="2"/>
    <s v="Corporate"/>
    <x v="1"/>
    <s v="Asian"/>
    <n v="58"/>
    <x v="837"/>
    <n v="199848"/>
    <n v="0.16"/>
    <x v="1"/>
    <s v="Chongqing"/>
    <s v=""/>
    <x v="1"/>
    <n v="1"/>
    <n v="31975.68"/>
    <n v="231823.68"/>
    <x v="27"/>
    <n v="12"/>
    <s v="Thursday"/>
  </r>
  <r>
    <x v="809"/>
    <s v="Joshua Yang"/>
    <x v="24"/>
    <x v="0"/>
    <s v="Manufacturing"/>
    <x v="1"/>
    <s v="Asian"/>
    <n v="34"/>
    <x v="838"/>
    <n v="61944"/>
    <n v="0"/>
    <x v="1"/>
    <s v="Shanghai"/>
    <s v=""/>
    <x v="1"/>
    <n v="1"/>
    <n v="0"/>
    <n v="61944"/>
    <x v="7"/>
    <n v="45"/>
    <s v="Saturday"/>
  </r>
  <r>
    <x v="810"/>
    <s v="Hazel Young"/>
    <x v="0"/>
    <x v="2"/>
    <s v="Speciality Products"/>
    <x v="0"/>
    <s v="Black"/>
    <n v="30"/>
    <x v="839"/>
    <n v="154624"/>
    <n v="0.15"/>
    <x v="0"/>
    <s v="Austin"/>
    <s v=""/>
    <x v="1"/>
    <n v="1"/>
    <n v="23193.599999999999"/>
    <n v="177817.60000000001"/>
    <x v="5"/>
    <n v="33"/>
    <s v="Sunday"/>
  </r>
  <r>
    <x v="811"/>
    <s v="Thomas Jung"/>
    <x v="4"/>
    <x v="3"/>
    <s v="Research &amp; Development"/>
    <x v="1"/>
    <s v="Asian"/>
    <n v="50"/>
    <x v="66"/>
    <n v="79447"/>
    <n v="0"/>
    <x v="1"/>
    <s v="Shanghai"/>
    <s v=""/>
    <x v="1"/>
    <n v="1"/>
    <n v="0"/>
    <n v="79447"/>
    <x v="8"/>
    <n v="43"/>
    <s v="Friday"/>
  </r>
  <r>
    <x v="812"/>
    <s v="Xavier Perez"/>
    <x v="4"/>
    <x v="2"/>
    <s v="Manufacturing"/>
    <x v="1"/>
    <s v="Latino"/>
    <n v="51"/>
    <x v="840"/>
    <n v="71111"/>
    <n v="0"/>
    <x v="2"/>
    <s v="Rio de Janerio"/>
    <s v=""/>
    <x v="1"/>
    <n v="1"/>
    <n v="0"/>
    <n v="71111"/>
    <x v="25"/>
    <n v="9"/>
    <s v="Thursday"/>
  </r>
  <r>
    <x v="813"/>
    <s v="Elijah Coleman"/>
    <x v="0"/>
    <x v="2"/>
    <s v="Research &amp; Development"/>
    <x v="1"/>
    <s v="Caucasian"/>
    <n v="53"/>
    <x v="841"/>
    <n v="159538"/>
    <n v="0.11"/>
    <x v="0"/>
    <s v="Miami"/>
    <s v=""/>
    <x v="1"/>
    <n v="1"/>
    <n v="17549.18"/>
    <n v="177087.18"/>
    <x v="15"/>
    <n v="43"/>
    <s v="Sunday"/>
  </r>
  <r>
    <x v="632"/>
    <s v="Clara Sanchez"/>
    <x v="8"/>
    <x v="5"/>
    <s v="Corporate"/>
    <x v="0"/>
    <s v="Latino"/>
    <n v="47"/>
    <x v="842"/>
    <n v="111404"/>
    <n v="0"/>
    <x v="2"/>
    <s v="Rio de Janerio"/>
    <s v=""/>
    <x v="1"/>
    <n v="1"/>
    <n v="0"/>
    <n v="111404"/>
    <x v="7"/>
    <n v="40"/>
    <s v="Tuesday"/>
  </r>
  <r>
    <x v="814"/>
    <s v="Isaac Stewart"/>
    <x v="2"/>
    <x v="6"/>
    <s v="Speciality Products"/>
    <x v="1"/>
    <s v="Caucasian"/>
    <n v="25"/>
    <x v="843"/>
    <n v="172007"/>
    <n v="0.26"/>
    <x v="0"/>
    <s v="Miami"/>
    <s v=""/>
    <x v="1"/>
    <n v="1"/>
    <n v="44721.82"/>
    <n v="216728.82"/>
    <x v="6"/>
    <n v="33"/>
    <s v="Saturday"/>
  </r>
  <r>
    <x v="815"/>
    <s v="Claire Romero"/>
    <x v="9"/>
    <x v="6"/>
    <s v="Manufacturing"/>
    <x v="0"/>
    <s v="Latino"/>
    <n v="37"/>
    <x v="844"/>
    <n v="219474"/>
    <n v="0.36"/>
    <x v="2"/>
    <s v="Manaus"/>
    <s v=""/>
    <x v="1"/>
    <n v="1"/>
    <n v="79010.64"/>
    <n v="298484.64"/>
    <x v="24"/>
    <n v="30"/>
    <s v="Thursday"/>
  </r>
  <r>
    <x v="816"/>
    <s v="Andrew Coleman"/>
    <x v="2"/>
    <x v="1"/>
    <s v="Corporate"/>
    <x v="1"/>
    <s v="Caucasian"/>
    <n v="41"/>
    <x v="845"/>
    <n v="174415"/>
    <n v="0.23"/>
    <x v="0"/>
    <s v="Miami"/>
    <s v=""/>
    <x v="1"/>
    <n v="1"/>
    <n v="40115.450000000004"/>
    <n v="214530.45"/>
    <x v="3"/>
    <n v="20"/>
    <s v="Wednesday"/>
  </r>
  <r>
    <x v="817"/>
    <s v="Riley Rojas"/>
    <x v="23"/>
    <x v="0"/>
    <s v="Speciality Products"/>
    <x v="0"/>
    <s v="Latino"/>
    <n v="36"/>
    <x v="846"/>
    <n v="90333"/>
    <n v="0"/>
    <x v="2"/>
    <s v="Rio de Janerio"/>
    <s v=""/>
    <x v="1"/>
    <n v="1"/>
    <n v="0"/>
    <n v="90333"/>
    <x v="9"/>
    <n v="4"/>
    <s v="Thursday"/>
  </r>
  <r>
    <x v="818"/>
    <s v="Landon Thao"/>
    <x v="16"/>
    <x v="4"/>
    <s v="Speciality Products"/>
    <x v="1"/>
    <s v="Asian"/>
    <n v="25"/>
    <x v="846"/>
    <n v="67299"/>
    <n v="0"/>
    <x v="0"/>
    <s v="Phoenix"/>
    <s v=""/>
    <x v="1"/>
    <n v="1"/>
    <n v="0"/>
    <n v="67299"/>
    <x v="9"/>
    <n v="4"/>
    <s v="Thursday"/>
  </r>
  <r>
    <x v="819"/>
    <s v="Hadley Ford"/>
    <x v="28"/>
    <x v="0"/>
    <s v="Research &amp; Development"/>
    <x v="0"/>
    <s v="Caucasian"/>
    <n v="52"/>
    <x v="847"/>
    <n v="45286"/>
    <n v="0"/>
    <x v="0"/>
    <s v="Chicago"/>
    <s v=""/>
    <x v="1"/>
    <n v="1"/>
    <n v="0"/>
    <n v="45286"/>
    <x v="17"/>
    <n v="9"/>
    <s v="Wednesday"/>
  </r>
  <r>
    <x v="529"/>
    <s v="Austin Brown"/>
    <x v="2"/>
    <x v="6"/>
    <s v="Research &amp; Development"/>
    <x v="1"/>
    <s v="Caucasian"/>
    <n v="48"/>
    <x v="848"/>
    <n v="194723"/>
    <n v="0.25"/>
    <x v="0"/>
    <s v="Phoenix"/>
    <s v=""/>
    <x v="1"/>
    <n v="1"/>
    <n v="48680.75"/>
    <n v="243403.75"/>
    <x v="26"/>
    <n v="32"/>
    <s v="Wednesday"/>
  </r>
  <r>
    <x v="820"/>
    <s v="Christian Fong"/>
    <x v="6"/>
    <x v="2"/>
    <s v="Research &amp; Development"/>
    <x v="1"/>
    <s v="Asian"/>
    <n v="49"/>
    <x v="849"/>
    <n v="109850"/>
    <n v="7.0000000000000007E-2"/>
    <x v="1"/>
    <s v="Beijing"/>
    <d v="2020-02-04T00:00:00"/>
    <x v="0"/>
    <n v="0"/>
    <n v="7689.5000000000009"/>
    <n v="117539.5"/>
    <x v="14"/>
    <n v="32"/>
    <s v="Friday"/>
  </r>
  <r>
    <x v="821"/>
    <s v="Hazel Alvarez"/>
    <x v="20"/>
    <x v="4"/>
    <s v="Research &amp; Development"/>
    <x v="0"/>
    <s v="Latino"/>
    <n v="62"/>
    <x v="850"/>
    <n v="45295"/>
    <n v="0"/>
    <x v="2"/>
    <s v="Sao Paulo"/>
    <s v=""/>
    <x v="1"/>
    <n v="1"/>
    <n v="0"/>
    <n v="45295"/>
    <x v="15"/>
    <n v="16"/>
    <s v="Saturday"/>
  </r>
  <r>
    <x v="822"/>
    <s v="Isabella Bailey"/>
    <x v="32"/>
    <x v="0"/>
    <s v="Manufacturing"/>
    <x v="0"/>
    <s v="Caucasian"/>
    <n v="36"/>
    <x v="851"/>
    <n v="61310"/>
    <n v="0"/>
    <x v="0"/>
    <s v="Phoenix"/>
    <s v=""/>
    <x v="1"/>
    <n v="1"/>
    <n v="0"/>
    <n v="61310"/>
    <x v="22"/>
    <n v="35"/>
    <s v="Monday"/>
  </r>
  <r>
    <x v="164"/>
    <s v="Lincoln Huynh"/>
    <x v="27"/>
    <x v="0"/>
    <s v="Research &amp; Development"/>
    <x v="1"/>
    <s v="Asian"/>
    <n v="55"/>
    <x v="852"/>
    <n v="87851"/>
    <n v="0"/>
    <x v="1"/>
    <s v="Chongqing"/>
    <s v=""/>
    <x v="1"/>
    <n v="1"/>
    <n v="0"/>
    <n v="87851"/>
    <x v="0"/>
    <n v="46"/>
    <s v="Wednesday"/>
  </r>
  <r>
    <x v="823"/>
    <s v="Hadley Yee"/>
    <x v="20"/>
    <x v="4"/>
    <s v="Speciality Products"/>
    <x v="0"/>
    <s v="Asian"/>
    <n v="31"/>
    <x v="496"/>
    <n v="47913"/>
    <n v="0"/>
    <x v="0"/>
    <s v="Seattle"/>
    <s v=""/>
    <x v="1"/>
    <n v="1"/>
    <n v="0"/>
    <n v="47913"/>
    <x v="7"/>
    <n v="11"/>
    <s v="Monday"/>
  </r>
  <r>
    <x v="824"/>
    <s v="Julia Doan"/>
    <x v="20"/>
    <x v="4"/>
    <s v="Speciality Products"/>
    <x v="0"/>
    <s v="Asian"/>
    <n v="53"/>
    <x v="853"/>
    <n v="46727"/>
    <n v="0"/>
    <x v="0"/>
    <s v="Columbus"/>
    <d v="2018-05-31T00:00:00"/>
    <x v="0"/>
    <n v="0"/>
    <n v="0"/>
    <n v="46727"/>
    <x v="5"/>
    <n v="36"/>
    <s v="Thursday"/>
  </r>
  <r>
    <x v="825"/>
    <s v="Dylan Ali"/>
    <x v="0"/>
    <x v="4"/>
    <s v="Speciality Products"/>
    <x v="1"/>
    <s v="Asian"/>
    <n v="27"/>
    <x v="606"/>
    <n v="133400"/>
    <n v="0.11"/>
    <x v="0"/>
    <s v="Phoenix"/>
    <s v=""/>
    <x v="1"/>
    <n v="1"/>
    <n v="14674"/>
    <n v="148074"/>
    <x v="9"/>
    <n v="16"/>
    <s v="Friday"/>
  </r>
  <r>
    <x v="826"/>
    <s v="Eloise Trinh"/>
    <x v="29"/>
    <x v="0"/>
    <s v="Speciality Products"/>
    <x v="0"/>
    <s v="Asian"/>
    <n v="39"/>
    <x v="854"/>
    <n v="90535"/>
    <n v="0"/>
    <x v="0"/>
    <s v="Miami"/>
    <s v=""/>
    <x v="1"/>
    <n v="1"/>
    <n v="0"/>
    <n v="90535"/>
    <x v="6"/>
    <n v="17"/>
    <s v="Wednesday"/>
  </r>
  <r>
    <x v="827"/>
    <s v="Dylan Kumar"/>
    <x v="4"/>
    <x v="6"/>
    <s v="Speciality Products"/>
    <x v="1"/>
    <s v="Asian"/>
    <n v="55"/>
    <x v="855"/>
    <n v="93343"/>
    <n v="0"/>
    <x v="1"/>
    <s v="Chongqing"/>
    <s v=""/>
    <x v="1"/>
    <n v="1"/>
    <n v="0"/>
    <n v="93343"/>
    <x v="2"/>
    <n v="28"/>
    <s v="Tuesday"/>
  </r>
  <r>
    <x v="825"/>
    <s v="Emily Gupta"/>
    <x v="16"/>
    <x v="4"/>
    <s v="Corporate"/>
    <x v="0"/>
    <s v="Asian"/>
    <n v="44"/>
    <x v="856"/>
    <n v="63705"/>
    <n v="0"/>
    <x v="0"/>
    <s v="Miami"/>
    <s v=""/>
    <x v="1"/>
    <n v="1"/>
    <n v="0"/>
    <n v="63705"/>
    <x v="2"/>
    <n v="8"/>
    <s v="Thursday"/>
  </r>
  <r>
    <x v="828"/>
    <s v="Silas Rivera"/>
    <x v="9"/>
    <x v="2"/>
    <s v="Corporate"/>
    <x v="1"/>
    <s v="Latino"/>
    <n v="48"/>
    <x v="857"/>
    <n v="258081"/>
    <n v="0.3"/>
    <x v="0"/>
    <s v="Chicago"/>
    <s v=""/>
    <x v="1"/>
    <n v="1"/>
    <n v="77424.3"/>
    <n v="335505.3"/>
    <x v="28"/>
    <n v="10"/>
    <s v="Monday"/>
  </r>
  <r>
    <x v="829"/>
    <s v="Jackson Jordan"/>
    <x v="20"/>
    <x v="4"/>
    <s v="Research &amp; Development"/>
    <x v="1"/>
    <s v="Black"/>
    <n v="48"/>
    <x v="858"/>
    <n v="54654"/>
    <n v="0"/>
    <x v="0"/>
    <s v="Phoenix"/>
    <s v=""/>
    <x v="1"/>
    <n v="1"/>
    <n v="0"/>
    <n v="54654"/>
    <x v="6"/>
    <n v="39"/>
    <s v="Monday"/>
  </r>
  <r>
    <x v="830"/>
    <s v="Isaac Joseph"/>
    <x v="7"/>
    <x v="2"/>
    <s v="Manufacturing"/>
    <x v="1"/>
    <s v="Caucasian"/>
    <n v="54"/>
    <x v="859"/>
    <n v="58006"/>
    <n v="0"/>
    <x v="0"/>
    <s v="Seattle"/>
    <s v=""/>
    <x v="1"/>
    <n v="1"/>
    <n v="0"/>
    <n v="58006"/>
    <x v="25"/>
    <n v="39"/>
    <s v="Thursday"/>
  </r>
  <r>
    <x v="232"/>
    <s v="Hailey Lai"/>
    <x v="0"/>
    <x v="1"/>
    <s v="Manufacturing"/>
    <x v="0"/>
    <s v="Asian"/>
    <n v="42"/>
    <x v="860"/>
    <n v="150034"/>
    <n v="0.12"/>
    <x v="1"/>
    <s v="Beijing"/>
    <s v=""/>
    <x v="1"/>
    <n v="1"/>
    <n v="18004.079999999998"/>
    <n v="168038.08"/>
    <x v="24"/>
    <n v="12"/>
    <s v="Friday"/>
  </r>
  <r>
    <x v="792"/>
    <s v="Leilani Thao"/>
    <x v="2"/>
    <x v="4"/>
    <s v="Speciality Products"/>
    <x v="0"/>
    <s v="Asian"/>
    <n v="38"/>
    <x v="861"/>
    <n v="198562"/>
    <n v="0.22"/>
    <x v="0"/>
    <s v="Seattle"/>
    <s v=""/>
    <x v="1"/>
    <n v="1"/>
    <n v="43683.64"/>
    <n v="242245.64"/>
    <x v="26"/>
    <n v="22"/>
    <s v="Wednesday"/>
  </r>
  <r>
    <x v="831"/>
    <s v="Madeline Watson"/>
    <x v="5"/>
    <x v="2"/>
    <s v="Research &amp; Development"/>
    <x v="0"/>
    <s v="Black"/>
    <n v="40"/>
    <x v="862"/>
    <n v="62411"/>
    <n v="0"/>
    <x v="0"/>
    <s v="Miami"/>
    <d v="2021-08-14T00:00:00"/>
    <x v="0"/>
    <n v="0"/>
    <n v="0"/>
    <n v="62411"/>
    <x v="8"/>
    <n v="22"/>
    <s v="Wednesday"/>
  </r>
  <r>
    <x v="832"/>
    <s v="Silas Huang"/>
    <x v="11"/>
    <x v="5"/>
    <s v="Research &amp; Development"/>
    <x v="1"/>
    <s v="Asian"/>
    <n v="57"/>
    <x v="863"/>
    <n v="111299"/>
    <n v="0.12"/>
    <x v="0"/>
    <s v="Miami"/>
    <s v=""/>
    <x v="1"/>
    <n v="1"/>
    <n v="13355.88"/>
    <n v="124654.88"/>
    <x v="27"/>
    <n v="2"/>
    <s v="Thursday"/>
  </r>
  <r>
    <x v="724"/>
    <s v="Peyton Walker"/>
    <x v="7"/>
    <x v="6"/>
    <s v="Research &amp; Development"/>
    <x v="0"/>
    <s v="Caucasian"/>
    <n v="43"/>
    <x v="864"/>
    <n v="41545"/>
    <n v="0"/>
    <x v="0"/>
    <s v="Miami"/>
    <s v=""/>
    <x v="1"/>
    <n v="1"/>
    <n v="0"/>
    <n v="41545"/>
    <x v="3"/>
    <n v="28"/>
    <s v="Saturday"/>
  </r>
  <r>
    <x v="833"/>
    <s v="Jeremiah Hernandez"/>
    <x v="24"/>
    <x v="0"/>
    <s v="Manufacturing"/>
    <x v="1"/>
    <s v="Latino"/>
    <n v="26"/>
    <x v="865"/>
    <n v="74467"/>
    <n v="0"/>
    <x v="0"/>
    <s v="Columbus"/>
    <d v="2021-01-15T00:00:00"/>
    <x v="0"/>
    <n v="0"/>
    <n v="0"/>
    <n v="74467"/>
    <x v="3"/>
    <n v="16"/>
    <s v="Sunday"/>
  </r>
  <r>
    <x v="789"/>
    <s v="Jace Washington"/>
    <x v="6"/>
    <x v="3"/>
    <s v="Research &amp; Development"/>
    <x v="1"/>
    <s v="Caucasian"/>
    <n v="44"/>
    <x v="358"/>
    <n v="117545"/>
    <n v="0.06"/>
    <x v="0"/>
    <s v="Phoenix"/>
    <s v=""/>
    <x v="1"/>
    <n v="1"/>
    <n v="7052.7"/>
    <n v="124597.7"/>
    <x v="12"/>
    <n v="6"/>
    <s v="Saturday"/>
  </r>
  <r>
    <x v="834"/>
    <s v="Landon Kim"/>
    <x v="6"/>
    <x v="4"/>
    <s v="Speciality Products"/>
    <x v="1"/>
    <s v="Asian"/>
    <n v="50"/>
    <x v="866"/>
    <n v="117226"/>
    <n v="0.08"/>
    <x v="0"/>
    <s v="Phoenix"/>
    <s v=""/>
    <x v="1"/>
    <n v="1"/>
    <n v="9378.08"/>
    <n v="126604.08"/>
    <x v="14"/>
    <n v="11"/>
    <s v="Thursday"/>
  </r>
  <r>
    <x v="835"/>
    <s v="Peyton Vasquez"/>
    <x v="7"/>
    <x v="3"/>
    <s v="Corporate"/>
    <x v="0"/>
    <s v="Latino"/>
    <n v="26"/>
    <x v="867"/>
    <n v="55767"/>
    <n v="0"/>
    <x v="0"/>
    <s v="Phoenix"/>
    <s v=""/>
    <x v="1"/>
    <n v="1"/>
    <n v="0"/>
    <n v="55767"/>
    <x v="3"/>
    <n v="4"/>
    <s v="Thursday"/>
  </r>
  <r>
    <x v="836"/>
    <s v="Charlotte Baker"/>
    <x v="13"/>
    <x v="2"/>
    <s v="Manufacturing"/>
    <x v="0"/>
    <s v="Caucasian"/>
    <n v="29"/>
    <x v="868"/>
    <n v="60930"/>
    <n v="0"/>
    <x v="0"/>
    <s v="Austin"/>
    <s v=""/>
    <x v="1"/>
    <n v="1"/>
    <n v="0"/>
    <n v="60930"/>
    <x v="0"/>
    <n v="47"/>
    <s v="Thursday"/>
  </r>
  <r>
    <x v="837"/>
    <s v="Elena Mendoza"/>
    <x v="2"/>
    <x v="2"/>
    <s v="Speciality Products"/>
    <x v="0"/>
    <s v="Latino"/>
    <n v="27"/>
    <x v="869"/>
    <n v="154973"/>
    <n v="0.28999999999999998"/>
    <x v="2"/>
    <s v="Sao Paulo"/>
    <s v=""/>
    <x v="1"/>
    <n v="1"/>
    <n v="44942.17"/>
    <n v="199915.16999999998"/>
    <x v="7"/>
    <n v="43"/>
    <s v="Wednesday"/>
  </r>
  <r>
    <x v="838"/>
    <s v="Nova Lin"/>
    <x v="21"/>
    <x v="0"/>
    <s v="Manufacturing"/>
    <x v="0"/>
    <s v="Asian"/>
    <n v="33"/>
    <x v="870"/>
    <n v="69332"/>
    <n v="0"/>
    <x v="0"/>
    <s v="Columbus"/>
    <s v=""/>
    <x v="1"/>
    <n v="1"/>
    <n v="0"/>
    <n v="69332"/>
    <x v="5"/>
    <n v="42"/>
    <s v="Saturday"/>
  </r>
  <r>
    <x v="839"/>
    <s v="Ivy Desai"/>
    <x v="8"/>
    <x v="5"/>
    <s v="Research &amp; Development"/>
    <x v="0"/>
    <s v="Asian"/>
    <n v="59"/>
    <x v="871"/>
    <n v="119699"/>
    <n v="0"/>
    <x v="1"/>
    <s v="Shanghai"/>
    <s v=""/>
    <x v="1"/>
    <n v="1"/>
    <n v="0"/>
    <n v="119699"/>
    <x v="23"/>
    <n v="15"/>
    <s v="Monday"/>
  </r>
  <r>
    <x v="840"/>
    <s v="Josephine Acosta"/>
    <x v="2"/>
    <x v="4"/>
    <s v="Speciality Products"/>
    <x v="0"/>
    <s v="Latino"/>
    <n v="40"/>
    <x v="872"/>
    <n v="198176"/>
    <n v="0.17"/>
    <x v="2"/>
    <s v="Manaus"/>
    <s v=""/>
    <x v="1"/>
    <n v="1"/>
    <n v="33689.920000000006"/>
    <n v="231865.92"/>
    <x v="6"/>
    <n v="39"/>
    <s v="Sunday"/>
  </r>
  <r>
    <x v="841"/>
    <s v="Nora Nunez"/>
    <x v="13"/>
    <x v="1"/>
    <s v="Research &amp; Development"/>
    <x v="0"/>
    <s v="Latino"/>
    <n v="45"/>
    <x v="873"/>
    <n v="58586"/>
    <n v="0"/>
    <x v="2"/>
    <s v="Sao Paulo"/>
    <s v=""/>
    <x v="1"/>
    <n v="1"/>
    <n v="0"/>
    <n v="58586"/>
    <x v="14"/>
    <n v="32"/>
    <s v="Monday"/>
  </r>
  <r>
    <x v="842"/>
    <s v="Caleb Xiong"/>
    <x v="26"/>
    <x v="2"/>
    <s v="Corporate"/>
    <x v="1"/>
    <s v="Asian"/>
    <n v="38"/>
    <x v="874"/>
    <n v="74010"/>
    <n v="0"/>
    <x v="0"/>
    <s v="Chicago"/>
    <s v=""/>
    <x v="1"/>
    <n v="1"/>
    <n v="0"/>
    <n v="74010"/>
    <x v="24"/>
    <n v="49"/>
    <s v="Monday"/>
  </r>
  <r>
    <x v="843"/>
    <s v="Henry Green"/>
    <x v="26"/>
    <x v="2"/>
    <s v="Speciality Products"/>
    <x v="1"/>
    <s v="Caucasian"/>
    <n v="32"/>
    <x v="632"/>
    <n v="96598"/>
    <n v="0"/>
    <x v="0"/>
    <s v="Phoenix"/>
    <s v=""/>
    <x v="1"/>
    <n v="1"/>
    <n v="0"/>
    <n v="96598"/>
    <x v="6"/>
    <n v="6"/>
    <s v="Monday"/>
  </r>
  <r>
    <x v="665"/>
    <s v="Madelyn Chan"/>
    <x v="6"/>
    <x v="2"/>
    <s v="Speciality Products"/>
    <x v="0"/>
    <s v="Asian"/>
    <n v="64"/>
    <x v="875"/>
    <n v="106444"/>
    <n v="0.05"/>
    <x v="0"/>
    <s v="Phoenix"/>
    <s v=""/>
    <x v="1"/>
    <n v="1"/>
    <n v="5322.2000000000007"/>
    <n v="111766.2"/>
    <x v="13"/>
    <n v="21"/>
    <s v="Wednesday"/>
  </r>
  <r>
    <x v="844"/>
    <s v="Angel Delgado"/>
    <x v="2"/>
    <x v="1"/>
    <s v="Corporate"/>
    <x v="1"/>
    <s v="Latino"/>
    <n v="31"/>
    <x v="876"/>
    <n v="156931"/>
    <n v="0.28000000000000003"/>
    <x v="0"/>
    <s v="Seattle"/>
    <s v=""/>
    <x v="1"/>
    <n v="1"/>
    <n v="43940.680000000008"/>
    <n v="200871.67999999999"/>
    <x v="5"/>
    <n v="32"/>
    <s v="Thursday"/>
  </r>
  <r>
    <x v="845"/>
    <s v="Mia Herrera"/>
    <x v="2"/>
    <x v="6"/>
    <s v="Research &amp; Development"/>
    <x v="0"/>
    <s v="Latino"/>
    <n v="43"/>
    <x v="877"/>
    <n v="171360"/>
    <n v="0.23"/>
    <x v="2"/>
    <s v="Manaus"/>
    <s v=""/>
    <x v="1"/>
    <n v="1"/>
    <n v="39412.800000000003"/>
    <n v="210772.8"/>
    <x v="15"/>
    <n v="42"/>
    <s v="Thursday"/>
  </r>
  <r>
    <x v="846"/>
    <s v="Peyton Harris"/>
    <x v="14"/>
    <x v="0"/>
    <s v="Research &amp; Development"/>
    <x v="0"/>
    <s v="Caucasian"/>
    <n v="45"/>
    <x v="878"/>
    <n v="64505"/>
    <n v="0"/>
    <x v="0"/>
    <s v="Miami"/>
    <s v=""/>
    <x v="1"/>
    <n v="1"/>
    <n v="0"/>
    <n v="64505"/>
    <x v="8"/>
    <n v="15"/>
    <s v="Sunday"/>
  </r>
  <r>
    <x v="847"/>
    <s v="David Herrera"/>
    <x v="11"/>
    <x v="5"/>
    <s v="Speciality Products"/>
    <x v="1"/>
    <s v="Latino"/>
    <n v="32"/>
    <x v="879"/>
    <n v="102298"/>
    <n v="0.13"/>
    <x v="2"/>
    <s v="Rio de Janerio"/>
    <s v=""/>
    <x v="1"/>
    <n v="1"/>
    <n v="13298.74"/>
    <n v="115596.74"/>
    <x v="9"/>
    <n v="41"/>
    <s v="Saturday"/>
  </r>
  <r>
    <x v="848"/>
    <s v="Avery Dominguez"/>
    <x v="0"/>
    <x v="2"/>
    <s v="Corporate"/>
    <x v="0"/>
    <s v="Latino"/>
    <n v="27"/>
    <x v="880"/>
    <n v="133297"/>
    <n v="0.13"/>
    <x v="2"/>
    <s v="Rio de Janerio"/>
    <s v=""/>
    <x v="1"/>
    <n v="1"/>
    <n v="17328.61"/>
    <n v="150625.60999999999"/>
    <x v="3"/>
    <n v="37"/>
    <s v="Friday"/>
  </r>
  <r>
    <x v="849"/>
    <s v="Grace Carter"/>
    <x v="0"/>
    <x v="4"/>
    <s v="Speciality Products"/>
    <x v="0"/>
    <s v="Black"/>
    <n v="25"/>
    <x v="881"/>
    <n v="155080"/>
    <n v="0.1"/>
    <x v="0"/>
    <s v="Austin"/>
    <s v=""/>
    <x v="1"/>
    <n v="1"/>
    <n v="15508"/>
    <n v="170588"/>
    <x v="9"/>
    <n v="12"/>
    <s v="Wednesday"/>
  </r>
  <r>
    <x v="850"/>
    <s v="Parker Allen"/>
    <x v="4"/>
    <x v="2"/>
    <s v="Speciality Products"/>
    <x v="1"/>
    <s v="Caucasian"/>
    <n v="31"/>
    <x v="882"/>
    <n v="81828"/>
    <n v="0"/>
    <x v="0"/>
    <s v="Miami"/>
    <s v=""/>
    <x v="1"/>
    <n v="1"/>
    <n v="0"/>
    <n v="81828"/>
    <x v="7"/>
    <n v="33"/>
    <s v="Monday"/>
  </r>
  <r>
    <x v="851"/>
    <s v="Sadie Lee"/>
    <x v="0"/>
    <x v="6"/>
    <s v="Corporate"/>
    <x v="0"/>
    <s v="Asian"/>
    <n v="65"/>
    <x v="883"/>
    <n v="149417"/>
    <n v="0.13"/>
    <x v="1"/>
    <s v="Chengdu"/>
    <s v=""/>
    <x v="1"/>
    <n v="1"/>
    <n v="19424.21"/>
    <n v="168841.21"/>
    <x v="28"/>
    <n v="44"/>
    <s v="Tuesday"/>
  </r>
  <r>
    <x v="852"/>
    <s v="Cooper Valdez"/>
    <x v="6"/>
    <x v="2"/>
    <s v="Corporate"/>
    <x v="1"/>
    <s v="Latino"/>
    <n v="50"/>
    <x v="884"/>
    <n v="113269"/>
    <n v="0.09"/>
    <x v="2"/>
    <s v="Sao Paulo"/>
    <s v=""/>
    <x v="1"/>
    <n v="1"/>
    <n v="10194.209999999999"/>
    <n v="123463.20999999999"/>
    <x v="14"/>
    <n v="17"/>
    <s v="Wednesday"/>
  </r>
  <r>
    <x v="853"/>
    <s v="Sebastian Fong"/>
    <x v="0"/>
    <x v="0"/>
    <s v="Manufacturing"/>
    <x v="1"/>
    <s v="Asian"/>
    <n v="46"/>
    <x v="885"/>
    <n v="136716"/>
    <n v="0.12"/>
    <x v="0"/>
    <s v="Austin"/>
    <s v=""/>
    <x v="1"/>
    <n v="1"/>
    <n v="16405.919999999998"/>
    <n v="153121.91999999998"/>
    <x v="5"/>
    <n v="50"/>
    <s v="Saturday"/>
  </r>
  <r>
    <x v="854"/>
    <s v="Roman Munoz"/>
    <x v="0"/>
    <x v="2"/>
    <s v="Speciality Products"/>
    <x v="1"/>
    <s v="Latino"/>
    <n v="54"/>
    <x v="571"/>
    <n v="122644"/>
    <n v="0.12"/>
    <x v="0"/>
    <s v="Austin"/>
    <s v=""/>
    <x v="1"/>
    <n v="1"/>
    <n v="14717.279999999999"/>
    <n v="137361.28"/>
    <x v="24"/>
    <n v="43"/>
    <s v="Thursday"/>
  </r>
  <r>
    <x v="855"/>
    <s v="Charlotte Chang"/>
    <x v="6"/>
    <x v="2"/>
    <s v="Research &amp; Development"/>
    <x v="0"/>
    <s v="Asian"/>
    <n v="50"/>
    <x v="886"/>
    <n v="106428"/>
    <n v="7.0000000000000007E-2"/>
    <x v="0"/>
    <s v="Chicago"/>
    <s v=""/>
    <x v="1"/>
    <n v="1"/>
    <n v="7449.9600000000009"/>
    <n v="113877.96"/>
    <x v="28"/>
    <n v="20"/>
    <s v="Sunday"/>
  </r>
  <r>
    <x v="856"/>
    <s v="Xavier Davis"/>
    <x v="9"/>
    <x v="1"/>
    <s v="Corporate"/>
    <x v="1"/>
    <s v="Caucasian"/>
    <n v="36"/>
    <x v="887"/>
    <n v="238236"/>
    <n v="0.31"/>
    <x v="0"/>
    <s v="Seattle"/>
    <s v=""/>
    <x v="1"/>
    <n v="1"/>
    <n v="73853.16"/>
    <n v="312089.16000000003"/>
    <x v="8"/>
    <n v="3"/>
    <s v="Saturday"/>
  </r>
  <r>
    <x v="857"/>
    <s v="Natalie Carter"/>
    <x v="2"/>
    <x v="1"/>
    <s v="Corporate"/>
    <x v="0"/>
    <s v="Caucasian"/>
    <n v="64"/>
    <x v="888"/>
    <n v="153253"/>
    <n v="0.24"/>
    <x v="0"/>
    <s v="Austin"/>
    <s v=""/>
    <x v="1"/>
    <n v="1"/>
    <n v="36780.720000000001"/>
    <n v="190033.72"/>
    <x v="14"/>
    <n v="51"/>
    <s v="Friday"/>
  </r>
  <r>
    <x v="858"/>
    <s v="Elena Richardson"/>
    <x v="6"/>
    <x v="3"/>
    <s v="Manufacturing"/>
    <x v="0"/>
    <s v="Caucasian"/>
    <n v="34"/>
    <x v="889"/>
    <n v="103707"/>
    <n v="0.09"/>
    <x v="0"/>
    <s v="Columbus"/>
    <s v=""/>
    <x v="1"/>
    <n v="1"/>
    <n v="9333.6299999999992"/>
    <n v="113040.63"/>
    <x v="15"/>
    <n v="40"/>
    <s v="Friday"/>
  </r>
  <r>
    <x v="859"/>
    <s v="Emilia Bailey"/>
    <x v="9"/>
    <x v="3"/>
    <s v="Speciality Products"/>
    <x v="0"/>
    <s v="Caucasian"/>
    <n v="41"/>
    <x v="890"/>
    <n v="245360"/>
    <n v="0.37"/>
    <x v="0"/>
    <s v="Austin"/>
    <s v=""/>
    <x v="1"/>
    <n v="1"/>
    <n v="90783.2"/>
    <n v="336143.2"/>
    <x v="14"/>
    <n v="32"/>
    <s v="Thursday"/>
  </r>
  <r>
    <x v="860"/>
    <s v="Ryan Lu"/>
    <x v="25"/>
    <x v="5"/>
    <s v="Speciality Products"/>
    <x v="1"/>
    <s v="Asian"/>
    <n v="25"/>
    <x v="891"/>
    <n v="67275"/>
    <n v="0"/>
    <x v="0"/>
    <s v="Columbus"/>
    <s v=""/>
    <x v="1"/>
    <n v="1"/>
    <n v="0"/>
    <n v="67275"/>
    <x v="9"/>
    <n v="28"/>
    <s v="Thursday"/>
  </r>
  <r>
    <x v="861"/>
    <s v="Asher Huynh"/>
    <x v="6"/>
    <x v="0"/>
    <s v="Manufacturing"/>
    <x v="1"/>
    <s v="Asian"/>
    <n v="45"/>
    <x v="892"/>
    <n v="101288"/>
    <n v="0.1"/>
    <x v="0"/>
    <s v="Phoenix"/>
    <s v=""/>
    <x v="1"/>
    <n v="1"/>
    <n v="10128.800000000001"/>
    <n v="111416.8"/>
    <x v="16"/>
    <n v="4"/>
    <s v="Thursday"/>
  </r>
  <r>
    <x v="93"/>
    <s v="Kinsley Martinez"/>
    <x v="2"/>
    <x v="4"/>
    <s v="Speciality Products"/>
    <x v="0"/>
    <s v="Latino"/>
    <n v="52"/>
    <x v="893"/>
    <n v="177443"/>
    <n v="0.25"/>
    <x v="2"/>
    <s v="Sao Paulo"/>
    <s v=""/>
    <x v="1"/>
    <n v="1"/>
    <n v="44360.75"/>
    <n v="221803.75"/>
    <x v="29"/>
    <n v="35"/>
    <s v="Saturday"/>
  </r>
  <r>
    <x v="862"/>
    <s v="Paisley Bryant"/>
    <x v="21"/>
    <x v="0"/>
    <s v="Manufacturing"/>
    <x v="0"/>
    <s v="Black"/>
    <n v="37"/>
    <x v="894"/>
    <n v="91400"/>
    <n v="0"/>
    <x v="0"/>
    <s v="Chicago"/>
    <s v=""/>
    <x v="1"/>
    <n v="1"/>
    <n v="0"/>
    <n v="91400"/>
    <x v="0"/>
    <n v="18"/>
    <s v="Wednesday"/>
  </r>
  <r>
    <x v="863"/>
    <s v="Joshua Ramirez"/>
    <x v="9"/>
    <x v="4"/>
    <s v="Corporate"/>
    <x v="1"/>
    <s v="Latino"/>
    <n v="44"/>
    <x v="895"/>
    <n v="181247"/>
    <n v="0.33"/>
    <x v="2"/>
    <s v="Sao Paulo"/>
    <s v=""/>
    <x v="1"/>
    <n v="1"/>
    <n v="59811.51"/>
    <n v="241058.51"/>
    <x v="26"/>
    <n v="37"/>
    <s v="Monday"/>
  </r>
  <r>
    <x v="864"/>
    <s v="Joshua Martin"/>
    <x v="0"/>
    <x v="4"/>
    <s v="Research &amp; Development"/>
    <x v="1"/>
    <s v="Black"/>
    <n v="42"/>
    <x v="896"/>
    <n v="135558"/>
    <n v="0.14000000000000001"/>
    <x v="0"/>
    <s v="Phoenix"/>
    <s v=""/>
    <x v="1"/>
    <n v="1"/>
    <n v="18978.120000000003"/>
    <n v="154536.12"/>
    <x v="13"/>
    <n v="43"/>
    <s v="Monday"/>
  </r>
  <r>
    <x v="865"/>
    <s v="Charles Moore"/>
    <x v="7"/>
    <x v="3"/>
    <s v="Speciality Products"/>
    <x v="1"/>
    <s v="Caucasian"/>
    <n v="49"/>
    <x v="897"/>
    <n v="56878"/>
    <n v="0"/>
    <x v="0"/>
    <s v="Seattle"/>
    <s v=""/>
    <x v="1"/>
    <n v="1"/>
    <n v="0"/>
    <n v="56878"/>
    <x v="24"/>
    <n v="51"/>
    <s v="Saturday"/>
  </r>
  <r>
    <x v="866"/>
    <s v="Angel Do"/>
    <x v="30"/>
    <x v="0"/>
    <s v="Speciality Products"/>
    <x v="1"/>
    <s v="Asian"/>
    <n v="34"/>
    <x v="898"/>
    <n v="94735"/>
    <n v="0"/>
    <x v="1"/>
    <s v="Beijing"/>
    <s v=""/>
    <x v="1"/>
    <n v="1"/>
    <n v="0"/>
    <n v="94735"/>
    <x v="3"/>
    <n v="38"/>
    <s v="Friday"/>
  </r>
  <r>
    <x v="867"/>
    <s v="Maverick Medina"/>
    <x v="13"/>
    <x v="2"/>
    <s v="Manufacturing"/>
    <x v="1"/>
    <s v="Latino"/>
    <n v="39"/>
    <x v="899"/>
    <n v="51234"/>
    <n v="0"/>
    <x v="0"/>
    <s v="Seattle"/>
    <s v=""/>
    <x v="1"/>
    <n v="1"/>
    <n v="0"/>
    <n v="51234"/>
    <x v="26"/>
    <n v="22"/>
    <s v="Sunday"/>
  </r>
  <r>
    <x v="616"/>
    <s v="Isaac Han"/>
    <x v="9"/>
    <x v="4"/>
    <s v="Speciality Products"/>
    <x v="1"/>
    <s v="Asian"/>
    <n v="31"/>
    <x v="900"/>
    <n v="230025"/>
    <n v="0.34"/>
    <x v="0"/>
    <s v="Phoenix"/>
    <s v=""/>
    <x v="1"/>
    <n v="1"/>
    <n v="78208.5"/>
    <n v="308233.5"/>
    <x v="16"/>
    <n v="3"/>
    <s v="Wednesday"/>
  </r>
  <r>
    <x v="868"/>
    <s v="Eliza Liang"/>
    <x v="0"/>
    <x v="4"/>
    <s v="Speciality Products"/>
    <x v="0"/>
    <s v="Asian"/>
    <n v="36"/>
    <x v="901"/>
    <n v="134006"/>
    <n v="0.13"/>
    <x v="1"/>
    <s v="Beijing"/>
    <s v=""/>
    <x v="1"/>
    <n v="1"/>
    <n v="17420.78"/>
    <n v="151426.78"/>
    <x v="22"/>
    <n v="11"/>
    <s v="Thursday"/>
  </r>
  <r>
    <x v="869"/>
    <s v="Zoe Zhou"/>
    <x v="6"/>
    <x v="1"/>
    <s v="Corporate"/>
    <x v="0"/>
    <s v="Asian"/>
    <n v="61"/>
    <x v="902"/>
    <n v="103096"/>
    <n v="7.0000000000000007E-2"/>
    <x v="1"/>
    <s v="Beijing"/>
    <s v=""/>
    <x v="1"/>
    <n v="1"/>
    <n v="7216.72"/>
    <n v="110312.72"/>
    <x v="8"/>
    <n v="41"/>
    <s v="Tuesday"/>
  </r>
  <r>
    <x v="870"/>
    <s v="Nathan Lee"/>
    <x v="7"/>
    <x v="3"/>
    <s v="Manufacturing"/>
    <x v="1"/>
    <s v="Asian"/>
    <n v="29"/>
    <x v="903"/>
    <n v="58703"/>
    <n v="0"/>
    <x v="0"/>
    <s v="Columbus"/>
    <s v=""/>
    <x v="1"/>
    <n v="1"/>
    <n v="0"/>
    <n v="58703"/>
    <x v="0"/>
    <n v="34"/>
    <s v="Saturday"/>
  </r>
  <r>
    <x v="871"/>
    <s v="Elijah Ramos"/>
    <x v="0"/>
    <x v="0"/>
    <s v="Speciality Products"/>
    <x v="1"/>
    <s v="Latino"/>
    <n v="33"/>
    <x v="904"/>
    <n v="132544"/>
    <n v="0.1"/>
    <x v="2"/>
    <s v="Rio de Janerio"/>
    <s v=""/>
    <x v="1"/>
    <n v="1"/>
    <n v="13254.400000000001"/>
    <n v="145798.39999999999"/>
    <x v="14"/>
    <n v="52"/>
    <s v="Monday"/>
  </r>
  <r>
    <x v="872"/>
    <s v="Jaxson Coleman"/>
    <x v="6"/>
    <x v="1"/>
    <s v="Manufacturing"/>
    <x v="1"/>
    <s v="Caucasian"/>
    <n v="32"/>
    <x v="905"/>
    <n v="126671"/>
    <n v="0.09"/>
    <x v="0"/>
    <s v="Miami"/>
    <s v=""/>
    <x v="1"/>
    <n v="1"/>
    <n v="11400.39"/>
    <n v="138071.39000000001"/>
    <x v="6"/>
    <n v="16"/>
    <s v="Wednesday"/>
  </r>
  <r>
    <x v="873"/>
    <s v="Hailey Hong"/>
    <x v="5"/>
    <x v="2"/>
    <s v="Research &amp; Development"/>
    <x v="0"/>
    <s v="Asian"/>
    <n v="33"/>
    <x v="906"/>
    <n v="56405"/>
    <n v="0"/>
    <x v="0"/>
    <s v="Chicago"/>
    <s v=""/>
    <x v="1"/>
    <n v="1"/>
    <n v="0"/>
    <n v="56405"/>
    <x v="9"/>
    <n v="4"/>
    <s v="Friday"/>
  </r>
  <r>
    <x v="874"/>
    <s v="Gabriella Zhu"/>
    <x v="3"/>
    <x v="0"/>
    <s v="Speciality Products"/>
    <x v="0"/>
    <s v="Asian"/>
    <n v="36"/>
    <x v="907"/>
    <n v="88730"/>
    <n v="0.08"/>
    <x v="1"/>
    <s v="Chongqing"/>
    <s v=""/>
    <x v="1"/>
    <n v="1"/>
    <n v="7098.4000000000005"/>
    <n v="95828.4"/>
    <x v="15"/>
    <n v="48"/>
    <s v="Saturday"/>
  </r>
  <r>
    <x v="875"/>
    <s v="Aaron Maldonado"/>
    <x v="13"/>
    <x v="1"/>
    <s v="Manufacturing"/>
    <x v="1"/>
    <s v="Latino"/>
    <n v="39"/>
    <x v="908"/>
    <n v="62861"/>
    <n v="0"/>
    <x v="0"/>
    <s v="Seattle"/>
    <s v=""/>
    <x v="1"/>
    <n v="1"/>
    <n v="0"/>
    <n v="62861"/>
    <x v="20"/>
    <n v="38"/>
    <s v="Wednesday"/>
  </r>
  <r>
    <x v="876"/>
    <s v="Samantha Vargas"/>
    <x v="2"/>
    <x v="4"/>
    <s v="Corporate"/>
    <x v="0"/>
    <s v="Latino"/>
    <n v="53"/>
    <x v="909"/>
    <n v="151246"/>
    <n v="0.21"/>
    <x v="2"/>
    <s v="Sao Paulo"/>
    <s v=""/>
    <x v="1"/>
    <n v="1"/>
    <n v="31761.66"/>
    <n v="183007.66"/>
    <x v="2"/>
    <n v="29"/>
    <s v="Friday"/>
  </r>
  <r>
    <x v="877"/>
    <s v="Nora Le"/>
    <x v="0"/>
    <x v="0"/>
    <s v="Manufacturing"/>
    <x v="0"/>
    <s v="Asian"/>
    <n v="53"/>
    <x v="910"/>
    <n v="154388"/>
    <n v="0.1"/>
    <x v="0"/>
    <s v="Seattle"/>
    <s v=""/>
    <x v="1"/>
    <n v="1"/>
    <n v="15438.800000000001"/>
    <n v="169826.8"/>
    <x v="1"/>
    <n v="15"/>
    <s v="Saturday"/>
  </r>
  <r>
    <x v="438"/>
    <s v="Alice Roberts"/>
    <x v="2"/>
    <x v="4"/>
    <s v="Manufacturing"/>
    <x v="0"/>
    <s v="Caucasian"/>
    <n v="54"/>
    <x v="911"/>
    <n v="162978"/>
    <n v="0.17"/>
    <x v="0"/>
    <s v="Miami"/>
    <d v="2004-05-24T00:00:00"/>
    <x v="0"/>
    <n v="0"/>
    <n v="27706.260000000002"/>
    <n v="190684.26"/>
    <x v="21"/>
    <n v="40"/>
    <s v="Monday"/>
  </r>
  <r>
    <x v="878"/>
    <s v="Colton Garcia"/>
    <x v="29"/>
    <x v="0"/>
    <s v="Speciality Products"/>
    <x v="1"/>
    <s v="Latino"/>
    <n v="55"/>
    <x v="912"/>
    <n v="80170"/>
    <n v="0"/>
    <x v="0"/>
    <s v="Miami"/>
    <s v=""/>
    <x v="1"/>
    <n v="1"/>
    <n v="0"/>
    <n v="80170"/>
    <x v="29"/>
    <n v="47"/>
    <s v="Wednesday"/>
  </r>
  <r>
    <x v="534"/>
    <s v="Stella Lai"/>
    <x v="4"/>
    <x v="3"/>
    <s v="Manufacturing"/>
    <x v="0"/>
    <s v="Asian"/>
    <n v="44"/>
    <x v="913"/>
    <n v="98520"/>
    <n v="0"/>
    <x v="0"/>
    <s v="Miami"/>
    <s v=""/>
    <x v="1"/>
    <n v="1"/>
    <n v="0"/>
    <n v="98520"/>
    <x v="9"/>
    <n v="18"/>
    <s v="Wednesday"/>
  </r>
  <r>
    <x v="704"/>
    <s v="Leonardo Luong"/>
    <x v="6"/>
    <x v="1"/>
    <s v="Manufacturing"/>
    <x v="1"/>
    <s v="Asian"/>
    <n v="52"/>
    <x v="914"/>
    <n v="116527"/>
    <n v="7.0000000000000007E-2"/>
    <x v="0"/>
    <s v="Phoenix"/>
    <s v=""/>
    <x v="1"/>
    <n v="1"/>
    <n v="8156.89"/>
    <n v="124683.89"/>
    <x v="10"/>
    <n v="53"/>
    <s v="Wednesday"/>
  </r>
  <r>
    <x v="781"/>
    <s v="Nicholas Wong"/>
    <x v="2"/>
    <x v="2"/>
    <s v="Research &amp; Development"/>
    <x v="1"/>
    <s v="Asian"/>
    <n v="27"/>
    <x v="915"/>
    <n v="174607"/>
    <n v="0.28999999999999998"/>
    <x v="0"/>
    <s v="Columbus"/>
    <s v=""/>
    <x v="1"/>
    <n v="1"/>
    <n v="50636.03"/>
    <n v="225243.03"/>
    <x v="3"/>
    <n v="45"/>
    <s v="Thursday"/>
  </r>
  <r>
    <x v="879"/>
    <s v="Jeremiah Castillo"/>
    <x v="13"/>
    <x v="3"/>
    <s v="Research &amp; Development"/>
    <x v="1"/>
    <s v="Latino"/>
    <n v="58"/>
    <x v="916"/>
    <n v="64202"/>
    <n v="0"/>
    <x v="0"/>
    <s v="Columbus"/>
    <s v=""/>
    <x v="1"/>
    <n v="1"/>
    <n v="0"/>
    <n v="64202"/>
    <x v="2"/>
    <n v="15"/>
    <s v="Wednesday"/>
  </r>
  <r>
    <x v="517"/>
    <s v="Cooper Jiang"/>
    <x v="13"/>
    <x v="3"/>
    <s v="Corporate"/>
    <x v="1"/>
    <s v="Asian"/>
    <n v="49"/>
    <x v="917"/>
    <n v="50883"/>
    <n v="0"/>
    <x v="1"/>
    <s v="Chongqing"/>
    <d v="2021-03-02T00:00:00"/>
    <x v="0"/>
    <n v="0"/>
    <n v="0"/>
    <n v="50883"/>
    <x v="3"/>
    <n v="30"/>
    <s v="Thursday"/>
  </r>
  <r>
    <x v="880"/>
    <s v="Penelope Silva"/>
    <x v="23"/>
    <x v="0"/>
    <s v="Speciality Products"/>
    <x v="0"/>
    <s v="Latino"/>
    <n v="36"/>
    <x v="918"/>
    <n v="94618"/>
    <n v="0"/>
    <x v="0"/>
    <s v="Columbus"/>
    <s v=""/>
    <x v="1"/>
    <n v="1"/>
    <n v="0"/>
    <n v="94618"/>
    <x v="0"/>
    <n v="45"/>
    <s v="Thursday"/>
  </r>
  <r>
    <x v="881"/>
    <s v="Jose Richardson"/>
    <x v="2"/>
    <x v="6"/>
    <s v="Research &amp; Development"/>
    <x v="1"/>
    <s v="Caucasian"/>
    <n v="26"/>
    <x v="183"/>
    <n v="151556"/>
    <n v="0.2"/>
    <x v="0"/>
    <s v="Miami"/>
    <s v=""/>
    <x v="1"/>
    <n v="1"/>
    <n v="30311.200000000001"/>
    <n v="181867.2"/>
    <x v="3"/>
    <n v="42"/>
    <s v="Tuesday"/>
  </r>
  <r>
    <x v="882"/>
    <s v="Eleanor Chau"/>
    <x v="25"/>
    <x v="5"/>
    <s v="Research &amp; Development"/>
    <x v="0"/>
    <s v="Asian"/>
    <n v="37"/>
    <x v="919"/>
    <n v="80659"/>
    <n v="0"/>
    <x v="0"/>
    <s v="Phoenix"/>
    <s v=""/>
    <x v="1"/>
    <n v="1"/>
    <n v="0"/>
    <n v="80659"/>
    <x v="6"/>
    <n v="11"/>
    <s v="Sunday"/>
  </r>
  <r>
    <x v="883"/>
    <s v="John Cho"/>
    <x v="2"/>
    <x v="4"/>
    <s v="Speciality Products"/>
    <x v="1"/>
    <s v="Asian"/>
    <n v="47"/>
    <x v="920"/>
    <n v="195385"/>
    <n v="0.21"/>
    <x v="1"/>
    <s v="Chengdu"/>
    <s v=""/>
    <x v="1"/>
    <n v="1"/>
    <n v="41030.85"/>
    <n v="236415.85"/>
    <x v="3"/>
    <n v="45"/>
    <s v="Sunday"/>
  </r>
  <r>
    <x v="884"/>
    <s v="Julian Delgado"/>
    <x v="28"/>
    <x v="0"/>
    <s v="Speciality Products"/>
    <x v="1"/>
    <s v="Latino"/>
    <n v="29"/>
    <x v="921"/>
    <n v="52693"/>
    <n v="0"/>
    <x v="2"/>
    <s v="Rio de Janerio"/>
    <s v=""/>
    <x v="1"/>
    <n v="1"/>
    <n v="0"/>
    <n v="52693"/>
    <x v="0"/>
    <n v="21"/>
    <s v="Thursday"/>
  </r>
  <r>
    <x v="885"/>
    <s v="Isabella Scott"/>
    <x v="32"/>
    <x v="0"/>
    <s v="Research &amp; Development"/>
    <x v="0"/>
    <s v="Caucasian"/>
    <n v="58"/>
    <x v="922"/>
    <n v="72045"/>
    <n v="0"/>
    <x v="0"/>
    <s v="Phoenix"/>
    <s v=""/>
    <x v="1"/>
    <n v="1"/>
    <n v="0"/>
    <n v="72045"/>
    <x v="0"/>
    <n v="18"/>
    <s v="Tuesday"/>
  </r>
  <r>
    <x v="886"/>
    <s v="Parker Avila"/>
    <x v="13"/>
    <x v="6"/>
    <s v="Manufacturing"/>
    <x v="1"/>
    <s v="Latino"/>
    <n v="47"/>
    <x v="923"/>
    <n v="62749"/>
    <n v="0"/>
    <x v="2"/>
    <s v="Manaus"/>
    <s v=""/>
    <x v="1"/>
    <n v="1"/>
    <n v="0"/>
    <n v="62749"/>
    <x v="17"/>
    <n v="49"/>
    <s v="Monday"/>
  </r>
  <r>
    <x v="887"/>
    <s v="Luke Vu"/>
    <x v="0"/>
    <x v="6"/>
    <s v="Speciality Products"/>
    <x v="1"/>
    <s v="Asian"/>
    <n v="52"/>
    <x v="666"/>
    <n v="154884"/>
    <n v="0.1"/>
    <x v="1"/>
    <s v="Shanghai"/>
    <s v=""/>
    <x v="1"/>
    <n v="1"/>
    <n v="15488.400000000001"/>
    <n v="170372.4"/>
    <x v="7"/>
    <n v="23"/>
    <s v="Monday"/>
  </r>
  <r>
    <x v="888"/>
    <s v="Jameson Nelson"/>
    <x v="23"/>
    <x v="0"/>
    <s v="Research &amp; Development"/>
    <x v="1"/>
    <s v="Caucasian"/>
    <n v="61"/>
    <x v="924"/>
    <n v="96566"/>
    <n v="0"/>
    <x v="0"/>
    <s v="Columbus"/>
    <s v=""/>
    <x v="1"/>
    <n v="1"/>
    <n v="0"/>
    <n v="96566"/>
    <x v="0"/>
    <n v="11"/>
    <s v="Tuesday"/>
  </r>
  <r>
    <x v="889"/>
    <s v="Adrian Fernandez"/>
    <x v="28"/>
    <x v="0"/>
    <s v="Research &amp; Development"/>
    <x v="1"/>
    <s v="Latino"/>
    <n v="45"/>
    <x v="925"/>
    <n v="54994"/>
    <n v="0"/>
    <x v="0"/>
    <s v="Columbus"/>
    <s v=""/>
    <x v="1"/>
    <n v="1"/>
    <n v="0"/>
    <n v="54994"/>
    <x v="23"/>
    <n v="34"/>
    <s v="Thursday"/>
  </r>
  <r>
    <x v="890"/>
    <s v="Madison Hunter"/>
    <x v="32"/>
    <x v="0"/>
    <s v="Corporate"/>
    <x v="0"/>
    <s v="Caucasian"/>
    <n v="40"/>
    <x v="926"/>
    <n v="61523"/>
    <n v="0"/>
    <x v="0"/>
    <s v="Columbus"/>
    <s v=""/>
    <x v="1"/>
    <n v="1"/>
    <n v="0"/>
    <n v="61523"/>
    <x v="14"/>
    <n v="6"/>
    <s v="Sunday"/>
  </r>
  <r>
    <x v="891"/>
    <s v="Jordan Phillips"/>
    <x v="9"/>
    <x v="4"/>
    <s v="Corporate"/>
    <x v="1"/>
    <s v="Black"/>
    <n v="45"/>
    <x v="927"/>
    <n v="190512"/>
    <n v="0.32"/>
    <x v="0"/>
    <s v="Columbus"/>
    <s v=""/>
    <x v="1"/>
    <n v="1"/>
    <n v="60963.840000000004"/>
    <n v="251475.84"/>
    <x v="22"/>
    <n v="51"/>
    <s v="Sunday"/>
  </r>
  <r>
    <x v="892"/>
    <s v="Maya Chan"/>
    <x v="8"/>
    <x v="5"/>
    <s v="Speciality Products"/>
    <x v="0"/>
    <s v="Asian"/>
    <n v="37"/>
    <x v="928"/>
    <n v="124827"/>
    <n v="0"/>
    <x v="1"/>
    <s v="Beijing"/>
    <s v=""/>
    <x v="1"/>
    <n v="1"/>
    <n v="0"/>
    <n v="124827"/>
    <x v="11"/>
    <n v="7"/>
    <s v="Wednesday"/>
  </r>
  <r>
    <x v="360"/>
    <s v="Wesley King"/>
    <x v="6"/>
    <x v="3"/>
    <s v="Manufacturing"/>
    <x v="1"/>
    <s v="Caucasian"/>
    <n v="57"/>
    <x v="929"/>
    <n v="101577"/>
    <n v="0.05"/>
    <x v="0"/>
    <s v="Chicago"/>
    <s v=""/>
    <x v="1"/>
    <n v="1"/>
    <n v="5078.8500000000004"/>
    <n v="106655.85"/>
    <x v="3"/>
    <n v="3"/>
    <s v="Saturday"/>
  </r>
  <r>
    <x v="893"/>
    <s v="Sofia Fernandez"/>
    <x v="6"/>
    <x v="3"/>
    <s v="Manufacturing"/>
    <x v="0"/>
    <s v="Latino"/>
    <n v="44"/>
    <x v="930"/>
    <n v="105223"/>
    <n v="0.1"/>
    <x v="0"/>
    <s v="Phoenix"/>
    <s v=""/>
    <x v="1"/>
    <n v="1"/>
    <n v="10522.300000000001"/>
    <n v="115745.3"/>
    <x v="17"/>
    <n v="43"/>
    <s v="Monday"/>
  </r>
  <r>
    <x v="743"/>
    <s v="Maverick Figueroa"/>
    <x v="30"/>
    <x v="0"/>
    <s v="Corporate"/>
    <x v="1"/>
    <s v="Latino"/>
    <n v="48"/>
    <x v="931"/>
    <n v="94815"/>
    <n v="0"/>
    <x v="0"/>
    <s v="Chicago"/>
    <s v=""/>
    <x v="1"/>
    <n v="1"/>
    <n v="0"/>
    <n v="94815"/>
    <x v="20"/>
    <n v="28"/>
    <s v="Sunday"/>
  </r>
  <r>
    <x v="894"/>
    <s v="Hannah Hoang"/>
    <x v="6"/>
    <x v="3"/>
    <s v="Speciality Products"/>
    <x v="0"/>
    <s v="Asian"/>
    <n v="25"/>
    <x v="257"/>
    <n v="114893"/>
    <n v="0.06"/>
    <x v="1"/>
    <s v="Chengdu"/>
    <s v=""/>
    <x v="1"/>
    <n v="1"/>
    <n v="6893.58"/>
    <n v="121786.58"/>
    <x v="9"/>
    <n v="51"/>
    <s v="Wednesday"/>
  </r>
  <r>
    <x v="895"/>
    <s v="Violet Garcia"/>
    <x v="4"/>
    <x v="6"/>
    <s v="Speciality Products"/>
    <x v="0"/>
    <s v="Latino"/>
    <n v="35"/>
    <x v="932"/>
    <n v="80622"/>
    <n v="0"/>
    <x v="0"/>
    <s v="Austin"/>
    <s v=""/>
    <x v="1"/>
    <n v="1"/>
    <n v="0"/>
    <n v="80622"/>
    <x v="5"/>
    <n v="2"/>
    <s v="Tuesday"/>
  </r>
  <r>
    <x v="34"/>
    <s v="Aaliyah Mai"/>
    <x v="9"/>
    <x v="0"/>
    <s v="Speciality Products"/>
    <x v="0"/>
    <s v="Asian"/>
    <n v="57"/>
    <x v="933"/>
    <n v="246589"/>
    <n v="0.33"/>
    <x v="0"/>
    <s v="Phoenix"/>
    <d v="2017-03-26T00:00:00"/>
    <x v="0"/>
    <n v="0"/>
    <n v="81374.37000000001"/>
    <n v="327963.37"/>
    <x v="0"/>
    <n v="46"/>
    <s v="Friday"/>
  </r>
  <r>
    <x v="896"/>
    <s v="Austin Vang"/>
    <x v="6"/>
    <x v="6"/>
    <s v="Speciality Products"/>
    <x v="1"/>
    <s v="Asian"/>
    <n v="49"/>
    <x v="163"/>
    <n v="119397"/>
    <n v="0.09"/>
    <x v="1"/>
    <s v="Beijing"/>
    <d v="2019-03-14T00:00:00"/>
    <x v="0"/>
    <n v="0"/>
    <n v="10745.73"/>
    <n v="130142.73"/>
    <x v="7"/>
    <n v="21"/>
    <s v="Sunday"/>
  </r>
  <r>
    <x v="897"/>
    <s v="Maria Sun"/>
    <x v="2"/>
    <x v="2"/>
    <s v="Corporate"/>
    <x v="0"/>
    <s v="Asian"/>
    <n v="25"/>
    <x v="934"/>
    <n v="150666"/>
    <n v="0.23"/>
    <x v="1"/>
    <s v="Chengdu"/>
    <s v=""/>
    <x v="1"/>
    <n v="1"/>
    <n v="34653.18"/>
    <n v="185319.18"/>
    <x v="9"/>
    <n v="52"/>
    <s v="Sunday"/>
  </r>
  <r>
    <x v="898"/>
    <s v="Madelyn Scott"/>
    <x v="0"/>
    <x v="0"/>
    <s v="Research &amp; Development"/>
    <x v="0"/>
    <s v="Caucasian"/>
    <n v="46"/>
    <x v="935"/>
    <n v="148035"/>
    <n v="0.14000000000000001"/>
    <x v="0"/>
    <s v="Phoenix"/>
    <s v=""/>
    <x v="1"/>
    <n v="1"/>
    <n v="20724.900000000001"/>
    <n v="168759.9"/>
    <x v="12"/>
    <n v="2"/>
    <s v="Wednesday"/>
  </r>
  <r>
    <x v="69"/>
    <s v="Dylan Chin"/>
    <x v="2"/>
    <x v="1"/>
    <s v="Corporate"/>
    <x v="1"/>
    <s v="Asian"/>
    <n v="60"/>
    <x v="936"/>
    <n v="158898"/>
    <n v="0.18"/>
    <x v="0"/>
    <s v="Miami"/>
    <s v=""/>
    <x v="1"/>
    <n v="1"/>
    <n v="28601.64"/>
    <n v="187499.64"/>
    <x v="5"/>
    <n v="23"/>
    <s v="Monday"/>
  </r>
  <r>
    <x v="899"/>
    <s v="Emery Zhang"/>
    <x v="17"/>
    <x v="5"/>
    <s v="Corporate"/>
    <x v="0"/>
    <s v="Asian"/>
    <n v="45"/>
    <x v="937"/>
    <n v="89659"/>
    <n v="0"/>
    <x v="1"/>
    <s v="Beijing"/>
    <s v=""/>
    <x v="1"/>
    <n v="1"/>
    <n v="0"/>
    <n v="89659"/>
    <x v="14"/>
    <n v="9"/>
    <s v="Tuesday"/>
  </r>
  <r>
    <x v="900"/>
    <s v="Riley Washington"/>
    <x v="2"/>
    <x v="2"/>
    <s v="Speciality Products"/>
    <x v="0"/>
    <s v="Caucasian"/>
    <n v="39"/>
    <x v="938"/>
    <n v="171487"/>
    <n v="0.23"/>
    <x v="0"/>
    <s v="Phoenix"/>
    <s v=""/>
    <x v="1"/>
    <n v="1"/>
    <n v="39442.01"/>
    <n v="210929.01"/>
    <x v="26"/>
    <n v="18"/>
    <s v="Sunday"/>
  </r>
  <r>
    <x v="901"/>
    <s v="Raelynn Rios"/>
    <x v="9"/>
    <x v="2"/>
    <s v="Manufacturing"/>
    <x v="0"/>
    <s v="Latino"/>
    <n v="43"/>
    <x v="939"/>
    <n v="258498"/>
    <n v="0.35"/>
    <x v="0"/>
    <s v="Columbus"/>
    <s v=""/>
    <x v="1"/>
    <n v="1"/>
    <n v="90474.299999999988"/>
    <n v="348972.3"/>
    <x v="0"/>
    <n v="35"/>
    <s v="Sunday"/>
  </r>
  <r>
    <x v="902"/>
    <s v="Anthony Hong"/>
    <x v="0"/>
    <x v="0"/>
    <s v="Research &amp; Development"/>
    <x v="1"/>
    <s v="Asian"/>
    <n v="37"/>
    <x v="802"/>
    <n v="146961"/>
    <n v="0.11"/>
    <x v="0"/>
    <s v="Columbus"/>
    <s v=""/>
    <x v="1"/>
    <n v="1"/>
    <n v="16165.710000000001"/>
    <n v="163126.71"/>
    <x v="22"/>
    <n v="49"/>
    <s v="Monday"/>
  </r>
  <r>
    <x v="903"/>
    <s v="Leo Herrera"/>
    <x v="15"/>
    <x v="4"/>
    <s v="Research &amp; Development"/>
    <x v="1"/>
    <s v="Latino"/>
    <n v="48"/>
    <x v="940"/>
    <n v="85369"/>
    <n v="0"/>
    <x v="2"/>
    <s v="Manaus"/>
    <d v="2004-11-27T00:00:00"/>
    <x v="0"/>
    <n v="0"/>
    <n v="0"/>
    <n v="85369"/>
    <x v="25"/>
    <n v="17"/>
    <s v="Wednesday"/>
  </r>
  <r>
    <x v="429"/>
    <s v="Robert Wright"/>
    <x v="1"/>
    <x v="0"/>
    <s v="Manufacturing"/>
    <x v="1"/>
    <s v="Caucasian"/>
    <n v="30"/>
    <x v="941"/>
    <n v="67489"/>
    <n v="0"/>
    <x v="0"/>
    <s v="Chicago"/>
    <s v=""/>
    <x v="1"/>
    <n v="1"/>
    <n v="0"/>
    <n v="67489"/>
    <x v="16"/>
    <n v="25"/>
    <s v="Sunday"/>
  </r>
  <r>
    <x v="904"/>
    <s v="Audrey Richardson"/>
    <x v="2"/>
    <x v="0"/>
    <s v="Manufacturing"/>
    <x v="0"/>
    <s v="Caucasian"/>
    <n v="46"/>
    <x v="942"/>
    <n v="166259"/>
    <n v="0.17"/>
    <x v="0"/>
    <s v="Chicago"/>
    <s v=""/>
    <x v="1"/>
    <n v="1"/>
    <n v="28264.030000000002"/>
    <n v="194523.03"/>
    <x v="7"/>
    <n v="40"/>
    <s v="Saturday"/>
  </r>
  <r>
    <x v="905"/>
    <s v="Scarlett Kumar"/>
    <x v="28"/>
    <x v="0"/>
    <s v="Corporate"/>
    <x v="0"/>
    <s v="Asian"/>
    <n v="55"/>
    <x v="943"/>
    <n v="47032"/>
    <n v="0"/>
    <x v="0"/>
    <s v="Columbus"/>
    <s v=""/>
    <x v="1"/>
    <n v="1"/>
    <n v="0"/>
    <n v="47032"/>
    <x v="8"/>
    <n v="2"/>
    <s v="Wednesday"/>
  </r>
  <r>
    <x v="906"/>
    <s v="Wesley Young"/>
    <x v="4"/>
    <x v="6"/>
    <s v="Speciality Products"/>
    <x v="1"/>
    <s v="Caucasian"/>
    <n v="33"/>
    <x v="944"/>
    <n v="98427"/>
    <n v="0"/>
    <x v="0"/>
    <s v="Columbus"/>
    <s v=""/>
    <x v="1"/>
    <n v="1"/>
    <n v="0"/>
    <n v="98427"/>
    <x v="0"/>
    <n v="39"/>
    <s v="Sunday"/>
  </r>
  <r>
    <x v="907"/>
    <s v="Lillian Khan"/>
    <x v="7"/>
    <x v="1"/>
    <s v="Speciality Products"/>
    <x v="0"/>
    <s v="Asian"/>
    <n v="44"/>
    <x v="945"/>
    <n v="47387"/>
    <n v="0"/>
    <x v="1"/>
    <s v="Chengdu"/>
    <d v="2018-01-08T00:00:00"/>
    <x v="0"/>
    <n v="0"/>
    <n v="0"/>
    <n v="47387"/>
    <x v="22"/>
    <n v="23"/>
    <s v="Monday"/>
  </r>
  <r>
    <x v="908"/>
    <s v="Oliver Yang"/>
    <x v="2"/>
    <x v="6"/>
    <s v="Speciality Products"/>
    <x v="1"/>
    <s v="Asian"/>
    <n v="31"/>
    <x v="946"/>
    <n v="176710"/>
    <n v="0.15"/>
    <x v="0"/>
    <s v="Miami"/>
    <s v=""/>
    <x v="1"/>
    <n v="1"/>
    <n v="26506.5"/>
    <n v="203216.5"/>
    <x v="3"/>
    <n v="24"/>
    <s v="Monday"/>
  </r>
  <r>
    <x v="909"/>
    <s v="Lily Nguyen"/>
    <x v="4"/>
    <x v="1"/>
    <s v="Speciality Products"/>
    <x v="0"/>
    <s v="Asian"/>
    <n v="33"/>
    <x v="947"/>
    <n v="95960"/>
    <n v="0"/>
    <x v="1"/>
    <s v="Chengdu"/>
    <s v=""/>
    <x v="1"/>
    <n v="1"/>
    <n v="0"/>
    <n v="95960"/>
    <x v="14"/>
    <n v="4"/>
    <s v="Saturday"/>
  </r>
  <r>
    <x v="910"/>
    <s v="Sofia Cheng"/>
    <x v="9"/>
    <x v="3"/>
    <s v="Corporate"/>
    <x v="0"/>
    <s v="Asian"/>
    <n v="63"/>
    <x v="948"/>
    <n v="216195"/>
    <n v="0.31"/>
    <x v="0"/>
    <s v="Miami"/>
    <s v=""/>
    <x v="1"/>
    <n v="1"/>
    <n v="67020.45"/>
    <n v="283215.45"/>
    <x v="6"/>
    <n v="31"/>
    <s v="Sunda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E02387"/>
    <x v="0"/>
    <x v="0"/>
    <x v="0"/>
    <s v="Research &amp; Development"/>
    <x v="0"/>
    <s v="Black"/>
    <n v="55"/>
    <d v="2016-04-08T00:00:00"/>
    <x v="0"/>
    <n v="0.15"/>
    <x v="0"/>
    <x v="0"/>
    <d v="2021-10-16T00:00:00"/>
    <x v="0"/>
    <x v="0"/>
    <n v="21240.6"/>
    <n v="162844.6"/>
    <n v="2016"/>
    <n v="15"/>
    <s v="Friday"/>
  </r>
  <r>
    <s v="E04105"/>
    <x v="1"/>
    <x v="1"/>
    <x v="0"/>
    <s v="Manufacturing"/>
    <x v="1"/>
    <s v="Asian"/>
    <n v="59"/>
    <d v="1997-11-29T00:00:00"/>
    <x v="1"/>
    <n v="0"/>
    <x v="1"/>
    <x v="1"/>
    <s v=""/>
    <x v="1"/>
    <x v="1"/>
    <n v="0"/>
    <n v="99975"/>
    <n v="1997"/>
    <n v="48"/>
    <s v="Saturday"/>
  </r>
  <r>
    <s v="E02572"/>
    <x v="2"/>
    <x v="2"/>
    <x v="1"/>
    <s v="Speciality Products"/>
    <x v="0"/>
    <s v="Caucasian"/>
    <n v="50"/>
    <d v="2006-10-26T00:00:00"/>
    <x v="2"/>
    <n v="0.2"/>
    <x v="0"/>
    <x v="2"/>
    <s v=""/>
    <x v="1"/>
    <x v="1"/>
    <n v="32619.800000000003"/>
    <n v="195718.8"/>
    <n v="2006"/>
    <n v="43"/>
    <s v="Thursday"/>
  </r>
  <r>
    <s v="E02832"/>
    <x v="3"/>
    <x v="3"/>
    <x v="0"/>
    <s v="Manufacturing"/>
    <x v="0"/>
    <s v="Caucasian"/>
    <n v="26"/>
    <d v="2019-09-27T00:00:00"/>
    <x v="3"/>
    <n v="7.0000000000000007E-2"/>
    <x v="0"/>
    <x v="2"/>
    <s v=""/>
    <x v="1"/>
    <x v="1"/>
    <n v="5943.9100000000008"/>
    <n v="90856.91"/>
    <n v="2019"/>
    <n v="39"/>
    <s v="Friday"/>
  </r>
  <r>
    <s v="E01639"/>
    <x v="4"/>
    <x v="4"/>
    <x v="1"/>
    <s v="Manufacturing"/>
    <x v="1"/>
    <s v="Asian"/>
    <n v="55"/>
    <d v="1995-11-20T00:00:00"/>
    <x v="4"/>
    <n v="0"/>
    <x v="0"/>
    <x v="3"/>
    <s v=""/>
    <x v="1"/>
    <x v="1"/>
    <n v="0"/>
    <n v="95409"/>
    <n v="1995"/>
    <n v="47"/>
    <s v="Monday"/>
  </r>
  <r>
    <s v="E00644"/>
    <x v="5"/>
    <x v="5"/>
    <x v="2"/>
    <s v="Corporate"/>
    <x v="1"/>
    <s v="Asian"/>
    <n v="57"/>
    <d v="2017-01-24T00:00:00"/>
    <x v="5"/>
    <n v="0"/>
    <x v="1"/>
    <x v="1"/>
    <s v=""/>
    <x v="1"/>
    <x v="1"/>
    <n v="0"/>
    <n v="50994"/>
    <n v="2017"/>
    <n v="4"/>
    <s v="Tuesday"/>
  </r>
  <r>
    <s v="E01550"/>
    <x v="6"/>
    <x v="6"/>
    <x v="0"/>
    <s v="Corporate"/>
    <x v="0"/>
    <s v="Caucasian"/>
    <n v="27"/>
    <d v="2020-07-01T00:00:00"/>
    <x v="6"/>
    <n v="0.1"/>
    <x v="0"/>
    <x v="3"/>
    <s v=""/>
    <x v="1"/>
    <x v="1"/>
    <n v="11974.6"/>
    <n v="131720.6"/>
    <n v="2020"/>
    <n v="27"/>
    <s v="Wednesday"/>
  </r>
  <r>
    <s v="E04332"/>
    <x v="7"/>
    <x v="7"/>
    <x v="1"/>
    <s v="Manufacturing"/>
    <x v="1"/>
    <s v="Black"/>
    <n v="25"/>
    <d v="2020-05-16T00:00:00"/>
    <x v="7"/>
    <n v="0"/>
    <x v="0"/>
    <x v="4"/>
    <d v="2021-05-20T00:00:00"/>
    <x v="0"/>
    <x v="0"/>
    <n v="0"/>
    <n v="41336"/>
    <n v="2020"/>
    <n v="20"/>
    <s v="Saturday"/>
  </r>
  <r>
    <s v="E04533"/>
    <x v="8"/>
    <x v="6"/>
    <x v="3"/>
    <s v="Manufacturing"/>
    <x v="1"/>
    <s v="Caucasian"/>
    <n v="29"/>
    <d v="2019-01-25T00:00:00"/>
    <x v="8"/>
    <n v="0.06"/>
    <x v="0"/>
    <x v="5"/>
    <s v=""/>
    <x v="1"/>
    <x v="1"/>
    <n v="6811.62"/>
    <n v="120338.62"/>
    <n v="2019"/>
    <n v="4"/>
    <s v="Friday"/>
  </r>
  <r>
    <s v="E03838"/>
    <x v="9"/>
    <x v="4"/>
    <x v="1"/>
    <s v="Speciality Products"/>
    <x v="0"/>
    <s v="Caucasian"/>
    <n v="34"/>
    <d v="2018-06-13T00:00:00"/>
    <x v="9"/>
    <n v="0"/>
    <x v="0"/>
    <x v="2"/>
    <s v=""/>
    <x v="1"/>
    <x v="1"/>
    <n v="0"/>
    <n v="77203"/>
    <n v="2018"/>
    <n v="24"/>
    <s v="Wednesday"/>
  </r>
  <r>
    <s v="E00591"/>
    <x v="10"/>
    <x v="0"/>
    <x v="4"/>
    <s v="Manufacturing"/>
    <x v="0"/>
    <s v="Asian"/>
    <n v="36"/>
    <d v="2009-02-11T00:00:00"/>
    <x v="10"/>
    <n v="0.15"/>
    <x v="0"/>
    <x v="4"/>
    <s v=""/>
    <x v="1"/>
    <x v="1"/>
    <n v="23599.95"/>
    <n v="180932.95"/>
    <n v="2009"/>
    <n v="7"/>
    <s v="Wednesday"/>
  </r>
  <r>
    <s v="E03344"/>
    <x v="11"/>
    <x v="8"/>
    <x v="5"/>
    <s v="Speciality Products"/>
    <x v="0"/>
    <s v="Caucasian"/>
    <n v="27"/>
    <d v="2021-10-21T00:00:00"/>
    <x v="11"/>
    <n v="0"/>
    <x v="0"/>
    <x v="0"/>
    <s v=""/>
    <x v="1"/>
    <x v="1"/>
    <n v="0"/>
    <n v="109851"/>
    <n v="2021"/>
    <n v="43"/>
    <s v="Thursday"/>
  </r>
  <r>
    <s v="E00530"/>
    <x v="12"/>
    <x v="6"/>
    <x v="4"/>
    <s v="Manufacturing"/>
    <x v="1"/>
    <s v="Caucasian"/>
    <n v="59"/>
    <d v="1999-03-14T00:00:00"/>
    <x v="12"/>
    <n v="0.09"/>
    <x v="0"/>
    <x v="5"/>
    <s v=""/>
    <x v="1"/>
    <x v="1"/>
    <n v="9457.74"/>
    <n v="114543.74"/>
    <n v="1999"/>
    <n v="12"/>
    <s v="Sunday"/>
  </r>
  <r>
    <s v="E04239"/>
    <x v="13"/>
    <x v="0"/>
    <x v="1"/>
    <s v="Research &amp; Development"/>
    <x v="0"/>
    <s v="Asian"/>
    <n v="51"/>
    <d v="2021-06-10T00:00:00"/>
    <x v="13"/>
    <n v="0.1"/>
    <x v="1"/>
    <x v="6"/>
    <s v=""/>
    <x v="1"/>
    <x v="1"/>
    <n v="14674.2"/>
    <n v="161416.20000000001"/>
    <n v="2021"/>
    <n v="24"/>
    <s v="Thursday"/>
  </r>
  <r>
    <s v="E03496"/>
    <x v="14"/>
    <x v="4"/>
    <x v="3"/>
    <s v="Speciality Products"/>
    <x v="1"/>
    <s v="Asian"/>
    <n v="31"/>
    <d v="2017-11-04T00:00:00"/>
    <x v="14"/>
    <n v="0"/>
    <x v="0"/>
    <x v="5"/>
    <d v="2020-03-09T00:00:00"/>
    <x v="0"/>
    <x v="0"/>
    <n v="0"/>
    <n v="97078"/>
    <n v="2017"/>
    <n v="44"/>
    <s v="Saturday"/>
  </r>
  <r>
    <s v="E00549"/>
    <x v="15"/>
    <x v="9"/>
    <x v="6"/>
    <s v="Research &amp; Development"/>
    <x v="0"/>
    <s v="Asian"/>
    <n v="41"/>
    <d v="2013-03-13T00:00:00"/>
    <x v="15"/>
    <n v="0.3"/>
    <x v="0"/>
    <x v="0"/>
    <s v=""/>
    <x v="1"/>
    <x v="1"/>
    <n v="74781"/>
    <n v="324051"/>
    <n v="2013"/>
    <n v="11"/>
    <s v="Wednesday"/>
  </r>
  <r>
    <s v="E00163"/>
    <x v="16"/>
    <x v="2"/>
    <x v="1"/>
    <s v="Research &amp; Development"/>
    <x v="0"/>
    <s v="Black"/>
    <n v="65"/>
    <d v="2002-03-04T00:00:00"/>
    <x v="16"/>
    <n v="0.2"/>
    <x v="0"/>
    <x v="3"/>
    <s v=""/>
    <x v="1"/>
    <x v="1"/>
    <n v="35167.4"/>
    <n v="211004.4"/>
    <n v="2002"/>
    <n v="10"/>
    <s v="Monday"/>
  </r>
  <r>
    <s v="E00884"/>
    <x v="17"/>
    <x v="0"/>
    <x v="6"/>
    <s v="Speciality Products"/>
    <x v="0"/>
    <s v="Latino"/>
    <n v="64"/>
    <d v="2003-12-01T00:00:00"/>
    <x v="17"/>
    <n v="0.13"/>
    <x v="0"/>
    <x v="0"/>
    <s v=""/>
    <x v="1"/>
    <x v="1"/>
    <n v="20127.64"/>
    <n v="174955.64"/>
    <n v="2003"/>
    <n v="49"/>
    <s v="Monday"/>
  </r>
  <r>
    <s v="E04116"/>
    <x v="18"/>
    <x v="2"/>
    <x v="0"/>
    <s v="Corporate"/>
    <x v="1"/>
    <s v="Caucasian"/>
    <n v="64"/>
    <d v="2013-11-03T00:00:00"/>
    <x v="18"/>
    <n v="0.24"/>
    <x v="0"/>
    <x v="7"/>
    <s v=""/>
    <x v="1"/>
    <x v="1"/>
    <n v="44760.72"/>
    <n v="231263.72"/>
    <n v="2013"/>
    <n v="45"/>
    <s v="Sunday"/>
  </r>
  <r>
    <s v="E04625"/>
    <x v="19"/>
    <x v="2"/>
    <x v="2"/>
    <s v="Research &amp; Development"/>
    <x v="1"/>
    <s v="Asian"/>
    <n v="45"/>
    <d v="2002-07-09T00:00:00"/>
    <x v="19"/>
    <n v="0.18"/>
    <x v="1"/>
    <x v="1"/>
    <s v=""/>
    <x v="1"/>
    <x v="1"/>
    <n v="29939.579999999998"/>
    <n v="196270.58"/>
    <n v="2002"/>
    <n v="28"/>
    <s v="Tuesday"/>
  </r>
  <r>
    <s v="E03680"/>
    <x v="20"/>
    <x v="0"/>
    <x v="0"/>
    <s v="Manufacturing"/>
    <x v="1"/>
    <s v="Latino"/>
    <n v="56"/>
    <d v="2012-01-09T00:00:00"/>
    <x v="20"/>
    <n v="0.1"/>
    <x v="2"/>
    <x v="8"/>
    <s v=""/>
    <x v="1"/>
    <x v="1"/>
    <n v="14614"/>
    <n v="160754"/>
    <n v="2012"/>
    <n v="2"/>
    <s v="Monday"/>
  </r>
  <r>
    <s v="E04732"/>
    <x v="21"/>
    <x v="2"/>
    <x v="2"/>
    <s v="Manufacturing"/>
    <x v="0"/>
    <s v="Latino"/>
    <n v="36"/>
    <d v="2021-04-02T00:00:00"/>
    <x v="21"/>
    <n v="0.21"/>
    <x v="0"/>
    <x v="4"/>
    <s v=""/>
    <x v="1"/>
    <x v="1"/>
    <n v="31857.629999999997"/>
    <n v="183560.63"/>
    <n v="2021"/>
    <n v="14"/>
    <s v="Friday"/>
  </r>
  <r>
    <s v="E03484"/>
    <x v="22"/>
    <x v="2"/>
    <x v="0"/>
    <s v="Research &amp; Development"/>
    <x v="1"/>
    <s v="Latino"/>
    <n v="59"/>
    <d v="2002-05-24T00:00:00"/>
    <x v="22"/>
    <n v="0.28000000000000003"/>
    <x v="2"/>
    <x v="9"/>
    <s v=""/>
    <x v="1"/>
    <x v="1"/>
    <n v="48380.360000000008"/>
    <n v="221167.36000000002"/>
    <n v="2002"/>
    <n v="21"/>
    <s v="Friday"/>
  </r>
  <r>
    <s v="E00671"/>
    <x v="23"/>
    <x v="7"/>
    <x v="2"/>
    <s v="Speciality Products"/>
    <x v="1"/>
    <s v="Caucasian"/>
    <n v="37"/>
    <d v="2019-09-05T00:00:00"/>
    <x v="23"/>
    <n v="0"/>
    <x v="0"/>
    <x v="0"/>
    <s v=""/>
    <x v="1"/>
    <x v="1"/>
    <n v="0"/>
    <n v="49998"/>
    <n v="2019"/>
    <n v="36"/>
    <s v="Thursday"/>
  </r>
  <r>
    <s v="E02071"/>
    <x v="24"/>
    <x v="9"/>
    <x v="2"/>
    <s v="Speciality Products"/>
    <x v="1"/>
    <s v="Asian"/>
    <n v="44"/>
    <d v="2014-03-02T00:00:00"/>
    <x v="24"/>
    <n v="0.31"/>
    <x v="1"/>
    <x v="1"/>
    <s v=""/>
    <x v="1"/>
    <x v="1"/>
    <n v="64223.32"/>
    <n v="271395.32"/>
    <n v="2014"/>
    <n v="10"/>
    <s v="Sunday"/>
  </r>
  <r>
    <s v="E02206"/>
    <x v="25"/>
    <x v="2"/>
    <x v="4"/>
    <s v="Speciality Products"/>
    <x v="1"/>
    <s v="Black"/>
    <n v="41"/>
    <d v="2015-04-17T00:00:00"/>
    <x v="25"/>
    <n v="0.23"/>
    <x v="0"/>
    <x v="7"/>
    <s v=""/>
    <x v="1"/>
    <x v="1"/>
    <n v="35014.97"/>
    <n v="187253.97"/>
    <n v="2015"/>
    <n v="16"/>
    <s v="Friday"/>
  </r>
  <r>
    <s v="E04545"/>
    <x v="26"/>
    <x v="10"/>
    <x v="5"/>
    <s v="Corporate"/>
    <x v="0"/>
    <s v="Latino"/>
    <n v="56"/>
    <d v="2005-02-05T00:00:00"/>
    <x v="26"/>
    <n v="0"/>
    <x v="2"/>
    <x v="9"/>
    <s v=""/>
    <x v="1"/>
    <x v="1"/>
    <n v="0"/>
    <n v="98581"/>
    <n v="2005"/>
    <n v="6"/>
    <s v="Saturday"/>
  </r>
  <r>
    <s v="E00154"/>
    <x v="27"/>
    <x v="9"/>
    <x v="5"/>
    <s v="Speciality Products"/>
    <x v="1"/>
    <s v="Asian"/>
    <n v="43"/>
    <d v="2004-06-07T00:00:00"/>
    <x v="27"/>
    <n v="0.31"/>
    <x v="0"/>
    <x v="0"/>
    <s v=""/>
    <x v="1"/>
    <x v="1"/>
    <n v="76331.61"/>
    <n v="322562.61"/>
    <n v="2004"/>
    <n v="24"/>
    <s v="Monday"/>
  </r>
  <r>
    <s v="E03343"/>
    <x v="28"/>
    <x v="11"/>
    <x v="5"/>
    <s v="Speciality Products"/>
    <x v="1"/>
    <s v="Asian"/>
    <n v="64"/>
    <d v="1996-12-04T00:00:00"/>
    <x v="28"/>
    <n v="0.12"/>
    <x v="1"/>
    <x v="10"/>
    <s v=""/>
    <x v="1"/>
    <x v="1"/>
    <n v="11922.48"/>
    <n v="111276.48"/>
    <n v="1996"/>
    <n v="49"/>
    <s v="Wednesday"/>
  </r>
  <r>
    <s v="E00304"/>
    <x v="29"/>
    <x v="9"/>
    <x v="0"/>
    <s v="Corporate"/>
    <x v="1"/>
    <s v="Asian"/>
    <n v="63"/>
    <d v="2012-05-11T00:00:00"/>
    <x v="29"/>
    <n v="0.34"/>
    <x v="1"/>
    <x v="10"/>
    <s v=""/>
    <x v="1"/>
    <x v="1"/>
    <n v="78587.94"/>
    <n v="309728.94"/>
    <n v="2012"/>
    <n v="19"/>
    <s v="Friday"/>
  </r>
  <r>
    <s v="E02594"/>
    <x v="30"/>
    <x v="12"/>
    <x v="0"/>
    <s v="Research &amp; Development"/>
    <x v="1"/>
    <s v="Asian"/>
    <n v="28"/>
    <d v="2017-06-25T00:00:00"/>
    <x v="30"/>
    <n v="0"/>
    <x v="0"/>
    <x v="7"/>
    <s v=""/>
    <x v="1"/>
    <x v="1"/>
    <n v="0"/>
    <n v="54775"/>
    <n v="2017"/>
    <n v="26"/>
    <s v="Sunday"/>
  </r>
  <r>
    <s v="E00402"/>
    <x v="31"/>
    <x v="7"/>
    <x v="1"/>
    <s v="Manufacturing"/>
    <x v="1"/>
    <s v="Latino"/>
    <n v="65"/>
    <d v="2004-05-16T00:00:00"/>
    <x v="31"/>
    <n v="0"/>
    <x v="2"/>
    <x v="8"/>
    <s v=""/>
    <x v="1"/>
    <x v="1"/>
    <n v="0"/>
    <n v="55499"/>
    <n v="2004"/>
    <n v="21"/>
    <s v="Sunday"/>
  </r>
  <r>
    <s v="E01994"/>
    <x v="32"/>
    <x v="13"/>
    <x v="2"/>
    <s v="Research &amp; Development"/>
    <x v="1"/>
    <s v="Caucasian"/>
    <n v="61"/>
    <d v="2008-07-11T00:00:00"/>
    <x v="32"/>
    <n v="0"/>
    <x v="0"/>
    <x v="0"/>
    <s v=""/>
    <x v="1"/>
    <x v="1"/>
    <n v="0"/>
    <n v="66521"/>
    <n v="2008"/>
    <n v="28"/>
    <s v="Friday"/>
  </r>
  <r>
    <s v="E03549"/>
    <x v="33"/>
    <x v="5"/>
    <x v="2"/>
    <s v="Speciality Products"/>
    <x v="1"/>
    <s v="Asian"/>
    <n v="30"/>
    <d v="2016-09-29T00:00:00"/>
    <x v="33"/>
    <n v="0"/>
    <x v="1"/>
    <x v="1"/>
    <s v=""/>
    <x v="1"/>
    <x v="1"/>
    <n v="0"/>
    <n v="59100"/>
    <n v="2016"/>
    <n v="40"/>
    <s v="Thursday"/>
  </r>
  <r>
    <s v="E03247"/>
    <x v="34"/>
    <x v="7"/>
    <x v="1"/>
    <s v="Research &amp; Development"/>
    <x v="0"/>
    <s v="Caucasian"/>
    <n v="27"/>
    <d v="2018-05-06T00:00:00"/>
    <x v="34"/>
    <n v="0"/>
    <x v="0"/>
    <x v="2"/>
    <s v=""/>
    <x v="1"/>
    <x v="1"/>
    <n v="0"/>
    <n v="49011"/>
    <n v="2018"/>
    <n v="19"/>
    <s v="Sunday"/>
  </r>
  <r>
    <s v="E02074"/>
    <x v="35"/>
    <x v="14"/>
    <x v="0"/>
    <s v="Manufacturing"/>
    <x v="0"/>
    <s v="Caucasian"/>
    <n v="32"/>
    <d v="2014-02-11T00:00:00"/>
    <x v="35"/>
    <n v="0"/>
    <x v="0"/>
    <x v="5"/>
    <s v=""/>
    <x v="1"/>
    <x v="1"/>
    <n v="0"/>
    <n v="99575"/>
    <n v="2014"/>
    <n v="7"/>
    <s v="Tuesday"/>
  </r>
  <r>
    <s v="E04152"/>
    <x v="36"/>
    <x v="8"/>
    <x v="5"/>
    <s v="Manufacturing"/>
    <x v="0"/>
    <s v="Asian"/>
    <n v="34"/>
    <d v="2019-12-16T00:00:00"/>
    <x v="36"/>
    <n v="0"/>
    <x v="1"/>
    <x v="11"/>
    <s v=""/>
    <x v="1"/>
    <x v="1"/>
    <n v="0"/>
    <n v="99989"/>
    <n v="2019"/>
    <n v="51"/>
    <s v="Monday"/>
  </r>
  <r>
    <s v="E01628"/>
    <x v="37"/>
    <x v="9"/>
    <x v="6"/>
    <s v="Research &amp; Development"/>
    <x v="1"/>
    <s v="Caucasian"/>
    <n v="27"/>
    <d v="2019-10-20T00:00:00"/>
    <x v="37"/>
    <n v="0.3"/>
    <x v="0"/>
    <x v="3"/>
    <s v=""/>
    <x v="1"/>
    <x v="1"/>
    <n v="76926"/>
    <n v="333346"/>
    <n v="2019"/>
    <n v="43"/>
    <s v="Sunday"/>
  </r>
  <r>
    <s v="E04285"/>
    <x v="38"/>
    <x v="1"/>
    <x v="0"/>
    <s v="Manufacturing"/>
    <x v="0"/>
    <s v="Latino"/>
    <n v="35"/>
    <d v="2013-05-15T00:00:00"/>
    <x v="38"/>
    <n v="0"/>
    <x v="0"/>
    <x v="4"/>
    <s v=""/>
    <x v="1"/>
    <x v="1"/>
    <n v="0"/>
    <n v="78940"/>
    <n v="2013"/>
    <n v="20"/>
    <s v="Wednesday"/>
  </r>
  <r>
    <s v="E01417"/>
    <x v="39"/>
    <x v="14"/>
    <x v="0"/>
    <s v="Corporate"/>
    <x v="0"/>
    <s v="Latino"/>
    <n v="57"/>
    <d v="1994-01-03T00:00:00"/>
    <x v="39"/>
    <n v="0"/>
    <x v="2"/>
    <x v="8"/>
    <s v=""/>
    <x v="1"/>
    <x v="1"/>
    <n v="0"/>
    <n v="82872"/>
    <n v="1994"/>
    <n v="2"/>
    <s v="Monday"/>
  </r>
  <r>
    <s v="E01754"/>
    <x v="40"/>
    <x v="15"/>
    <x v="4"/>
    <s v="Speciality Products"/>
    <x v="1"/>
    <s v="Asian"/>
    <n v="30"/>
    <d v="2017-05-29T00:00:00"/>
    <x v="40"/>
    <n v="0"/>
    <x v="1"/>
    <x v="11"/>
    <d v="2017-07-16T00:00:00"/>
    <x v="0"/>
    <x v="0"/>
    <n v="0"/>
    <n v="86317"/>
    <n v="2017"/>
    <n v="22"/>
    <s v="Monday"/>
  </r>
  <r>
    <s v="E03749"/>
    <x v="41"/>
    <x v="6"/>
    <x v="6"/>
    <s v="Speciality Products"/>
    <x v="0"/>
    <s v="Caucasian"/>
    <n v="53"/>
    <d v="2013-11-23T00:00:00"/>
    <x v="41"/>
    <n v="0.05"/>
    <x v="0"/>
    <x v="5"/>
    <s v=""/>
    <x v="1"/>
    <x v="1"/>
    <n v="5656.75"/>
    <n v="118791.75"/>
    <n v="2013"/>
    <n v="47"/>
    <s v="Saturday"/>
  </r>
  <r>
    <s v="E03574"/>
    <x v="42"/>
    <x v="9"/>
    <x v="0"/>
    <s v="Speciality Products"/>
    <x v="1"/>
    <s v="Caucasian"/>
    <n v="52"/>
    <d v="2005-11-08T00:00:00"/>
    <x v="42"/>
    <n v="0.32"/>
    <x v="0"/>
    <x v="0"/>
    <s v=""/>
    <x v="1"/>
    <x v="1"/>
    <n v="63938.560000000005"/>
    <n v="263746.56"/>
    <n v="2005"/>
    <n v="46"/>
    <s v="Tuesday"/>
  </r>
  <r>
    <s v="E04600"/>
    <x v="43"/>
    <x v="5"/>
    <x v="2"/>
    <s v="Speciality Products"/>
    <x v="1"/>
    <s v="Asian"/>
    <n v="37"/>
    <d v="2013-11-14T00:00:00"/>
    <x v="43"/>
    <n v="0"/>
    <x v="1"/>
    <x v="6"/>
    <s v=""/>
    <x v="1"/>
    <x v="1"/>
    <n v="0"/>
    <n v="56037"/>
    <n v="2013"/>
    <n v="46"/>
    <s v="Thursday"/>
  </r>
  <r>
    <s v="E00586"/>
    <x v="44"/>
    <x v="0"/>
    <x v="6"/>
    <s v="Research &amp; Development"/>
    <x v="0"/>
    <s v="Caucasian"/>
    <n v="29"/>
    <d v="2019-05-24T00:00:00"/>
    <x v="44"/>
    <n v="0.12"/>
    <x v="0"/>
    <x v="3"/>
    <s v=""/>
    <x v="1"/>
    <x v="1"/>
    <n v="14682"/>
    <n v="137032"/>
    <n v="2019"/>
    <n v="21"/>
    <s v="Friday"/>
  </r>
  <r>
    <s v="E03538"/>
    <x v="45"/>
    <x v="14"/>
    <x v="0"/>
    <s v="Research &amp; Development"/>
    <x v="1"/>
    <s v="Caucasian"/>
    <n v="40"/>
    <d v="2010-11-04T00:00:00"/>
    <x v="45"/>
    <n v="0"/>
    <x v="0"/>
    <x v="0"/>
    <s v=""/>
    <x v="1"/>
    <x v="1"/>
    <n v="0"/>
    <n v="92952"/>
    <n v="2010"/>
    <n v="45"/>
    <s v="Thursday"/>
  </r>
  <r>
    <s v="E02185"/>
    <x v="46"/>
    <x v="3"/>
    <x v="0"/>
    <s v="Corporate"/>
    <x v="1"/>
    <s v="Latino"/>
    <n v="32"/>
    <d v="2013-03-20T00:00:00"/>
    <x v="46"/>
    <n v="0.05"/>
    <x v="0"/>
    <x v="5"/>
    <s v=""/>
    <x v="1"/>
    <x v="1"/>
    <n v="3996.05"/>
    <n v="83917.05"/>
    <n v="2013"/>
    <n v="12"/>
    <s v="Wednesday"/>
  </r>
  <r>
    <s v="E03830"/>
    <x v="47"/>
    <x v="2"/>
    <x v="0"/>
    <s v="Research &amp; Development"/>
    <x v="0"/>
    <s v="Black"/>
    <n v="37"/>
    <d v="2009-09-20T00:00:00"/>
    <x v="47"/>
    <n v="0.2"/>
    <x v="0"/>
    <x v="0"/>
    <s v=""/>
    <x v="1"/>
    <x v="1"/>
    <n v="33439.800000000003"/>
    <n v="200638.8"/>
    <n v="2009"/>
    <n v="39"/>
    <s v="Sunday"/>
  </r>
  <r>
    <s v="E03720"/>
    <x v="48"/>
    <x v="10"/>
    <x v="5"/>
    <s v="Research &amp; Development"/>
    <x v="1"/>
    <s v="Caucasian"/>
    <n v="52"/>
    <d v="2012-10-17T00:00:00"/>
    <x v="48"/>
    <n v="0"/>
    <x v="0"/>
    <x v="3"/>
    <s v=""/>
    <x v="1"/>
    <x v="1"/>
    <n v="0"/>
    <n v="71476"/>
    <n v="2012"/>
    <n v="42"/>
    <s v="Wednesday"/>
  </r>
  <r>
    <s v="E03025"/>
    <x v="49"/>
    <x v="2"/>
    <x v="5"/>
    <s v="Manufacturing"/>
    <x v="0"/>
    <s v="Caucasian"/>
    <n v="45"/>
    <d v="2014-10-29T00:00:00"/>
    <x v="49"/>
    <n v="0.2"/>
    <x v="0"/>
    <x v="0"/>
    <s v=""/>
    <x v="1"/>
    <x v="1"/>
    <n v="37884"/>
    <n v="227304"/>
    <n v="2014"/>
    <n v="44"/>
    <s v="Wednesday"/>
  </r>
  <r>
    <s v="E04917"/>
    <x v="50"/>
    <x v="16"/>
    <x v="4"/>
    <s v="Research &amp; Development"/>
    <x v="0"/>
    <s v="Caucasian"/>
    <n v="64"/>
    <d v="2001-10-20T00:00:00"/>
    <x v="50"/>
    <n v="0"/>
    <x v="0"/>
    <x v="3"/>
    <s v=""/>
    <x v="1"/>
    <x v="1"/>
    <n v="0"/>
    <n v="64057"/>
    <n v="2001"/>
    <n v="42"/>
    <s v="Saturday"/>
  </r>
  <r>
    <s v="E00415"/>
    <x v="51"/>
    <x v="13"/>
    <x v="6"/>
    <s v="Manufacturing"/>
    <x v="0"/>
    <s v="Black"/>
    <n v="27"/>
    <d v="2021-09-21T00:00:00"/>
    <x v="51"/>
    <n v="0"/>
    <x v="0"/>
    <x v="3"/>
    <s v=""/>
    <x v="1"/>
    <x v="1"/>
    <n v="0"/>
    <n v="68728"/>
    <n v="2021"/>
    <n v="39"/>
    <s v="Tuesday"/>
  </r>
  <r>
    <s v="E02862"/>
    <x v="52"/>
    <x v="0"/>
    <x v="0"/>
    <s v="Manufacturing"/>
    <x v="0"/>
    <s v="Asian"/>
    <n v="25"/>
    <d v="2021-07-02T00:00:00"/>
    <x v="52"/>
    <n v="0.11"/>
    <x v="1"/>
    <x v="10"/>
    <s v=""/>
    <x v="1"/>
    <x v="1"/>
    <n v="13819.63"/>
    <n v="139452.63"/>
    <n v="2021"/>
    <n v="27"/>
    <s v="Friday"/>
  </r>
  <r>
    <s v="E04207"/>
    <x v="53"/>
    <x v="13"/>
    <x v="6"/>
    <s v="Manufacturing"/>
    <x v="1"/>
    <s v="Latino"/>
    <n v="35"/>
    <d v="2011-05-15T00:00:00"/>
    <x v="53"/>
    <n v="0"/>
    <x v="0"/>
    <x v="7"/>
    <s v=""/>
    <x v="1"/>
    <x v="1"/>
    <n v="0"/>
    <n v="66889"/>
    <n v="2011"/>
    <n v="21"/>
    <s v="Sunday"/>
  </r>
  <r>
    <s v="E02139"/>
    <x v="54"/>
    <x v="2"/>
    <x v="3"/>
    <s v="Research &amp; Development"/>
    <x v="0"/>
    <s v="Asian"/>
    <n v="36"/>
    <d v="2015-09-29T00:00:00"/>
    <x v="54"/>
    <n v="0.28999999999999998"/>
    <x v="0"/>
    <x v="0"/>
    <s v=""/>
    <x v="1"/>
    <x v="1"/>
    <n v="51823"/>
    <n v="230523"/>
    <n v="2015"/>
    <n v="40"/>
    <s v="Tuesday"/>
  </r>
  <r>
    <s v="E01797"/>
    <x v="55"/>
    <x v="17"/>
    <x v="5"/>
    <s v="Research &amp; Development"/>
    <x v="0"/>
    <s v="Caucasian"/>
    <n v="33"/>
    <d v="2018-12-22T00:00:00"/>
    <x v="55"/>
    <n v="0"/>
    <x v="0"/>
    <x v="2"/>
    <s v=""/>
    <x v="1"/>
    <x v="1"/>
    <n v="0"/>
    <n v="83990"/>
    <n v="2018"/>
    <n v="51"/>
    <s v="Saturday"/>
  </r>
  <r>
    <s v="E01839"/>
    <x v="56"/>
    <x v="18"/>
    <x v="5"/>
    <s v="Corporate"/>
    <x v="0"/>
    <s v="Caucasian"/>
    <n v="52"/>
    <d v="2005-12-10T00:00:00"/>
    <x v="56"/>
    <n v="0"/>
    <x v="0"/>
    <x v="2"/>
    <s v=""/>
    <x v="1"/>
    <x v="1"/>
    <n v="0"/>
    <n v="102043"/>
    <n v="2005"/>
    <n v="50"/>
    <s v="Saturday"/>
  </r>
  <r>
    <s v="E01633"/>
    <x v="57"/>
    <x v="19"/>
    <x v="5"/>
    <s v="Manufacturing"/>
    <x v="0"/>
    <s v="Asian"/>
    <n v="46"/>
    <d v="2001-05-30T00:00:00"/>
    <x v="57"/>
    <n v="0"/>
    <x v="0"/>
    <x v="7"/>
    <s v=""/>
    <x v="1"/>
    <x v="1"/>
    <n v="0"/>
    <n v="90678"/>
    <n v="2001"/>
    <n v="22"/>
    <s v="Wednesday"/>
  </r>
  <r>
    <s v="E01848"/>
    <x v="58"/>
    <x v="20"/>
    <x v="4"/>
    <s v="Manufacturing"/>
    <x v="0"/>
    <s v="Black"/>
    <n v="46"/>
    <d v="2008-08-21T00:00:00"/>
    <x v="58"/>
    <n v="0"/>
    <x v="0"/>
    <x v="4"/>
    <s v=""/>
    <x v="1"/>
    <x v="1"/>
    <n v="0"/>
    <n v="59067"/>
    <n v="2008"/>
    <n v="34"/>
    <s v="Thursday"/>
  </r>
  <r>
    <s v="E00716"/>
    <x v="59"/>
    <x v="0"/>
    <x v="6"/>
    <s v="Research &amp; Development"/>
    <x v="1"/>
    <s v="Asian"/>
    <n v="45"/>
    <d v="2021-03-11T00:00:00"/>
    <x v="59"/>
    <n v="0.15"/>
    <x v="1"/>
    <x v="11"/>
    <s v=""/>
    <x v="1"/>
    <x v="1"/>
    <n v="20259.3"/>
    <n v="155321.29999999999"/>
    <n v="2021"/>
    <n v="11"/>
    <s v="Thursday"/>
  </r>
  <r>
    <s v="E00699"/>
    <x v="60"/>
    <x v="0"/>
    <x v="0"/>
    <s v="Corporate"/>
    <x v="0"/>
    <s v="Latino"/>
    <n v="55"/>
    <d v="2006-08-16T00:00:00"/>
    <x v="60"/>
    <n v="0.1"/>
    <x v="2"/>
    <x v="8"/>
    <s v=""/>
    <x v="1"/>
    <x v="1"/>
    <n v="15904.400000000001"/>
    <n v="174948.4"/>
    <n v="2006"/>
    <n v="33"/>
    <s v="Wednesday"/>
  </r>
  <r>
    <s v="E00502"/>
    <x v="61"/>
    <x v="4"/>
    <x v="3"/>
    <s v="Manufacturing"/>
    <x v="0"/>
    <s v="Latino"/>
    <n v="44"/>
    <d v="2019-01-02T00:00:00"/>
    <x v="61"/>
    <n v="0"/>
    <x v="2"/>
    <x v="8"/>
    <d v="2020-07-08T00:00:00"/>
    <x v="0"/>
    <x v="0"/>
    <n v="0"/>
    <n v="74691"/>
    <n v="2019"/>
    <n v="1"/>
    <s v="Wednesday"/>
  </r>
  <r>
    <s v="E04000"/>
    <x v="62"/>
    <x v="11"/>
    <x v="5"/>
    <s v="Corporate"/>
    <x v="0"/>
    <s v="Latino"/>
    <n v="44"/>
    <d v="2008-12-18T00:00:00"/>
    <x v="62"/>
    <n v="0.13"/>
    <x v="0"/>
    <x v="5"/>
    <d v="2021-06-24T00:00:00"/>
    <x v="0"/>
    <x v="0"/>
    <n v="12057.890000000001"/>
    <n v="104810.89"/>
    <n v="2008"/>
    <n v="51"/>
    <s v="Thursday"/>
  </r>
  <r>
    <s v="E02112"/>
    <x v="63"/>
    <x v="9"/>
    <x v="4"/>
    <s v="Speciality Products"/>
    <x v="1"/>
    <s v="Black"/>
    <n v="45"/>
    <d v="2013-08-07T00:00:00"/>
    <x v="63"/>
    <n v="0.37"/>
    <x v="0"/>
    <x v="0"/>
    <s v=""/>
    <x v="1"/>
    <x v="1"/>
    <n v="87670.02"/>
    <n v="324616.02"/>
    <n v="2013"/>
    <n v="32"/>
    <s v="Wednesday"/>
  </r>
  <r>
    <s v="E03824"/>
    <x v="64"/>
    <x v="7"/>
    <x v="1"/>
    <s v="Corporate"/>
    <x v="0"/>
    <s v="Black"/>
    <n v="36"/>
    <d v="2021-08-27T00:00:00"/>
    <x v="64"/>
    <n v="0"/>
    <x v="0"/>
    <x v="4"/>
    <s v=""/>
    <x v="1"/>
    <x v="1"/>
    <n v="0"/>
    <n v="48906"/>
    <n v="2021"/>
    <n v="35"/>
    <s v="Friday"/>
  </r>
  <r>
    <s v="E03906"/>
    <x v="65"/>
    <x v="4"/>
    <x v="2"/>
    <s v="Corporate"/>
    <x v="0"/>
    <s v="Caucasian"/>
    <n v="38"/>
    <d v="2008-01-27T00:00:00"/>
    <x v="65"/>
    <n v="0"/>
    <x v="0"/>
    <x v="7"/>
    <s v=""/>
    <x v="1"/>
    <x v="1"/>
    <n v="0"/>
    <n v="80024"/>
    <n v="2008"/>
    <n v="5"/>
    <s v="Sunday"/>
  </r>
  <r>
    <s v="E00436"/>
    <x v="66"/>
    <x v="16"/>
    <x v="4"/>
    <s v="Speciality Products"/>
    <x v="0"/>
    <s v="Caucasian"/>
    <n v="41"/>
    <d v="2009-10-23T00:00:00"/>
    <x v="66"/>
    <n v="0"/>
    <x v="0"/>
    <x v="0"/>
    <d v="2014-01-22T00:00:00"/>
    <x v="0"/>
    <x v="0"/>
    <n v="0"/>
    <n v="54415"/>
    <n v="2009"/>
    <n v="43"/>
    <s v="Friday"/>
  </r>
  <r>
    <s v="E04798"/>
    <x v="67"/>
    <x v="6"/>
    <x v="6"/>
    <s v="Research &amp; Development"/>
    <x v="0"/>
    <s v="Asian"/>
    <n v="30"/>
    <d v="2016-04-24T00:00:00"/>
    <x v="67"/>
    <n v="7.0000000000000007E-2"/>
    <x v="0"/>
    <x v="0"/>
    <s v=""/>
    <x v="1"/>
    <x v="1"/>
    <n v="8423.8700000000008"/>
    <n v="128764.87"/>
    <n v="2016"/>
    <n v="18"/>
    <s v="Sunday"/>
  </r>
  <r>
    <s v="E01249"/>
    <x v="68"/>
    <x v="9"/>
    <x v="0"/>
    <s v="Speciality Products"/>
    <x v="0"/>
    <s v="Latino"/>
    <n v="43"/>
    <d v="2009-08-04T00:00:00"/>
    <x v="68"/>
    <n v="0.35"/>
    <x v="0"/>
    <x v="0"/>
    <s v=""/>
    <x v="1"/>
    <x v="1"/>
    <n v="72945.25"/>
    <n v="281360.25"/>
    <n v="2009"/>
    <n v="32"/>
    <s v="Tuesday"/>
  </r>
  <r>
    <s v="E03349"/>
    <x v="69"/>
    <x v="21"/>
    <x v="0"/>
    <s v="Speciality Products"/>
    <x v="0"/>
    <s v="Asian"/>
    <n v="32"/>
    <d v="2020-01-05T00:00:00"/>
    <x v="69"/>
    <n v="0"/>
    <x v="0"/>
    <x v="0"/>
    <s v=""/>
    <x v="1"/>
    <x v="1"/>
    <n v="0"/>
    <n v="78844"/>
    <n v="2020"/>
    <n v="2"/>
    <s v="Sunday"/>
  </r>
  <r>
    <s v="E02966"/>
    <x v="70"/>
    <x v="17"/>
    <x v="5"/>
    <s v="Manufacturing"/>
    <x v="1"/>
    <s v="Caucasian"/>
    <n v="58"/>
    <d v="2002-05-23T00:00:00"/>
    <x v="70"/>
    <n v="0"/>
    <x v="0"/>
    <x v="3"/>
    <d v="2021-09-26T00:00:00"/>
    <x v="0"/>
    <x v="0"/>
    <n v="0"/>
    <n v="76354"/>
    <n v="2002"/>
    <n v="21"/>
    <s v="Thursday"/>
  </r>
  <r>
    <s v="E01499"/>
    <x v="71"/>
    <x v="2"/>
    <x v="1"/>
    <s v="Speciality Products"/>
    <x v="0"/>
    <s v="Latino"/>
    <n v="37"/>
    <d v="2019-01-28T00:00:00"/>
    <x v="71"/>
    <n v="0.2"/>
    <x v="0"/>
    <x v="3"/>
    <s v=""/>
    <x v="1"/>
    <x v="1"/>
    <n v="33185.4"/>
    <n v="199112.4"/>
    <n v="2019"/>
    <n v="5"/>
    <s v="Monday"/>
  </r>
  <r>
    <s v="E00105"/>
    <x v="72"/>
    <x v="6"/>
    <x v="3"/>
    <s v="Speciality Products"/>
    <x v="0"/>
    <s v="Latino"/>
    <n v="38"/>
    <d v="2021-11-16T00:00:00"/>
    <x v="72"/>
    <n v="0.09"/>
    <x v="2"/>
    <x v="8"/>
    <s v=""/>
    <x v="1"/>
    <x v="1"/>
    <n v="9883.08"/>
    <n v="119695.08"/>
    <n v="2021"/>
    <n v="47"/>
    <s v="Tuesday"/>
  </r>
  <r>
    <s v="E00665"/>
    <x v="73"/>
    <x v="8"/>
    <x v="5"/>
    <s v="Corporate"/>
    <x v="1"/>
    <s v="Asian"/>
    <n v="55"/>
    <d v="1998-09-03T00:00:00"/>
    <x v="73"/>
    <n v="0"/>
    <x v="0"/>
    <x v="0"/>
    <s v=""/>
    <x v="1"/>
    <x v="1"/>
    <n v="0"/>
    <n v="86299"/>
    <n v="1998"/>
    <n v="36"/>
    <s v="Thursday"/>
  </r>
  <r>
    <s v="E00791"/>
    <x v="74"/>
    <x v="9"/>
    <x v="6"/>
    <s v="Research &amp; Development"/>
    <x v="1"/>
    <s v="Latino"/>
    <n v="57"/>
    <d v="2003-07-26T00:00:00"/>
    <x v="74"/>
    <n v="0.4"/>
    <x v="2"/>
    <x v="12"/>
    <s v=""/>
    <x v="1"/>
    <x v="1"/>
    <n v="82649.600000000006"/>
    <n v="289273.59999999998"/>
    <n v="2003"/>
    <n v="30"/>
    <s v="Saturday"/>
  </r>
  <r>
    <s v="E01540"/>
    <x v="75"/>
    <x v="12"/>
    <x v="0"/>
    <s v="Manufacturing"/>
    <x v="1"/>
    <s v="Latino"/>
    <n v="36"/>
    <d v="2010-12-23T00:00:00"/>
    <x v="75"/>
    <n v="0"/>
    <x v="2"/>
    <x v="12"/>
    <d v="2014-03-27T00:00:00"/>
    <x v="0"/>
    <x v="0"/>
    <n v="0"/>
    <n v="53215"/>
    <n v="2010"/>
    <n v="52"/>
    <s v="Thursday"/>
  </r>
  <r>
    <s v="E04474"/>
    <x v="76"/>
    <x v="22"/>
    <x v="5"/>
    <s v="Research &amp; Development"/>
    <x v="0"/>
    <s v="Asian"/>
    <n v="30"/>
    <d v="2017-05-22T00:00:00"/>
    <x v="76"/>
    <n v="0"/>
    <x v="1"/>
    <x v="1"/>
    <d v="2017-10-08T00:00:00"/>
    <x v="0"/>
    <x v="0"/>
    <n v="0"/>
    <n v="86858"/>
    <n v="2017"/>
    <n v="21"/>
    <s v="Monday"/>
  </r>
  <r>
    <s v="E03417"/>
    <x v="77"/>
    <x v="3"/>
    <x v="0"/>
    <s v="Manufacturing"/>
    <x v="1"/>
    <s v="Asian"/>
    <n v="40"/>
    <d v="2007-07-02T00:00:00"/>
    <x v="77"/>
    <n v="0.08"/>
    <x v="1"/>
    <x v="1"/>
    <s v=""/>
    <x v="1"/>
    <x v="1"/>
    <n v="7517.68"/>
    <n v="101488.68"/>
    <n v="2007"/>
    <n v="27"/>
    <s v="Monday"/>
  </r>
  <r>
    <s v="E00254"/>
    <x v="78"/>
    <x v="13"/>
    <x v="1"/>
    <s v="Corporate"/>
    <x v="1"/>
    <s v="Latino"/>
    <n v="34"/>
    <d v="2015-06-27T00:00:00"/>
    <x v="78"/>
    <n v="0"/>
    <x v="0"/>
    <x v="3"/>
    <s v=""/>
    <x v="1"/>
    <x v="1"/>
    <n v="0"/>
    <n v="57008"/>
    <n v="2015"/>
    <n v="26"/>
    <s v="Saturday"/>
  </r>
  <r>
    <s v="E02166"/>
    <x v="79"/>
    <x v="0"/>
    <x v="1"/>
    <s v="Manufacturing"/>
    <x v="1"/>
    <s v="Latino"/>
    <n v="60"/>
    <d v="2015-09-23T00:00:00"/>
    <x v="79"/>
    <n v="0.15"/>
    <x v="0"/>
    <x v="3"/>
    <s v=""/>
    <x v="1"/>
    <x v="1"/>
    <n v="21284.85"/>
    <n v="163183.85"/>
    <n v="2015"/>
    <n v="39"/>
    <s v="Wednesday"/>
  </r>
  <r>
    <s v="E00935"/>
    <x v="80"/>
    <x v="13"/>
    <x v="6"/>
    <s v="Corporate"/>
    <x v="1"/>
    <s v="Black"/>
    <n v="41"/>
    <d v="2016-09-13T00:00:00"/>
    <x v="80"/>
    <n v="0"/>
    <x v="0"/>
    <x v="4"/>
    <s v=""/>
    <x v="1"/>
    <x v="1"/>
    <n v="0"/>
    <n v="64847"/>
    <n v="2016"/>
    <n v="38"/>
    <s v="Tuesday"/>
  </r>
  <r>
    <s v="E01525"/>
    <x v="81"/>
    <x v="11"/>
    <x v="5"/>
    <s v="Research &amp; Development"/>
    <x v="1"/>
    <s v="Caucasian"/>
    <n v="53"/>
    <d v="1992-04-08T00:00:00"/>
    <x v="81"/>
    <n v="0.11"/>
    <x v="0"/>
    <x v="4"/>
    <s v=""/>
    <x v="1"/>
    <x v="1"/>
    <n v="12856.58"/>
    <n v="129734.58"/>
    <n v="1992"/>
    <n v="15"/>
    <s v="Wednesday"/>
  </r>
  <r>
    <s v="E00386"/>
    <x v="82"/>
    <x v="10"/>
    <x v="5"/>
    <s v="Speciality Products"/>
    <x v="1"/>
    <s v="Black"/>
    <n v="45"/>
    <d v="2005-02-05T00:00:00"/>
    <x v="82"/>
    <n v="0"/>
    <x v="0"/>
    <x v="5"/>
    <s v=""/>
    <x v="1"/>
    <x v="1"/>
    <n v="0"/>
    <n v="70505"/>
    <n v="2005"/>
    <n v="6"/>
    <s v="Saturday"/>
  </r>
  <r>
    <s v="E00416"/>
    <x v="83"/>
    <x v="2"/>
    <x v="5"/>
    <s v="Research &amp; Development"/>
    <x v="0"/>
    <s v="Latino"/>
    <n v="30"/>
    <d v="2016-05-22T00:00:00"/>
    <x v="83"/>
    <n v="0.28000000000000003"/>
    <x v="2"/>
    <x v="8"/>
    <d v="2020-12-21T00:00:00"/>
    <x v="0"/>
    <x v="0"/>
    <n v="53116.560000000005"/>
    <n v="242818.56"/>
    <n v="2016"/>
    <n v="22"/>
    <s v="Sunday"/>
  </r>
  <r>
    <s v="E03383"/>
    <x v="84"/>
    <x v="2"/>
    <x v="3"/>
    <s v="Speciality Products"/>
    <x v="1"/>
    <s v="Caucasian"/>
    <n v="26"/>
    <d v="2020-07-28T00:00:00"/>
    <x v="84"/>
    <n v="0.27"/>
    <x v="0"/>
    <x v="2"/>
    <s v=""/>
    <x v="1"/>
    <x v="1"/>
    <n v="48779.280000000006"/>
    <n v="229443.28"/>
    <n v="2020"/>
    <n v="31"/>
    <s v="Tuesday"/>
  </r>
  <r>
    <s v="E01516"/>
    <x v="85"/>
    <x v="20"/>
    <x v="4"/>
    <s v="Manufacturing"/>
    <x v="0"/>
    <s v="Asian"/>
    <n v="45"/>
    <d v="2003-12-17T00:00:00"/>
    <x v="85"/>
    <n v="0"/>
    <x v="1"/>
    <x v="11"/>
    <s v=""/>
    <x v="1"/>
    <x v="1"/>
    <n v="0"/>
    <n v="48345"/>
    <n v="2003"/>
    <n v="51"/>
    <s v="Wednesday"/>
  </r>
  <r>
    <s v="E01234"/>
    <x v="86"/>
    <x v="2"/>
    <x v="4"/>
    <s v="Manufacturing"/>
    <x v="1"/>
    <s v="Asian"/>
    <n v="42"/>
    <d v="2014-01-16T00:00:00"/>
    <x v="86"/>
    <n v="0.3"/>
    <x v="1"/>
    <x v="10"/>
    <s v=""/>
    <x v="1"/>
    <x v="1"/>
    <n v="45664.2"/>
    <n v="197878.2"/>
    <n v="2014"/>
    <n v="3"/>
    <s v="Thursday"/>
  </r>
  <r>
    <s v="E03440"/>
    <x v="87"/>
    <x v="21"/>
    <x v="0"/>
    <s v="Corporate"/>
    <x v="0"/>
    <s v="Latino"/>
    <n v="41"/>
    <d v="2009-04-28T00:00:00"/>
    <x v="87"/>
    <n v="0"/>
    <x v="2"/>
    <x v="8"/>
    <s v=""/>
    <x v="1"/>
    <x v="1"/>
    <n v="0"/>
    <n v="69803"/>
    <n v="2009"/>
    <n v="18"/>
    <s v="Tuesday"/>
  </r>
  <r>
    <s v="E00431"/>
    <x v="88"/>
    <x v="23"/>
    <x v="0"/>
    <s v="Corporate"/>
    <x v="0"/>
    <s v="Latino"/>
    <n v="48"/>
    <d v="2019-07-04T00:00:00"/>
    <x v="88"/>
    <n v="0"/>
    <x v="2"/>
    <x v="9"/>
    <s v=""/>
    <x v="1"/>
    <x v="1"/>
    <n v="0"/>
    <n v="76588"/>
    <n v="2019"/>
    <n v="27"/>
    <s v="Thursday"/>
  </r>
  <r>
    <s v="E01258"/>
    <x v="89"/>
    <x v="24"/>
    <x v="0"/>
    <s v="Manufacturing"/>
    <x v="1"/>
    <s v="Caucasian"/>
    <n v="29"/>
    <d v="2018-12-10T00:00:00"/>
    <x v="89"/>
    <n v="0"/>
    <x v="0"/>
    <x v="4"/>
    <s v=""/>
    <x v="1"/>
    <x v="1"/>
    <n v="0"/>
    <n v="84596"/>
    <n v="2018"/>
    <n v="50"/>
    <s v="Monday"/>
  </r>
  <r>
    <s v="E00440"/>
    <x v="90"/>
    <x v="6"/>
    <x v="6"/>
    <s v="Research &amp; Development"/>
    <x v="1"/>
    <s v="Asian"/>
    <n v="27"/>
    <d v="2018-09-25T00:00:00"/>
    <x v="90"/>
    <n v="0.1"/>
    <x v="1"/>
    <x v="1"/>
    <d v="2019-12-22T00:00:00"/>
    <x v="0"/>
    <x v="0"/>
    <n v="11444.1"/>
    <n v="125885.1"/>
    <n v="2018"/>
    <n v="39"/>
    <s v="Tuesday"/>
  </r>
  <r>
    <s v="E00595"/>
    <x v="91"/>
    <x v="0"/>
    <x v="1"/>
    <s v="Speciality Products"/>
    <x v="0"/>
    <s v="Asian"/>
    <n v="33"/>
    <d v="2018-04-21T00:00:00"/>
    <x v="91"/>
    <n v="0.15"/>
    <x v="1"/>
    <x v="10"/>
    <s v=""/>
    <x v="1"/>
    <x v="1"/>
    <n v="21060.3"/>
    <n v="161462.29999999999"/>
    <n v="2018"/>
    <n v="16"/>
    <s v="Saturday"/>
  </r>
  <r>
    <s v="E00972"/>
    <x v="92"/>
    <x v="13"/>
    <x v="1"/>
    <s v="Corporate"/>
    <x v="0"/>
    <s v="Latino"/>
    <n v="26"/>
    <d v="2019-04-23T00:00:00"/>
    <x v="92"/>
    <n v="0"/>
    <x v="2"/>
    <x v="12"/>
    <s v=""/>
    <x v="1"/>
    <x v="1"/>
    <n v="0"/>
    <n v="59817"/>
    <n v="2019"/>
    <n v="17"/>
    <s v="Tuesday"/>
  </r>
  <r>
    <s v="E04562"/>
    <x v="93"/>
    <x v="5"/>
    <x v="2"/>
    <s v="Manufacturing"/>
    <x v="1"/>
    <s v="Asian"/>
    <n v="31"/>
    <d v="2017-07-22T00:00:00"/>
    <x v="93"/>
    <n v="0"/>
    <x v="0"/>
    <x v="5"/>
    <s v=""/>
    <x v="1"/>
    <x v="1"/>
    <n v="0"/>
    <n v="55854"/>
    <n v="2017"/>
    <n v="29"/>
    <s v="Saturday"/>
  </r>
  <r>
    <s v="E02802"/>
    <x v="94"/>
    <x v="15"/>
    <x v="4"/>
    <s v="Research &amp; Development"/>
    <x v="1"/>
    <s v="Asian"/>
    <n v="53"/>
    <d v="2002-11-16T00:00:00"/>
    <x v="94"/>
    <n v="0"/>
    <x v="0"/>
    <x v="0"/>
    <s v=""/>
    <x v="1"/>
    <x v="1"/>
    <n v="0"/>
    <n v="95998"/>
    <n v="2002"/>
    <n v="46"/>
    <s v="Saturday"/>
  </r>
  <r>
    <s v="E01427"/>
    <x v="95"/>
    <x v="0"/>
    <x v="2"/>
    <s v="Manufacturing"/>
    <x v="0"/>
    <s v="Asian"/>
    <n v="34"/>
    <d v="2015-04-22T00:00:00"/>
    <x v="95"/>
    <n v="0.13"/>
    <x v="0"/>
    <x v="3"/>
    <s v=""/>
    <x v="1"/>
    <x v="1"/>
    <n v="20142.330000000002"/>
    <n v="175083.33000000002"/>
    <n v="2015"/>
    <n v="17"/>
    <s v="Wednesday"/>
  </r>
  <r>
    <s v="E04568"/>
    <x v="54"/>
    <x v="9"/>
    <x v="1"/>
    <s v="Speciality Products"/>
    <x v="0"/>
    <s v="Asian"/>
    <n v="54"/>
    <d v="2011-07-10T00:00:00"/>
    <x v="96"/>
    <n v="0.3"/>
    <x v="1"/>
    <x v="10"/>
    <s v=""/>
    <x v="1"/>
    <x v="1"/>
    <n v="74106.599999999991"/>
    <n v="321128.59999999998"/>
    <n v="2011"/>
    <n v="29"/>
    <s v="Sunday"/>
  </r>
  <r>
    <s v="E04931"/>
    <x v="96"/>
    <x v="23"/>
    <x v="0"/>
    <s v="Manufacturing"/>
    <x v="0"/>
    <s v="Latino"/>
    <n v="32"/>
    <d v="2021-10-05T00:00:00"/>
    <x v="97"/>
    <n v="0"/>
    <x v="2"/>
    <x v="12"/>
    <s v=""/>
    <x v="1"/>
    <x v="1"/>
    <n v="0"/>
    <n v="88072"/>
    <n v="2021"/>
    <n v="41"/>
    <s v="Tuesday"/>
  </r>
  <r>
    <s v="E00443"/>
    <x v="97"/>
    <x v="3"/>
    <x v="0"/>
    <s v="Research &amp; Development"/>
    <x v="1"/>
    <s v="Asian"/>
    <n v="28"/>
    <d v="2020-05-26T00:00:00"/>
    <x v="98"/>
    <n v="0.08"/>
    <x v="1"/>
    <x v="6"/>
    <s v=""/>
    <x v="1"/>
    <x v="1"/>
    <n v="5434"/>
    <n v="73359"/>
    <n v="2020"/>
    <n v="22"/>
    <s v="Tuesday"/>
  </r>
  <r>
    <s v="E03890"/>
    <x v="98"/>
    <x v="9"/>
    <x v="2"/>
    <s v="Manufacturing"/>
    <x v="0"/>
    <s v="Caucasian"/>
    <n v="31"/>
    <d v="2020-08-20T00:00:00"/>
    <x v="99"/>
    <n v="0.3"/>
    <x v="0"/>
    <x v="5"/>
    <s v=""/>
    <x v="1"/>
    <x v="1"/>
    <n v="65907.899999999994"/>
    <n v="285600.90000000002"/>
    <n v="2020"/>
    <n v="34"/>
    <s v="Thursday"/>
  </r>
  <r>
    <s v="E01194"/>
    <x v="99"/>
    <x v="22"/>
    <x v="5"/>
    <s v="Research &amp; Development"/>
    <x v="0"/>
    <s v="Caucasian"/>
    <n v="45"/>
    <d v="2013-04-22T00:00:00"/>
    <x v="100"/>
    <n v="0"/>
    <x v="0"/>
    <x v="0"/>
    <s v=""/>
    <x v="1"/>
    <x v="1"/>
    <n v="0"/>
    <n v="61773"/>
    <n v="2013"/>
    <n v="17"/>
    <s v="Monday"/>
  </r>
  <r>
    <s v="E02875"/>
    <x v="100"/>
    <x v="3"/>
    <x v="0"/>
    <s v="Speciality Products"/>
    <x v="0"/>
    <s v="Asian"/>
    <n v="48"/>
    <d v="2007-01-09T00:00:00"/>
    <x v="101"/>
    <n v="0.09"/>
    <x v="0"/>
    <x v="0"/>
    <s v=""/>
    <x v="1"/>
    <x v="1"/>
    <n v="6709.1399999999994"/>
    <n v="81255.14"/>
    <n v="2007"/>
    <n v="2"/>
    <s v="Tuesday"/>
  </r>
  <r>
    <s v="E04959"/>
    <x v="101"/>
    <x v="25"/>
    <x v="5"/>
    <s v="Speciality Products"/>
    <x v="1"/>
    <s v="Black"/>
    <n v="56"/>
    <d v="2015-01-27T00:00:00"/>
    <x v="102"/>
    <n v="0"/>
    <x v="0"/>
    <x v="4"/>
    <s v=""/>
    <x v="1"/>
    <x v="1"/>
    <n v="0"/>
    <n v="62575"/>
    <n v="2015"/>
    <n v="5"/>
    <s v="Tuesday"/>
  </r>
  <r>
    <s v="E03816"/>
    <x v="102"/>
    <x v="2"/>
    <x v="4"/>
    <s v="Corporate"/>
    <x v="0"/>
    <s v="Asian"/>
    <n v="27"/>
    <d v="2021-02-23T00:00:00"/>
    <x v="103"/>
    <n v="0.16"/>
    <x v="1"/>
    <x v="10"/>
    <s v=""/>
    <x v="1"/>
    <x v="1"/>
    <n v="31846.560000000001"/>
    <n v="230887.56"/>
    <n v="2021"/>
    <n v="9"/>
    <s v="Tuesday"/>
  </r>
  <r>
    <s v="E01261"/>
    <x v="103"/>
    <x v="13"/>
    <x v="3"/>
    <s v="Speciality Products"/>
    <x v="1"/>
    <s v="Caucasian"/>
    <n v="55"/>
    <d v="2007-04-05T00:00:00"/>
    <x v="104"/>
    <n v="0"/>
    <x v="0"/>
    <x v="4"/>
    <d v="2018-10-12T00:00:00"/>
    <x v="0"/>
    <x v="0"/>
    <n v="0"/>
    <n v="52310"/>
    <n v="2007"/>
    <n v="14"/>
    <s v="Thursday"/>
  </r>
  <r>
    <s v="E03612"/>
    <x v="104"/>
    <x v="0"/>
    <x v="1"/>
    <s v="Speciality Products"/>
    <x v="1"/>
    <s v="Black"/>
    <n v="64"/>
    <d v="2013-06-29T00:00:00"/>
    <x v="105"/>
    <n v="0.1"/>
    <x v="0"/>
    <x v="7"/>
    <s v=""/>
    <x v="1"/>
    <x v="1"/>
    <n v="15957.1"/>
    <n v="175528.1"/>
    <n v="2013"/>
    <n v="26"/>
    <s v="Saturday"/>
  </r>
  <r>
    <s v="E01388"/>
    <x v="105"/>
    <x v="17"/>
    <x v="5"/>
    <s v="Research &amp; Development"/>
    <x v="0"/>
    <s v="Latino"/>
    <n v="50"/>
    <d v="1997-10-23T00:00:00"/>
    <x v="106"/>
    <n v="0"/>
    <x v="0"/>
    <x v="5"/>
    <s v=""/>
    <x v="1"/>
    <x v="1"/>
    <n v="0"/>
    <n v="91763"/>
    <n v="1997"/>
    <n v="43"/>
    <s v="Thursday"/>
  </r>
  <r>
    <s v="E03875"/>
    <x v="106"/>
    <x v="25"/>
    <x v="5"/>
    <s v="Corporate"/>
    <x v="0"/>
    <s v="Caucasian"/>
    <n v="51"/>
    <d v="1995-12-22T00:00:00"/>
    <x v="107"/>
    <n v="0"/>
    <x v="0"/>
    <x v="5"/>
    <s v=""/>
    <x v="1"/>
    <x v="1"/>
    <n v="0"/>
    <n v="96475"/>
    <n v="1995"/>
    <n v="51"/>
    <s v="Friday"/>
  </r>
  <r>
    <s v="E04413"/>
    <x v="107"/>
    <x v="8"/>
    <x v="5"/>
    <s v="Manufacturing"/>
    <x v="1"/>
    <s v="Caucasian"/>
    <n v="36"/>
    <d v="2016-12-02T00:00:00"/>
    <x v="108"/>
    <n v="0"/>
    <x v="0"/>
    <x v="7"/>
    <s v=""/>
    <x v="1"/>
    <x v="1"/>
    <n v="0"/>
    <n v="113781"/>
    <n v="2016"/>
    <n v="49"/>
    <s v="Friday"/>
  </r>
  <r>
    <s v="E00691"/>
    <x v="108"/>
    <x v="2"/>
    <x v="1"/>
    <s v="Research &amp; Development"/>
    <x v="1"/>
    <s v="Asian"/>
    <n v="42"/>
    <d v="2003-01-15T00:00:00"/>
    <x v="109"/>
    <n v="0.26"/>
    <x v="0"/>
    <x v="0"/>
    <s v=""/>
    <x v="1"/>
    <x v="1"/>
    <n v="43315.74"/>
    <n v="209914.74"/>
    <n v="2003"/>
    <n v="3"/>
    <s v="Wednesday"/>
  </r>
  <r>
    <s v="E03047"/>
    <x v="109"/>
    <x v="26"/>
    <x v="2"/>
    <s v="Corporate"/>
    <x v="0"/>
    <s v="Asian"/>
    <n v="41"/>
    <d v="2005-02-15T00:00:00"/>
    <x v="110"/>
    <n v="0"/>
    <x v="1"/>
    <x v="6"/>
    <s v=""/>
    <x v="1"/>
    <x v="1"/>
    <n v="0"/>
    <n v="95372"/>
    <n v="2005"/>
    <n v="8"/>
    <s v="Tuesday"/>
  </r>
  <r>
    <s v="E04903"/>
    <x v="110"/>
    <x v="2"/>
    <x v="0"/>
    <s v="Research &amp; Development"/>
    <x v="0"/>
    <s v="Asian"/>
    <n v="29"/>
    <d v="2020-08-09T00:00:00"/>
    <x v="111"/>
    <n v="0.15"/>
    <x v="1"/>
    <x v="11"/>
    <s v=""/>
    <x v="1"/>
    <x v="1"/>
    <n v="24180.45"/>
    <n v="185383.45"/>
    <n v="2020"/>
    <n v="33"/>
    <s v="Sunday"/>
  </r>
  <r>
    <s v="E04735"/>
    <x v="111"/>
    <x v="27"/>
    <x v="0"/>
    <s v="Manufacturing"/>
    <x v="0"/>
    <s v="Caucasian"/>
    <n v="44"/>
    <d v="2006-12-13T00:00:00"/>
    <x v="112"/>
    <n v="0"/>
    <x v="0"/>
    <x v="4"/>
    <s v=""/>
    <x v="1"/>
    <x v="1"/>
    <n v="0"/>
    <n v="74738"/>
    <n v="2006"/>
    <n v="50"/>
    <s v="Wednesday"/>
  </r>
  <r>
    <s v="E02850"/>
    <x v="112"/>
    <x v="2"/>
    <x v="2"/>
    <s v="Research &amp; Development"/>
    <x v="0"/>
    <s v="Asian"/>
    <n v="41"/>
    <d v="2018-08-10T00:00:00"/>
    <x v="113"/>
    <n v="0.21"/>
    <x v="0"/>
    <x v="7"/>
    <s v=""/>
    <x v="1"/>
    <x v="1"/>
    <n v="35946.33"/>
    <n v="207119.33000000002"/>
    <n v="2018"/>
    <n v="32"/>
    <s v="Friday"/>
  </r>
  <r>
    <s v="E03583"/>
    <x v="113"/>
    <x v="9"/>
    <x v="2"/>
    <s v="Corporate"/>
    <x v="1"/>
    <s v="Latino"/>
    <n v="61"/>
    <d v="2019-09-24T00:00:00"/>
    <x v="114"/>
    <n v="0.37"/>
    <x v="0"/>
    <x v="2"/>
    <s v=""/>
    <x v="1"/>
    <x v="1"/>
    <n v="74541.679999999993"/>
    <n v="276005.68"/>
    <n v="2019"/>
    <n v="39"/>
    <s v="Tuesday"/>
  </r>
  <r>
    <s v="E02017"/>
    <x v="114"/>
    <x v="2"/>
    <x v="4"/>
    <s v="Corporate"/>
    <x v="1"/>
    <s v="Caucasian"/>
    <n v="50"/>
    <d v="1998-07-22T00:00:00"/>
    <x v="115"/>
    <n v="0.15"/>
    <x v="0"/>
    <x v="2"/>
    <s v=""/>
    <x v="1"/>
    <x v="1"/>
    <n v="26234.25"/>
    <n v="201129.25"/>
    <n v="1998"/>
    <n v="30"/>
    <s v="Wednesday"/>
  </r>
  <r>
    <s v="E01642"/>
    <x v="115"/>
    <x v="0"/>
    <x v="0"/>
    <s v="Manufacturing"/>
    <x v="0"/>
    <s v="Asian"/>
    <n v="49"/>
    <d v="2006-04-18T00:00:00"/>
    <x v="116"/>
    <n v="0.14000000000000001"/>
    <x v="0"/>
    <x v="5"/>
    <s v=""/>
    <x v="1"/>
    <x v="1"/>
    <n v="18828.04"/>
    <n v="153314.04"/>
    <n v="2006"/>
    <n v="16"/>
    <s v="Tuesday"/>
  </r>
  <r>
    <s v="E04379"/>
    <x v="116"/>
    <x v="4"/>
    <x v="1"/>
    <s v="Manufacturing"/>
    <x v="0"/>
    <s v="Latino"/>
    <n v="60"/>
    <d v="2007-02-24T00:00:00"/>
    <x v="117"/>
    <n v="0"/>
    <x v="2"/>
    <x v="8"/>
    <s v=""/>
    <x v="1"/>
    <x v="1"/>
    <n v="0"/>
    <n v="71699"/>
    <n v="2007"/>
    <n v="8"/>
    <s v="Saturday"/>
  </r>
  <r>
    <s v="E04131"/>
    <x v="117"/>
    <x v="4"/>
    <x v="6"/>
    <s v="Corporate"/>
    <x v="0"/>
    <s v="Latino"/>
    <n v="42"/>
    <d v="2021-01-02T00:00:00"/>
    <x v="118"/>
    <n v="0"/>
    <x v="0"/>
    <x v="0"/>
    <s v=""/>
    <x v="1"/>
    <x v="1"/>
    <n v="0"/>
    <n v="94430"/>
    <n v="2021"/>
    <n v="1"/>
    <s v="Saturday"/>
  </r>
  <r>
    <s v="E02872"/>
    <x v="118"/>
    <x v="6"/>
    <x v="1"/>
    <s v="Corporate"/>
    <x v="1"/>
    <s v="Asian"/>
    <n v="39"/>
    <d v="2010-01-14T00:00:00"/>
    <x v="119"/>
    <n v="7.0000000000000007E-2"/>
    <x v="1"/>
    <x v="11"/>
    <s v=""/>
    <x v="1"/>
    <x v="1"/>
    <n v="7245.2800000000007"/>
    <n v="110749.28"/>
    <n v="2010"/>
    <n v="3"/>
    <s v="Thursday"/>
  </r>
  <r>
    <s v="E02331"/>
    <x v="119"/>
    <x v="14"/>
    <x v="0"/>
    <s v="Manufacturing"/>
    <x v="0"/>
    <s v="Asian"/>
    <n v="55"/>
    <d v="2005-08-09T00:00:00"/>
    <x v="120"/>
    <n v="0"/>
    <x v="0"/>
    <x v="4"/>
    <s v=""/>
    <x v="1"/>
    <x v="1"/>
    <n v="0"/>
    <n v="92771"/>
    <n v="2005"/>
    <n v="33"/>
    <s v="Tuesday"/>
  </r>
  <r>
    <s v="E00417"/>
    <x v="120"/>
    <x v="13"/>
    <x v="1"/>
    <s v="Speciality Products"/>
    <x v="0"/>
    <s v="Latino"/>
    <n v="39"/>
    <d v="2006-04-06T00:00:00"/>
    <x v="121"/>
    <n v="0"/>
    <x v="0"/>
    <x v="7"/>
    <s v=""/>
    <x v="1"/>
    <x v="1"/>
    <n v="0"/>
    <n v="71531"/>
    <n v="2006"/>
    <n v="14"/>
    <s v="Thursday"/>
  </r>
  <r>
    <s v="E04267"/>
    <x v="121"/>
    <x v="21"/>
    <x v="0"/>
    <s v="Speciality Products"/>
    <x v="1"/>
    <s v="Black"/>
    <n v="28"/>
    <d v="2019-03-06T00:00:00"/>
    <x v="122"/>
    <n v="0"/>
    <x v="0"/>
    <x v="2"/>
    <s v=""/>
    <x v="1"/>
    <x v="1"/>
    <n v="0"/>
    <n v="90304"/>
    <n v="2019"/>
    <n v="10"/>
    <s v="Wednesday"/>
  </r>
  <r>
    <s v="E03061"/>
    <x v="122"/>
    <x v="6"/>
    <x v="6"/>
    <s v="Manufacturing"/>
    <x v="0"/>
    <s v="Caucasian"/>
    <n v="65"/>
    <d v="2011-09-07T00:00:00"/>
    <x v="123"/>
    <n v="0.1"/>
    <x v="0"/>
    <x v="7"/>
    <s v=""/>
    <x v="1"/>
    <x v="1"/>
    <n v="10490.300000000001"/>
    <n v="115393.3"/>
    <n v="2011"/>
    <n v="37"/>
    <s v="Wednesday"/>
  </r>
  <r>
    <s v="E00013"/>
    <x v="123"/>
    <x v="7"/>
    <x v="1"/>
    <s v="Corporate"/>
    <x v="0"/>
    <s v="Asian"/>
    <n v="52"/>
    <d v="2019-02-19T00:00:00"/>
    <x v="124"/>
    <n v="0"/>
    <x v="1"/>
    <x v="10"/>
    <s v=""/>
    <x v="1"/>
    <x v="1"/>
    <n v="0"/>
    <n v="55859"/>
    <n v="2019"/>
    <n v="8"/>
    <s v="Tuesday"/>
  </r>
  <r>
    <s v="E04265"/>
    <x v="124"/>
    <x v="19"/>
    <x v="5"/>
    <s v="Corporate"/>
    <x v="0"/>
    <s v="Latino"/>
    <n v="62"/>
    <d v="2006-10-12T00:00:00"/>
    <x v="125"/>
    <n v="0"/>
    <x v="0"/>
    <x v="5"/>
    <s v=""/>
    <x v="1"/>
    <x v="1"/>
    <n v="0"/>
    <n v="79785"/>
    <n v="2006"/>
    <n v="41"/>
    <s v="Thursday"/>
  </r>
  <r>
    <s v="E04769"/>
    <x v="125"/>
    <x v="4"/>
    <x v="6"/>
    <s v="Corporate"/>
    <x v="0"/>
    <s v="Asian"/>
    <n v="39"/>
    <d v="2007-11-05T00:00:00"/>
    <x v="126"/>
    <n v="0"/>
    <x v="1"/>
    <x v="10"/>
    <s v=""/>
    <x v="1"/>
    <x v="1"/>
    <n v="0"/>
    <n v="99017"/>
    <n v="2007"/>
    <n v="45"/>
    <s v="Monday"/>
  </r>
  <r>
    <s v="E03042"/>
    <x v="126"/>
    <x v="28"/>
    <x v="0"/>
    <s v="Manufacturing"/>
    <x v="0"/>
    <s v="Caucasian"/>
    <n v="63"/>
    <d v="1992-04-01T00:00:00"/>
    <x v="127"/>
    <n v="0"/>
    <x v="0"/>
    <x v="3"/>
    <s v=""/>
    <x v="1"/>
    <x v="1"/>
    <n v="0"/>
    <n v="53809"/>
    <n v="1992"/>
    <n v="14"/>
    <s v="Wednesday"/>
  </r>
  <r>
    <s v="E00527"/>
    <x v="127"/>
    <x v="17"/>
    <x v="5"/>
    <s v="Speciality Products"/>
    <x v="1"/>
    <s v="Asian"/>
    <n v="27"/>
    <d v="2020-04-16T00:00:00"/>
    <x v="128"/>
    <n v="0"/>
    <x v="1"/>
    <x v="11"/>
    <s v=""/>
    <x v="1"/>
    <x v="1"/>
    <n v="0"/>
    <n v="71864"/>
    <n v="2020"/>
    <n v="16"/>
    <s v="Thursday"/>
  </r>
  <r>
    <s v="E01095"/>
    <x v="128"/>
    <x v="9"/>
    <x v="1"/>
    <s v="Corporate"/>
    <x v="0"/>
    <s v="Asian"/>
    <n v="37"/>
    <d v="2011-12-06T00:00:00"/>
    <x v="129"/>
    <n v="0.33"/>
    <x v="1"/>
    <x v="6"/>
    <s v=""/>
    <x v="1"/>
    <x v="1"/>
    <n v="74434.14"/>
    <n v="299992.14"/>
    <n v="2011"/>
    <n v="50"/>
    <s v="Tuesday"/>
  </r>
  <r>
    <s v="E03131"/>
    <x v="129"/>
    <x v="0"/>
    <x v="0"/>
    <s v="Manufacturing"/>
    <x v="1"/>
    <s v="Caucasian"/>
    <n v="37"/>
    <d v="2014-02-25T00:00:00"/>
    <x v="130"/>
    <n v="0.12"/>
    <x v="0"/>
    <x v="4"/>
    <d v="2021-05-01T00:00:00"/>
    <x v="0"/>
    <x v="0"/>
    <n v="15478.08"/>
    <n v="144462.07999999999"/>
    <n v="2014"/>
    <n v="9"/>
    <s v="Tuesday"/>
  </r>
  <r>
    <s v="E01713"/>
    <x v="130"/>
    <x v="17"/>
    <x v="5"/>
    <s v="Speciality Products"/>
    <x v="1"/>
    <s v="Latino"/>
    <n v="46"/>
    <d v="1999-06-20T00:00:00"/>
    <x v="131"/>
    <n v="0"/>
    <x v="2"/>
    <x v="12"/>
    <s v=""/>
    <x v="1"/>
    <x v="1"/>
    <n v="0"/>
    <n v="96997"/>
    <n v="1999"/>
    <n v="26"/>
    <s v="Sunday"/>
  </r>
  <r>
    <s v="E00128"/>
    <x v="131"/>
    <x v="2"/>
    <x v="4"/>
    <s v="Manufacturing"/>
    <x v="0"/>
    <s v="Latino"/>
    <n v="54"/>
    <d v="2018-01-22T00:00:00"/>
    <x v="132"/>
    <n v="0.28000000000000003"/>
    <x v="0"/>
    <x v="5"/>
    <s v=""/>
    <x v="1"/>
    <x v="1"/>
    <n v="49362.320000000007"/>
    <n v="225656.32000000001"/>
    <n v="2018"/>
    <n v="4"/>
    <s v="Monday"/>
  </r>
  <r>
    <s v="E03849"/>
    <x v="132"/>
    <x v="7"/>
    <x v="2"/>
    <s v="Research &amp; Development"/>
    <x v="0"/>
    <s v="Asian"/>
    <n v="30"/>
    <d v="2021-02-14T00:00:00"/>
    <x v="133"/>
    <n v="0"/>
    <x v="1"/>
    <x v="10"/>
    <s v=""/>
    <x v="1"/>
    <x v="1"/>
    <n v="0"/>
    <n v="48340"/>
    <n v="2021"/>
    <n v="8"/>
    <s v="Sunday"/>
  </r>
  <r>
    <s v="E02464"/>
    <x v="133"/>
    <x v="9"/>
    <x v="5"/>
    <s v="Corporate"/>
    <x v="0"/>
    <s v="Latino"/>
    <n v="28"/>
    <d v="2017-07-06T00:00:00"/>
    <x v="134"/>
    <n v="0.4"/>
    <x v="2"/>
    <x v="9"/>
    <s v=""/>
    <x v="1"/>
    <x v="1"/>
    <n v="96195.200000000012"/>
    <n v="336683.2"/>
    <n v="2017"/>
    <n v="27"/>
    <s v="Thursday"/>
  </r>
  <r>
    <s v="E00306"/>
    <x v="134"/>
    <x v="14"/>
    <x v="0"/>
    <s v="Manufacturing"/>
    <x v="1"/>
    <s v="Caucasian"/>
    <n v="40"/>
    <d v="2011-01-22T00:00:00"/>
    <x v="135"/>
    <n v="0"/>
    <x v="0"/>
    <x v="5"/>
    <s v=""/>
    <x v="1"/>
    <x v="1"/>
    <n v="0"/>
    <n v="97339"/>
    <n v="2011"/>
    <n v="4"/>
    <s v="Saturday"/>
  </r>
  <r>
    <s v="E03737"/>
    <x v="135"/>
    <x v="9"/>
    <x v="4"/>
    <s v="Manufacturing"/>
    <x v="0"/>
    <s v="Asian"/>
    <n v="49"/>
    <d v="2003-02-28T00:00:00"/>
    <x v="136"/>
    <n v="0.37"/>
    <x v="1"/>
    <x v="1"/>
    <s v=""/>
    <x v="1"/>
    <x v="1"/>
    <n v="78177.67"/>
    <n v="289468.67"/>
    <n v="2003"/>
    <n v="9"/>
    <s v="Friday"/>
  </r>
  <r>
    <s v="E02783"/>
    <x v="136"/>
    <x v="9"/>
    <x v="2"/>
    <s v="Research &amp; Development"/>
    <x v="1"/>
    <s v="Latino"/>
    <n v="39"/>
    <d v="2011-08-23T00:00:00"/>
    <x v="137"/>
    <n v="0.3"/>
    <x v="2"/>
    <x v="9"/>
    <s v=""/>
    <x v="1"/>
    <x v="1"/>
    <n v="74851.8"/>
    <n v="324357.8"/>
    <n v="2011"/>
    <n v="35"/>
    <s v="Tuesday"/>
  </r>
  <r>
    <s v="E02939"/>
    <x v="137"/>
    <x v="10"/>
    <x v="5"/>
    <s v="Speciality Products"/>
    <x v="1"/>
    <s v="Asian"/>
    <n v="61"/>
    <d v="2002-11-22T00:00:00"/>
    <x v="138"/>
    <n v="0"/>
    <x v="1"/>
    <x v="1"/>
    <s v=""/>
    <x v="1"/>
    <x v="1"/>
    <n v="0"/>
    <n v="80950"/>
    <n v="2002"/>
    <n v="47"/>
    <s v="Friday"/>
  </r>
  <r>
    <s v="E02706"/>
    <x v="138"/>
    <x v="18"/>
    <x v="5"/>
    <s v="Research &amp; Development"/>
    <x v="0"/>
    <s v="Asian"/>
    <n v="46"/>
    <d v="2021-01-10T00:00:00"/>
    <x v="139"/>
    <n v="0"/>
    <x v="1"/>
    <x v="11"/>
    <s v=""/>
    <x v="1"/>
    <x v="1"/>
    <n v="0"/>
    <n v="86538"/>
    <n v="2021"/>
    <n v="3"/>
    <s v="Sunday"/>
  </r>
  <r>
    <s v="E00170"/>
    <x v="139"/>
    <x v="4"/>
    <x v="6"/>
    <s v="Speciality Products"/>
    <x v="0"/>
    <s v="Caucasian"/>
    <n v="35"/>
    <d v="2019-09-07T00:00:00"/>
    <x v="140"/>
    <n v="0"/>
    <x v="0"/>
    <x v="5"/>
    <s v=""/>
    <x v="1"/>
    <x v="1"/>
    <n v="0"/>
    <n v="70992"/>
    <n v="2019"/>
    <n v="36"/>
    <s v="Saturday"/>
  </r>
  <r>
    <s v="E01425"/>
    <x v="140"/>
    <x v="9"/>
    <x v="5"/>
    <s v="Corporate"/>
    <x v="1"/>
    <s v="Caucasian"/>
    <n v="33"/>
    <d v="2015-06-18T00:00:00"/>
    <x v="141"/>
    <n v="0.3"/>
    <x v="0"/>
    <x v="7"/>
    <s v=""/>
    <x v="1"/>
    <x v="1"/>
    <n v="61594.2"/>
    <n v="266908.2"/>
    <n v="2015"/>
    <n v="25"/>
    <s v="Thursday"/>
  </r>
  <r>
    <s v="E00130"/>
    <x v="141"/>
    <x v="9"/>
    <x v="4"/>
    <s v="Corporate"/>
    <x v="0"/>
    <s v="Asian"/>
    <n v="61"/>
    <d v="2017-03-10T00:00:00"/>
    <x v="142"/>
    <n v="0.33"/>
    <x v="1"/>
    <x v="10"/>
    <s v=""/>
    <x v="1"/>
    <x v="1"/>
    <n v="64993.83"/>
    <n v="261944.83000000002"/>
    <n v="2017"/>
    <n v="10"/>
    <s v="Friday"/>
  </r>
  <r>
    <s v="E02094"/>
    <x v="142"/>
    <x v="24"/>
    <x v="0"/>
    <s v="Speciality Products"/>
    <x v="1"/>
    <s v="Asian"/>
    <n v="45"/>
    <d v="2005-09-18T00:00:00"/>
    <x v="143"/>
    <n v="0"/>
    <x v="1"/>
    <x v="10"/>
    <s v=""/>
    <x v="1"/>
    <x v="1"/>
    <n v="0"/>
    <n v="67686"/>
    <n v="2005"/>
    <n v="39"/>
    <s v="Sunday"/>
  </r>
  <r>
    <s v="E03567"/>
    <x v="143"/>
    <x v="1"/>
    <x v="0"/>
    <s v="Research &amp; Development"/>
    <x v="1"/>
    <s v="Latino"/>
    <n v="51"/>
    <d v="2008-04-15T00:00:00"/>
    <x v="144"/>
    <n v="0"/>
    <x v="0"/>
    <x v="7"/>
    <s v=""/>
    <x v="1"/>
    <x v="1"/>
    <n v="0"/>
    <n v="86431"/>
    <n v="2008"/>
    <n v="16"/>
    <s v="Tuesday"/>
  </r>
  <r>
    <s v="E04682"/>
    <x v="144"/>
    <x v="6"/>
    <x v="4"/>
    <s v="Manufacturing"/>
    <x v="1"/>
    <s v="Asian"/>
    <n v="55"/>
    <d v="1995-11-16T00:00:00"/>
    <x v="145"/>
    <n v="0.08"/>
    <x v="1"/>
    <x v="1"/>
    <s v=""/>
    <x v="1"/>
    <x v="1"/>
    <n v="10074.880000000001"/>
    <n v="136010.88"/>
    <n v="1995"/>
    <n v="46"/>
    <s v="Thursday"/>
  </r>
  <r>
    <s v="E00957"/>
    <x v="145"/>
    <x v="0"/>
    <x v="2"/>
    <s v="Corporate"/>
    <x v="0"/>
    <s v="Caucasian"/>
    <n v="46"/>
    <d v="2013-07-18T00:00:00"/>
    <x v="146"/>
    <n v="0.14000000000000001"/>
    <x v="0"/>
    <x v="7"/>
    <s v=""/>
    <x v="1"/>
    <x v="1"/>
    <n v="20959.68"/>
    <n v="170671.68"/>
    <n v="2013"/>
    <n v="29"/>
    <s v="Thursday"/>
  </r>
  <r>
    <s v="E04458"/>
    <x v="146"/>
    <x v="17"/>
    <x v="5"/>
    <s v="Speciality Products"/>
    <x v="1"/>
    <s v="Caucasian"/>
    <n v="30"/>
    <d v="2021-10-02T00:00:00"/>
    <x v="147"/>
    <n v="0"/>
    <x v="0"/>
    <x v="0"/>
    <s v=""/>
    <x v="1"/>
    <x v="1"/>
    <n v="0"/>
    <n v="88758"/>
    <n v="2021"/>
    <n v="40"/>
    <s v="Saturday"/>
  </r>
  <r>
    <s v="E01499"/>
    <x v="147"/>
    <x v="29"/>
    <x v="0"/>
    <s v="Research &amp; Development"/>
    <x v="1"/>
    <s v="Asian"/>
    <n v="54"/>
    <d v="2013-07-13T00:00:00"/>
    <x v="148"/>
    <n v="0"/>
    <x v="1"/>
    <x v="10"/>
    <s v=""/>
    <x v="1"/>
    <x v="1"/>
    <n v="0"/>
    <n v="83639"/>
    <n v="2013"/>
    <n v="28"/>
    <s v="Saturday"/>
  </r>
  <r>
    <s v="E00521"/>
    <x v="148"/>
    <x v="23"/>
    <x v="0"/>
    <s v="Research &amp; Development"/>
    <x v="0"/>
    <s v="Caucasian"/>
    <n v="54"/>
    <d v="1998-05-18T00:00:00"/>
    <x v="149"/>
    <n v="0"/>
    <x v="0"/>
    <x v="3"/>
    <s v=""/>
    <x v="1"/>
    <x v="1"/>
    <n v="0"/>
    <n v="68268"/>
    <n v="1998"/>
    <n v="21"/>
    <s v="Monday"/>
  </r>
  <r>
    <s v="E03717"/>
    <x v="149"/>
    <x v="17"/>
    <x v="5"/>
    <s v="Manufacturing"/>
    <x v="1"/>
    <s v="Latino"/>
    <n v="45"/>
    <d v="2002-02-26T00:00:00"/>
    <x v="150"/>
    <n v="0"/>
    <x v="2"/>
    <x v="12"/>
    <s v=""/>
    <x v="1"/>
    <x v="1"/>
    <n v="0"/>
    <n v="75819"/>
    <n v="2002"/>
    <n v="9"/>
    <s v="Tuesday"/>
  </r>
  <r>
    <s v="E01533"/>
    <x v="150"/>
    <x v="4"/>
    <x v="2"/>
    <s v="Speciality Products"/>
    <x v="0"/>
    <s v="Caucasian"/>
    <n v="49"/>
    <d v="1996-05-15T00:00:00"/>
    <x v="151"/>
    <n v="0"/>
    <x v="0"/>
    <x v="3"/>
    <s v=""/>
    <x v="1"/>
    <x v="1"/>
    <n v="0"/>
    <n v="86658"/>
    <n v="1996"/>
    <n v="20"/>
    <s v="Wednesday"/>
  </r>
  <r>
    <s v="E04449"/>
    <x v="151"/>
    <x v="13"/>
    <x v="1"/>
    <s v="Research &amp; Development"/>
    <x v="1"/>
    <s v="Asian"/>
    <n v="55"/>
    <d v="2014-03-16T00:00:00"/>
    <x v="152"/>
    <n v="0"/>
    <x v="1"/>
    <x v="11"/>
    <s v=""/>
    <x v="1"/>
    <x v="1"/>
    <n v="0"/>
    <n v="74552"/>
    <n v="2014"/>
    <n v="12"/>
    <s v="Sunday"/>
  </r>
  <r>
    <s v="E02855"/>
    <x v="152"/>
    <x v="14"/>
    <x v="0"/>
    <s v="Manufacturing"/>
    <x v="0"/>
    <s v="Asian"/>
    <n v="62"/>
    <d v="2009-03-15T00:00:00"/>
    <x v="153"/>
    <n v="0"/>
    <x v="0"/>
    <x v="4"/>
    <s v=""/>
    <x v="1"/>
    <x v="1"/>
    <n v="0"/>
    <n v="82839"/>
    <n v="2009"/>
    <n v="12"/>
    <s v="Sunday"/>
  </r>
  <r>
    <s v="E00816"/>
    <x v="153"/>
    <x v="23"/>
    <x v="0"/>
    <s v="Speciality Products"/>
    <x v="0"/>
    <s v="Caucasian"/>
    <n v="28"/>
    <d v="2021-10-08T00:00:00"/>
    <x v="154"/>
    <n v="0"/>
    <x v="0"/>
    <x v="3"/>
    <s v=""/>
    <x v="1"/>
    <x v="1"/>
    <n v="0"/>
    <n v="64475"/>
    <n v="2021"/>
    <n v="41"/>
    <s v="Friday"/>
  </r>
  <r>
    <s v="E02283"/>
    <x v="154"/>
    <x v="23"/>
    <x v="0"/>
    <s v="Manufacturing"/>
    <x v="1"/>
    <s v="Asian"/>
    <n v="33"/>
    <d v="2020-07-24T00:00:00"/>
    <x v="155"/>
    <n v="0"/>
    <x v="1"/>
    <x v="11"/>
    <s v=""/>
    <x v="1"/>
    <x v="1"/>
    <n v="0"/>
    <n v="69453"/>
    <n v="2020"/>
    <n v="30"/>
    <s v="Friday"/>
  </r>
  <r>
    <s v="E04888"/>
    <x v="155"/>
    <x v="6"/>
    <x v="0"/>
    <s v="Corporate"/>
    <x v="1"/>
    <s v="Caucasian"/>
    <n v="32"/>
    <d v="2014-01-03T00:00:00"/>
    <x v="156"/>
    <n v="0.1"/>
    <x v="0"/>
    <x v="4"/>
    <s v=""/>
    <x v="1"/>
    <x v="1"/>
    <n v="12714.800000000001"/>
    <n v="139862.79999999999"/>
    <n v="2014"/>
    <n v="1"/>
    <s v="Friday"/>
  </r>
  <r>
    <s v="E03907"/>
    <x v="156"/>
    <x v="9"/>
    <x v="1"/>
    <s v="Speciality Products"/>
    <x v="0"/>
    <s v="Caucasian"/>
    <n v="32"/>
    <d v="2018-01-02T00:00:00"/>
    <x v="157"/>
    <n v="0.33"/>
    <x v="0"/>
    <x v="5"/>
    <s v=""/>
    <x v="1"/>
    <x v="1"/>
    <n v="62783.490000000005"/>
    <n v="253036.49"/>
    <n v="2018"/>
    <n v="1"/>
    <s v="Tuesday"/>
  </r>
  <r>
    <s v="E02166"/>
    <x v="157"/>
    <x v="6"/>
    <x v="3"/>
    <s v="Research &amp; Development"/>
    <x v="1"/>
    <s v="Caucasian"/>
    <n v="55"/>
    <d v="2000-04-28T00:00:00"/>
    <x v="158"/>
    <n v="0.05"/>
    <x v="0"/>
    <x v="4"/>
    <s v=""/>
    <x v="1"/>
    <x v="1"/>
    <n v="5789.9000000000005"/>
    <n v="121587.9"/>
    <n v="2000"/>
    <n v="18"/>
    <s v="Friday"/>
  </r>
  <r>
    <s v="E00431"/>
    <x v="158"/>
    <x v="15"/>
    <x v="4"/>
    <s v="Research &amp; Development"/>
    <x v="0"/>
    <s v="Asian"/>
    <n v="58"/>
    <d v="1994-08-21T00:00:00"/>
    <x v="159"/>
    <n v="0"/>
    <x v="0"/>
    <x v="0"/>
    <d v="2013-12-13T00:00:00"/>
    <x v="0"/>
    <x v="0"/>
    <n v="0"/>
    <n v="93102"/>
    <n v="1994"/>
    <n v="35"/>
    <s v="Sunday"/>
  </r>
  <r>
    <s v="E01501"/>
    <x v="159"/>
    <x v="11"/>
    <x v="5"/>
    <s v="Speciality Products"/>
    <x v="1"/>
    <s v="Asian"/>
    <n v="34"/>
    <d v="2017-11-16T00:00:00"/>
    <x v="160"/>
    <n v="0.15"/>
    <x v="0"/>
    <x v="4"/>
    <s v=""/>
    <x v="1"/>
    <x v="1"/>
    <n v="16508.099999999999"/>
    <n v="126562.1"/>
    <n v="2017"/>
    <n v="46"/>
    <s v="Thursday"/>
  </r>
  <r>
    <s v="E01141"/>
    <x v="160"/>
    <x v="10"/>
    <x v="5"/>
    <s v="Research &amp; Development"/>
    <x v="0"/>
    <s v="Black"/>
    <n v="27"/>
    <d v="2021-01-28T00:00:00"/>
    <x v="161"/>
    <n v="0"/>
    <x v="0"/>
    <x v="2"/>
    <s v=""/>
    <x v="1"/>
    <x v="1"/>
    <n v="0"/>
    <n v="95786"/>
    <n v="2021"/>
    <n v="5"/>
    <s v="Thursday"/>
  </r>
  <r>
    <s v="E02254"/>
    <x v="161"/>
    <x v="4"/>
    <x v="2"/>
    <s v="Speciality Products"/>
    <x v="1"/>
    <s v="Latino"/>
    <n v="61"/>
    <d v="2017-05-03T00:00:00"/>
    <x v="162"/>
    <n v="0"/>
    <x v="2"/>
    <x v="12"/>
    <s v=""/>
    <x v="1"/>
    <x v="1"/>
    <n v="0"/>
    <n v="90855"/>
    <n v="2017"/>
    <n v="18"/>
    <s v="Wednesday"/>
  </r>
  <r>
    <s v="E04504"/>
    <x v="162"/>
    <x v="14"/>
    <x v="0"/>
    <s v="Manufacturing"/>
    <x v="1"/>
    <s v="Latino"/>
    <n v="47"/>
    <d v="1999-03-14T00:00:00"/>
    <x v="163"/>
    <n v="0"/>
    <x v="2"/>
    <x v="12"/>
    <s v=""/>
    <x v="1"/>
    <x v="1"/>
    <n v="0"/>
    <n v="92897"/>
    <n v="1999"/>
    <n v="12"/>
    <s v="Sunday"/>
  </r>
  <r>
    <s v="E03394"/>
    <x v="163"/>
    <x v="9"/>
    <x v="6"/>
    <s v="Speciality Products"/>
    <x v="1"/>
    <s v="Asian"/>
    <n v="40"/>
    <d v="2009-02-28T00:00:00"/>
    <x v="164"/>
    <n v="0.31"/>
    <x v="1"/>
    <x v="1"/>
    <s v=""/>
    <x v="1"/>
    <x v="1"/>
    <n v="75304.89"/>
    <n v="318223.89"/>
    <n v="2009"/>
    <n v="9"/>
    <s v="Saturday"/>
  </r>
  <r>
    <s v="E02942"/>
    <x v="164"/>
    <x v="2"/>
    <x v="5"/>
    <s v="Speciality Products"/>
    <x v="1"/>
    <s v="Caucasian"/>
    <n v="30"/>
    <d v="2018-05-20T00:00:00"/>
    <x v="165"/>
    <n v="0.28999999999999998"/>
    <x v="0"/>
    <x v="5"/>
    <s v=""/>
    <x v="1"/>
    <x v="1"/>
    <n v="53466.719999999994"/>
    <n v="237834.72"/>
    <n v="2018"/>
    <n v="21"/>
    <s v="Sunday"/>
  </r>
  <r>
    <s v="E04130"/>
    <x v="165"/>
    <x v="0"/>
    <x v="1"/>
    <s v="Corporate"/>
    <x v="1"/>
    <s v="Latino"/>
    <n v="45"/>
    <d v="2021-12-24T00:00:00"/>
    <x v="166"/>
    <n v="0.15"/>
    <x v="0"/>
    <x v="3"/>
    <s v=""/>
    <x v="1"/>
    <x v="1"/>
    <n v="21713.1"/>
    <n v="166467.1"/>
    <n v="2021"/>
    <n v="52"/>
    <s v="Friday"/>
  </r>
  <r>
    <s v="E02848"/>
    <x v="166"/>
    <x v="26"/>
    <x v="2"/>
    <s v="Research &amp; Development"/>
    <x v="0"/>
    <s v="Caucasian"/>
    <n v="30"/>
    <d v="2016-12-18T00:00:00"/>
    <x v="167"/>
    <n v="0"/>
    <x v="0"/>
    <x v="5"/>
    <s v=""/>
    <x v="1"/>
    <x v="1"/>
    <n v="0"/>
    <n v="89458"/>
    <n v="2016"/>
    <n v="52"/>
    <s v="Sunday"/>
  </r>
  <r>
    <s v="E00085"/>
    <x v="167"/>
    <x v="9"/>
    <x v="3"/>
    <s v="Corporate"/>
    <x v="0"/>
    <s v="Asian"/>
    <n v="56"/>
    <d v="2014-03-16T00:00:00"/>
    <x v="168"/>
    <n v="0.4"/>
    <x v="0"/>
    <x v="5"/>
    <s v=""/>
    <x v="1"/>
    <x v="1"/>
    <n v="76326"/>
    <n v="267141"/>
    <n v="2014"/>
    <n v="12"/>
    <s v="Sunday"/>
  </r>
  <r>
    <s v="E03956"/>
    <x v="66"/>
    <x v="0"/>
    <x v="2"/>
    <s v="Research &amp; Development"/>
    <x v="0"/>
    <s v="Caucasian"/>
    <n v="62"/>
    <d v="1999-08-02T00:00:00"/>
    <x v="169"/>
    <n v="0.14000000000000001"/>
    <x v="0"/>
    <x v="5"/>
    <s v=""/>
    <x v="1"/>
    <x v="1"/>
    <n v="19319.300000000003"/>
    <n v="157314.29999999999"/>
    <n v="1999"/>
    <n v="32"/>
    <s v="Monday"/>
  </r>
  <r>
    <s v="E00672"/>
    <x v="168"/>
    <x v="15"/>
    <x v="4"/>
    <s v="Manufacturing"/>
    <x v="0"/>
    <s v="Latino"/>
    <n v="45"/>
    <d v="2007-12-21T00:00:00"/>
    <x v="170"/>
    <n v="0"/>
    <x v="2"/>
    <x v="8"/>
    <s v=""/>
    <x v="1"/>
    <x v="1"/>
    <n v="0"/>
    <n v="93840"/>
    <n v="2007"/>
    <n v="51"/>
    <s v="Friday"/>
  </r>
  <r>
    <s v="E04618"/>
    <x v="169"/>
    <x v="1"/>
    <x v="0"/>
    <s v="Research &amp; Development"/>
    <x v="1"/>
    <s v="Asian"/>
    <n v="46"/>
    <d v="2021-10-26T00:00:00"/>
    <x v="171"/>
    <n v="0"/>
    <x v="1"/>
    <x v="1"/>
    <s v=""/>
    <x v="1"/>
    <x v="1"/>
    <n v="0"/>
    <n v="94790"/>
    <n v="2021"/>
    <n v="44"/>
    <s v="Tuesday"/>
  </r>
  <r>
    <s v="E03506"/>
    <x v="170"/>
    <x v="9"/>
    <x v="4"/>
    <s v="Research &amp; Development"/>
    <x v="1"/>
    <s v="Asian"/>
    <n v="48"/>
    <d v="2014-03-08T00:00:00"/>
    <x v="172"/>
    <n v="0.39"/>
    <x v="0"/>
    <x v="5"/>
    <s v=""/>
    <x v="1"/>
    <x v="1"/>
    <n v="76973.13"/>
    <n v="274340.13"/>
    <n v="2014"/>
    <n v="10"/>
    <s v="Saturday"/>
  </r>
  <r>
    <s v="E00568"/>
    <x v="171"/>
    <x v="2"/>
    <x v="3"/>
    <s v="Manufacturing"/>
    <x v="0"/>
    <s v="Latino"/>
    <n v="27"/>
    <d v="2018-06-25T00:00:00"/>
    <x v="173"/>
    <n v="0.21"/>
    <x v="0"/>
    <x v="3"/>
    <s v=""/>
    <x v="1"/>
    <x v="1"/>
    <n v="36560.369999999995"/>
    <n v="210657.37"/>
    <n v="2018"/>
    <n v="26"/>
    <s v="Monday"/>
  </r>
  <r>
    <s v="E00535"/>
    <x v="172"/>
    <x v="6"/>
    <x v="0"/>
    <s v="Speciality Products"/>
    <x v="1"/>
    <s v="Latino"/>
    <n v="53"/>
    <d v="2006-10-31T00:00:00"/>
    <x v="174"/>
    <n v="0.1"/>
    <x v="0"/>
    <x v="5"/>
    <s v=""/>
    <x v="1"/>
    <x v="1"/>
    <n v="12012.800000000001"/>
    <n v="132140.79999999999"/>
    <n v="2006"/>
    <n v="44"/>
    <s v="Tuesday"/>
  </r>
  <r>
    <s v="E04630"/>
    <x v="173"/>
    <x v="6"/>
    <x v="6"/>
    <s v="Manufacturing"/>
    <x v="0"/>
    <s v="Caucasian"/>
    <n v="59"/>
    <d v="2007-04-25T00:00:00"/>
    <x v="175"/>
    <n v="0.05"/>
    <x v="0"/>
    <x v="4"/>
    <s v=""/>
    <x v="1"/>
    <x v="1"/>
    <n v="6485.4000000000005"/>
    <n v="136193.4"/>
    <n v="2007"/>
    <n v="17"/>
    <s v="Wednesday"/>
  </r>
  <r>
    <s v="E00874"/>
    <x v="174"/>
    <x v="6"/>
    <x v="6"/>
    <s v="Research &amp; Development"/>
    <x v="1"/>
    <s v="Asian"/>
    <n v="55"/>
    <d v="1994-09-18T00:00:00"/>
    <x v="176"/>
    <n v="0.1"/>
    <x v="0"/>
    <x v="2"/>
    <s v=""/>
    <x v="1"/>
    <x v="1"/>
    <n v="10227"/>
    <n v="112497"/>
    <n v="1994"/>
    <n v="39"/>
    <s v="Sunday"/>
  </r>
  <r>
    <s v="E01546"/>
    <x v="175"/>
    <x v="9"/>
    <x v="1"/>
    <s v="Speciality Products"/>
    <x v="0"/>
    <s v="Asian"/>
    <n v="43"/>
    <d v="2005-07-31T00:00:00"/>
    <x v="177"/>
    <n v="0.31"/>
    <x v="1"/>
    <x v="1"/>
    <s v=""/>
    <x v="1"/>
    <x v="1"/>
    <n v="77402.66"/>
    <n v="327088.66000000003"/>
    <n v="2005"/>
    <n v="32"/>
    <s v="Sunday"/>
  </r>
  <r>
    <s v="E00941"/>
    <x v="176"/>
    <x v="7"/>
    <x v="1"/>
    <s v="Manufacturing"/>
    <x v="0"/>
    <s v="Asian"/>
    <n v="55"/>
    <d v="2002-03-28T00:00:00"/>
    <x v="178"/>
    <n v="0"/>
    <x v="0"/>
    <x v="7"/>
    <s v=""/>
    <x v="1"/>
    <x v="1"/>
    <n v="0"/>
    <n v="50475"/>
    <n v="2002"/>
    <n v="13"/>
    <s v="Thursday"/>
  </r>
  <r>
    <s v="E03446"/>
    <x v="177"/>
    <x v="6"/>
    <x v="6"/>
    <s v="Research &amp; Development"/>
    <x v="1"/>
    <s v="Caucasian"/>
    <n v="51"/>
    <d v="2020-07-02T00:00:00"/>
    <x v="179"/>
    <n v="0.08"/>
    <x v="0"/>
    <x v="4"/>
    <s v=""/>
    <x v="1"/>
    <x v="1"/>
    <n v="8007.92"/>
    <n v="108106.92"/>
    <n v="2020"/>
    <n v="27"/>
    <s v="Thursday"/>
  </r>
  <r>
    <s v="E01361"/>
    <x v="178"/>
    <x v="12"/>
    <x v="0"/>
    <s v="Manufacturing"/>
    <x v="0"/>
    <s v="Caucasian"/>
    <n v="54"/>
    <d v="2016-12-27T00:00:00"/>
    <x v="180"/>
    <n v="0"/>
    <x v="0"/>
    <x v="4"/>
    <s v=""/>
    <x v="1"/>
    <x v="1"/>
    <n v="0"/>
    <n v="41673"/>
    <n v="2016"/>
    <n v="53"/>
    <s v="Tuesday"/>
  </r>
  <r>
    <s v="E01631"/>
    <x v="179"/>
    <x v="4"/>
    <x v="6"/>
    <s v="Speciality Products"/>
    <x v="0"/>
    <s v="Asian"/>
    <n v="47"/>
    <d v="2017-07-12T00:00:00"/>
    <x v="181"/>
    <n v="0"/>
    <x v="1"/>
    <x v="11"/>
    <s v=""/>
    <x v="1"/>
    <x v="1"/>
    <n v="0"/>
    <n v="70996"/>
    <n v="2017"/>
    <n v="28"/>
    <s v="Wednesday"/>
  </r>
  <r>
    <s v="E03719"/>
    <x v="180"/>
    <x v="7"/>
    <x v="6"/>
    <s v="Corporate"/>
    <x v="1"/>
    <s v="Caucasian"/>
    <n v="55"/>
    <d v="2004-12-07T00:00:00"/>
    <x v="182"/>
    <n v="0"/>
    <x v="0"/>
    <x v="3"/>
    <s v=""/>
    <x v="1"/>
    <x v="1"/>
    <n v="0"/>
    <n v="40752"/>
    <n v="2004"/>
    <n v="50"/>
    <s v="Tuesday"/>
  </r>
  <r>
    <s v="E03269"/>
    <x v="181"/>
    <x v="24"/>
    <x v="0"/>
    <s v="Manufacturing"/>
    <x v="0"/>
    <s v="Asian"/>
    <n v="50"/>
    <d v="2001-01-23T00:00:00"/>
    <x v="183"/>
    <n v="0"/>
    <x v="1"/>
    <x v="11"/>
    <s v=""/>
    <x v="1"/>
    <x v="1"/>
    <n v="0"/>
    <n v="97537"/>
    <n v="2001"/>
    <n v="4"/>
    <s v="Tuesday"/>
  </r>
  <r>
    <s v="E01037"/>
    <x v="182"/>
    <x v="30"/>
    <x v="0"/>
    <s v="Research &amp; Development"/>
    <x v="1"/>
    <s v="Asian"/>
    <n v="31"/>
    <d v="2020-09-12T00:00:00"/>
    <x v="184"/>
    <n v="0"/>
    <x v="1"/>
    <x v="6"/>
    <s v=""/>
    <x v="1"/>
    <x v="1"/>
    <n v="0"/>
    <n v="96567"/>
    <n v="2020"/>
    <n v="37"/>
    <s v="Saturday"/>
  </r>
  <r>
    <s v="E00671"/>
    <x v="183"/>
    <x v="28"/>
    <x v="0"/>
    <s v="Speciality Products"/>
    <x v="1"/>
    <s v="Asian"/>
    <n v="47"/>
    <d v="1999-03-10T00:00:00"/>
    <x v="185"/>
    <n v="0"/>
    <x v="1"/>
    <x v="10"/>
    <s v=""/>
    <x v="1"/>
    <x v="1"/>
    <n v="0"/>
    <n v="49404"/>
    <n v="1999"/>
    <n v="11"/>
    <s v="Wednesday"/>
  </r>
  <r>
    <s v="E02216"/>
    <x v="184"/>
    <x v="30"/>
    <x v="0"/>
    <s v="Research &amp; Development"/>
    <x v="1"/>
    <s v="Latino"/>
    <n v="29"/>
    <d v="2019-10-15T00:00:00"/>
    <x v="186"/>
    <n v="0"/>
    <x v="2"/>
    <x v="9"/>
    <s v=""/>
    <x v="1"/>
    <x v="1"/>
    <n v="0"/>
    <n v="66819"/>
    <n v="2019"/>
    <n v="42"/>
    <s v="Tuesday"/>
  </r>
  <r>
    <s v="E02803"/>
    <x v="185"/>
    <x v="7"/>
    <x v="6"/>
    <s v="Speciality Products"/>
    <x v="1"/>
    <s v="Latino"/>
    <n v="38"/>
    <d v="2016-05-02T00:00:00"/>
    <x v="187"/>
    <n v="0"/>
    <x v="2"/>
    <x v="9"/>
    <s v=""/>
    <x v="1"/>
    <x v="1"/>
    <n v="0"/>
    <n v="50784"/>
    <n v="2016"/>
    <n v="19"/>
    <s v="Monday"/>
  </r>
  <r>
    <s v="E01584"/>
    <x v="186"/>
    <x v="0"/>
    <x v="4"/>
    <s v="Research &amp; Development"/>
    <x v="1"/>
    <s v="Latino"/>
    <n v="29"/>
    <d v="2019-05-09T00:00:00"/>
    <x v="188"/>
    <n v="0.15"/>
    <x v="2"/>
    <x v="12"/>
    <s v=""/>
    <x v="1"/>
    <x v="1"/>
    <n v="18874.2"/>
    <n v="144702.20000000001"/>
    <n v="2019"/>
    <n v="19"/>
    <s v="Thursday"/>
  </r>
  <r>
    <s v="E02489"/>
    <x v="187"/>
    <x v="15"/>
    <x v="4"/>
    <s v="Manufacturing"/>
    <x v="1"/>
    <s v="Caucasian"/>
    <n v="33"/>
    <d v="2017-08-04T00:00:00"/>
    <x v="189"/>
    <n v="0"/>
    <x v="0"/>
    <x v="7"/>
    <s v=""/>
    <x v="1"/>
    <x v="1"/>
    <n v="0"/>
    <n v="92610"/>
    <n v="2017"/>
    <n v="31"/>
    <s v="Friday"/>
  </r>
  <r>
    <s v="E03189"/>
    <x v="188"/>
    <x v="0"/>
    <x v="2"/>
    <s v="Speciality Products"/>
    <x v="1"/>
    <s v="Caucasian"/>
    <n v="50"/>
    <d v="2003-03-25T00:00:00"/>
    <x v="190"/>
    <n v="0.13"/>
    <x v="0"/>
    <x v="7"/>
    <s v=""/>
    <x v="1"/>
    <x v="1"/>
    <n v="16042.650000000001"/>
    <n v="139447.65"/>
    <n v="2003"/>
    <n v="13"/>
    <s v="Tuesday"/>
  </r>
  <r>
    <s v="E03560"/>
    <x v="189"/>
    <x v="5"/>
    <x v="2"/>
    <s v="Manufacturing"/>
    <x v="0"/>
    <s v="Asian"/>
    <n v="46"/>
    <d v="2004-03-20T00:00:00"/>
    <x v="191"/>
    <n v="0"/>
    <x v="1"/>
    <x v="10"/>
    <s v=""/>
    <x v="1"/>
    <x v="1"/>
    <n v="0"/>
    <n v="73004"/>
    <n v="2004"/>
    <n v="12"/>
    <s v="Saturday"/>
  </r>
  <r>
    <s v="E00769"/>
    <x v="190"/>
    <x v="11"/>
    <x v="5"/>
    <s v="Corporate"/>
    <x v="1"/>
    <s v="Asian"/>
    <n v="57"/>
    <d v="1999-04-25T00:00:00"/>
    <x v="192"/>
    <n v="0.1"/>
    <x v="1"/>
    <x v="6"/>
    <s v=""/>
    <x v="1"/>
    <x v="1"/>
    <n v="9506.1"/>
    <n v="104567.1"/>
    <n v="1999"/>
    <n v="18"/>
    <s v="Sunday"/>
  </r>
  <r>
    <s v="E02791"/>
    <x v="191"/>
    <x v="2"/>
    <x v="2"/>
    <s v="Corporate"/>
    <x v="0"/>
    <s v="Latino"/>
    <n v="49"/>
    <d v="1998-04-02T00:00:00"/>
    <x v="193"/>
    <n v="0.3"/>
    <x v="0"/>
    <x v="3"/>
    <s v=""/>
    <x v="1"/>
    <x v="1"/>
    <n v="48249.599999999999"/>
    <n v="209081.60000000001"/>
    <n v="1998"/>
    <n v="14"/>
    <s v="Thursday"/>
  </r>
  <r>
    <s v="E02333"/>
    <x v="192"/>
    <x v="31"/>
    <x v="0"/>
    <s v="Manufacturing"/>
    <x v="1"/>
    <s v="Black"/>
    <n v="54"/>
    <d v="2010-12-28T00:00:00"/>
    <x v="194"/>
    <n v="0"/>
    <x v="0"/>
    <x v="7"/>
    <s v=""/>
    <x v="1"/>
    <x v="1"/>
    <n v="0"/>
    <n v="64417"/>
    <n v="2010"/>
    <n v="53"/>
    <s v="Tuesday"/>
  </r>
  <r>
    <s v="E01002"/>
    <x v="193"/>
    <x v="6"/>
    <x v="2"/>
    <s v="Corporate"/>
    <x v="1"/>
    <s v="Asian"/>
    <n v="28"/>
    <d v="2021-03-19T00:00:00"/>
    <x v="195"/>
    <n v="0.06"/>
    <x v="1"/>
    <x v="6"/>
    <s v=""/>
    <x v="1"/>
    <x v="1"/>
    <n v="7652.58"/>
    <n v="135195.57999999999"/>
    <n v="2021"/>
    <n v="12"/>
    <s v="Friday"/>
  </r>
  <r>
    <s v="E03520"/>
    <x v="194"/>
    <x v="7"/>
    <x v="6"/>
    <s v="Manufacturing"/>
    <x v="1"/>
    <s v="Latino"/>
    <n v="30"/>
    <d v="2018-06-21T00:00:00"/>
    <x v="196"/>
    <n v="0"/>
    <x v="2"/>
    <x v="12"/>
    <s v=""/>
    <x v="1"/>
    <x v="1"/>
    <n v="0"/>
    <n v="56154"/>
    <n v="2018"/>
    <n v="25"/>
    <s v="Thursday"/>
  </r>
  <r>
    <s v="E00752"/>
    <x v="195"/>
    <x v="9"/>
    <x v="2"/>
    <s v="Manufacturing"/>
    <x v="0"/>
    <s v="Asian"/>
    <n v="36"/>
    <d v="2014-02-22T00:00:00"/>
    <x v="197"/>
    <n v="0.3"/>
    <x v="1"/>
    <x v="6"/>
    <s v=""/>
    <x v="1"/>
    <x v="1"/>
    <n v="65559"/>
    <n v="284089"/>
    <n v="2014"/>
    <n v="8"/>
    <s v="Saturday"/>
  </r>
  <r>
    <s v="E00233"/>
    <x v="196"/>
    <x v="31"/>
    <x v="0"/>
    <s v="Manufacturing"/>
    <x v="0"/>
    <s v="Latino"/>
    <n v="36"/>
    <d v="2019-12-19T00:00:00"/>
    <x v="198"/>
    <n v="0"/>
    <x v="0"/>
    <x v="7"/>
    <s v=""/>
    <x v="1"/>
    <x v="1"/>
    <n v="0"/>
    <n v="91954"/>
    <n v="2019"/>
    <n v="51"/>
    <s v="Thursday"/>
  </r>
  <r>
    <s v="E02639"/>
    <x v="197"/>
    <x v="9"/>
    <x v="6"/>
    <s v="Corporate"/>
    <x v="0"/>
    <s v="Black"/>
    <n v="30"/>
    <d v="2016-09-21T00:00:00"/>
    <x v="199"/>
    <n v="0.32"/>
    <x v="0"/>
    <x v="7"/>
    <d v="2017-09-25T00:00:00"/>
    <x v="0"/>
    <x v="0"/>
    <n v="70789.440000000002"/>
    <n v="292006.44"/>
    <n v="2016"/>
    <n v="39"/>
    <s v="Wednesday"/>
  </r>
  <r>
    <s v="E00697"/>
    <x v="198"/>
    <x v="27"/>
    <x v="0"/>
    <s v="Manufacturing"/>
    <x v="1"/>
    <s v="Latino"/>
    <n v="29"/>
    <d v="2017-05-11T00:00:00"/>
    <x v="200"/>
    <n v="0"/>
    <x v="0"/>
    <x v="0"/>
    <s v=""/>
    <x v="1"/>
    <x v="1"/>
    <n v="0"/>
    <n v="87536"/>
    <n v="2017"/>
    <n v="19"/>
    <s v="Thursday"/>
  </r>
  <r>
    <s v="E02183"/>
    <x v="199"/>
    <x v="7"/>
    <x v="2"/>
    <s v="Corporate"/>
    <x v="0"/>
    <s v="Latino"/>
    <n v="47"/>
    <d v="2015-06-09T00:00:00"/>
    <x v="201"/>
    <n v="0"/>
    <x v="0"/>
    <x v="0"/>
    <s v=""/>
    <x v="1"/>
    <x v="1"/>
    <n v="0"/>
    <n v="41429"/>
    <n v="2015"/>
    <n v="24"/>
    <s v="Tuesday"/>
  </r>
  <r>
    <s v="E00715"/>
    <x v="200"/>
    <x v="9"/>
    <x v="5"/>
    <s v="Manufacturing"/>
    <x v="1"/>
    <s v="Asian"/>
    <n v="35"/>
    <d v="2011-10-10T00:00:00"/>
    <x v="202"/>
    <n v="0.39"/>
    <x v="0"/>
    <x v="0"/>
    <s v=""/>
    <x v="1"/>
    <x v="1"/>
    <n v="95737.98000000001"/>
    <n v="341219.98"/>
    <n v="2011"/>
    <n v="42"/>
    <s v="Monday"/>
  </r>
  <r>
    <s v="E04288"/>
    <x v="201"/>
    <x v="25"/>
    <x v="5"/>
    <s v="Manufacturing"/>
    <x v="0"/>
    <s v="Caucasian"/>
    <n v="25"/>
    <d v="2020-01-20T00:00:00"/>
    <x v="203"/>
    <n v="0"/>
    <x v="0"/>
    <x v="3"/>
    <s v=""/>
    <x v="1"/>
    <x v="1"/>
    <n v="0"/>
    <n v="71359"/>
    <n v="2020"/>
    <n v="4"/>
    <s v="Monday"/>
  </r>
  <r>
    <s v="E02421"/>
    <x v="202"/>
    <x v="2"/>
    <x v="5"/>
    <s v="Speciality Products"/>
    <x v="1"/>
    <s v="Asian"/>
    <n v="45"/>
    <d v="2014-08-28T00:00:00"/>
    <x v="204"/>
    <n v="0.22"/>
    <x v="0"/>
    <x v="4"/>
    <s v=""/>
    <x v="1"/>
    <x v="1"/>
    <n v="40295.42"/>
    <n v="223456.41999999998"/>
    <n v="2014"/>
    <n v="35"/>
    <s v="Thursday"/>
  </r>
  <r>
    <s v="E00523"/>
    <x v="203"/>
    <x v="32"/>
    <x v="0"/>
    <s v="Corporate"/>
    <x v="1"/>
    <s v="Caucasian"/>
    <n v="58"/>
    <d v="1993-07-26T00:00:00"/>
    <x v="205"/>
    <n v="0"/>
    <x v="0"/>
    <x v="3"/>
    <s v=""/>
    <x v="1"/>
    <x v="1"/>
    <n v="0"/>
    <n v="69260"/>
    <n v="1993"/>
    <n v="31"/>
    <s v="Monday"/>
  </r>
  <r>
    <s v="E03615"/>
    <x v="204"/>
    <x v="19"/>
    <x v="5"/>
    <s v="Speciality Products"/>
    <x v="1"/>
    <s v="Caucasian"/>
    <n v="51"/>
    <d v="1999-10-09T00:00:00"/>
    <x v="206"/>
    <n v="0"/>
    <x v="0"/>
    <x v="5"/>
    <s v=""/>
    <x v="1"/>
    <x v="1"/>
    <n v="0"/>
    <n v="95639"/>
    <n v="1999"/>
    <n v="41"/>
    <s v="Saturday"/>
  </r>
  <r>
    <s v="E02761"/>
    <x v="205"/>
    <x v="6"/>
    <x v="4"/>
    <s v="Research &amp; Development"/>
    <x v="1"/>
    <s v="Asian"/>
    <n v="48"/>
    <d v="2004-06-30T00:00:00"/>
    <x v="207"/>
    <n v="7.0000000000000007E-2"/>
    <x v="1"/>
    <x v="11"/>
    <s v=""/>
    <x v="1"/>
    <x v="1"/>
    <n v="8446.2000000000007"/>
    <n v="129106.2"/>
    <n v="2004"/>
    <n v="27"/>
    <s v="Wednesday"/>
  </r>
  <r>
    <s v="E02121"/>
    <x v="206"/>
    <x v="4"/>
    <x v="2"/>
    <s v="Corporate"/>
    <x v="1"/>
    <s v="Black"/>
    <n v="36"/>
    <d v="2021-12-26T00:00:00"/>
    <x v="208"/>
    <n v="0"/>
    <x v="0"/>
    <x v="2"/>
    <s v=""/>
    <x v="1"/>
    <x v="1"/>
    <n v="0"/>
    <n v="75119"/>
    <n v="2021"/>
    <n v="53"/>
    <s v="Sunday"/>
  </r>
  <r>
    <s v="E01486"/>
    <x v="207"/>
    <x v="9"/>
    <x v="3"/>
    <s v="Research &amp; Development"/>
    <x v="1"/>
    <s v="Asian"/>
    <n v="59"/>
    <d v="2011-05-18T00:00:00"/>
    <x v="209"/>
    <n v="0.4"/>
    <x v="0"/>
    <x v="2"/>
    <s v=""/>
    <x v="1"/>
    <x v="1"/>
    <n v="76885.2"/>
    <n v="269098.2"/>
    <n v="2011"/>
    <n v="21"/>
    <s v="Wednesday"/>
  </r>
  <r>
    <s v="E00725"/>
    <x v="208"/>
    <x v="5"/>
    <x v="2"/>
    <s v="Speciality Products"/>
    <x v="0"/>
    <s v="Latino"/>
    <n v="45"/>
    <d v="2014-05-10T00:00:00"/>
    <x v="210"/>
    <n v="0"/>
    <x v="2"/>
    <x v="12"/>
    <s v=""/>
    <x v="1"/>
    <x v="1"/>
    <n v="0"/>
    <n v="65047"/>
    <n v="2014"/>
    <n v="19"/>
    <s v="Saturday"/>
  </r>
  <r>
    <s v="E03027"/>
    <x v="209"/>
    <x v="0"/>
    <x v="2"/>
    <s v="Manufacturing"/>
    <x v="1"/>
    <s v="Caucasian"/>
    <n v="29"/>
    <d v="2017-03-16T00:00:00"/>
    <x v="211"/>
    <n v="0.15"/>
    <x v="0"/>
    <x v="0"/>
    <s v=""/>
    <x v="1"/>
    <x v="1"/>
    <n v="22711.95"/>
    <n v="174124.95"/>
    <n v="2017"/>
    <n v="11"/>
    <s v="Thursday"/>
  </r>
  <r>
    <s v="E03689"/>
    <x v="210"/>
    <x v="4"/>
    <x v="3"/>
    <s v="Speciality Products"/>
    <x v="1"/>
    <s v="Caucasian"/>
    <n v="62"/>
    <d v="2003-04-22T00:00:00"/>
    <x v="212"/>
    <n v="0"/>
    <x v="0"/>
    <x v="0"/>
    <s v=""/>
    <x v="1"/>
    <x v="1"/>
    <n v="0"/>
    <n v="76906"/>
    <n v="2003"/>
    <n v="17"/>
    <s v="Tuesday"/>
  </r>
  <r>
    <s v="E01986"/>
    <x v="211"/>
    <x v="6"/>
    <x v="0"/>
    <s v="Corporate"/>
    <x v="1"/>
    <s v="Asian"/>
    <n v="51"/>
    <d v="1994-02-23T00:00:00"/>
    <x v="213"/>
    <n v="0.05"/>
    <x v="1"/>
    <x v="6"/>
    <s v=""/>
    <x v="1"/>
    <x v="1"/>
    <n v="6140.1"/>
    <n v="128942.1"/>
    <n v="1994"/>
    <n v="9"/>
    <s v="Wednesday"/>
  </r>
  <r>
    <s v="E01286"/>
    <x v="212"/>
    <x v="25"/>
    <x v="5"/>
    <s v="Research &amp; Development"/>
    <x v="1"/>
    <s v="Latino"/>
    <n v="47"/>
    <d v="1998-07-14T00:00:00"/>
    <x v="214"/>
    <n v="0"/>
    <x v="0"/>
    <x v="5"/>
    <s v=""/>
    <x v="1"/>
    <x v="1"/>
    <n v="0"/>
    <n v="99091"/>
    <n v="1998"/>
    <n v="29"/>
    <s v="Tuesday"/>
  </r>
  <r>
    <s v="E01409"/>
    <x v="213"/>
    <x v="8"/>
    <x v="5"/>
    <s v="Manufacturing"/>
    <x v="1"/>
    <s v="Latino"/>
    <n v="40"/>
    <d v="2008-02-28T00:00:00"/>
    <x v="215"/>
    <n v="0"/>
    <x v="2"/>
    <x v="8"/>
    <s v=""/>
    <x v="1"/>
    <x v="1"/>
    <n v="0"/>
    <n v="113987"/>
    <n v="2008"/>
    <n v="9"/>
    <s v="Thursday"/>
  </r>
  <r>
    <s v="E00626"/>
    <x v="214"/>
    <x v="4"/>
    <x v="1"/>
    <s v="Corporate"/>
    <x v="0"/>
    <s v="Caucasian"/>
    <n v="28"/>
    <d v="2020-09-04T00:00:00"/>
    <x v="216"/>
    <n v="0"/>
    <x v="0"/>
    <x v="2"/>
    <s v=""/>
    <x v="1"/>
    <x v="1"/>
    <n v="0"/>
    <n v="95045"/>
    <n v="2020"/>
    <n v="36"/>
    <s v="Friday"/>
  </r>
  <r>
    <s v="E04342"/>
    <x v="215"/>
    <x v="9"/>
    <x v="6"/>
    <s v="Speciality Products"/>
    <x v="0"/>
    <s v="Caucasian"/>
    <n v="29"/>
    <d v="2017-01-05T00:00:00"/>
    <x v="217"/>
    <n v="0.37"/>
    <x v="0"/>
    <x v="7"/>
    <s v=""/>
    <x v="1"/>
    <x v="1"/>
    <n v="70448.37"/>
    <n v="260849.37"/>
    <n v="2017"/>
    <n v="1"/>
    <s v="Thursday"/>
  </r>
  <r>
    <s v="E03904"/>
    <x v="216"/>
    <x v="4"/>
    <x v="1"/>
    <s v="Corporate"/>
    <x v="1"/>
    <s v="Latino"/>
    <n v="46"/>
    <d v="2013-01-20T00:00:00"/>
    <x v="218"/>
    <n v="0"/>
    <x v="2"/>
    <x v="9"/>
    <s v=""/>
    <x v="1"/>
    <x v="1"/>
    <n v="0"/>
    <n v="86061"/>
    <n v="2013"/>
    <n v="4"/>
    <s v="Sunday"/>
  </r>
  <r>
    <s v="E01291"/>
    <x v="217"/>
    <x v="26"/>
    <x v="2"/>
    <s v="Speciality Products"/>
    <x v="1"/>
    <s v="Latino"/>
    <n v="45"/>
    <d v="2021-02-10T00:00:00"/>
    <x v="219"/>
    <n v="0"/>
    <x v="0"/>
    <x v="3"/>
    <s v=""/>
    <x v="1"/>
    <x v="1"/>
    <n v="0"/>
    <n v="79882"/>
    <n v="2021"/>
    <n v="7"/>
    <s v="Wednesday"/>
  </r>
  <r>
    <s v="E00917"/>
    <x v="218"/>
    <x v="9"/>
    <x v="5"/>
    <s v="Manufacturing"/>
    <x v="0"/>
    <s v="Caucasian"/>
    <n v="30"/>
    <d v="2018-03-06T00:00:00"/>
    <x v="220"/>
    <n v="0.36"/>
    <x v="0"/>
    <x v="7"/>
    <s v=""/>
    <x v="1"/>
    <x v="1"/>
    <n v="91955.16"/>
    <n v="347386.16000000003"/>
    <n v="2018"/>
    <n v="10"/>
    <s v="Tuesday"/>
  </r>
  <r>
    <s v="E01484"/>
    <x v="219"/>
    <x v="31"/>
    <x v="0"/>
    <s v="Manufacturing"/>
    <x v="0"/>
    <s v="Asian"/>
    <n v="48"/>
    <d v="2003-08-22T00:00:00"/>
    <x v="221"/>
    <n v="0"/>
    <x v="1"/>
    <x v="10"/>
    <s v=""/>
    <x v="1"/>
    <x v="1"/>
    <n v="0"/>
    <n v="82017"/>
    <n v="2003"/>
    <n v="34"/>
    <s v="Friday"/>
  </r>
  <r>
    <s v="E03864"/>
    <x v="220"/>
    <x v="7"/>
    <x v="1"/>
    <s v="Manufacturing"/>
    <x v="0"/>
    <s v="Caucasian"/>
    <n v="51"/>
    <d v="2017-01-18T00:00:00"/>
    <x v="222"/>
    <n v="0"/>
    <x v="0"/>
    <x v="7"/>
    <s v=""/>
    <x v="1"/>
    <x v="1"/>
    <n v="0"/>
    <n v="53799"/>
    <n v="2017"/>
    <n v="3"/>
    <s v="Wednesday"/>
  </r>
  <r>
    <s v="E00488"/>
    <x v="221"/>
    <x v="4"/>
    <x v="2"/>
    <s v="Corporate"/>
    <x v="0"/>
    <s v="Caucasian"/>
    <n v="28"/>
    <d v="2021-07-03T00:00:00"/>
    <x v="223"/>
    <n v="0"/>
    <x v="0"/>
    <x v="3"/>
    <s v=""/>
    <x v="1"/>
    <x v="1"/>
    <n v="0"/>
    <n v="82739"/>
    <n v="2021"/>
    <n v="27"/>
    <s v="Saturday"/>
  </r>
  <r>
    <s v="E02227"/>
    <x v="222"/>
    <x v="21"/>
    <x v="0"/>
    <s v="Manufacturing"/>
    <x v="0"/>
    <s v="Caucasian"/>
    <n v="36"/>
    <d v="2014-05-30T00:00:00"/>
    <x v="224"/>
    <n v="0"/>
    <x v="0"/>
    <x v="2"/>
    <s v=""/>
    <x v="1"/>
    <x v="1"/>
    <n v="0"/>
    <n v="99080"/>
    <n v="2014"/>
    <n v="22"/>
    <s v="Friday"/>
  </r>
  <r>
    <s v="E04802"/>
    <x v="223"/>
    <x v="26"/>
    <x v="2"/>
    <s v="Corporate"/>
    <x v="0"/>
    <s v="Asian"/>
    <n v="40"/>
    <d v="2011-01-20T00:00:00"/>
    <x v="225"/>
    <n v="0"/>
    <x v="1"/>
    <x v="11"/>
    <s v=""/>
    <x v="1"/>
    <x v="1"/>
    <n v="0"/>
    <n v="96719"/>
    <n v="2011"/>
    <n v="4"/>
    <s v="Thursday"/>
  </r>
  <r>
    <s v="E01970"/>
    <x v="224"/>
    <x v="2"/>
    <x v="4"/>
    <s v="Research &amp; Development"/>
    <x v="0"/>
    <s v="Caucasian"/>
    <n v="51"/>
    <d v="2021-03-28T00:00:00"/>
    <x v="226"/>
    <n v="0.19"/>
    <x v="0"/>
    <x v="3"/>
    <s v=""/>
    <x v="1"/>
    <x v="1"/>
    <n v="34330.53"/>
    <n v="215017.53"/>
    <n v="2021"/>
    <n v="14"/>
    <s v="Sunday"/>
  </r>
  <r>
    <s v="E02813"/>
    <x v="225"/>
    <x v="11"/>
    <x v="5"/>
    <s v="Corporate"/>
    <x v="1"/>
    <s v="Asian"/>
    <n v="45"/>
    <d v="2001-04-12T00:00:00"/>
    <x v="227"/>
    <n v="0.15"/>
    <x v="0"/>
    <x v="5"/>
    <d v="2010-01-15T00:00:00"/>
    <x v="0"/>
    <x v="0"/>
    <n v="14361.449999999999"/>
    <n v="110104.45"/>
    <n v="2001"/>
    <n v="15"/>
    <s v="Thursday"/>
  </r>
  <r>
    <s v="E02031"/>
    <x v="226"/>
    <x v="25"/>
    <x v="5"/>
    <s v="Research &amp; Development"/>
    <x v="0"/>
    <s v="Caucasian"/>
    <n v="44"/>
    <d v="2009-09-04T00:00:00"/>
    <x v="228"/>
    <n v="0"/>
    <x v="0"/>
    <x v="5"/>
    <s v=""/>
    <x v="1"/>
    <x v="1"/>
    <n v="0"/>
    <n v="89695"/>
    <n v="2009"/>
    <n v="36"/>
    <s v="Friday"/>
  </r>
  <r>
    <s v="E03252"/>
    <x v="227"/>
    <x v="6"/>
    <x v="1"/>
    <s v="Manufacturing"/>
    <x v="1"/>
    <s v="Asian"/>
    <n v="64"/>
    <d v="1998-07-20T00:00:00"/>
    <x v="229"/>
    <n v="0.09"/>
    <x v="1"/>
    <x v="1"/>
    <s v=""/>
    <x v="1"/>
    <x v="1"/>
    <n v="11047.77"/>
    <n v="133800.76999999999"/>
    <n v="1998"/>
    <n v="30"/>
    <s v="Monday"/>
  </r>
  <r>
    <s v="E04871"/>
    <x v="228"/>
    <x v="15"/>
    <x v="4"/>
    <s v="Research &amp; Development"/>
    <x v="1"/>
    <s v="Caucasian"/>
    <n v="30"/>
    <d v="2015-03-15T00:00:00"/>
    <x v="230"/>
    <n v="0"/>
    <x v="0"/>
    <x v="3"/>
    <s v=""/>
    <x v="1"/>
    <x v="1"/>
    <n v="0"/>
    <n v="93734"/>
    <n v="2015"/>
    <n v="12"/>
    <s v="Sunday"/>
  </r>
  <r>
    <s v="E03547"/>
    <x v="229"/>
    <x v="7"/>
    <x v="3"/>
    <s v="Corporate"/>
    <x v="1"/>
    <s v="Asian"/>
    <n v="28"/>
    <d v="2017-05-12T00:00:00"/>
    <x v="231"/>
    <n v="0"/>
    <x v="1"/>
    <x v="1"/>
    <s v=""/>
    <x v="1"/>
    <x v="1"/>
    <n v="0"/>
    <n v="52069"/>
    <n v="2017"/>
    <n v="19"/>
    <s v="Friday"/>
  </r>
  <r>
    <s v="E04742"/>
    <x v="230"/>
    <x v="9"/>
    <x v="3"/>
    <s v="Corporate"/>
    <x v="0"/>
    <s v="Latino"/>
    <n v="33"/>
    <d v="2020-12-16T00:00:00"/>
    <x v="232"/>
    <n v="0.4"/>
    <x v="2"/>
    <x v="9"/>
    <s v=""/>
    <x v="1"/>
    <x v="1"/>
    <n v="103370.40000000001"/>
    <n v="361796.4"/>
    <n v="2020"/>
    <n v="51"/>
    <s v="Wednesday"/>
  </r>
  <r>
    <s v="E01070"/>
    <x v="231"/>
    <x v="6"/>
    <x v="1"/>
    <s v="Speciality Products"/>
    <x v="1"/>
    <s v="Black"/>
    <n v="51"/>
    <d v="1995-02-16T00:00:00"/>
    <x v="233"/>
    <n v="0.09"/>
    <x v="0"/>
    <x v="2"/>
    <s v=""/>
    <x v="1"/>
    <x v="1"/>
    <n v="11283.75"/>
    <n v="136658.75"/>
    <n v="1995"/>
    <n v="7"/>
    <s v="Thursday"/>
  </r>
  <r>
    <s v="E04359"/>
    <x v="232"/>
    <x v="9"/>
    <x v="3"/>
    <s v="Manufacturing"/>
    <x v="1"/>
    <s v="Asian"/>
    <n v="25"/>
    <d v="2021-02-08T00:00:00"/>
    <x v="234"/>
    <n v="0.31"/>
    <x v="0"/>
    <x v="4"/>
    <s v=""/>
    <x v="1"/>
    <x v="1"/>
    <n v="61455.33"/>
    <n v="259698.33000000002"/>
    <n v="2021"/>
    <n v="7"/>
    <s v="Monday"/>
  </r>
  <r>
    <s v="E03268"/>
    <x v="233"/>
    <x v="22"/>
    <x v="5"/>
    <s v="Research &amp; Development"/>
    <x v="0"/>
    <s v="Latino"/>
    <n v="42"/>
    <d v="2017-11-23T00:00:00"/>
    <x v="235"/>
    <n v="0"/>
    <x v="0"/>
    <x v="4"/>
    <s v=""/>
    <x v="1"/>
    <x v="1"/>
    <n v="0"/>
    <n v="96023"/>
    <n v="2017"/>
    <n v="47"/>
    <s v="Thursday"/>
  </r>
  <r>
    <s v="E04035"/>
    <x v="234"/>
    <x v="4"/>
    <x v="6"/>
    <s v="Research &amp; Development"/>
    <x v="0"/>
    <s v="Caucasian"/>
    <n v="34"/>
    <d v="2012-06-25T00:00:00"/>
    <x v="236"/>
    <n v="0"/>
    <x v="0"/>
    <x v="2"/>
    <d v="2013-06-05T00:00:00"/>
    <x v="0"/>
    <x v="0"/>
    <n v="0"/>
    <n v="83066"/>
    <n v="2012"/>
    <n v="26"/>
    <s v="Monday"/>
  </r>
  <r>
    <s v="E01221"/>
    <x v="235"/>
    <x v="13"/>
    <x v="2"/>
    <s v="Research &amp; Development"/>
    <x v="0"/>
    <s v="Latino"/>
    <n v="48"/>
    <d v="2014-05-14T00:00:00"/>
    <x v="237"/>
    <n v="0"/>
    <x v="0"/>
    <x v="0"/>
    <s v=""/>
    <x v="1"/>
    <x v="1"/>
    <n v="0"/>
    <n v="61216"/>
    <n v="2014"/>
    <n v="20"/>
    <s v="Wednesday"/>
  </r>
  <r>
    <s v="E00276"/>
    <x v="236"/>
    <x v="0"/>
    <x v="3"/>
    <s v="Corporate"/>
    <x v="1"/>
    <s v="Caucasian"/>
    <n v="33"/>
    <d v="2013-02-10T00:00:00"/>
    <x v="238"/>
    <n v="0.14000000000000001"/>
    <x v="0"/>
    <x v="7"/>
    <d v="2020-07-17T00:00:00"/>
    <x v="0"/>
    <x v="0"/>
    <n v="20192.34"/>
    <n v="164423.34"/>
    <n v="2013"/>
    <n v="7"/>
    <s v="Sunday"/>
  </r>
  <r>
    <s v="E01687"/>
    <x v="237"/>
    <x v="16"/>
    <x v="4"/>
    <s v="Research &amp; Development"/>
    <x v="1"/>
    <s v="Asian"/>
    <n v="41"/>
    <d v="2007-10-24T00:00:00"/>
    <x v="239"/>
    <n v="0"/>
    <x v="1"/>
    <x v="10"/>
    <s v=""/>
    <x v="1"/>
    <x v="1"/>
    <n v="0"/>
    <n v="51630"/>
    <n v="2007"/>
    <n v="43"/>
    <s v="Wednesday"/>
  </r>
  <r>
    <s v="E02844"/>
    <x v="238"/>
    <x v="0"/>
    <x v="2"/>
    <s v="Corporate"/>
    <x v="1"/>
    <s v="Latino"/>
    <n v="55"/>
    <d v="2013-11-16T00:00:00"/>
    <x v="240"/>
    <n v="0.15"/>
    <x v="2"/>
    <x v="12"/>
    <s v=""/>
    <x v="1"/>
    <x v="1"/>
    <n v="18619.349999999999"/>
    <n v="142748.35"/>
    <n v="2013"/>
    <n v="46"/>
    <s v="Saturday"/>
  </r>
  <r>
    <s v="E01263"/>
    <x v="239"/>
    <x v="22"/>
    <x v="5"/>
    <s v="Manufacturing"/>
    <x v="1"/>
    <s v="Latino"/>
    <n v="36"/>
    <d v="2009-04-09T00:00:00"/>
    <x v="241"/>
    <n v="0"/>
    <x v="0"/>
    <x v="0"/>
    <s v=""/>
    <x v="1"/>
    <x v="1"/>
    <n v="0"/>
    <n v="60055"/>
    <n v="2009"/>
    <n v="15"/>
    <s v="Thursday"/>
  </r>
  <r>
    <s v="E00119"/>
    <x v="240"/>
    <x v="2"/>
    <x v="5"/>
    <s v="Research &amp; Development"/>
    <x v="1"/>
    <s v="Latino"/>
    <n v="31"/>
    <d v="2020-08-26T00:00:00"/>
    <x v="242"/>
    <n v="0.22"/>
    <x v="2"/>
    <x v="12"/>
    <d v="2020-09-25T00:00:00"/>
    <x v="0"/>
    <x v="0"/>
    <n v="41643.800000000003"/>
    <n v="230933.8"/>
    <n v="2020"/>
    <n v="35"/>
    <s v="Wednesday"/>
  </r>
  <r>
    <s v="E03935"/>
    <x v="241"/>
    <x v="9"/>
    <x v="0"/>
    <s v="Corporate"/>
    <x v="0"/>
    <s v="Asian"/>
    <n v="53"/>
    <d v="2008-04-30T00:00:00"/>
    <x v="243"/>
    <n v="0.3"/>
    <x v="0"/>
    <x v="5"/>
    <s v=""/>
    <x v="1"/>
    <x v="1"/>
    <n v="54660.6"/>
    <n v="236862.6"/>
    <n v="2008"/>
    <n v="18"/>
    <s v="Wednesday"/>
  </r>
  <r>
    <s v="E00742"/>
    <x v="242"/>
    <x v="6"/>
    <x v="2"/>
    <s v="Speciality Products"/>
    <x v="1"/>
    <s v="Caucasian"/>
    <n v="43"/>
    <d v="2006-01-31T00:00:00"/>
    <x v="244"/>
    <n v="7.0000000000000007E-2"/>
    <x v="0"/>
    <x v="0"/>
    <s v=""/>
    <x v="1"/>
    <x v="1"/>
    <n v="8226.26"/>
    <n v="125744.26"/>
    <n v="2006"/>
    <n v="5"/>
    <s v="Tuesday"/>
  </r>
  <r>
    <s v="E02810"/>
    <x v="243"/>
    <x v="0"/>
    <x v="1"/>
    <s v="Manufacturing"/>
    <x v="0"/>
    <s v="Latino"/>
    <n v="37"/>
    <d v="2013-02-24T00:00:00"/>
    <x v="245"/>
    <n v="0.11"/>
    <x v="2"/>
    <x v="9"/>
    <s v=""/>
    <x v="1"/>
    <x v="1"/>
    <n v="17322.14"/>
    <n v="174796.14"/>
    <n v="2013"/>
    <n v="9"/>
    <s v="Sunday"/>
  </r>
  <r>
    <s v="E01860"/>
    <x v="244"/>
    <x v="6"/>
    <x v="6"/>
    <s v="Manufacturing"/>
    <x v="1"/>
    <s v="Caucasian"/>
    <n v="38"/>
    <d v="2008-04-06T00:00:00"/>
    <x v="246"/>
    <n v="0.06"/>
    <x v="0"/>
    <x v="7"/>
    <s v=""/>
    <x v="1"/>
    <x v="1"/>
    <n v="7611.36"/>
    <n v="134467.35999999999"/>
    <n v="2008"/>
    <n v="15"/>
    <s v="Sunday"/>
  </r>
  <r>
    <s v="E04890"/>
    <x v="245"/>
    <x v="0"/>
    <x v="3"/>
    <s v="Manufacturing"/>
    <x v="0"/>
    <s v="Asian"/>
    <n v="49"/>
    <d v="2001-04-02T00:00:00"/>
    <x v="247"/>
    <n v="0.12"/>
    <x v="1"/>
    <x v="6"/>
    <s v=""/>
    <x v="1"/>
    <x v="1"/>
    <n v="15494.88"/>
    <n v="144618.88"/>
    <n v="2001"/>
    <n v="14"/>
    <s v="Monday"/>
  </r>
  <r>
    <s v="E02285"/>
    <x v="246"/>
    <x v="2"/>
    <x v="2"/>
    <s v="Research &amp; Development"/>
    <x v="0"/>
    <s v="Asian"/>
    <n v="45"/>
    <d v="2002-03-01T00:00:00"/>
    <x v="248"/>
    <n v="0.16"/>
    <x v="0"/>
    <x v="0"/>
    <s v=""/>
    <x v="1"/>
    <x v="1"/>
    <n v="26428.959999999999"/>
    <n v="191609.96"/>
    <n v="2002"/>
    <n v="9"/>
    <s v="Friday"/>
  </r>
  <r>
    <s v="E00842"/>
    <x v="247"/>
    <x v="9"/>
    <x v="1"/>
    <s v="Corporate"/>
    <x v="1"/>
    <s v="Latino"/>
    <n v="50"/>
    <d v="2004-01-18T00:00:00"/>
    <x v="249"/>
    <n v="0.35"/>
    <x v="2"/>
    <x v="9"/>
    <s v=""/>
    <x v="1"/>
    <x v="1"/>
    <n v="86778.65"/>
    <n v="334717.65000000002"/>
    <n v="2004"/>
    <n v="4"/>
    <s v="Sunday"/>
  </r>
  <r>
    <s v="E01271"/>
    <x v="248"/>
    <x v="2"/>
    <x v="5"/>
    <s v="Speciality Products"/>
    <x v="1"/>
    <s v="Latino"/>
    <n v="64"/>
    <d v="2017-08-25T00:00:00"/>
    <x v="250"/>
    <n v="0.18"/>
    <x v="2"/>
    <x v="8"/>
    <s v=""/>
    <x v="1"/>
    <x v="1"/>
    <n v="30511.62"/>
    <n v="200020.62"/>
    <n v="2017"/>
    <n v="34"/>
    <s v="Friday"/>
  </r>
  <r>
    <s v="E01921"/>
    <x v="249"/>
    <x v="0"/>
    <x v="3"/>
    <s v="Manufacturing"/>
    <x v="0"/>
    <s v="Caucasian"/>
    <n v="55"/>
    <d v="2011-01-09T00:00:00"/>
    <x v="251"/>
    <n v="0.1"/>
    <x v="0"/>
    <x v="4"/>
    <s v=""/>
    <x v="1"/>
    <x v="1"/>
    <n v="13852.1"/>
    <n v="152373.1"/>
    <n v="2011"/>
    <n v="3"/>
    <s v="Sunday"/>
  </r>
  <r>
    <s v="E03664"/>
    <x v="250"/>
    <x v="11"/>
    <x v="5"/>
    <s v="Speciality Products"/>
    <x v="0"/>
    <s v="Latino"/>
    <n v="45"/>
    <d v="2014-03-14T00:00:00"/>
    <x v="252"/>
    <n v="0.11"/>
    <x v="2"/>
    <x v="9"/>
    <s v=""/>
    <x v="1"/>
    <x v="1"/>
    <n v="12526.03"/>
    <n v="126399.03"/>
    <n v="2014"/>
    <n v="11"/>
    <s v="Friday"/>
  </r>
  <r>
    <s v="E00813"/>
    <x v="251"/>
    <x v="14"/>
    <x v="0"/>
    <s v="Corporate"/>
    <x v="0"/>
    <s v="Black"/>
    <n v="39"/>
    <d v="2018-05-09T00:00:00"/>
    <x v="253"/>
    <n v="0"/>
    <x v="0"/>
    <x v="4"/>
    <s v=""/>
    <x v="1"/>
    <x v="1"/>
    <n v="0"/>
    <n v="73317"/>
    <n v="2018"/>
    <n v="19"/>
    <s v="Wednesday"/>
  </r>
  <r>
    <s v="E00870"/>
    <x v="252"/>
    <x v="31"/>
    <x v="0"/>
    <s v="Speciality Products"/>
    <x v="0"/>
    <s v="Asian"/>
    <n v="40"/>
    <d v="2013-06-26T00:00:00"/>
    <x v="254"/>
    <n v="0"/>
    <x v="0"/>
    <x v="0"/>
    <s v=""/>
    <x v="1"/>
    <x v="1"/>
    <n v="0"/>
    <n v="69096"/>
    <n v="2013"/>
    <n v="26"/>
    <s v="Wednesday"/>
  </r>
  <r>
    <s v="E04167"/>
    <x v="253"/>
    <x v="15"/>
    <x v="4"/>
    <s v="Manufacturing"/>
    <x v="1"/>
    <s v="Latino"/>
    <n v="48"/>
    <d v="2005-04-12T00:00:00"/>
    <x v="255"/>
    <n v="0"/>
    <x v="2"/>
    <x v="8"/>
    <s v=""/>
    <x v="1"/>
    <x v="1"/>
    <n v="0"/>
    <n v="87158"/>
    <n v="2005"/>
    <n v="16"/>
    <s v="Tuesday"/>
  </r>
  <r>
    <s v="E00245"/>
    <x v="254"/>
    <x v="22"/>
    <x v="5"/>
    <s v="Corporate"/>
    <x v="1"/>
    <s v="Latino"/>
    <n v="64"/>
    <d v="1992-09-28T00:00:00"/>
    <x v="256"/>
    <n v="0"/>
    <x v="0"/>
    <x v="5"/>
    <s v=""/>
    <x v="1"/>
    <x v="1"/>
    <n v="0"/>
    <n v="70778"/>
    <n v="1992"/>
    <n v="40"/>
    <s v="Monday"/>
  </r>
  <r>
    <s v="E00976"/>
    <x v="255"/>
    <x v="2"/>
    <x v="4"/>
    <s v="Speciality Products"/>
    <x v="0"/>
    <s v="Latino"/>
    <n v="65"/>
    <d v="2004-05-23T00:00:00"/>
    <x v="257"/>
    <n v="0.2"/>
    <x v="0"/>
    <x v="3"/>
    <s v=""/>
    <x v="1"/>
    <x v="1"/>
    <n v="30787.600000000002"/>
    <n v="184725.6"/>
    <n v="2004"/>
    <n v="22"/>
    <s v="Sunday"/>
  </r>
  <r>
    <s v="E04112"/>
    <x v="256"/>
    <x v="28"/>
    <x v="0"/>
    <s v="Research &amp; Development"/>
    <x v="1"/>
    <s v="Asian"/>
    <n v="43"/>
    <d v="2018-05-04T00:00:00"/>
    <x v="258"/>
    <n v="0"/>
    <x v="1"/>
    <x v="10"/>
    <s v=""/>
    <x v="1"/>
    <x v="1"/>
    <n v="0"/>
    <n v="59888"/>
    <n v="2018"/>
    <n v="18"/>
    <s v="Friday"/>
  </r>
  <r>
    <s v="E01807"/>
    <x v="257"/>
    <x v="22"/>
    <x v="5"/>
    <s v="Corporate"/>
    <x v="1"/>
    <s v="Caucasian"/>
    <n v="50"/>
    <d v="2018-12-13T00:00:00"/>
    <x v="259"/>
    <n v="0"/>
    <x v="0"/>
    <x v="7"/>
    <s v=""/>
    <x v="1"/>
    <x v="1"/>
    <n v="0"/>
    <n v="63098"/>
    <n v="2018"/>
    <n v="50"/>
    <s v="Thursday"/>
  </r>
  <r>
    <s v="E04103"/>
    <x v="258"/>
    <x v="9"/>
    <x v="1"/>
    <s v="Corporate"/>
    <x v="0"/>
    <s v="Latino"/>
    <n v="27"/>
    <d v="2021-12-15T00:00:00"/>
    <x v="260"/>
    <n v="0.33"/>
    <x v="2"/>
    <x v="12"/>
    <s v=""/>
    <x v="1"/>
    <x v="1"/>
    <n v="84271.77"/>
    <n v="339640.77"/>
    <n v="2021"/>
    <n v="51"/>
    <s v="Wednesday"/>
  </r>
  <r>
    <s v="E01412"/>
    <x v="259"/>
    <x v="0"/>
    <x v="4"/>
    <s v="Manufacturing"/>
    <x v="0"/>
    <s v="Black"/>
    <n v="55"/>
    <d v="2004-11-10T00:00:00"/>
    <x v="261"/>
    <n v="0.14000000000000001"/>
    <x v="0"/>
    <x v="2"/>
    <s v=""/>
    <x v="1"/>
    <x v="1"/>
    <n v="19924.52"/>
    <n v="162242.51999999999"/>
    <n v="2004"/>
    <n v="46"/>
    <s v="Wednesday"/>
  </r>
  <r>
    <s v="E04386"/>
    <x v="260"/>
    <x v="20"/>
    <x v="4"/>
    <s v="Manufacturing"/>
    <x v="1"/>
    <s v="Black"/>
    <n v="41"/>
    <d v="2004-08-20T00:00:00"/>
    <x v="262"/>
    <n v="0"/>
    <x v="0"/>
    <x v="5"/>
    <d v="2008-06-17T00:00:00"/>
    <x v="0"/>
    <x v="0"/>
    <n v="0"/>
    <n v="49186"/>
    <n v="2004"/>
    <n v="34"/>
    <s v="Friday"/>
  </r>
  <r>
    <s v="E01232"/>
    <x v="261"/>
    <x v="9"/>
    <x v="4"/>
    <s v="Research &amp; Development"/>
    <x v="0"/>
    <s v="Black"/>
    <n v="34"/>
    <d v="2019-07-27T00:00:00"/>
    <x v="263"/>
    <n v="0.38"/>
    <x v="0"/>
    <x v="5"/>
    <s v=""/>
    <x v="1"/>
    <x v="1"/>
    <n v="83956.06"/>
    <n v="304893.06"/>
    <n v="2019"/>
    <n v="30"/>
    <s v="Saturday"/>
  </r>
  <r>
    <s v="E04572"/>
    <x v="262"/>
    <x v="2"/>
    <x v="0"/>
    <s v="Speciality Products"/>
    <x v="0"/>
    <s v="Asian"/>
    <n v="47"/>
    <d v="2012-10-26T00:00:00"/>
    <x v="264"/>
    <n v="0.3"/>
    <x v="0"/>
    <x v="0"/>
    <s v=""/>
    <x v="1"/>
    <x v="1"/>
    <n v="54946.799999999996"/>
    <n v="238102.8"/>
    <n v="2012"/>
    <n v="43"/>
    <s v="Friday"/>
  </r>
  <r>
    <s v="E02747"/>
    <x v="263"/>
    <x v="9"/>
    <x v="0"/>
    <s v="Speciality Products"/>
    <x v="0"/>
    <s v="Latino"/>
    <n v="32"/>
    <d v="2020-07-22T00:00:00"/>
    <x v="265"/>
    <n v="0.31"/>
    <x v="0"/>
    <x v="2"/>
    <s v=""/>
    <x v="1"/>
    <x v="1"/>
    <n v="59752.19"/>
    <n v="252501.19"/>
    <n v="2020"/>
    <n v="30"/>
    <s v="Wednesday"/>
  </r>
  <r>
    <s v="E01064"/>
    <x v="264"/>
    <x v="0"/>
    <x v="0"/>
    <s v="Manufacturing"/>
    <x v="0"/>
    <s v="Asian"/>
    <n v="39"/>
    <d v="2017-03-25T00:00:00"/>
    <x v="266"/>
    <n v="0.14000000000000001"/>
    <x v="0"/>
    <x v="3"/>
    <s v=""/>
    <x v="1"/>
    <x v="1"/>
    <n v="18945.5"/>
    <n v="154270.5"/>
    <n v="2017"/>
    <n v="12"/>
    <s v="Saturday"/>
  </r>
  <r>
    <s v="E00178"/>
    <x v="265"/>
    <x v="4"/>
    <x v="2"/>
    <s v="Speciality Products"/>
    <x v="0"/>
    <s v="Caucasian"/>
    <n v="26"/>
    <d v="2019-10-14T00:00:00"/>
    <x v="267"/>
    <n v="0"/>
    <x v="0"/>
    <x v="3"/>
    <s v=""/>
    <x v="1"/>
    <x v="1"/>
    <n v="0"/>
    <n v="79356"/>
    <n v="2019"/>
    <n v="42"/>
    <s v="Monday"/>
  </r>
  <r>
    <s v="E01091"/>
    <x v="266"/>
    <x v="25"/>
    <x v="5"/>
    <s v="Manufacturing"/>
    <x v="1"/>
    <s v="Black"/>
    <n v="40"/>
    <d v="2005-07-07T00:00:00"/>
    <x v="268"/>
    <n v="0"/>
    <x v="0"/>
    <x v="0"/>
    <s v=""/>
    <x v="1"/>
    <x v="1"/>
    <n v="0"/>
    <n v="74412"/>
    <n v="2005"/>
    <n v="28"/>
    <s v="Thursday"/>
  </r>
  <r>
    <s v="E01525"/>
    <x v="267"/>
    <x v="3"/>
    <x v="0"/>
    <s v="Manufacturing"/>
    <x v="0"/>
    <s v="Latino"/>
    <n v="32"/>
    <d v="2017-10-02T00:00:00"/>
    <x v="269"/>
    <n v="0.09"/>
    <x v="2"/>
    <x v="9"/>
    <s v=""/>
    <x v="1"/>
    <x v="1"/>
    <n v="5569.74"/>
    <n v="67455.740000000005"/>
    <n v="2017"/>
    <n v="40"/>
    <s v="Monday"/>
  </r>
  <r>
    <s v="E01309"/>
    <x v="268"/>
    <x v="2"/>
    <x v="3"/>
    <s v="Research &amp; Development"/>
    <x v="0"/>
    <s v="Asian"/>
    <n v="58"/>
    <d v="2003-05-14T00:00:00"/>
    <x v="270"/>
    <n v="0.28999999999999998"/>
    <x v="0"/>
    <x v="7"/>
    <s v=""/>
    <x v="1"/>
    <x v="1"/>
    <n v="50190.59"/>
    <n v="223261.59"/>
    <n v="2003"/>
    <n v="20"/>
    <s v="Wednesday"/>
  </r>
  <r>
    <s v="E02378"/>
    <x v="269"/>
    <x v="17"/>
    <x v="5"/>
    <s v="Research &amp; Development"/>
    <x v="0"/>
    <s v="Caucasian"/>
    <n v="58"/>
    <d v="1995-10-27T00:00:00"/>
    <x v="271"/>
    <n v="0"/>
    <x v="0"/>
    <x v="7"/>
    <s v=""/>
    <x v="1"/>
    <x v="1"/>
    <n v="0"/>
    <n v="70189"/>
    <n v="1995"/>
    <n v="43"/>
    <s v="Friday"/>
  </r>
  <r>
    <s v="E04127"/>
    <x v="270"/>
    <x v="9"/>
    <x v="2"/>
    <s v="Research &amp; Development"/>
    <x v="0"/>
    <s v="Latino"/>
    <n v="42"/>
    <d v="2013-09-11T00:00:00"/>
    <x v="272"/>
    <n v="0.3"/>
    <x v="0"/>
    <x v="7"/>
    <s v=""/>
    <x v="1"/>
    <x v="1"/>
    <n v="54435.6"/>
    <n v="235887.6"/>
    <n v="2013"/>
    <n v="37"/>
    <s v="Wednesday"/>
  </r>
  <r>
    <s v="E02072"/>
    <x v="271"/>
    <x v="16"/>
    <x v="4"/>
    <s v="Speciality Products"/>
    <x v="1"/>
    <s v="Caucasian"/>
    <n v="26"/>
    <d v="2021-03-12T00:00:00"/>
    <x v="273"/>
    <n v="0"/>
    <x v="0"/>
    <x v="0"/>
    <s v=""/>
    <x v="1"/>
    <x v="1"/>
    <n v="0"/>
    <n v="70369"/>
    <n v="2021"/>
    <n v="11"/>
    <s v="Friday"/>
  </r>
  <r>
    <s v="E02555"/>
    <x v="272"/>
    <x v="4"/>
    <x v="3"/>
    <s v="Manufacturing"/>
    <x v="1"/>
    <s v="Latino"/>
    <n v="38"/>
    <d v="2008-07-05T00:00:00"/>
    <x v="274"/>
    <n v="0"/>
    <x v="2"/>
    <x v="12"/>
    <s v=""/>
    <x v="1"/>
    <x v="1"/>
    <n v="0"/>
    <n v="78056"/>
    <n v="2008"/>
    <n v="27"/>
    <s v="Saturday"/>
  </r>
  <r>
    <s v="E00187"/>
    <x v="273"/>
    <x v="2"/>
    <x v="1"/>
    <s v="Research &amp; Development"/>
    <x v="1"/>
    <s v="Asian"/>
    <n v="64"/>
    <d v="1996-05-02T00:00:00"/>
    <x v="275"/>
    <n v="0.23"/>
    <x v="0"/>
    <x v="4"/>
    <s v=""/>
    <x v="1"/>
    <x v="1"/>
    <n v="43684.590000000004"/>
    <n v="233617.59"/>
    <n v="1996"/>
    <n v="18"/>
    <s v="Thursday"/>
  </r>
  <r>
    <s v="E04332"/>
    <x v="274"/>
    <x v="18"/>
    <x v="5"/>
    <s v="Speciality Products"/>
    <x v="1"/>
    <s v="Caucasian"/>
    <n v="38"/>
    <d v="2010-07-01T00:00:00"/>
    <x v="276"/>
    <n v="0"/>
    <x v="0"/>
    <x v="3"/>
    <s v=""/>
    <x v="1"/>
    <x v="1"/>
    <n v="0"/>
    <n v="78237"/>
    <n v="2010"/>
    <n v="27"/>
    <s v="Thursday"/>
  </r>
  <r>
    <s v="E02062"/>
    <x v="275"/>
    <x v="7"/>
    <x v="3"/>
    <s v="Research &amp; Development"/>
    <x v="0"/>
    <s v="Latino"/>
    <n v="55"/>
    <d v="1996-06-26T00:00:00"/>
    <x v="277"/>
    <n v="0"/>
    <x v="2"/>
    <x v="9"/>
    <s v=""/>
    <x v="1"/>
    <x v="1"/>
    <n v="0"/>
    <n v="48687"/>
    <n v="1996"/>
    <n v="26"/>
    <s v="Wednesday"/>
  </r>
  <r>
    <s v="E00034"/>
    <x v="276"/>
    <x v="0"/>
    <x v="6"/>
    <s v="Manufacturing"/>
    <x v="0"/>
    <s v="Latino"/>
    <n v="45"/>
    <d v="2004-08-19T00:00:00"/>
    <x v="278"/>
    <n v="0.15"/>
    <x v="2"/>
    <x v="9"/>
    <s v=""/>
    <x v="1"/>
    <x v="1"/>
    <n v="18159.75"/>
    <n v="139224.75"/>
    <n v="2004"/>
    <n v="34"/>
    <s v="Thursday"/>
  </r>
  <r>
    <s v="E00273"/>
    <x v="277"/>
    <x v="4"/>
    <x v="2"/>
    <s v="Corporate"/>
    <x v="1"/>
    <s v="Black"/>
    <n v="43"/>
    <d v="2004-04-16T00:00:00"/>
    <x v="279"/>
    <n v="0"/>
    <x v="0"/>
    <x v="5"/>
    <s v=""/>
    <x v="1"/>
    <x v="1"/>
    <n v="0"/>
    <n v="94246"/>
    <n v="2004"/>
    <n v="16"/>
    <s v="Friday"/>
  </r>
  <r>
    <s v="E00691"/>
    <x v="278"/>
    <x v="28"/>
    <x v="0"/>
    <s v="Manufacturing"/>
    <x v="0"/>
    <s v="Asian"/>
    <n v="34"/>
    <d v="2016-05-22T00:00:00"/>
    <x v="280"/>
    <n v="0"/>
    <x v="0"/>
    <x v="4"/>
    <s v=""/>
    <x v="1"/>
    <x v="1"/>
    <n v="0"/>
    <n v="44614"/>
    <n v="2016"/>
    <n v="22"/>
    <s v="Sunday"/>
  </r>
  <r>
    <s v="E01403"/>
    <x v="279"/>
    <x v="9"/>
    <x v="0"/>
    <s v="Research &amp; Development"/>
    <x v="1"/>
    <s v="Asian"/>
    <n v="40"/>
    <d v="2020-11-08T00:00:00"/>
    <x v="281"/>
    <n v="0.31"/>
    <x v="1"/>
    <x v="11"/>
    <s v=""/>
    <x v="1"/>
    <x v="1"/>
    <n v="72685.39"/>
    <n v="307154.39"/>
    <n v="2020"/>
    <n v="46"/>
    <s v="Sunday"/>
  </r>
  <r>
    <s v="E03438"/>
    <x v="280"/>
    <x v="18"/>
    <x v="5"/>
    <s v="Research &amp; Development"/>
    <x v="1"/>
    <s v="Latino"/>
    <n v="52"/>
    <d v="2020-07-10T00:00:00"/>
    <x v="282"/>
    <n v="0"/>
    <x v="2"/>
    <x v="12"/>
    <s v=""/>
    <x v="1"/>
    <x v="1"/>
    <n v="0"/>
    <n v="88272"/>
    <n v="2020"/>
    <n v="28"/>
    <s v="Friday"/>
  </r>
  <r>
    <s v="E04136"/>
    <x v="281"/>
    <x v="13"/>
    <x v="1"/>
    <s v="Corporate"/>
    <x v="1"/>
    <s v="Asian"/>
    <n v="52"/>
    <d v="2017-09-14T00:00:00"/>
    <x v="283"/>
    <n v="0"/>
    <x v="1"/>
    <x v="10"/>
    <s v=""/>
    <x v="1"/>
    <x v="1"/>
    <n v="0"/>
    <n v="74449"/>
    <n v="2017"/>
    <n v="37"/>
    <s v="Thursday"/>
  </r>
  <r>
    <s v="E02944"/>
    <x v="282"/>
    <x v="9"/>
    <x v="5"/>
    <s v="Speciality Products"/>
    <x v="1"/>
    <s v="Asian"/>
    <n v="47"/>
    <d v="2012-06-11T00:00:00"/>
    <x v="284"/>
    <n v="0.39"/>
    <x v="1"/>
    <x v="10"/>
    <s v=""/>
    <x v="1"/>
    <x v="1"/>
    <n v="86946.99"/>
    <n v="309887.99"/>
    <n v="2012"/>
    <n v="24"/>
    <s v="Monday"/>
  </r>
  <r>
    <s v="E03300"/>
    <x v="283"/>
    <x v="7"/>
    <x v="6"/>
    <s v="Manufacturing"/>
    <x v="0"/>
    <s v="Asian"/>
    <n v="65"/>
    <d v="2013-09-26T00:00:00"/>
    <x v="285"/>
    <n v="0"/>
    <x v="1"/>
    <x v="10"/>
    <s v=""/>
    <x v="1"/>
    <x v="1"/>
    <n v="0"/>
    <n v="50341"/>
    <n v="2013"/>
    <n v="39"/>
    <s v="Thursday"/>
  </r>
  <r>
    <s v="E00078"/>
    <x v="284"/>
    <x v="16"/>
    <x v="4"/>
    <s v="Corporate"/>
    <x v="0"/>
    <s v="Latino"/>
    <n v="31"/>
    <d v="2021-04-11T00:00:00"/>
    <x v="286"/>
    <n v="0"/>
    <x v="2"/>
    <x v="8"/>
    <s v=""/>
    <x v="1"/>
    <x v="1"/>
    <n v="0"/>
    <n v="72235"/>
    <n v="2021"/>
    <n v="16"/>
    <s v="Sunday"/>
  </r>
  <r>
    <s v="E00825"/>
    <x v="285"/>
    <x v="4"/>
    <x v="3"/>
    <s v="Corporate"/>
    <x v="0"/>
    <s v="Latino"/>
    <n v="41"/>
    <d v="2016-06-12T00:00:00"/>
    <x v="287"/>
    <n v="0"/>
    <x v="0"/>
    <x v="7"/>
    <s v=""/>
    <x v="1"/>
    <x v="1"/>
    <n v="0"/>
    <n v="70165"/>
    <n v="2016"/>
    <n v="25"/>
    <s v="Sunday"/>
  </r>
  <r>
    <s v="E04972"/>
    <x v="286"/>
    <x v="0"/>
    <x v="6"/>
    <s v="Speciality Products"/>
    <x v="1"/>
    <s v="Caucasian"/>
    <n v="30"/>
    <d v="2020-07-18T00:00:00"/>
    <x v="288"/>
    <n v="0.15"/>
    <x v="0"/>
    <x v="4"/>
    <s v=""/>
    <x v="1"/>
    <x v="1"/>
    <n v="22272.75"/>
    <n v="170757.75"/>
    <n v="2020"/>
    <n v="29"/>
    <s v="Saturday"/>
  </r>
  <r>
    <s v="E03941"/>
    <x v="287"/>
    <x v="1"/>
    <x v="0"/>
    <s v="Manufacturing"/>
    <x v="0"/>
    <s v="Asian"/>
    <n v="58"/>
    <d v="2005-06-18T00:00:00"/>
    <x v="289"/>
    <n v="0"/>
    <x v="0"/>
    <x v="2"/>
    <s v=""/>
    <x v="1"/>
    <x v="1"/>
    <n v="0"/>
    <n v="86089"/>
    <n v="2005"/>
    <n v="25"/>
    <s v="Saturday"/>
  </r>
  <r>
    <s v="E02148"/>
    <x v="288"/>
    <x v="11"/>
    <x v="5"/>
    <s v="Research &amp; Development"/>
    <x v="1"/>
    <s v="Latino"/>
    <n v="54"/>
    <d v="2007-10-27T00:00:00"/>
    <x v="290"/>
    <n v="0.15"/>
    <x v="0"/>
    <x v="2"/>
    <s v=""/>
    <x v="1"/>
    <x v="1"/>
    <n v="15946.949999999999"/>
    <n v="122259.95"/>
    <n v="2007"/>
    <n v="43"/>
    <s v="Saturday"/>
  </r>
  <r>
    <s v="E02252"/>
    <x v="289"/>
    <x v="7"/>
    <x v="6"/>
    <s v="Research &amp; Development"/>
    <x v="0"/>
    <s v="Asian"/>
    <n v="40"/>
    <d v="2021-02-24T00:00:00"/>
    <x v="291"/>
    <n v="0"/>
    <x v="1"/>
    <x v="11"/>
    <d v="2021-11-10T00:00:00"/>
    <x v="0"/>
    <x v="0"/>
    <n v="0"/>
    <n v="46833"/>
    <n v="2021"/>
    <n v="9"/>
    <s v="Wednesday"/>
  </r>
  <r>
    <s v="E03096"/>
    <x v="290"/>
    <x v="2"/>
    <x v="1"/>
    <s v="Research &amp; Development"/>
    <x v="0"/>
    <s v="Asian"/>
    <n v="63"/>
    <d v="2000-10-27T00:00:00"/>
    <x v="292"/>
    <n v="0.17"/>
    <x v="1"/>
    <x v="1"/>
    <s v=""/>
    <x v="1"/>
    <x v="1"/>
    <n v="26404.400000000001"/>
    <n v="181724.4"/>
    <n v="2000"/>
    <n v="44"/>
    <s v="Friday"/>
  </r>
  <r>
    <s v="E04800"/>
    <x v="291"/>
    <x v="4"/>
    <x v="3"/>
    <s v="Manufacturing"/>
    <x v="1"/>
    <s v="Asian"/>
    <n v="40"/>
    <d v="2016-01-15T00:00:00"/>
    <x v="293"/>
    <n v="0"/>
    <x v="1"/>
    <x v="11"/>
    <s v=""/>
    <x v="1"/>
    <x v="1"/>
    <n v="0"/>
    <n v="89984"/>
    <n v="2016"/>
    <n v="3"/>
    <s v="Friday"/>
  </r>
  <r>
    <s v="E02838"/>
    <x v="292"/>
    <x v="11"/>
    <x v="5"/>
    <s v="Speciality Products"/>
    <x v="0"/>
    <s v="Asian"/>
    <n v="65"/>
    <d v="2006-03-16T00:00:00"/>
    <x v="294"/>
    <n v="0.14000000000000001"/>
    <x v="1"/>
    <x v="6"/>
    <s v=""/>
    <x v="1"/>
    <x v="1"/>
    <n v="11725.840000000002"/>
    <n v="95481.84"/>
    <n v="2006"/>
    <n v="11"/>
    <s v="Thursday"/>
  </r>
  <r>
    <s v="E02980"/>
    <x v="293"/>
    <x v="2"/>
    <x v="4"/>
    <s v="Corporate"/>
    <x v="0"/>
    <s v="Asian"/>
    <n v="57"/>
    <d v="2016-10-24T00:00:00"/>
    <x v="295"/>
    <n v="0.23"/>
    <x v="1"/>
    <x v="6"/>
    <s v=""/>
    <x v="1"/>
    <x v="1"/>
    <n v="40554.520000000004"/>
    <n v="216878.52000000002"/>
    <n v="2016"/>
    <n v="44"/>
    <s v="Monday"/>
  </r>
  <r>
    <s v="E04477"/>
    <x v="294"/>
    <x v="4"/>
    <x v="3"/>
    <s v="Speciality Products"/>
    <x v="1"/>
    <s v="Caucasian"/>
    <n v="27"/>
    <d v="2021-10-13T00:00:00"/>
    <x v="296"/>
    <n v="0"/>
    <x v="0"/>
    <x v="0"/>
    <s v=""/>
    <x v="1"/>
    <x v="1"/>
    <n v="0"/>
    <n v="74077"/>
    <n v="2021"/>
    <n v="42"/>
    <s v="Wednesday"/>
  </r>
  <r>
    <s v="E04348"/>
    <x v="295"/>
    <x v="6"/>
    <x v="4"/>
    <s v="Manufacturing"/>
    <x v="0"/>
    <s v="Caucasian"/>
    <n v="31"/>
    <d v="2021-01-18T00:00:00"/>
    <x v="297"/>
    <n v="7.0000000000000007E-2"/>
    <x v="0"/>
    <x v="5"/>
    <s v=""/>
    <x v="1"/>
    <x v="1"/>
    <n v="7291.3400000000011"/>
    <n v="111453.34"/>
    <n v="2021"/>
    <n v="4"/>
    <s v="Monday"/>
  </r>
  <r>
    <s v="E01638"/>
    <x v="296"/>
    <x v="30"/>
    <x v="0"/>
    <s v="Corporate"/>
    <x v="0"/>
    <s v="Asian"/>
    <n v="45"/>
    <d v="2010-08-28T00:00:00"/>
    <x v="298"/>
    <n v="0"/>
    <x v="1"/>
    <x v="10"/>
    <d v="2020-10-03T00:00:00"/>
    <x v="0"/>
    <x v="0"/>
    <n v="0"/>
    <n v="82162"/>
    <n v="2010"/>
    <n v="35"/>
    <s v="Saturday"/>
  </r>
  <r>
    <s v="E03419"/>
    <x v="297"/>
    <x v="5"/>
    <x v="2"/>
    <s v="Speciality Products"/>
    <x v="0"/>
    <s v="Asian"/>
    <n v="47"/>
    <d v="2015-07-10T00:00:00"/>
    <x v="299"/>
    <n v="0"/>
    <x v="1"/>
    <x v="1"/>
    <s v=""/>
    <x v="1"/>
    <x v="1"/>
    <n v="0"/>
    <n v="63880"/>
    <n v="2015"/>
    <n v="28"/>
    <s v="Friday"/>
  </r>
  <r>
    <s v="E04222"/>
    <x v="298"/>
    <x v="22"/>
    <x v="5"/>
    <s v="Research &amp; Development"/>
    <x v="0"/>
    <s v="Asian"/>
    <n v="55"/>
    <d v="2013-09-08T00:00:00"/>
    <x v="300"/>
    <n v="0"/>
    <x v="0"/>
    <x v="7"/>
    <s v=""/>
    <x v="1"/>
    <x v="1"/>
    <n v="0"/>
    <n v="73248"/>
    <n v="2013"/>
    <n v="37"/>
    <s v="Sunday"/>
  </r>
  <r>
    <s v="E04126"/>
    <x v="299"/>
    <x v="4"/>
    <x v="3"/>
    <s v="Manufacturing"/>
    <x v="1"/>
    <s v="Black"/>
    <n v="51"/>
    <d v="2020-10-09T00:00:00"/>
    <x v="301"/>
    <n v="0"/>
    <x v="0"/>
    <x v="2"/>
    <s v=""/>
    <x v="1"/>
    <x v="1"/>
    <n v="0"/>
    <n v="91853"/>
    <n v="2020"/>
    <n v="41"/>
    <s v="Friday"/>
  </r>
  <r>
    <s v="E01896"/>
    <x v="300"/>
    <x v="2"/>
    <x v="1"/>
    <s v="Speciality Products"/>
    <x v="1"/>
    <s v="Caucasian"/>
    <n v="25"/>
    <d v="2020-01-14T00:00:00"/>
    <x v="302"/>
    <n v="0.27"/>
    <x v="0"/>
    <x v="2"/>
    <d v="2021-07-27T00:00:00"/>
    <x v="0"/>
    <x v="0"/>
    <n v="45363.780000000006"/>
    <n v="213377.78"/>
    <n v="2020"/>
    <n v="3"/>
    <s v="Tuesday"/>
  </r>
  <r>
    <s v="E03018"/>
    <x v="301"/>
    <x v="25"/>
    <x v="5"/>
    <s v="Corporate"/>
    <x v="0"/>
    <s v="Caucasian"/>
    <n v="37"/>
    <d v="2017-09-17T00:00:00"/>
    <x v="303"/>
    <n v="0"/>
    <x v="0"/>
    <x v="4"/>
    <s v=""/>
    <x v="1"/>
    <x v="1"/>
    <n v="0"/>
    <n v="70770"/>
    <n v="2017"/>
    <n v="38"/>
    <s v="Sunday"/>
  </r>
  <r>
    <s v="E03325"/>
    <x v="302"/>
    <x v="16"/>
    <x v="4"/>
    <s v="Corporate"/>
    <x v="1"/>
    <s v="Caucasian"/>
    <n v="62"/>
    <d v="2004-10-11T00:00:00"/>
    <x v="304"/>
    <n v="0"/>
    <x v="0"/>
    <x v="0"/>
    <s v=""/>
    <x v="1"/>
    <x v="1"/>
    <n v="0"/>
    <n v="50825"/>
    <n v="2004"/>
    <n v="42"/>
    <s v="Monday"/>
  </r>
  <r>
    <s v="E04037"/>
    <x v="303"/>
    <x v="0"/>
    <x v="1"/>
    <s v="Research &amp; Development"/>
    <x v="1"/>
    <s v="Latino"/>
    <n v="31"/>
    <d v="2015-09-19T00:00:00"/>
    <x v="305"/>
    <n v="0.15"/>
    <x v="2"/>
    <x v="8"/>
    <s v=""/>
    <x v="1"/>
    <x v="1"/>
    <n v="21876.899999999998"/>
    <n v="167722.9"/>
    <n v="2015"/>
    <n v="38"/>
    <s v="Saturday"/>
  </r>
  <r>
    <s v="E01902"/>
    <x v="304"/>
    <x v="0"/>
    <x v="4"/>
    <s v="Research &amp; Development"/>
    <x v="0"/>
    <s v="Asian"/>
    <n v="64"/>
    <d v="2003-12-07T00:00:00"/>
    <x v="306"/>
    <n v="0.15"/>
    <x v="0"/>
    <x v="2"/>
    <s v=""/>
    <x v="1"/>
    <x v="1"/>
    <n v="18871.05"/>
    <n v="144678.04999999999"/>
    <n v="2003"/>
    <n v="50"/>
    <s v="Sunday"/>
  </r>
  <r>
    <s v="E01466"/>
    <x v="305"/>
    <x v="7"/>
    <x v="2"/>
    <s v="Speciality Products"/>
    <x v="1"/>
    <s v="Asian"/>
    <n v="25"/>
    <d v="2021-07-28T00:00:00"/>
    <x v="307"/>
    <n v="0"/>
    <x v="0"/>
    <x v="4"/>
    <s v=""/>
    <x v="1"/>
    <x v="1"/>
    <n v="0"/>
    <n v="46845"/>
    <n v="2021"/>
    <n v="31"/>
    <s v="Wednesday"/>
  </r>
  <r>
    <s v="E02038"/>
    <x v="306"/>
    <x v="0"/>
    <x v="6"/>
    <s v="Corporate"/>
    <x v="0"/>
    <s v="Asian"/>
    <n v="59"/>
    <d v="2008-08-29T00:00:00"/>
    <x v="308"/>
    <n v="0.1"/>
    <x v="1"/>
    <x v="1"/>
    <s v=""/>
    <x v="1"/>
    <x v="1"/>
    <n v="15796.900000000001"/>
    <n v="173765.9"/>
    <n v="2008"/>
    <n v="35"/>
    <s v="Friday"/>
  </r>
  <r>
    <s v="E03474"/>
    <x v="307"/>
    <x v="29"/>
    <x v="0"/>
    <s v="Corporate"/>
    <x v="0"/>
    <s v="Caucasian"/>
    <n v="40"/>
    <d v="2010-12-10T00:00:00"/>
    <x v="309"/>
    <n v="0"/>
    <x v="0"/>
    <x v="2"/>
    <s v=""/>
    <x v="1"/>
    <x v="1"/>
    <n v="0"/>
    <n v="97807"/>
    <n v="2010"/>
    <n v="50"/>
    <s v="Friday"/>
  </r>
  <r>
    <s v="E02744"/>
    <x v="308"/>
    <x v="16"/>
    <x v="4"/>
    <s v="Manufacturing"/>
    <x v="1"/>
    <s v="Latino"/>
    <n v="31"/>
    <d v="2015-12-09T00:00:00"/>
    <x v="310"/>
    <n v="0"/>
    <x v="0"/>
    <x v="0"/>
    <s v=""/>
    <x v="1"/>
    <x v="1"/>
    <n v="0"/>
    <n v="73854"/>
    <n v="2015"/>
    <n v="50"/>
    <s v="Wednesday"/>
  </r>
  <r>
    <s v="E00702"/>
    <x v="309"/>
    <x v="0"/>
    <x v="3"/>
    <s v="Manufacturing"/>
    <x v="1"/>
    <s v="Asian"/>
    <n v="45"/>
    <d v="2006-12-12T00:00:00"/>
    <x v="311"/>
    <n v="0.14000000000000001"/>
    <x v="0"/>
    <x v="0"/>
    <s v=""/>
    <x v="1"/>
    <x v="1"/>
    <n v="20935.18"/>
    <n v="170472.18"/>
    <n v="2006"/>
    <n v="50"/>
    <s v="Tuesday"/>
  </r>
  <r>
    <s v="E03081"/>
    <x v="310"/>
    <x v="0"/>
    <x v="2"/>
    <s v="Manufacturing"/>
    <x v="0"/>
    <s v="Caucasian"/>
    <n v="49"/>
    <d v="2013-04-15T00:00:00"/>
    <x v="312"/>
    <n v="0.15"/>
    <x v="0"/>
    <x v="3"/>
    <s v=""/>
    <x v="1"/>
    <x v="1"/>
    <n v="19245.45"/>
    <n v="147548.45000000001"/>
    <n v="2013"/>
    <n v="16"/>
    <s v="Monday"/>
  </r>
  <r>
    <s v="E01281"/>
    <x v="311"/>
    <x v="23"/>
    <x v="0"/>
    <s v="Speciality Products"/>
    <x v="1"/>
    <s v="Black"/>
    <n v="46"/>
    <d v="2005-06-10T00:00:00"/>
    <x v="313"/>
    <n v="0"/>
    <x v="0"/>
    <x v="5"/>
    <s v=""/>
    <x v="1"/>
    <x v="1"/>
    <n v="0"/>
    <n v="67374"/>
    <n v="2005"/>
    <n v="24"/>
    <s v="Friday"/>
  </r>
  <r>
    <s v="E04029"/>
    <x v="312"/>
    <x v="6"/>
    <x v="4"/>
    <s v="Corporate"/>
    <x v="1"/>
    <s v="Latino"/>
    <n v="46"/>
    <d v="2011-09-24T00:00:00"/>
    <x v="314"/>
    <n v="0.06"/>
    <x v="2"/>
    <x v="9"/>
    <s v=""/>
    <x v="1"/>
    <x v="1"/>
    <n v="6130.0199999999995"/>
    <n v="108297.02"/>
    <n v="2011"/>
    <n v="39"/>
    <s v="Saturday"/>
  </r>
  <r>
    <s v="E01116"/>
    <x v="313"/>
    <x v="0"/>
    <x v="2"/>
    <s v="Manufacturing"/>
    <x v="1"/>
    <s v="Asian"/>
    <n v="45"/>
    <d v="2007-09-07T00:00:00"/>
    <x v="315"/>
    <n v="0.1"/>
    <x v="1"/>
    <x v="6"/>
    <s v=""/>
    <x v="1"/>
    <x v="1"/>
    <n v="15102.7"/>
    <n v="166129.70000000001"/>
    <n v="2007"/>
    <n v="36"/>
    <s v="Friday"/>
  </r>
  <r>
    <s v="E01753"/>
    <x v="314"/>
    <x v="6"/>
    <x v="3"/>
    <s v="Speciality Products"/>
    <x v="1"/>
    <s v="Asian"/>
    <n v="40"/>
    <d v="2018-02-16T00:00:00"/>
    <x v="316"/>
    <n v="0.05"/>
    <x v="0"/>
    <x v="0"/>
    <s v=""/>
    <x v="1"/>
    <x v="1"/>
    <n v="6045.25"/>
    <n v="126950.25"/>
    <n v="2018"/>
    <n v="7"/>
    <s v="Friday"/>
  </r>
  <r>
    <s v="E04072"/>
    <x v="315"/>
    <x v="9"/>
    <x v="1"/>
    <s v="Manufacturing"/>
    <x v="0"/>
    <s v="Caucasian"/>
    <n v="48"/>
    <d v="2018-06-02T00:00:00"/>
    <x v="317"/>
    <n v="0.36"/>
    <x v="0"/>
    <x v="0"/>
    <s v=""/>
    <x v="1"/>
    <x v="1"/>
    <n v="83364.12"/>
    <n v="314931.12"/>
    <n v="2018"/>
    <n v="22"/>
    <s v="Saturday"/>
  </r>
  <r>
    <s v="E00672"/>
    <x v="316"/>
    <x v="9"/>
    <x v="0"/>
    <s v="Research &amp; Development"/>
    <x v="1"/>
    <s v="Asian"/>
    <n v="31"/>
    <d v="2015-07-12T00:00:00"/>
    <x v="318"/>
    <n v="0.33"/>
    <x v="0"/>
    <x v="4"/>
    <s v=""/>
    <x v="1"/>
    <x v="1"/>
    <n v="71078.040000000008"/>
    <n v="286466.04000000004"/>
    <n v="2015"/>
    <n v="29"/>
    <s v="Sunday"/>
  </r>
  <r>
    <s v="E04419"/>
    <x v="317"/>
    <x v="0"/>
    <x v="2"/>
    <s v="Speciality Products"/>
    <x v="0"/>
    <s v="Asian"/>
    <n v="30"/>
    <d v="2015-06-13T00:00:00"/>
    <x v="319"/>
    <n v="0.11"/>
    <x v="0"/>
    <x v="0"/>
    <s v=""/>
    <x v="1"/>
    <x v="1"/>
    <n v="14076.92"/>
    <n v="142048.92000000001"/>
    <n v="2015"/>
    <n v="24"/>
    <s v="Saturday"/>
  </r>
  <r>
    <s v="E00467"/>
    <x v="318"/>
    <x v="19"/>
    <x v="5"/>
    <s v="Corporate"/>
    <x v="0"/>
    <s v="Asian"/>
    <n v="55"/>
    <d v="1995-08-04T00:00:00"/>
    <x v="320"/>
    <n v="0"/>
    <x v="0"/>
    <x v="2"/>
    <d v="2005-04-14T00:00:00"/>
    <x v="0"/>
    <x v="0"/>
    <n v="0"/>
    <n v="80701"/>
    <n v="1995"/>
    <n v="31"/>
    <s v="Friday"/>
  </r>
  <r>
    <s v="E00365"/>
    <x v="319"/>
    <x v="6"/>
    <x v="6"/>
    <s v="Corporate"/>
    <x v="1"/>
    <s v="Asian"/>
    <n v="28"/>
    <d v="2020-02-02T00:00:00"/>
    <x v="321"/>
    <n v="0.06"/>
    <x v="1"/>
    <x v="6"/>
    <s v=""/>
    <x v="1"/>
    <x v="1"/>
    <n v="6925.0199999999995"/>
    <n v="122342.02"/>
    <n v="2020"/>
    <n v="6"/>
    <s v="Sunday"/>
  </r>
  <r>
    <s v="E00306"/>
    <x v="320"/>
    <x v="10"/>
    <x v="5"/>
    <s v="Corporate"/>
    <x v="0"/>
    <s v="Caucasian"/>
    <n v="45"/>
    <d v="2019-06-19T00:00:00"/>
    <x v="322"/>
    <n v="0"/>
    <x v="0"/>
    <x v="2"/>
    <s v=""/>
    <x v="1"/>
    <x v="1"/>
    <n v="0"/>
    <n v="88045"/>
    <n v="2019"/>
    <n v="25"/>
    <s v="Wednesday"/>
  </r>
  <r>
    <s v="E03292"/>
    <x v="321"/>
    <x v="3"/>
    <x v="0"/>
    <s v="Speciality Products"/>
    <x v="0"/>
    <s v="Black"/>
    <n v="45"/>
    <d v="2018-03-26T00:00:00"/>
    <x v="323"/>
    <n v="0.06"/>
    <x v="0"/>
    <x v="5"/>
    <s v=""/>
    <x v="1"/>
    <x v="1"/>
    <n v="5188.6799999999994"/>
    <n v="91666.68"/>
    <n v="2018"/>
    <n v="13"/>
    <s v="Monday"/>
  </r>
  <r>
    <s v="E04779"/>
    <x v="322"/>
    <x v="9"/>
    <x v="5"/>
    <s v="Manufacturing"/>
    <x v="1"/>
    <s v="Caucasian"/>
    <n v="63"/>
    <d v="2016-01-18T00:00:00"/>
    <x v="324"/>
    <n v="0.39"/>
    <x v="0"/>
    <x v="0"/>
    <s v=""/>
    <x v="1"/>
    <x v="1"/>
    <n v="70587.66"/>
    <n v="251581.66"/>
    <n v="2016"/>
    <n v="4"/>
    <s v="Monday"/>
  </r>
  <r>
    <s v="E00501"/>
    <x v="323"/>
    <x v="13"/>
    <x v="1"/>
    <s v="Research &amp; Development"/>
    <x v="0"/>
    <s v="Asian"/>
    <n v="55"/>
    <d v="2007-12-02T00:00:00"/>
    <x v="325"/>
    <n v="0"/>
    <x v="0"/>
    <x v="7"/>
    <s v=""/>
    <x v="1"/>
    <x v="1"/>
    <n v="0"/>
    <n v="64494"/>
    <n v="2007"/>
    <n v="49"/>
    <s v="Sunday"/>
  </r>
  <r>
    <s v="E01132"/>
    <x v="324"/>
    <x v="5"/>
    <x v="2"/>
    <s v="Manufacturing"/>
    <x v="1"/>
    <s v="Black"/>
    <n v="47"/>
    <d v="2002-10-21T00:00:00"/>
    <x v="326"/>
    <n v="0"/>
    <x v="0"/>
    <x v="7"/>
    <s v=""/>
    <x v="1"/>
    <x v="1"/>
    <n v="0"/>
    <n v="70122"/>
    <n v="2002"/>
    <n v="43"/>
    <s v="Monday"/>
  </r>
  <r>
    <s v="E00556"/>
    <x v="325"/>
    <x v="2"/>
    <x v="3"/>
    <s v="Manufacturing"/>
    <x v="1"/>
    <s v="Caucasian"/>
    <n v="29"/>
    <d v="2017-02-19T00:00:00"/>
    <x v="327"/>
    <n v="0.28999999999999998"/>
    <x v="0"/>
    <x v="0"/>
    <d v="2020-04-24T00:00:00"/>
    <x v="0"/>
    <x v="0"/>
    <n v="52737.659999999996"/>
    <n v="234591.66"/>
    <n v="2017"/>
    <n v="8"/>
    <s v="Sunday"/>
  </r>
  <r>
    <s v="E00311"/>
    <x v="326"/>
    <x v="20"/>
    <x v="4"/>
    <s v="Speciality Products"/>
    <x v="0"/>
    <s v="Latino"/>
    <n v="34"/>
    <d v="2016-10-21T00:00:00"/>
    <x v="328"/>
    <n v="0"/>
    <x v="0"/>
    <x v="4"/>
    <s v=""/>
    <x v="1"/>
    <x v="1"/>
    <n v="0"/>
    <n v="52811"/>
    <n v="2016"/>
    <n v="43"/>
    <s v="Friday"/>
  </r>
  <r>
    <s v="E04567"/>
    <x v="327"/>
    <x v="28"/>
    <x v="0"/>
    <s v="Research &amp; Development"/>
    <x v="0"/>
    <s v="Asian"/>
    <n v="28"/>
    <d v="2019-10-25T00:00:00"/>
    <x v="329"/>
    <n v="0"/>
    <x v="1"/>
    <x v="11"/>
    <s v=""/>
    <x v="1"/>
    <x v="1"/>
    <n v="0"/>
    <n v="50111"/>
    <n v="2019"/>
    <n v="43"/>
    <s v="Friday"/>
  </r>
  <r>
    <s v="E04378"/>
    <x v="274"/>
    <x v="32"/>
    <x v="0"/>
    <s v="Manufacturing"/>
    <x v="1"/>
    <s v="Black"/>
    <n v="31"/>
    <d v="2016-05-07T00:00:00"/>
    <x v="330"/>
    <n v="0"/>
    <x v="0"/>
    <x v="5"/>
    <s v=""/>
    <x v="1"/>
    <x v="1"/>
    <n v="0"/>
    <n v="71192"/>
    <n v="2016"/>
    <n v="19"/>
    <s v="Saturday"/>
  </r>
  <r>
    <s v="E03251"/>
    <x v="328"/>
    <x v="2"/>
    <x v="2"/>
    <s v="Manufacturing"/>
    <x v="0"/>
    <s v="Latino"/>
    <n v="50"/>
    <d v="2018-12-18T00:00:00"/>
    <x v="331"/>
    <n v="0.2"/>
    <x v="0"/>
    <x v="0"/>
    <s v=""/>
    <x v="1"/>
    <x v="1"/>
    <n v="31070.2"/>
    <n v="186421.2"/>
    <n v="2018"/>
    <n v="51"/>
    <s v="Tuesday"/>
  </r>
  <r>
    <s v="E03167"/>
    <x v="329"/>
    <x v="2"/>
    <x v="4"/>
    <s v="Speciality Products"/>
    <x v="1"/>
    <s v="Asian"/>
    <n v="39"/>
    <d v="2006-11-28T00:00:00"/>
    <x v="332"/>
    <n v="0.28999999999999998"/>
    <x v="1"/>
    <x v="10"/>
    <s v=""/>
    <x v="1"/>
    <x v="1"/>
    <n v="46890.1"/>
    <n v="208580.1"/>
    <n v="2006"/>
    <n v="48"/>
    <s v="Tuesday"/>
  </r>
  <r>
    <s v="E03347"/>
    <x v="330"/>
    <x v="25"/>
    <x v="5"/>
    <s v="Speciality Products"/>
    <x v="0"/>
    <s v="Asian"/>
    <n v="35"/>
    <d v="2017-02-10T00:00:00"/>
    <x v="333"/>
    <n v="0"/>
    <x v="1"/>
    <x v="1"/>
    <s v=""/>
    <x v="1"/>
    <x v="1"/>
    <n v="0"/>
    <n v="60132"/>
    <n v="2017"/>
    <n v="6"/>
    <s v="Friday"/>
  </r>
  <r>
    <s v="E03908"/>
    <x v="331"/>
    <x v="23"/>
    <x v="0"/>
    <s v="Manufacturing"/>
    <x v="1"/>
    <s v="Caucasian"/>
    <n v="54"/>
    <d v="1994-10-24T00:00:00"/>
    <x v="334"/>
    <n v="0"/>
    <x v="0"/>
    <x v="4"/>
    <s v=""/>
    <x v="1"/>
    <x v="1"/>
    <n v="0"/>
    <n v="87216"/>
    <n v="1994"/>
    <n v="44"/>
    <s v="Monday"/>
  </r>
  <r>
    <s v="E01351"/>
    <x v="332"/>
    <x v="28"/>
    <x v="0"/>
    <s v="Corporate"/>
    <x v="1"/>
    <s v="Caucasian"/>
    <n v="47"/>
    <d v="2020-04-23T00:00:00"/>
    <x v="335"/>
    <n v="0"/>
    <x v="0"/>
    <x v="0"/>
    <s v=""/>
    <x v="1"/>
    <x v="1"/>
    <n v="0"/>
    <n v="50069"/>
    <n v="2020"/>
    <n v="17"/>
    <s v="Thursday"/>
  </r>
  <r>
    <s v="E02681"/>
    <x v="333"/>
    <x v="2"/>
    <x v="0"/>
    <s v="Speciality Products"/>
    <x v="0"/>
    <s v="Caucasian"/>
    <n v="26"/>
    <d v="2021-07-26T00:00:00"/>
    <x v="336"/>
    <n v="0.22"/>
    <x v="0"/>
    <x v="3"/>
    <s v=""/>
    <x v="1"/>
    <x v="1"/>
    <n v="33243.760000000002"/>
    <n v="184351.76"/>
    <n v="2021"/>
    <n v="31"/>
    <s v="Monday"/>
  </r>
  <r>
    <s v="E03807"/>
    <x v="334"/>
    <x v="3"/>
    <x v="0"/>
    <s v="Manufacturing"/>
    <x v="0"/>
    <s v="Asian"/>
    <n v="42"/>
    <d v="2005-10-15T00:00:00"/>
    <x v="337"/>
    <n v="7.0000000000000007E-2"/>
    <x v="0"/>
    <x v="3"/>
    <s v=""/>
    <x v="1"/>
    <x v="1"/>
    <n v="4717.8600000000006"/>
    <n v="72115.86"/>
    <n v="2005"/>
    <n v="42"/>
    <s v="Saturday"/>
  </r>
  <r>
    <s v="E00422"/>
    <x v="335"/>
    <x v="25"/>
    <x v="5"/>
    <s v="Research &amp; Development"/>
    <x v="0"/>
    <s v="Latino"/>
    <n v="47"/>
    <d v="2015-08-29T00:00:00"/>
    <x v="338"/>
    <n v="0"/>
    <x v="0"/>
    <x v="0"/>
    <s v=""/>
    <x v="1"/>
    <x v="1"/>
    <n v="0"/>
    <n v="68488"/>
    <n v="2015"/>
    <n v="35"/>
    <s v="Saturday"/>
  </r>
  <r>
    <s v="E00265"/>
    <x v="336"/>
    <x v="10"/>
    <x v="5"/>
    <s v="Manufacturing"/>
    <x v="0"/>
    <s v="Latino"/>
    <n v="60"/>
    <d v="1998-07-16T00:00:00"/>
    <x v="339"/>
    <n v="0"/>
    <x v="0"/>
    <x v="7"/>
    <s v=""/>
    <x v="1"/>
    <x v="1"/>
    <n v="0"/>
    <n v="92932"/>
    <n v="1998"/>
    <n v="29"/>
    <s v="Thursday"/>
  </r>
  <r>
    <s v="E04601"/>
    <x v="337"/>
    <x v="7"/>
    <x v="1"/>
    <s v="Corporate"/>
    <x v="0"/>
    <s v="Latino"/>
    <n v="36"/>
    <d v="2009-06-30T00:00:00"/>
    <x v="340"/>
    <n v="0"/>
    <x v="0"/>
    <x v="5"/>
    <s v=""/>
    <x v="1"/>
    <x v="1"/>
    <n v="0"/>
    <n v="43363"/>
    <n v="2009"/>
    <n v="27"/>
    <s v="Tuesday"/>
  </r>
  <r>
    <s v="E04816"/>
    <x v="338"/>
    <x v="31"/>
    <x v="0"/>
    <s v="Speciality Products"/>
    <x v="1"/>
    <s v="Asian"/>
    <n v="31"/>
    <d v="2017-02-14T00:00:00"/>
    <x v="341"/>
    <n v="0"/>
    <x v="1"/>
    <x v="11"/>
    <s v=""/>
    <x v="1"/>
    <x v="1"/>
    <n v="0"/>
    <n v="95963"/>
    <n v="2017"/>
    <n v="7"/>
    <s v="Tuesday"/>
  </r>
  <r>
    <s v="E02147"/>
    <x v="339"/>
    <x v="6"/>
    <x v="1"/>
    <s v="Speciality Products"/>
    <x v="0"/>
    <s v="Latino"/>
    <n v="55"/>
    <d v="2010-04-29T00:00:00"/>
    <x v="342"/>
    <n v="0.05"/>
    <x v="2"/>
    <x v="12"/>
    <s v=""/>
    <x v="1"/>
    <x v="1"/>
    <n v="5551.9000000000005"/>
    <n v="116589.9"/>
    <n v="2010"/>
    <n v="18"/>
    <s v="Thursday"/>
  </r>
  <r>
    <s v="E02914"/>
    <x v="340"/>
    <x v="9"/>
    <x v="5"/>
    <s v="Research &amp; Development"/>
    <x v="0"/>
    <s v="Caucasian"/>
    <n v="51"/>
    <d v="1996-06-14T00:00:00"/>
    <x v="343"/>
    <n v="0.34"/>
    <x v="0"/>
    <x v="7"/>
    <s v=""/>
    <x v="1"/>
    <x v="1"/>
    <n v="68083.64"/>
    <n v="268329.64"/>
    <n v="1996"/>
    <n v="24"/>
    <s v="Friday"/>
  </r>
  <r>
    <s v="E03268"/>
    <x v="341"/>
    <x v="9"/>
    <x v="0"/>
    <s v="Corporate"/>
    <x v="0"/>
    <s v="Caucasian"/>
    <n v="48"/>
    <d v="2015-02-18T00:00:00"/>
    <x v="344"/>
    <n v="0.35"/>
    <x v="0"/>
    <x v="7"/>
    <s v=""/>
    <x v="1"/>
    <x v="1"/>
    <n v="68204.849999999991"/>
    <n v="263075.84999999998"/>
    <n v="2015"/>
    <n v="8"/>
    <s v="Wednesday"/>
  </r>
  <r>
    <s v="E03972"/>
    <x v="342"/>
    <x v="4"/>
    <x v="3"/>
    <s v="Research &amp; Development"/>
    <x v="1"/>
    <s v="Latino"/>
    <n v="58"/>
    <d v="1994-09-15T00:00:00"/>
    <x v="345"/>
    <n v="0"/>
    <x v="2"/>
    <x v="9"/>
    <d v="2016-10-03T00:00:00"/>
    <x v="0"/>
    <x v="0"/>
    <n v="0"/>
    <n v="98769"/>
    <n v="1994"/>
    <n v="38"/>
    <s v="Thursday"/>
  </r>
  <r>
    <s v="E02189"/>
    <x v="343"/>
    <x v="5"/>
    <x v="2"/>
    <s v="Research &amp; Development"/>
    <x v="0"/>
    <s v="Latino"/>
    <n v="29"/>
    <d v="2018-05-19T00:00:00"/>
    <x v="346"/>
    <n v="0"/>
    <x v="2"/>
    <x v="9"/>
    <s v=""/>
    <x v="1"/>
    <x v="1"/>
    <n v="0"/>
    <n v="65334"/>
    <n v="2018"/>
    <n v="20"/>
    <s v="Saturday"/>
  </r>
  <r>
    <s v="E04290"/>
    <x v="344"/>
    <x v="1"/>
    <x v="0"/>
    <s v="Manufacturing"/>
    <x v="0"/>
    <s v="Latino"/>
    <n v="25"/>
    <d v="2021-05-11T00:00:00"/>
    <x v="347"/>
    <n v="0"/>
    <x v="0"/>
    <x v="4"/>
    <s v=""/>
    <x v="1"/>
    <x v="1"/>
    <n v="0"/>
    <n v="83934"/>
    <n v="2021"/>
    <n v="20"/>
    <s v="Tuesday"/>
  </r>
  <r>
    <s v="E03630"/>
    <x v="345"/>
    <x v="2"/>
    <x v="3"/>
    <s v="Research &amp; Development"/>
    <x v="1"/>
    <s v="Caucasian"/>
    <n v="36"/>
    <d v="2016-09-03T00:00:00"/>
    <x v="348"/>
    <n v="0.28000000000000003"/>
    <x v="0"/>
    <x v="2"/>
    <s v=""/>
    <x v="1"/>
    <x v="1"/>
    <n v="42111.72"/>
    <n v="192510.72"/>
    <n v="2016"/>
    <n v="36"/>
    <s v="Saturday"/>
  </r>
  <r>
    <s v="E00432"/>
    <x v="346"/>
    <x v="2"/>
    <x v="4"/>
    <s v="Research &amp; Development"/>
    <x v="1"/>
    <s v="Asian"/>
    <n v="37"/>
    <d v="2012-05-19T00:00:00"/>
    <x v="349"/>
    <n v="0.19"/>
    <x v="1"/>
    <x v="10"/>
    <s v=""/>
    <x v="1"/>
    <x v="1"/>
    <n v="30453.200000000001"/>
    <n v="190733.2"/>
    <n v="2012"/>
    <n v="20"/>
    <s v="Saturday"/>
  </r>
  <r>
    <s v="E03045"/>
    <x v="347"/>
    <x v="20"/>
    <x v="4"/>
    <s v="Speciality Products"/>
    <x v="1"/>
    <s v="Asian"/>
    <n v="57"/>
    <d v="1997-04-28T00:00:00"/>
    <x v="350"/>
    <n v="0"/>
    <x v="0"/>
    <x v="4"/>
    <d v="1998-10-11T00:00:00"/>
    <x v="0"/>
    <x v="0"/>
    <n v="0"/>
    <n v="54051"/>
    <n v="1997"/>
    <n v="18"/>
    <s v="Monday"/>
  </r>
  <r>
    <s v="E01924"/>
    <x v="348"/>
    <x v="2"/>
    <x v="5"/>
    <s v="Research &amp; Development"/>
    <x v="0"/>
    <s v="Latino"/>
    <n v="59"/>
    <d v="2003-04-15T00:00:00"/>
    <x v="351"/>
    <n v="0.28999999999999998"/>
    <x v="2"/>
    <x v="12"/>
    <s v=""/>
    <x v="1"/>
    <x v="1"/>
    <n v="43702.71"/>
    <n v="194401.71"/>
    <n v="2003"/>
    <n v="16"/>
    <s v="Tuesday"/>
  </r>
  <r>
    <s v="E04877"/>
    <x v="349"/>
    <x v="13"/>
    <x v="6"/>
    <s v="Speciality Products"/>
    <x v="1"/>
    <s v="Latino"/>
    <n v="37"/>
    <d v="2013-03-30T00:00:00"/>
    <x v="352"/>
    <n v="0"/>
    <x v="0"/>
    <x v="4"/>
    <s v=""/>
    <x v="1"/>
    <x v="1"/>
    <n v="0"/>
    <n v="69570"/>
    <n v="2013"/>
    <n v="13"/>
    <s v="Saturday"/>
  </r>
  <r>
    <s v="E02770"/>
    <x v="350"/>
    <x v="31"/>
    <x v="0"/>
    <s v="Manufacturing"/>
    <x v="0"/>
    <s v="Asian"/>
    <n v="30"/>
    <d v="2019-03-29T00:00:00"/>
    <x v="353"/>
    <n v="0"/>
    <x v="1"/>
    <x v="11"/>
    <s v=""/>
    <x v="1"/>
    <x v="1"/>
    <n v="0"/>
    <n v="86774"/>
    <n v="2019"/>
    <n v="13"/>
    <s v="Friday"/>
  </r>
  <r>
    <s v="E04590"/>
    <x v="351"/>
    <x v="16"/>
    <x v="4"/>
    <s v="Manufacturing"/>
    <x v="1"/>
    <s v="Caucasian"/>
    <n v="49"/>
    <d v="2001-03-29T00:00:00"/>
    <x v="354"/>
    <n v="0"/>
    <x v="0"/>
    <x v="4"/>
    <s v=""/>
    <x v="1"/>
    <x v="1"/>
    <n v="0"/>
    <n v="57606"/>
    <n v="2001"/>
    <n v="13"/>
    <s v="Thursday"/>
  </r>
  <r>
    <s v="E01977"/>
    <x v="352"/>
    <x v="0"/>
    <x v="1"/>
    <s v="Corporate"/>
    <x v="0"/>
    <s v="Asian"/>
    <n v="48"/>
    <d v="2001-09-10T00:00:00"/>
    <x v="355"/>
    <n v="0.11"/>
    <x v="1"/>
    <x v="1"/>
    <s v=""/>
    <x v="1"/>
    <x v="1"/>
    <n v="13830.3"/>
    <n v="139560.29999999999"/>
    <n v="2001"/>
    <n v="37"/>
    <s v="Monday"/>
  </r>
  <r>
    <s v="E01378"/>
    <x v="353"/>
    <x v="27"/>
    <x v="0"/>
    <s v="Research &amp; Development"/>
    <x v="0"/>
    <s v="Asian"/>
    <n v="51"/>
    <d v="2012-02-25T00:00:00"/>
    <x v="356"/>
    <n v="0"/>
    <x v="0"/>
    <x v="7"/>
    <s v=""/>
    <x v="1"/>
    <x v="1"/>
    <n v="0"/>
    <n v="64170"/>
    <n v="2012"/>
    <n v="8"/>
    <s v="Saturday"/>
  </r>
  <r>
    <s v="E04224"/>
    <x v="354"/>
    <x v="15"/>
    <x v="4"/>
    <s v="Speciality Products"/>
    <x v="1"/>
    <s v="Latino"/>
    <n v="56"/>
    <d v="1998-01-21T00:00:00"/>
    <x v="357"/>
    <n v="0"/>
    <x v="0"/>
    <x v="3"/>
    <s v=""/>
    <x v="1"/>
    <x v="1"/>
    <n v="0"/>
    <n v="72303"/>
    <n v="1998"/>
    <n v="4"/>
    <s v="Wednesday"/>
  </r>
  <r>
    <s v="E03423"/>
    <x v="355"/>
    <x v="6"/>
    <x v="2"/>
    <s v="Research &amp; Development"/>
    <x v="1"/>
    <s v="Latino"/>
    <n v="36"/>
    <d v="2012-07-26T00:00:00"/>
    <x v="358"/>
    <n v="7.0000000000000007E-2"/>
    <x v="0"/>
    <x v="0"/>
    <s v=""/>
    <x v="1"/>
    <x v="1"/>
    <n v="7412.3700000000008"/>
    <n v="113303.37"/>
    <n v="2012"/>
    <n v="30"/>
    <s v="Thursday"/>
  </r>
  <r>
    <s v="E01584"/>
    <x v="356"/>
    <x v="9"/>
    <x v="6"/>
    <s v="Speciality Products"/>
    <x v="1"/>
    <s v="Asian"/>
    <n v="38"/>
    <d v="2021-08-25T00:00:00"/>
    <x v="359"/>
    <n v="0.36"/>
    <x v="0"/>
    <x v="5"/>
    <s v=""/>
    <x v="1"/>
    <x v="1"/>
    <n v="91882.8"/>
    <n v="347112.8"/>
    <n v="2021"/>
    <n v="35"/>
    <s v="Wednesday"/>
  </r>
  <r>
    <s v="E00788"/>
    <x v="357"/>
    <x v="13"/>
    <x v="2"/>
    <s v="Manufacturing"/>
    <x v="0"/>
    <s v="Latino"/>
    <n v="56"/>
    <d v="1992-06-15T00:00:00"/>
    <x v="360"/>
    <n v="0"/>
    <x v="2"/>
    <x v="12"/>
    <s v=""/>
    <x v="1"/>
    <x v="1"/>
    <n v="0"/>
    <n v="59591"/>
    <n v="1992"/>
    <n v="25"/>
    <s v="Monday"/>
  </r>
  <r>
    <s v="E00207"/>
    <x v="358"/>
    <x v="9"/>
    <x v="4"/>
    <s v="Manufacturing"/>
    <x v="0"/>
    <s v="Asian"/>
    <n v="52"/>
    <d v="2012-07-23T00:00:00"/>
    <x v="361"/>
    <n v="0.32"/>
    <x v="1"/>
    <x v="11"/>
    <s v=""/>
    <x v="1"/>
    <x v="1"/>
    <n v="59855.360000000001"/>
    <n v="246903.36"/>
    <n v="2012"/>
    <n v="30"/>
    <s v="Monday"/>
  </r>
  <r>
    <s v="E00834"/>
    <x v="359"/>
    <x v="13"/>
    <x v="1"/>
    <s v="Speciality Products"/>
    <x v="0"/>
    <s v="Latino"/>
    <n v="53"/>
    <d v="2002-02-09T00:00:00"/>
    <x v="362"/>
    <n v="0"/>
    <x v="0"/>
    <x v="3"/>
    <s v=""/>
    <x v="1"/>
    <x v="1"/>
    <n v="0"/>
    <n v="58605"/>
    <n v="2002"/>
    <n v="6"/>
    <s v="Saturday"/>
  </r>
  <r>
    <s v="E04571"/>
    <x v="360"/>
    <x v="2"/>
    <x v="5"/>
    <s v="Corporate"/>
    <x v="0"/>
    <s v="Latino"/>
    <n v="60"/>
    <d v="2017-01-04T00:00:00"/>
    <x v="363"/>
    <n v="0.2"/>
    <x v="0"/>
    <x v="5"/>
    <s v=""/>
    <x v="1"/>
    <x v="1"/>
    <n v="35700.400000000001"/>
    <n v="214202.4"/>
    <n v="2017"/>
    <n v="1"/>
    <s v="Wednesday"/>
  </r>
  <r>
    <s v="E02652"/>
    <x v="361"/>
    <x v="6"/>
    <x v="3"/>
    <s v="Speciality Products"/>
    <x v="1"/>
    <s v="Asian"/>
    <n v="63"/>
    <d v="2015-07-29T00:00:00"/>
    <x v="364"/>
    <n v="0.05"/>
    <x v="1"/>
    <x v="6"/>
    <s v=""/>
    <x v="1"/>
    <x v="1"/>
    <n v="5186.2000000000007"/>
    <n v="108910.2"/>
    <n v="2015"/>
    <n v="31"/>
    <s v="Wednesday"/>
  </r>
  <r>
    <s v="E02693"/>
    <x v="362"/>
    <x v="2"/>
    <x v="5"/>
    <s v="Research &amp; Development"/>
    <x v="0"/>
    <s v="Latino"/>
    <n v="37"/>
    <d v="2008-03-21T00:00:00"/>
    <x v="365"/>
    <n v="0.22"/>
    <x v="2"/>
    <x v="8"/>
    <s v=""/>
    <x v="1"/>
    <x v="1"/>
    <n v="34380.94"/>
    <n v="190657.94"/>
    <n v="2008"/>
    <n v="12"/>
    <s v="Friday"/>
  </r>
  <r>
    <s v="E03359"/>
    <x v="363"/>
    <x v="17"/>
    <x v="5"/>
    <s v="Research &amp; Development"/>
    <x v="0"/>
    <s v="Latino"/>
    <n v="30"/>
    <d v="2017-12-17T00:00:00"/>
    <x v="366"/>
    <n v="0"/>
    <x v="2"/>
    <x v="12"/>
    <s v=""/>
    <x v="1"/>
    <x v="1"/>
    <n v="0"/>
    <n v="87744"/>
    <n v="2017"/>
    <n v="51"/>
    <s v="Sunday"/>
  </r>
  <r>
    <s v="E00399"/>
    <x v="364"/>
    <x v="13"/>
    <x v="1"/>
    <s v="Manufacturing"/>
    <x v="1"/>
    <s v="Caucasian"/>
    <n v="30"/>
    <d v="2019-03-18T00:00:00"/>
    <x v="367"/>
    <n v="0"/>
    <x v="0"/>
    <x v="7"/>
    <s v=""/>
    <x v="1"/>
    <x v="1"/>
    <n v="0"/>
    <n v="54714"/>
    <n v="2019"/>
    <n v="12"/>
    <s v="Monday"/>
  </r>
  <r>
    <s v="E02971"/>
    <x v="365"/>
    <x v="14"/>
    <x v="0"/>
    <s v="Corporate"/>
    <x v="0"/>
    <s v="Asian"/>
    <n v="45"/>
    <d v="2013-08-25T00:00:00"/>
    <x v="368"/>
    <n v="0"/>
    <x v="1"/>
    <x v="10"/>
    <s v=""/>
    <x v="1"/>
    <x v="1"/>
    <n v="0"/>
    <n v="99169"/>
    <n v="2013"/>
    <n v="35"/>
    <s v="Sunday"/>
  </r>
  <r>
    <s v="E03327"/>
    <x v="366"/>
    <x v="0"/>
    <x v="3"/>
    <s v="Research &amp; Development"/>
    <x v="0"/>
    <s v="Asian"/>
    <n v="55"/>
    <d v="2006-06-20T00:00:00"/>
    <x v="369"/>
    <n v="0.12"/>
    <x v="1"/>
    <x v="1"/>
    <s v=""/>
    <x v="1"/>
    <x v="1"/>
    <n v="17115.36"/>
    <n v="159743.35999999999"/>
    <n v="2006"/>
    <n v="25"/>
    <s v="Tuesday"/>
  </r>
  <r>
    <s v="E00900"/>
    <x v="367"/>
    <x v="4"/>
    <x v="6"/>
    <s v="Manufacturing"/>
    <x v="0"/>
    <s v="Latino"/>
    <n v="33"/>
    <d v="2014-04-27T00:00:00"/>
    <x v="370"/>
    <n v="0"/>
    <x v="2"/>
    <x v="12"/>
    <s v=""/>
    <x v="1"/>
    <x v="1"/>
    <n v="0"/>
    <n v="75869"/>
    <n v="2014"/>
    <n v="18"/>
    <s v="Sunday"/>
  </r>
  <r>
    <s v="E00836"/>
    <x v="368"/>
    <x v="23"/>
    <x v="0"/>
    <s v="Manufacturing"/>
    <x v="0"/>
    <s v="Caucasian"/>
    <n v="65"/>
    <d v="2018-05-14T00:00:00"/>
    <x v="371"/>
    <n v="0"/>
    <x v="0"/>
    <x v="0"/>
    <s v=""/>
    <x v="1"/>
    <x v="1"/>
    <n v="0"/>
    <n v="60985"/>
    <n v="2018"/>
    <n v="20"/>
    <s v="Monday"/>
  </r>
  <r>
    <s v="E03854"/>
    <x v="369"/>
    <x v="0"/>
    <x v="0"/>
    <s v="Research &amp; Development"/>
    <x v="0"/>
    <s v="Asian"/>
    <n v="60"/>
    <d v="2010-07-24T00:00:00"/>
    <x v="372"/>
    <n v="0.1"/>
    <x v="1"/>
    <x v="6"/>
    <s v=""/>
    <x v="1"/>
    <x v="1"/>
    <n v="12691.1"/>
    <n v="139602.1"/>
    <n v="2010"/>
    <n v="30"/>
    <s v="Saturday"/>
  </r>
  <r>
    <s v="E04729"/>
    <x v="370"/>
    <x v="9"/>
    <x v="2"/>
    <s v="Research &amp; Development"/>
    <x v="1"/>
    <s v="Asian"/>
    <n v="56"/>
    <d v="2004-02-25T00:00:00"/>
    <x v="373"/>
    <n v="0.32"/>
    <x v="1"/>
    <x v="6"/>
    <s v=""/>
    <x v="1"/>
    <x v="1"/>
    <n v="69423.680000000008"/>
    <n v="286372.68"/>
    <n v="2004"/>
    <n v="9"/>
    <s v="Wednesday"/>
  </r>
  <r>
    <s v="E00360"/>
    <x v="371"/>
    <x v="2"/>
    <x v="5"/>
    <s v="Manufacturing"/>
    <x v="1"/>
    <s v="Asian"/>
    <n v="53"/>
    <d v="2012-10-22T00:00:00"/>
    <x v="374"/>
    <n v="0.28999999999999998"/>
    <x v="0"/>
    <x v="0"/>
    <s v=""/>
    <x v="1"/>
    <x v="1"/>
    <n v="48867.899999999994"/>
    <n v="217377.9"/>
    <n v="2012"/>
    <n v="43"/>
    <s v="Monday"/>
  </r>
  <r>
    <s v="E02284"/>
    <x v="372"/>
    <x v="17"/>
    <x v="5"/>
    <s v="Speciality Products"/>
    <x v="0"/>
    <s v="Latino"/>
    <n v="36"/>
    <d v="2016-03-14T00:00:00"/>
    <x v="375"/>
    <n v="0"/>
    <x v="2"/>
    <x v="12"/>
    <s v=""/>
    <x v="1"/>
    <x v="1"/>
    <n v="0"/>
    <n v="85870"/>
    <n v="2016"/>
    <n v="12"/>
    <s v="Monday"/>
  </r>
  <r>
    <s v="E00181"/>
    <x v="373"/>
    <x v="4"/>
    <x v="6"/>
    <s v="Corporate"/>
    <x v="0"/>
    <s v="Asian"/>
    <n v="46"/>
    <d v="2002-01-15T00:00:00"/>
    <x v="376"/>
    <n v="0"/>
    <x v="1"/>
    <x v="10"/>
    <d v="2003-01-02T00:00:00"/>
    <x v="0"/>
    <x v="0"/>
    <n v="0"/>
    <n v="86510"/>
    <n v="2002"/>
    <n v="3"/>
    <s v="Tuesday"/>
  </r>
  <r>
    <s v="E04168"/>
    <x v="374"/>
    <x v="6"/>
    <x v="2"/>
    <s v="Speciality Products"/>
    <x v="0"/>
    <s v="Latino"/>
    <n v="38"/>
    <d v="2017-09-21T00:00:00"/>
    <x v="377"/>
    <n v="0.09"/>
    <x v="2"/>
    <x v="12"/>
    <s v=""/>
    <x v="1"/>
    <x v="1"/>
    <n v="10768.23"/>
    <n v="130415.23"/>
    <n v="2017"/>
    <n v="38"/>
    <s v="Thursday"/>
  </r>
  <r>
    <s v="E02861"/>
    <x v="375"/>
    <x v="14"/>
    <x v="0"/>
    <s v="Research &amp; Development"/>
    <x v="1"/>
    <s v="Caucasian"/>
    <n v="62"/>
    <d v="2001-04-15T00:00:00"/>
    <x v="378"/>
    <n v="0"/>
    <x v="0"/>
    <x v="7"/>
    <s v=""/>
    <x v="1"/>
    <x v="1"/>
    <n v="0"/>
    <n v="80921"/>
    <n v="2001"/>
    <n v="16"/>
    <s v="Sunday"/>
  </r>
  <r>
    <s v="E01357"/>
    <x v="376"/>
    <x v="11"/>
    <x v="5"/>
    <s v="Research &amp; Development"/>
    <x v="0"/>
    <s v="Caucasian"/>
    <n v="61"/>
    <d v="2010-01-15T00:00:00"/>
    <x v="379"/>
    <n v="0.13"/>
    <x v="0"/>
    <x v="2"/>
    <s v=""/>
    <x v="1"/>
    <x v="1"/>
    <n v="12754.300000000001"/>
    <n v="110864.3"/>
    <n v="2010"/>
    <n v="3"/>
    <s v="Friday"/>
  </r>
  <r>
    <s v="E04387"/>
    <x v="377"/>
    <x v="23"/>
    <x v="0"/>
    <s v="Speciality Products"/>
    <x v="0"/>
    <s v="Caucasian"/>
    <n v="59"/>
    <d v="2017-10-20T00:00:00"/>
    <x v="380"/>
    <n v="0"/>
    <x v="0"/>
    <x v="3"/>
    <s v=""/>
    <x v="1"/>
    <x v="1"/>
    <n v="0"/>
    <n v="86831"/>
    <n v="2017"/>
    <n v="42"/>
    <s v="Friday"/>
  </r>
  <r>
    <s v="E03090"/>
    <x v="378"/>
    <x v="1"/>
    <x v="0"/>
    <s v="Speciality Products"/>
    <x v="0"/>
    <s v="Asian"/>
    <n v="49"/>
    <d v="2010-09-10T00:00:00"/>
    <x v="381"/>
    <n v="0"/>
    <x v="1"/>
    <x v="10"/>
    <s v=""/>
    <x v="1"/>
    <x v="1"/>
    <n v="0"/>
    <n v="72826"/>
    <n v="2010"/>
    <n v="37"/>
    <s v="Friday"/>
  </r>
  <r>
    <s v="E03591"/>
    <x v="379"/>
    <x v="2"/>
    <x v="6"/>
    <s v="Manufacturing"/>
    <x v="0"/>
    <s v="Asian"/>
    <n v="64"/>
    <d v="2011-02-14T00:00:00"/>
    <x v="382"/>
    <n v="0.19"/>
    <x v="0"/>
    <x v="0"/>
    <s v=""/>
    <x v="1"/>
    <x v="1"/>
    <n v="32531.23"/>
    <n v="203748.23"/>
    <n v="2011"/>
    <n v="8"/>
    <s v="Monday"/>
  </r>
  <r>
    <s v="E03328"/>
    <x v="380"/>
    <x v="6"/>
    <x v="0"/>
    <s v="Research &amp; Development"/>
    <x v="0"/>
    <s v="Caucasian"/>
    <n v="57"/>
    <d v="2020-04-27T00:00:00"/>
    <x v="383"/>
    <n v="7.0000000000000007E-2"/>
    <x v="0"/>
    <x v="7"/>
    <s v=""/>
    <x v="1"/>
    <x v="1"/>
    <n v="7214.06"/>
    <n v="110272.06"/>
    <n v="2020"/>
    <n v="18"/>
    <s v="Monday"/>
  </r>
  <r>
    <s v="E04937"/>
    <x v="381"/>
    <x v="6"/>
    <x v="2"/>
    <s v="Speciality Products"/>
    <x v="1"/>
    <s v="Asian"/>
    <n v="52"/>
    <d v="2014-08-07T00:00:00"/>
    <x v="384"/>
    <n v="7.0000000000000007E-2"/>
    <x v="0"/>
    <x v="3"/>
    <s v=""/>
    <x v="1"/>
    <x v="1"/>
    <n v="8194.34"/>
    <n v="125256.34"/>
    <n v="2014"/>
    <n v="32"/>
    <s v="Thursday"/>
  </r>
  <r>
    <s v="E00515"/>
    <x v="382"/>
    <x v="0"/>
    <x v="3"/>
    <s v="Speciality Products"/>
    <x v="1"/>
    <s v="Latino"/>
    <n v="40"/>
    <d v="2019-01-23T00:00:00"/>
    <x v="385"/>
    <n v="0.1"/>
    <x v="0"/>
    <x v="4"/>
    <s v=""/>
    <x v="1"/>
    <x v="1"/>
    <n v="15903.1"/>
    <n v="174934.1"/>
    <n v="2019"/>
    <n v="4"/>
    <s v="Wednesday"/>
  </r>
  <r>
    <s v="E01241"/>
    <x v="383"/>
    <x v="0"/>
    <x v="0"/>
    <s v="Research &amp; Development"/>
    <x v="0"/>
    <s v="Latino"/>
    <n v="49"/>
    <d v="2004-01-14T00:00:00"/>
    <x v="386"/>
    <n v="0.1"/>
    <x v="2"/>
    <x v="12"/>
    <s v=""/>
    <x v="1"/>
    <x v="1"/>
    <n v="12508.6"/>
    <n v="137594.6"/>
    <n v="2004"/>
    <n v="3"/>
    <s v="Wednesday"/>
  </r>
  <r>
    <s v="E03255"/>
    <x v="384"/>
    <x v="27"/>
    <x v="0"/>
    <s v="Speciality Products"/>
    <x v="1"/>
    <s v="Caucasian"/>
    <n v="43"/>
    <d v="2016-04-07T00:00:00"/>
    <x v="387"/>
    <n v="0"/>
    <x v="0"/>
    <x v="0"/>
    <s v=""/>
    <x v="1"/>
    <x v="1"/>
    <n v="0"/>
    <n v="67976"/>
    <n v="2016"/>
    <n v="15"/>
    <s v="Thursday"/>
  </r>
  <r>
    <s v="E01711"/>
    <x v="385"/>
    <x v="13"/>
    <x v="1"/>
    <s v="Speciality Products"/>
    <x v="1"/>
    <s v="Caucasian"/>
    <n v="31"/>
    <d v="2021-04-22T00:00:00"/>
    <x v="388"/>
    <n v="0"/>
    <x v="0"/>
    <x v="3"/>
    <s v=""/>
    <x v="1"/>
    <x v="1"/>
    <n v="0"/>
    <n v="74215"/>
    <n v="2021"/>
    <n v="17"/>
    <s v="Thursday"/>
  </r>
  <r>
    <s v="E00500"/>
    <x v="386"/>
    <x v="2"/>
    <x v="3"/>
    <s v="Manufacturing"/>
    <x v="1"/>
    <s v="Asian"/>
    <n v="55"/>
    <d v="2010-06-11T00:00:00"/>
    <x v="389"/>
    <n v="0.25"/>
    <x v="1"/>
    <x v="11"/>
    <s v=""/>
    <x v="1"/>
    <x v="1"/>
    <n v="46847.25"/>
    <n v="234236.25"/>
    <n v="2010"/>
    <n v="24"/>
    <s v="Friday"/>
  </r>
  <r>
    <s v="E04972"/>
    <x v="387"/>
    <x v="0"/>
    <x v="4"/>
    <s v="Speciality Products"/>
    <x v="0"/>
    <s v="Caucasian"/>
    <n v="41"/>
    <d v="2008-10-26T00:00:00"/>
    <x v="390"/>
    <n v="0.13"/>
    <x v="0"/>
    <x v="7"/>
    <s v=""/>
    <x v="1"/>
    <x v="1"/>
    <n v="17139.330000000002"/>
    <n v="148980.33000000002"/>
    <n v="2008"/>
    <n v="44"/>
    <s v="Sunday"/>
  </r>
  <r>
    <s v="E02728"/>
    <x v="388"/>
    <x v="4"/>
    <x v="3"/>
    <s v="Research &amp; Development"/>
    <x v="1"/>
    <s v="Asian"/>
    <n v="34"/>
    <d v="2011-07-26T00:00:00"/>
    <x v="391"/>
    <n v="0"/>
    <x v="1"/>
    <x v="10"/>
    <s v=""/>
    <x v="1"/>
    <x v="1"/>
    <n v="0"/>
    <n v="97231"/>
    <n v="2011"/>
    <n v="31"/>
    <s v="Tuesday"/>
  </r>
  <r>
    <s v="E04749"/>
    <x v="389"/>
    <x v="0"/>
    <x v="1"/>
    <s v="Corporate"/>
    <x v="0"/>
    <s v="Asian"/>
    <n v="41"/>
    <d v="2004-03-14T00:00:00"/>
    <x v="392"/>
    <n v="0.12"/>
    <x v="0"/>
    <x v="5"/>
    <s v=""/>
    <x v="1"/>
    <x v="1"/>
    <n v="18600.48"/>
    <n v="173604.48000000001"/>
    <n v="2004"/>
    <n v="12"/>
    <s v="Sunday"/>
  </r>
  <r>
    <s v="E02023"/>
    <x v="390"/>
    <x v="28"/>
    <x v="0"/>
    <s v="Manufacturing"/>
    <x v="1"/>
    <s v="Asian"/>
    <n v="40"/>
    <d v="2007-07-30T00:00:00"/>
    <x v="393"/>
    <n v="0"/>
    <x v="0"/>
    <x v="0"/>
    <s v=""/>
    <x v="1"/>
    <x v="1"/>
    <n v="0"/>
    <n v="41859"/>
    <n v="2007"/>
    <n v="31"/>
    <s v="Monday"/>
  </r>
  <r>
    <s v="E03166"/>
    <x v="391"/>
    <x v="12"/>
    <x v="0"/>
    <s v="Manufacturing"/>
    <x v="1"/>
    <s v="Black"/>
    <n v="42"/>
    <d v="2006-09-24T00:00:00"/>
    <x v="394"/>
    <n v="0"/>
    <x v="0"/>
    <x v="2"/>
    <s v=""/>
    <x v="1"/>
    <x v="1"/>
    <n v="0"/>
    <n v="52733"/>
    <n v="2006"/>
    <n v="39"/>
    <s v="Sunday"/>
  </r>
  <r>
    <s v="E02599"/>
    <x v="392"/>
    <x v="9"/>
    <x v="4"/>
    <s v="Corporate"/>
    <x v="1"/>
    <s v="Asian"/>
    <n v="31"/>
    <d v="2015-09-03T00:00:00"/>
    <x v="395"/>
    <n v="0.34"/>
    <x v="0"/>
    <x v="7"/>
    <s v=""/>
    <x v="1"/>
    <x v="1"/>
    <n v="85324.02"/>
    <n v="336277.02"/>
    <n v="2015"/>
    <n v="36"/>
    <s v="Thursday"/>
  </r>
  <r>
    <s v="E01014"/>
    <x v="393"/>
    <x v="2"/>
    <x v="6"/>
    <s v="Research &amp; Development"/>
    <x v="1"/>
    <s v="Asian"/>
    <n v="49"/>
    <d v="1999-02-19T00:00:00"/>
    <x v="396"/>
    <n v="0.21"/>
    <x v="1"/>
    <x v="1"/>
    <s v=""/>
    <x v="1"/>
    <x v="1"/>
    <n v="40279.47"/>
    <n v="232086.47"/>
    <n v="1999"/>
    <n v="8"/>
    <s v="Friday"/>
  </r>
  <r>
    <s v="E04529"/>
    <x v="394"/>
    <x v="1"/>
    <x v="0"/>
    <s v="Speciality Products"/>
    <x v="1"/>
    <s v="Asian"/>
    <n v="42"/>
    <d v="2014-06-23T00:00:00"/>
    <x v="397"/>
    <n v="0"/>
    <x v="1"/>
    <x v="1"/>
    <s v=""/>
    <x v="1"/>
    <x v="1"/>
    <n v="0"/>
    <n v="64677"/>
    <n v="2014"/>
    <n v="26"/>
    <s v="Monday"/>
  </r>
  <r>
    <s v="E00085"/>
    <x v="395"/>
    <x v="0"/>
    <x v="0"/>
    <s v="Corporate"/>
    <x v="1"/>
    <s v="Caucasian"/>
    <n v="46"/>
    <d v="2004-09-14T00:00:00"/>
    <x v="398"/>
    <n v="0.11"/>
    <x v="0"/>
    <x v="2"/>
    <s v=""/>
    <x v="1"/>
    <x v="1"/>
    <n v="14330.14"/>
    <n v="144604.14000000001"/>
    <n v="2004"/>
    <n v="38"/>
    <s v="Tuesday"/>
  </r>
  <r>
    <s v="E00632"/>
    <x v="396"/>
    <x v="23"/>
    <x v="0"/>
    <s v="Research &amp; Development"/>
    <x v="1"/>
    <s v="Asian"/>
    <n v="37"/>
    <d v="2017-07-06T00:00:00"/>
    <x v="399"/>
    <n v="0"/>
    <x v="1"/>
    <x v="6"/>
    <s v=""/>
    <x v="1"/>
    <x v="1"/>
    <n v="0"/>
    <n v="96331"/>
    <n v="2017"/>
    <n v="27"/>
    <s v="Thursday"/>
  </r>
  <r>
    <s v="E02108"/>
    <x v="397"/>
    <x v="0"/>
    <x v="1"/>
    <s v="Research &amp; Development"/>
    <x v="0"/>
    <s v="Caucasian"/>
    <n v="51"/>
    <d v="2006-04-28T00:00:00"/>
    <x v="400"/>
    <n v="0.13"/>
    <x v="0"/>
    <x v="2"/>
    <d v="2007-08-16T00:00:00"/>
    <x v="0"/>
    <x v="0"/>
    <n v="19598.54"/>
    <n v="170356.54"/>
    <n v="2006"/>
    <n v="17"/>
    <s v="Friday"/>
  </r>
  <r>
    <s v="E03802"/>
    <x v="398"/>
    <x v="2"/>
    <x v="5"/>
    <s v="Corporate"/>
    <x v="1"/>
    <s v="Latino"/>
    <n v="46"/>
    <d v="2014-07-19T00:00:00"/>
    <x v="401"/>
    <n v="0.21"/>
    <x v="2"/>
    <x v="12"/>
    <s v=""/>
    <x v="1"/>
    <x v="1"/>
    <n v="36462.089999999997"/>
    <n v="210091.09"/>
    <n v="2014"/>
    <n v="29"/>
    <s v="Saturday"/>
  </r>
  <r>
    <s v="E03685"/>
    <x v="399"/>
    <x v="29"/>
    <x v="0"/>
    <s v="Corporate"/>
    <x v="1"/>
    <s v="Black"/>
    <n v="55"/>
    <d v="1998-05-04T00:00:00"/>
    <x v="402"/>
    <n v="0"/>
    <x v="0"/>
    <x v="2"/>
    <s v=""/>
    <x v="1"/>
    <x v="1"/>
    <n v="0"/>
    <n v="62174"/>
    <n v="1998"/>
    <n v="19"/>
    <s v="Monday"/>
  </r>
  <r>
    <s v="E01089"/>
    <x v="400"/>
    <x v="13"/>
    <x v="3"/>
    <s v="Manufacturing"/>
    <x v="1"/>
    <s v="Caucasian"/>
    <n v="43"/>
    <d v="2017-10-20T00:00:00"/>
    <x v="403"/>
    <n v="0"/>
    <x v="0"/>
    <x v="3"/>
    <s v=""/>
    <x v="1"/>
    <x v="1"/>
    <n v="0"/>
    <n v="56555"/>
    <n v="2017"/>
    <n v="42"/>
    <s v="Friday"/>
  </r>
  <r>
    <s v="E03988"/>
    <x v="401"/>
    <x v="13"/>
    <x v="6"/>
    <s v="Manufacturing"/>
    <x v="1"/>
    <s v="Caucasian"/>
    <n v="48"/>
    <d v="2005-09-28T00:00:00"/>
    <x v="404"/>
    <n v="0"/>
    <x v="0"/>
    <x v="5"/>
    <s v=""/>
    <x v="1"/>
    <x v="1"/>
    <n v="0"/>
    <n v="74655"/>
    <n v="2005"/>
    <n v="40"/>
    <s v="Wednesday"/>
  </r>
  <r>
    <s v="E00401"/>
    <x v="402"/>
    <x v="27"/>
    <x v="0"/>
    <s v="Corporate"/>
    <x v="1"/>
    <s v="Caucasian"/>
    <n v="48"/>
    <d v="2003-08-11T00:00:00"/>
    <x v="405"/>
    <n v="0"/>
    <x v="0"/>
    <x v="0"/>
    <s v=""/>
    <x v="1"/>
    <x v="1"/>
    <n v="0"/>
    <n v="93017"/>
    <n v="2003"/>
    <n v="33"/>
    <s v="Monday"/>
  </r>
  <r>
    <s v="E03429"/>
    <x v="403"/>
    <x v="4"/>
    <x v="6"/>
    <s v="Manufacturing"/>
    <x v="1"/>
    <s v="Asian"/>
    <n v="51"/>
    <d v="2012-04-14T00:00:00"/>
    <x v="406"/>
    <n v="0"/>
    <x v="1"/>
    <x v="11"/>
    <s v=""/>
    <x v="1"/>
    <x v="1"/>
    <n v="0"/>
    <n v="82300"/>
    <n v="2012"/>
    <n v="15"/>
    <s v="Saturday"/>
  </r>
  <r>
    <s v="E02417"/>
    <x v="404"/>
    <x v="18"/>
    <x v="5"/>
    <s v="Research &amp; Development"/>
    <x v="0"/>
    <s v="Caucasian"/>
    <n v="46"/>
    <d v="2008-01-24T00:00:00"/>
    <x v="407"/>
    <n v="0"/>
    <x v="0"/>
    <x v="2"/>
    <s v=""/>
    <x v="1"/>
    <x v="1"/>
    <n v="0"/>
    <n v="91621"/>
    <n v="2008"/>
    <n v="4"/>
    <s v="Thursday"/>
  </r>
  <r>
    <s v="E00359"/>
    <x v="405"/>
    <x v="4"/>
    <x v="6"/>
    <s v="Research &amp; Development"/>
    <x v="1"/>
    <s v="Latino"/>
    <n v="33"/>
    <d v="2014-11-30T00:00:00"/>
    <x v="408"/>
    <n v="0"/>
    <x v="0"/>
    <x v="4"/>
    <s v=""/>
    <x v="1"/>
    <x v="1"/>
    <n v="0"/>
    <n v="91280"/>
    <n v="2014"/>
    <n v="49"/>
    <s v="Sunday"/>
  </r>
  <r>
    <s v="E02044"/>
    <x v="406"/>
    <x v="20"/>
    <x v="4"/>
    <s v="Manufacturing"/>
    <x v="0"/>
    <s v="Black"/>
    <n v="42"/>
    <d v="2020-09-18T00:00:00"/>
    <x v="409"/>
    <n v="0"/>
    <x v="0"/>
    <x v="7"/>
    <s v=""/>
    <x v="1"/>
    <x v="1"/>
    <n v="0"/>
    <n v="47071"/>
    <n v="2020"/>
    <n v="38"/>
    <s v="Friday"/>
  </r>
  <r>
    <s v="E01479"/>
    <x v="407"/>
    <x v="30"/>
    <x v="0"/>
    <s v="Manufacturing"/>
    <x v="0"/>
    <s v="Caucasian"/>
    <n v="55"/>
    <d v="2011-11-21T00:00:00"/>
    <x v="410"/>
    <n v="0"/>
    <x v="0"/>
    <x v="2"/>
    <s v=""/>
    <x v="1"/>
    <x v="1"/>
    <n v="0"/>
    <n v="81218"/>
    <n v="2011"/>
    <n v="48"/>
    <s v="Monday"/>
  </r>
  <r>
    <s v="E04962"/>
    <x v="408"/>
    <x v="9"/>
    <x v="5"/>
    <s v="Manufacturing"/>
    <x v="0"/>
    <s v="Asian"/>
    <n v="50"/>
    <d v="2008-10-13T00:00:00"/>
    <x v="411"/>
    <n v="0.4"/>
    <x v="1"/>
    <x v="1"/>
    <d v="2019-12-11T00:00:00"/>
    <x v="0"/>
    <x v="0"/>
    <n v="72720.400000000009"/>
    <n v="254521.40000000002"/>
    <n v="2008"/>
    <n v="42"/>
    <s v="Monday"/>
  </r>
  <r>
    <s v="E02769"/>
    <x v="409"/>
    <x v="5"/>
    <x v="2"/>
    <s v="Manufacturing"/>
    <x v="0"/>
    <s v="Caucasian"/>
    <n v="26"/>
    <d v="2021-11-21T00:00:00"/>
    <x v="412"/>
    <n v="0"/>
    <x v="0"/>
    <x v="2"/>
    <s v=""/>
    <x v="1"/>
    <x v="1"/>
    <n v="0"/>
    <n v="63137"/>
    <n v="2021"/>
    <n v="48"/>
    <s v="Sunday"/>
  </r>
  <r>
    <s v="E03893"/>
    <x v="410"/>
    <x v="9"/>
    <x v="5"/>
    <s v="Manufacturing"/>
    <x v="0"/>
    <s v="Asian"/>
    <n v="55"/>
    <d v="2018-09-02T00:00:00"/>
    <x v="413"/>
    <n v="0.34"/>
    <x v="1"/>
    <x v="11"/>
    <s v=""/>
    <x v="1"/>
    <x v="1"/>
    <n v="75298.100000000006"/>
    <n v="296763.09999999998"/>
    <n v="2018"/>
    <n v="36"/>
    <s v="Sunday"/>
  </r>
  <r>
    <s v="E00553"/>
    <x v="411"/>
    <x v="10"/>
    <x v="5"/>
    <s v="Research &amp; Development"/>
    <x v="0"/>
    <s v="Asian"/>
    <n v="50"/>
    <d v="2013-05-10T00:00:00"/>
    <x v="414"/>
    <n v="0"/>
    <x v="0"/>
    <x v="5"/>
    <d v="2019-08-04T00:00:00"/>
    <x v="0"/>
    <x v="0"/>
    <n v="0"/>
    <n v="79388"/>
    <n v="2013"/>
    <n v="19"/>
    <s v="Friday"/>
  </r>
  <r>
    <s v="E03540"/>
    <x v="412"/>
    <x v="29"/>
    <x v="0"/>
    <s v="Manufacturing"/>
    <x v="0"/>
    <s v="Caucasian"/>
    <n v="28"/>
    <d v="2018-01-22T00:00:00"/>
    <x v="415"/>
    <n v="0"/>
    <x v="0"/>
    <x v="0"/>
    <s v=""/>
    <x v="1"/>
    <x v="1"/>
    <n v="0"/>
    <n v="68176"/>
    <n v="2018"/>
    <n v="4"/>
    <s v="Monday"/>
  </r>
  <r>
    <s v="E02769"/>
    <x v="413"/>
    <x v="0"/>
    <x v="1"/>
    <s v="Research &amp; Development"/>
    <x v="0"/>
    <s v="Latino"/>
    <n v="39"/>
    <d v="2019-10-18T00:00:00"/>
    <x v="416"/>
    <n v="0.11"/>
    <x v="0"/>
    <x v="2"/>
    <s v=""/>
    <x v="1"/>
    <x v="1"/>
    <n v="13511.19"/>
    <n v="136340.19"/>
    <n v="2019"/>
    <n v="42"/>
    <s v="Friday"/>
  </r>
  <r>
    <s v="E03277"/>
    <x v="414"/>
    <x v="0"/>
    <x v="6"/>
    <s v="Speciality Products"/>
    <x v="0"/>
    <s v="Asian"/>
    <n v="31"/>
    <d v="2019-08-18T00:00:00"/>
    <x v="417"/>
    <n v="0.12"/>
    <x v="1"/>
    <x v="6"/>
    <s v=""/>
    <x v="1"/>
    <x v="1"/>
    <n v="15162.359999999999"/>
    <n v="141515.35999999999"/>
    <n v="2019"/>
    <n v="34"/>
    <s v="Sunday"/>
  </r>
  <r>
    <s v="E04194"/>
    <x v="415"/>
    <x v="2"/>
    <x v="3"/>
    <s v="Speciality Products"/>
    <x v="0"/>
    <s v="Asian"/>
    <n v="55"/>
    <d v="2010-10-17T00:00:00"/>
    <x v="418"/>
    <n v="0.23"/>
    <x v="1"/>
    <x v="11"/>
    <s v=""/>
    <x v="1"/>
    <x v="1"/>
    <n v="43407.21"/>
    <n v="232134.21"/>
    <n v="2010"/>
    <n v="43"/>
    <s v="Sunday"/>
  </r>
  <r>
    <s v="E01807"/>
    <x v="416"/>
    <x v="4"/>
    <x v="2"/>
    <s v="Research &amp; Development"/>
    <x v="1"/>
    <s v="Asian"/>
    <n v="52"/>
    <d v="1994-02-18T00:00:00"/>
    <x v="419"/>
    <n v="0"/>
    <x v="0"/>
    <x v="0"/>
    <s v=""/>
    <x v="1"/>
    <x v="1"/>
    <n v="0"/>
    <n v="99624"/>
    <n v="1994"/>
    <n v="8"/>
    <s v="Friday"/>
  </r>
  <r>
    <s v="E01762"/>
    <x v="417"/>
    <x v="6"/>
    <x v="2"/>
    <s v="Speciality Products"/>
    <x v="0"/>
    <s v="Asian"/>
    <n v="55"/>
    <d v="2012-10-20T00:00:00"/>
    <x v="420"/>
    <n v="0.06"/>
    <x v="0"/>
    <x v="7"/>
    <s v=""/>
    <x v="1"/>
    <x v="1"/>
    <n v="6521.16"/>
    <n v="115207.16"/>
    <n v="2012"/>
    <n v="42"/>
    <s v="Saturday"/>
  </r>
  <r>
    <s v="E02632"/>
    <x v="418"/>
    <x v="7"/>
    <x v="3"/>
    <s v="Corporate"/>
    <x v="0"/>
    <s v="Latino"/>
    <n v="56"/>
    <d v="1995-04-13T00:00:00"/>
    <x v="421"/>
    <n v="0"/>
    <x v="2"/>
    <x v="8"/>
    <s v=""/>
    <x v="1"/>
    <x v="1"/>
    <n v="0"/>
    <n v="50857"/>
    <n v="1995"/>
    <n v="15"/>
    <s v="Thursday"/>
  </r>
  <r>
    <s v="E04226"/>
    <x v="419"/>
    <x v="19"/>
    <x v="5"/>
    <s v="Manufacturing"/>
    <x v="1"/>
    <s v="Caucasian"/>
    <n v="47"/>
    <d v="2001-01-02T00:00:00"/>
    <x v="422"/>
    <n v="0"/>
    <x v="0"/>
    <x v="2"/>
    <s v=""/>
    <x v="1"/>
    <x v="1"/>
    <n v="0"/>
    <n v="120628"/>
    <n v="2001"/>
    <n v="1"/>
    <s v="Tuesday"/>
  </r>
  <r>
    <s v="E04101"/>
    <x v="420"/>
    <x v="2"/>
    <x v="2"/>
    <s v="Speciality Products"/>
    <x v="0"/>
    <s v="Caucasian"/>
    <n v="63"/>
    <d v="2020-06-14T00:00:00"/>
    <x v="423"/>
    <n v="0.27"/>
    <x v="0"/>
    <x v="7"/>
    <s v=""/>
    <x v="1"/>
    <x v="1"/>
    <n v="48928.32"/>
    <n v="230144.32"/>
    <n v="2020"/>
    <n v="25"/>
    <s v="Sunday"/>
  </r>
  <r>
    <s v="E01981"/>
    <x v="421"/>
    <x v="7"/>
    <x v="1"/>
    <s v="Corporate"/>
    <x v="0"/>
    <s v="Caucasian"/>
    <n v="63"/>
    <d v="2012-03-16T00:00:00"/>
    <x v="424"/>
    <n v="0"/>
    <x v="0"/>
    <x v="2"/>
    <s v=""/>
    <x v="1"/>
    <x v="1"/>
    <n v="0"/>
    <n v="46081"/>
    <n v="2012"/>
    <n v="11"/>
    <s v="Friday"/>
  </r>
  <r>
    <s v="E02534"/>
    <x v="422"/>
    <x v="0"/>
    <x v="3"/>
    <s v="Corporate"/>
    <x v="0"/>
    <s v="Caucasian"/>
    <n v="55"/>
    <d v="2004-05-28T00:00:00"/>
    <x v="425"/>
    <n v="0.12"/>
    <x v="0"/>
    <x v="7"/>
    <s v=""/>
    <x v="1"/>
    <x v="1"/>
    <n v="19186.2"/>
    <n v="179071.2"/>
    <n v="2004"/>
    <n v="22"/>
    <s v="Friday"/>
  </r>
  <r>
    <s v="E01238"/>
    <x v="423"/>
    <x v="2"/>
    <x v="2"/>
    <s v="Manufacturing"/>
    <x v="0"/>
    <s v="Caucasian"/>
    <n v="55"/>
    <d v="1995-10-29T00:00:00"/>
    <x v="426"/>
    <n v="0.15"/>
    <x v="0"/>
    <x v="5"/>
    <s v=""/>
    <x v="1"/>
    <x v="1"/>
    <n v="22990.649999999998"/>
    <n v="176261.65"/>
    <n v="1995"/>
    <n v="44"/>
    <s v="Sunday"/>
  </r>
  <r>
    <s v="E01118"/>
    <x v="424"/>
    <x v="6"/>
    <x v="4"/>
    <s v="Manufacturing"/>
    <x v="1"/>
    <s v="Asian"/>
    <n v="42"/>
    <d v="2009-12-12T00:00:00"/>
    <x v="427"/>
    <n v="0.08"/>
    <x v="0"/>
    <x v="3"/>
    <s v=""/>
    <x v="1"/>
    <x v="1"/>
    <n v="9139.36"/>
    <n v="123381.36"/>
    <n v="2009"/>
    <n v="50"/>
    <s v="Saturday"/>
  </r>
  <r>
    <s v="E04041"/>
    <x v="425"/>
    <x v="12"/>
    <x v="0"/>
    <s v="Speciality Products"/>
    <x v="0"/>
    <s v="Asian"/>
    <n v="39"/>
    <d v="2020-11-18T00:00:00"/>
    <x v="428"/>
    <n v="0"/>
    <x v="1"/>
    <x v="6"/>
    <s v=""/>
    <x v="1"/>
    <x v="1"/>
    <n v="0"/>
    <n v="48415"/>
    <n v="2020"/>
    <n v="47"/>
    <s v="Wednesday"/>
  </r>
  <r>
    <s v="E04308"/>
    <x v="426"/>
    <x v="25"/>
    <x v="5"/>
    <s v="Manufacturing"/>
    <x v="1"/>
    <s v="Latino"/>
    <n v="35"/>
    <d v="2017-05-23T00:00:00"/>
    <x v="429"/>
    <n v="0"/>
    <x v="0"/>
    <x v="0"/>
    <s v=""/>
    <x v="1"/>
    <x v="1"/>
    <n v="0"/>
    <n v="65566"/>
    <n v="2017"/>
    <n v="21"/>
    <s v="Tuesday"/>
  </r>
  <r>
    <s v="E01052"/>
    <x v="427"/>
    <x v="0"/>
    <x v="6"/>
    <s v="Research &amp; Development"/>
    <x v="1"/>
    <s v="Asian"/>
    <n v="45"/>
    <d v="2001-05-03T00:00:00"/>
    <x v="430"/>
    <n v="0.12"/>
    <x v="1"/>
    <x v="6"/>
    <d v="2011-12-26T00:00:00"/>
    <x v="0"/>
    <x v="0"/>
    <n v="17730.239999999998"/>
    <n v="165482.23999999999"/>
    <n v="2001"/>
    <n v="18"/>
    <s v="Thursday"/>
  </r>
  <r>
    <s v="E04165"/>
    <x v="428"/>
    <x v="0"/>
    <x v="6"/>
    <s v="Manufacturing"/>
    <x v="0"/>
    <s v="Asian"/>
    <n v="25"/>
    <d v="2021-09-14T00:00:00"/>
    <x v="431"/>
    <n v="0.14000000000000001"/>
    <x v="1"/>
    <x v="1"/>
    <s v=""/>
    <x v="1"/>
    <x v="1"/>
    <n v="19153.400000000001"/>
    <n v="155963.4"/>
    <n v="2021"/>
    <n v="38"/>
    <s v="Tuesday"/>
  </r>
  <r>
    <s v="E02295"/>
    <x v="429"/>
    <x v="7"/>
    <x v="2"/>
    <s v="Corporate"/>
    <x v="1"/>
    <s v="Caucasian"/>
    <n v="47"/>
    <d v="2013-02-28T00:00:00"/>
    <x v="432"/>
    <n v="0"/>
    <x v="0"/>
    <x v="2"/>
    <s v=""/>
    <x v="1"/>
    <x v="1"/>
    <n v="0"/>
    <n v="54635"/>
    <n v="2013"/>
    <n v="9"/>
    <s v="Thursday"/>
  </r>
  <r>
    <s v="E04546"/>
    <x v="430"/>
    <x v="21"/>
    <x v="0"/>
    <s v="Corporate"/>
    <x v="0"/>
    <s v="Caucasian"/>
    <n v="42"/>
    <d v="2020-02-05T00:00:00"/>
    <x v="433"/>
    <n v="0"/>
    <x v="0"/>
    <x v="7"/>
    <s v=""/>
    <x v="1"/>
    <x v="1"/>
    <n v="0"/>
    <n v="96636"/>
    <n v="2020"/>
    <n v="6"/>
    <s v="Wednesday"/>
  </r>
  <r>
    <s v="E04217"/>
    <x v="431"/>
    <x v="27"/>
    <x v="0"/>
    <s v="Manufacturing"/>
    <x v="0"/>
    <s v="Black"/>
    <n v="35"/>
    <d v="2014-10-29T00:00:00"/>
    <x v="434"/>
    <n v="0"/>
    <x v="0"/>
    <x v="2"/>
    <s v=""/>
    <x v="1"/>
    <x v="1"/>
    <n v="0"/>
    <n v="91592"/>
    <n v="2014"/>
    <n v="44"/>
    <s v="Wednesday"/>
  </r>
  <r>
    <s v="E00650"/>
    <x v="432"/>
    <x v="20"/>
    <x v="4"/>
    <s v="Research &amp; Development"/>
    <x v="0"/>
    <s v="Asian"/>
    <n v="45"/>
    <d v="2000-08-17T00:00:00"/>
    <x v="435"/>
    <n v="0"/>
    <x v="1"/>
    <x v="11"/>
    <s v=""/>
    <x v="1"/>
    <x v="1"/>
    <n v="0"/>
    <n v="55563"/>
    <n v="2000"/>
    <n v="34"/>
    <s v="Thursday"/>
  </r>
  <r>
    <s v="E00344"/>
    <x v="433"/>
    <x v="2"/>
    <x v="0"/>
    <s v="Research &amp; Development"/>
    <x v="0"/>
    <s v="Asian"/>
    <n v="52"/>
    <d v="1996-02-14T00:00:00"/>
    <x v="436"/>
    <n v="0.23"/>
    <x v="1"/>
    <x v="10"/>
    <s v=""/>
    <x v="1"/>
    <x v="1"/>
    <n v="36736.520000000004"/>
    <n v="196460.52000000002"/>
    <n v="1996"/>
    <n v="7"/>
    <s v="Wednesday"/>
  </r>
  <r>
    <s v="E04645"/>
    <x v="434"/>
    <x v="9"/>
    <x v="6"/>
    <s v="Corporate"/>
    <x v="1"/>
    <s v="Asian"/>
    <n v="57"/>
    <d v="2017-08-04T00:00:00"/>
    <x v="437"/>
    <n v="0.36"/>
    <x v="0"/>
    <x v="2"/>
    <s v=""/>
    <x v="1"/>
    <x v="1"/>
    <n v="65948.399999999994"/>
    <n v="249138.4"/>
    <n v="2017"/>
    <n v="31"/>
    <s v="Friday"/>
  </r>
  <r>
    <s v="E03880"/>
    <x v="435"/>
    <x v="7"/>
    <x v="3"/>
    <s v="Speciality Products"/>
    <x v="0"/>
    <s v="Caucasian"/>
    <n v="56"/>
    <d v="2019-12-25T00:00:00"/>
    <x v="438"/>
    <n v="0"/>
    <x v="0"/>
    <x v="3"/>
    <s v=""/>
    <x v="1"/>
    <x v="1"/>
    <n v="0"/>
    <n v="54829"/>
    <n v="2019"/>
    <n v="52"/>
    <s v="Wednesday"/>
  </r>
  <r>
    <s v="E02730"/>
    <x v="436"/>
    <x v="10"/>
    <x v="5"/>
    <s v="Corporate"/>
    <x v="1"/>
    <s v="Latino"/>
    <n v="46"/>
    <d v="2005-04-22T00:00:00"/>
    <x v="439"/>
    <n v="0"/>
    <x v="2"/>
    <x v="9"/>
    <s v=""/>
    <x v="1"/>
    <x v="1"/>
    <n v="0"/>
    <n v="96639"/>
    <n v="2005"/>
    <n v="17"/>
    <s v="Friday"/>
  </r>
  <r>
    <s v="E04517"/>
    <x v="437"/>
    <x v="6"/>
    <x v="6"/>
    <s v="Speciality Products"/>
    <x v="0"/>
    <s v="Asian"/>
    <n v="43"/>
    <d v="2006-06-11T00:00:00"/>
    <x v="440"/>
    <n v="0.09"/>
    <x v="0"/>
    <x v="4"/>
    <s v=""/>
    <x v="1"/>
    <x v="1"/>
    <n v="10555.02"/>
    <n v="127833.02"/>
    <n v="2006"/>
    <n v="24"/>
    <s v="Sunday"/>
  </r>
  <r>
    <s v="E00965"/>
    <x v="438"/>
    <x v="3"/>
    <x v="0"/>
    <s v="Speciality Products"/>
    <x v="1"/>
    <s v="Asian"/>
    <n v="53"/>
    <d v="2008-02-09T00:00:00"/>
    <x v="441"/>
    <n v="0.09"/>
    <x v="1"/>
    <x v="6"/>
    <s v=""/>
    <x v="1"/>
    <x v="1"/>
    <n v="7577.37"/>
    <n v="91770.37"/>
    <n v="2008"/>
    <n v="6"/>
    <s v="Saturday"/>
  </r>
  <r>
    <s v="E04639"/>
    <x v="439"/>
    <x v="32"/>
    <x v="0"/>
    <s v="Manufacturing"/>
    <x v="0"/>
    <s v="Caucasian"/>
    <n v="47"/>
    <d v="2018-07-28T00:00:00"/>
    <x v="442"/>
    <n v="0"/>
    <x v="0"/>
    <x v="0"/>
    <s v=""/>
    <x v="1"/>
    <x v="1"/>
    <n v="0"/>
    <n v="87806"/>
    <n v="2018"/>
    <n v="30"/>
    <s v="Saturday"/>
  </r>
  <r>
    <s v="E00465"/>
    <x v="440"/>
    <x v="22"/>
    <x v="5"/>
    <s v="Research &amp; Development"/>
    <x v="1"/>
    <s v="Caucasian"/>
    <n v="62"/>
    <d v="2011-10-04T00:00:00"/>
    <x v="443"/>
    <n v="0"/>
    <x v="0"/>
    <x v="0"/>
    <s v=""/>
    <x v="1"/>
    <x v="1"/>
    <n v="0"/>
    <n v="63959"/>
    <n v="2011"/>
    <n v="41"/>
    <s v="Tuesday"/>
  </r>
  <r>
    <s v="E03058"/>
    <x v="441"/>
    <x v="9"/>
    <x v="0"/>
    <s v="Research &amp; Development"/>
    <x v="1"/>
    <s v="Asian"/>
    <n v="35"/>
    <d v="2015-06-11T00:00:00"/>
    <x v="444"/>
    <n v="0.36"/>
    <x v="1"/>
    <x v="6"/>
    <s v=""/>
    <x v="1"/>
    <x v="1"/>
    <n v="84500.28"/>
    <n v="319223.28000000003"/>
    <n v="2015"/>
    <n v="24"/>
    <s v="Thursday"/>
  </r>
  <r>
    <s v="E02337"/>
    <x v="442"/>
    <x v="7"/>
    <x v="3"/>
    <s v="Corporate"/>
    <x v="0"/>
    <s v="Asian"/>
    <n v="27"/>
    <d v="2019-08-24T00:00:00"/>
    <x v="445"/>
    <n v="0"/>
    <x v="1"/>
    <x v="1"/>
    <s v=""/>
    <x v="1"/>
    <x v="1"/>
    <n v="0"/>
    <n v="50809"/>
    <n v="2019"/>
    <n v="34"/>
    <s v="Saturday"/>
  </r>
  <r>
    <s v="E04927"/>
    <x v="443"/>
    <x v="4"/>
    <x v="1"/>
    <s v="Manufacturing"/>
    <x v="1"/>
    <s v="Caucasian"/>
    <n v="55"/>
    <d v="2002-07-19T00:00:00"/>
    <x v="446"/>
    <n v="0"/>
    <x v="0"/>
    <x v="4"/>
    <s v=""/>
    <x v="1"/>
    <x v="1"/>
    <n v="0"/>
    <n v="77396"/>
    <n v="2002"/>
    <n v="29"/>
    <s v="Friday"/>
  </r>
  <r>
    <s v="E03799"/>
    <x v="444"/>
    <x v="4"/>
    <x v="1"/>
    <s v="Speciality Products"/>
    <x v="0"/>
    <s v="Asian"/>
    <n v="63"/>
    <d v="1999-12-31T00:00:00"/>
    <x v="447"/>
    <n v="0"/>
    <x v="0"/>
    <x v="3"/>
    <s v=""/>
    <x v="1"/>
    <x v="1"/>
    <n v="0"/>
    <n v="89523"/>
    <n v="1999"/>
    <n v="53"/>
    <s v="Friday"/>
  </r>
  <r>
    <s v="E04538"/>
    <x v="445"/>
    <x v="21"/>
    <x v="0"/>
    <s v="Corporate"/>
    <x v="0"/>
    <s v="Asian"/>
    <n v="53"/>
    <d v="2011-07-20T00:00:00"/>
    <x v="448"/>
    <n v="0"/>
    <x v="1"/>
    <x v="1"/>
    <s v=""/>
    <x v="1"/>
    <x v="1"/>
    <n v="0"/>
    <n v="86173"/>
    <n v="2011"/>
    <n v="30"/>
    <s v="Wednesday"/>
  </r>
  <r>
    <s v="E02633"/>
    <x v="446"/>
    <x v="9"/>
    <x v="2"/>
    <s v="Manufacturing"/>
    <x v="0"/>
    <s v="Black"/>
    <n v="54"/>
    <d v="2000-08-19T00:00:00"/>
    <x v="449"/>
    <n v="0.38"/>
    <x v="0"/>
    <x v="7"/>
    <s v=""/>
    <x v="1"/>
    <x v="1"/>
    <n v="84445.119999999995"/>
    <n v="306669.12"/>
    <n v="2000"/>
    <n v="34"/>
    <s v="Saturday"/>
  </r>
  <r>
    <s v="E02965"/>
    <x v="447"/>
    <x v="0"/>
    <x v="1"/>
    <s v="Research &amp; Development"/>
    <x v="1"/>
    <s v="Asian"/>
    <n v="43"/>
    <d v="2021-04-17T00:00:00"/>
    <x v="20"/>
    <n v="0.15"/>
    <x v="0"/>
    <x v="0"/>
    <s v=""/>
    <x v="1"/>
    <x v="1"/>
    <n v="21921"/>
    <n v="168061"/>
    <n v="2021"/>
    <n v="16"/>
    <s v="Saturday"/>
  </r>
  <r>
    <s v="E04345"/>
    <x v="448"/>
    <x v="11"/>
    <x v="5"/>
    <s v="Speciality Products"/>
    <x v="0"/>
    <s v="Caucasian"/>
    <n v="64"/>
    <d v="1994-06-20T00:00:00"/>
    <x v="450"/>
    <n v="0.1"/>
    <x v="0"/>
    <x v="2"/>
    <s v=""/>
    <x v="1"/>
    <x v="1"/>
    <n v="10945.6"/>
    <n v="120401.60000000001"/>
    <n v="1994"/>
    <n v="26"/>
    <s v="Monday"/>
  </r>
  <r>
    <s v="E02895"/>
    <x v="449"/>
    <x v="2"/>
    <x v="1"/>
    <s v="Research &amp; Development"/>
    <x v="0"/>
    <s v="Latino"/>
    <n v="65"/>
    <d v="2008-10-07T00:00:00"/>
    <x v="451"/>
    <n v="0.15"/>
    <x v="2"/>
    <x v="8"/>
    <s v=""/>
    <x v="1"/>
    <x v="1"/>
    <n v="25533.149999999998"/>
    <n v="195754.15"/>
    <n v="2008"/>
    <n v="41"/>
    <s v="Tuesday"/>
  </r>
  <r>
    <s v="E01132"/>
    <x v="450"/>
    <x v="3"/>
    <x v="0"/>
    <s v="Research &amp; Development"/>
    <x v="0"/>
    <s v="Caucasian"/>
    <n v="42"/>
    <d v="2006-03-01T00:00:00"/>
    <x v="452"/>
    <n v="0.05"/>
    <x v="0"/>
    <x v="0"/>
    <d v="2015-08-08T00:00:00"/>
    <x v="0"/>
    <x v="0"/>
    <n v="4871.6500000000005"/>
    <n v="102304.65"/>
    <n v="2006"/>
    <n v="9"/>
    <s v="Wednesday"/>
  </r>
  <r>
    <s v="E00758"/>
    <x v="451"/>
    <x v="5"/>
    <x v="2"/>
    <s v="Manufacturing"/>
    <x v="1"/>
    <s v="Asian"/>
    <n v="35"/>
    <d v="2013-08-30T00:00:00"/>
    <x v="453"/>
    <n v="0"/>
    <x v="1"/>
    <x v="6"/>
    <s v=""/>
    <x v="1"/>
    <x v="1"/>
    <n v="0"/>
    <n v="59646"/>
    <n v="2013"/>
    <n v="35"/>
    <s v="Friday"/>
  </r>
  <r>
    <s v="E03750"/>
    <x v="452"/>
    <x v="2"/>
    <x v="5"/>
    <s v="Speciality Products"/>
    <x v="1"/>
    <s v="Asian"/>
    <n v="64"/>
    <d v="1995-08-29T00:00:00"/>
    <x v="454"/>
    <n v="0.18"/>
    <x v="1"/>
    <x v="11"/>
    <s v=""/>
    <x v="1"/>
    <x v="1"/>
    <n v="28581.66"/>
    <n v="187368.66"/>
    <n v="1995"/>
    <n v="35"/>
    <s v="Tuesday"/>
  </r>
  <r>
    <s v="E00144"/>
    <x v="453"/>
    <x v="8"/>
    <x v="5"/>
    <s v="Research &amp; Development"/>
    <x v="1"/>
    <s v="Asian"/>
    <n v="55"/>
    <d v="2018-04-29T00:00:00"/>
    <x v="455"/>
    <n v="0"/>
    <x v="1"/>
    <x v="10"/>
    <s v=""/>
    <x v="1"/>
    <x v="1"/>
    <n v="0"/>
    <n v="83378"/>
    <n v="2018"/>
    <n v="18"/>
    <s v="Sunday"/>
  </r>
  <r>
    <s v="E02943"/>
    <x v="454"/>
    <x v="4"/>
    <x v="6"/>
    <s v="Corporate"/>
    <x v="0"/>
    <s v="Latino"/>
    <n v="32"/>
    <d v="2013-11-12T00:00:00"/>
    <x v="456"/>
    <n v="0"/>
    <x v="0"/>
    <x v="2"/>
    <s v=""/>
    <x v="1"/>
    <x v="1"/>
    <n v="0"/>
    <n v="88895"/>
    <n v="2013"/>
    <n v="46"/>
    <s v="Tuesday"/>
  </r>
  <r>
    <s v="E03901"/>
    <x v="455"/>
    <x v="2"/>
    <x v="6"/>
    <s v="Corporate"/>
    <x v="1"/>
    <s v="Asian"/>
    <n v="45"/>
    <d v="2004-12-11T00:00:00"/>
    <x v="457"/>
    <n v="0.24"/>
    <x v="1"/>
    <x v="1"/>
    <s v=""/>
    <x v="1"/>
    <x v="1"/>
    <n v="40523.040000000001"/>
    <n v="209369.04"/>
    <n v="2004"/>
    <n v="50"/>
    <s v="Saturday"/>
  </r>
  <r>
    <s v="E03461"/>
    <x v="456"/>
    <x v="20"/>
    <x v="4"/>
    <s v="Research &amp; Development"/>
    <x v="1"/>
    <s v="Asian"/>
    <n v="35"/>
    <d v="2011-02-22T00:00:00"/>
    <x v="458"/>
    <n v="0"/>
    <x v="0"/>
    <x v="5"/>
    <d v="2020-07-12T00:00:00"/>
    <x v="0"/>
    <x v="0"/>
    <n v="0"/>
    <n v="43336"/>
    <n v="2011"/>
    <n v="9"/>
    <s v="Tuesday"/>
  </r>
  <r>
    <s v="E03490"/>
    <x v="457"/>
    <x v="0"/>
    <x v="4"/>
    <s v="Corporate"/>
    <x v="1"/>
    <s v="Latino"/>
    <n v="38"/>
    <d v="2009-09-27T00:00:00"/>
    <x v="459"/>
    <n v="0.15"/>
    <x v="0"/>
    <x v="3"/>
    <s v=""/>
    <x v="1"/>
    <x v="1"/>
    <n v="19170.149999999998"/>
    <n v="146971.15"/>
    <n v="2009"/>
    <n v="40"/>
    <s v="Sunday"/>
  </r>
  <r>
    <s v="E04466"/>
    <x v="458"/>
    <x v="32"/>
    <x v="0"/>
    <s v="Corporate"/>
    <x v="1"/>
    <s v="Black"/>
    <n v="54"/>
    <d v="2000-04-01T00:00:00"/>
    <x v="460"/>
    <n v="0"/>
    <x v="0"/>
    <x v="5"/>
    <s v=""/>
    <x v="1"/>
    <x v="1"/>
    <n v="0"/>
    <n v="76352"/>
    <n v="2000"/>
    <n v="14"/>
    <s v="Saturday"/>
  </r>
  <r>
    <s v="E03226"/>
    <x v="459"/>
    <x v="9"/>
    <x v="1"/>
    <s v="Corporate"/>
    <x v="1"/>
    <s v="Caucasian"/>
    <n v="28"/>
    <d v="2019-06-22T00:00:00"/>
    <x v="461"/>
    <n v="0.38"/>
    <x v="0"/>
    <x v="0"/>
    <s v=""/>
    <x v="1"/>
    <x v="1"/>
    <n v="95291.46"/>
    <n v="346058.46"/>
    <n v="2019"/>
    <n v="25"/>
    <s v="Saturday"/>
  </r>
  <r>
    <s v="E04607"/>
    <x v="460"/>
    <x v="9"/>
    <x v="6"/>
    <s v="Corporate"/>
    <x v="1"/>
    <s v="Caucasian"/>
    <n v="26"/>
    <d v="2020-09-27T00:00:00"/>
    <x v="462"/>
    <n v="0.3"/>
    <x v="0"/>
    <x v="7"/>
    <s v=""/>
    <x v="1"/>
    <x v="1"/>
    <n v="66916.5"/>
    <n v="289971.5"/>
    <n v="2020"/>
    <n v="40"/>
    <s v="Sunday"/>
  </r>
  <r>
    <s v="E02678"/>
    <x v="461"/>
    <x v="2"/>
    <x v="5"/>
    <s v="Corporate"/>
    <x v="1"/>
    <s v="Latino"/>
    <n v="45"/>
    <d v="2007-04-13T00:00:00"/>
    <x v="463"/>
    <n v="0.23"/>
    <x v="2"/>
    <x v="12"/>
    <s v=""/>
    <x v="1"/>
    <x v="1"/>
    <n v="43626.400000000001"/>
    <n v="233306.4"/>
    <n v="2007"/>
    <n v="15"/>
    <s v="Friday"/>
  </r>
  <r>
    <s v="E02190"/>
    <x v="462"/>
    <x v="22"/>
    <x v="5"/>
    <s v="Manufacturing"/>
    <x v="1"/>
    <s v="Caucasian"/>
    <n v="57"/>
    <d v="2018-07-18T00:00:00"/>
    <x v="464"/>
    <n v="0"/>
    <x v="0"/>
    <x v="7"/>
    <s v=""/>
    <x v="1"/>
    <x v="1"/>
    <n v="0"/>
    <n v="71167"/>
    <n v="2018"/>
    <n v="29"/>
    <s v="Wednesday"/>
  </r>
  <r>
    <s v="E00747"/>
    <x v="463"/>
    <x v="1"/>
    <x v="0"/>
    <s v="Speciality Products"/>
    <x v="0"/>
    <s v="Caucasian"/>
    <n v="59"/>
    <d v="2010-04-04T00:00:00"/>
    <x v="465"/>
    <n v="0"/>
    <x v="0"/>
    <x v="0"/>
    <s v=""/>
    <x v="1"/>
    <x v="1"/>
    <n v="0"/>
    <n v="76027"/>
    <n v="2010"/>
    <n v="15"/>
    <s v="Sunday"/>
  </r>
  <r>
    <s v="E00268"/>
    <x v="464"/>
    <x v="2"/>
    <x v="5"/>
    <s v="Corporate"/>
    <x v="1"/>
    <s v="Latino"/>
    <n v="48"/>
    <d v="2019-12-10T00:00:00"/>
    <x v="466"/>
    <n v="0.24"/>
    <x v="2"/>
    <x v="9"/>
    <s v=""/>
    <x v="1"/>
    <x v="1"/>
    <n v="43947.119999999995"/>
    <n v="227060.12"/>
    <n v="2019"/>
    <n v="50"/>
    <s v="Tuesday"/>
  </r>
  <r>
    <s v="E01416"/>
    <x v="465"/>
    <x v="13"/>
    <x v="3"/>
    <s v="Manufacturing"/>
    <x v="1"/>
    <s v="Black"/>
    <n v="30"/>
    <d v="2020-10-20T00:00:00"/>
    <x v="467"/>
    <n v="0"/>
    <x v="0"/>
    <x v="3"/>
    <s v=""/>
    <x v="1"/>
    <x v="1"/>
    <n v="0"/>
    <n v="67753"/>
    <n v="2020"/>
    <n v="43"/>
    <s v="Tuesday"/>
  </r>
  <r>
    <s v="E01524"/>
    <x v="466"/>
    <x v="3"/>
    <x v="0"/>
    <s v="Corporate"/>
    <x v="1"/>
    <s v="Black"/>
    <n v="31"/>
    <d v="2016-10-13T00:00:00"/>
    <x v="468"/>
    <n v="0.08"/>
    <x v="0"/>
    <x v="5"/>
    <s v=""/>
    <x v="1"/>
    <x v="1"/>
    <n v="5099.5200000000004"/>
    <n v="68843.520000000004"/>
    <n v="2016"/>
    <n v="42"/>
    <s v="Thursday"/>
  </r>
  <r>
    <s v="E03849"/>
    <x v="467"/>
    <x v="10"/>
    <x v="5"/>
    <s v="Manufacturing"/>
    <x v="0"/>
    <s v="Asian"/>
    <n v="50"/>
    <d v="2002-07-09T00:00:00"/>
    <x v="469"/>
    <n v="0"/>
    <x v="1"/>
    <x v="6"/>
    <s v=""/>
    <x v="1"/>
    <x v="1"/>
    <n v="0"/>
    <n v="92209"/>
    <n v="2002"/>
    <n v="28"/>
    <s v="Tuesday"/>
  </r>
  <r>
    <s v="E02801"/>
    <x v="468"/>
    <x v="0"/>
    <x v="2"/>
    <s v="Corporate"/>
    <x v="1"/>
    <s v="Black"/>
    <n v="51"/>
    <d v="2000-09-01T00:00:00"/>
    <x v="470"/>
    <n v="0.12"/>
    <x v="0"/>
    <x v="3"/>
    <s v=""/>
    <x v="1"/>
    <x v="1"/>
    <n v="18898.439999999999"/>
    <n v="176385.44"/>
    <n v="2000"/>
    <n v="36"/>
    <s v="Friday"/>
  </r>
  <r>
    <s v="E04155"/>
    <x v="469"/>
    <x v="4"/>
    <x v="6"/>
    <s v="Research &amp; Development"/>
    <x v="1"/>
    <s v="Latino"/>
    <n v="42"/>
    <d v="2015-04-07T00:00:00"/>
    <x v="471"/>
    <n v="0"/>
    <x v="2"/>
    <x v="9"/>
    <s v=""/>
    <x v="1"/>
    <x v="1"/>
    <n v="0"/>
    <n v="99697"/>
    <n v="2015"/>
    <n v="15"/>
    <s v="Tuesday"/>
  </r>
  <r>
    <s v="E01952"/>
    <x v="470"/>
    <x v="32"/>
    <x v="0"/>
    <s v="Research &amp; Development"/>
    <x v="1"/>
    <s v="Asian"/>
    <n v="45"/>
    <d v="2010-02-26T00:00:00"/>
    <x v="472"/>
    <n v="0"/>
    <x v="0"/>
    <x v="7"/>
    <s v=""/>
    <x v="1"/>
    <x v="1"/>
    <n v="0"/>
    <n v="90770"/>
    <n v="2010"/>
    <n v="9"/>
    <s v="Friday"/>
  </r>
  <r>
    <s v="E00116"/>
    <x v="471"/>
    <x v="7"/>
    <x v="2"/>
    <s v="Speciality Products"/>
    <x v="0"/>
    <s v="Asian"/>
    <n v="64"/>
    <d v="2005-01-28T00:00:00"/>
    <x v="473"/>
    <n v="0"/>
    <x v="0"/>
    <x v="3"/>
    <s v=""/>
    <x v="1"/>
    <x v="1"/>
    <n v="0"/>
    <n v="55369"/>
    <n v="2005"/>
    <n v="5"/>
    <s v="Friday"/>
  </r>
  <r>
    <s v="E04811"/>
    <x v="472"/>
    <x v="17"/>
    <x v="5"/>
    <s v="Speciality Products"/>
    <x v="0"/>
    <s v="Latino"/>
    <n v="59"/>
    <d v="2014-09-16T00:00:00"/>
    <x v="474"/>
    <n v="0"/>
    <x v="2"/>
    <x v="9"/>
    <s v=""/>
    <x v="1"/>
    <x v="1"/>
    <n v="0"/>
    <n v="69578"/>
    <n v="2014"/>
    <n v="38"/>
    <s v="Tuesday"/>
  </r>
  <r>
    <s v="E00624"/>
    <x v="473"/>
    <x v="2"/>
    <x v="3"/>
    <s v="Speciality Products"/>
    <x v="1"/>
    <s v="Caucasian"/>
    <n v="41"/>
    <d v="2013-06-04T00:00:00"/>
    <x v="475"/>
    <n v="0.26"/>
    <x v="0"/>
    <x v="4"/>
    <s v=""/>
    <x v="1"/>
    <x v="1"/>
    <n v="43556.76"/>
    <n v="211082.76"/>
    <n v="2013"/>
    <n v="23"/>
    <s v="Tuesday"/>
  </r>
  <r>
    <s v="E03404"/>
    <x v="474"/>
    <x v="17"/>
    <x v="5"/>
    <s v="Speciality Products"/>
    <x v="0"/>
    <s v="Latino"/>
    <n v="42"/>
    <d v="2021-02-05T00:00:00"/>
    <x v="476"/>
    <n v="0"/>
    <x v="2"/>
    <x v="8"/>
    <s v=""/>
    <x v="1"/>
    <x v="1"/>
    <n v="0"/>
    <n v="65507"/>
    <n v="2021"/>
    <n v="6"/>
    <s v="Friday"/>
  </r>
  <r>
    <s v="E01845"/>
    <x v="475"/>
    <x v="6"/>
    <x v="1"/>
    <s v="Research &amp; Development"/>
    <x v="1"/>
    <s v="Latino"/>
    <n v="54"/>
    <d v="1998-04-28T00:00:00"/>
    <x v="477"/>
    <n v="0.09"/>
    <x v="2"/>
    <x v="12"/>
    <d v="2004-05-15T00:00:00"/>
    <x v="0"/>
    <x v="0"/>
    <n v="9744.119999999999"/>
    <n v="118012.12"/>
    <n v="1998"/>
    <n v="18"/>
    <s v="Tuesday"/>
  </r>
  <r>
    <s v="E04784"/>
    <x v="476"/>
    <x v="1"/>
    <x v="0"/>
    <s v="Research &amp; Development"/>
    <x v="1"/>
    <s v="Asian"/>
    <n v="37"/>
    <d v="2016-02-05T00:00:00"/>
    <x v="478"/>
    <n v="0"/>
    <x v="1"/>
    <x v="10"/>
    <s v=""/>
    <x v="1"/>
    <x v="1"/>
    <n v="0"/>
    <n v="80055"/>
    <n v="2016"/>
    <n v="6"/>
    <s v="Friday"/>
  </r>
  <r>
    <s v="E00145"/>
    <x v="477"/>
    <x v="4"/>
    <x v="2"/>
    <s v="Research &amp; Development"/>
    <x v="1"/>
    <s v="Latino"/>
    <n v="58"/>
    <d v="2009-04-27T00:00:00"/>
    <x v="479"/>
    <n v="0"/>
    <x v="2"/>
    <x v="8"/>
    <s v=""/>
    <x v="1"/>
    <x v="1"/>
    <n v="0"/>
    <n v="76802"/>
    <n v="2009"/>
    <n v="18"/>
    <s v="Monday"/>
  </r>
  <r>
    <s v="E00218"/>
    <x v="478"/>
    <x v="9"/>
    <x v="2"/>
    <s v="Speciality Products"/>
    <x v="1"/>
    <s v="Asian"/>
    <n v="47"/>
    <d v="2016-11-22T00:00:00"/>
    <x v="480"/>
    <n v="0.31"/>
    <x v="0"/>
    <x v="5"/>
    <s v=""/>
    <x v="1"/>
    <x v="1"/>
    <n v="78507.19"/>
    <n v="331756.19"/>
    <n v="2016"/>
    <n v="48"/>
    <s v="Tuesday"/>
  </r>
  <r>
    <s v="E02185"/>
    <x v="479"/>
    <x v="15"/>
    <x v="4"/>
    <s v="Research &amp; Development"/>
    <x v="0"/>
    <s v="Asian"/>
    <n v="60"/>
    <d v="2005-11-11T00:00:00"/>
    <x v="481"/>
    <n v="0"/>
    <x v="1"/>
    <x v="1"/>
    <s v=""/>
    <x v="1"/>
    <x v="1"/>
    <n v="0"/>
    <n v="78388"/>
    <n v="2005"/>
    <n v="46"/>
    <s v="Friday"/>
  </r>
  <r>
    <s v="E01070"/>
    <x v="480"/>
    <x v="9"/>
    <x v="0"/>
    <s v="Corporate"/>
    <x v="1"/>
    <s v="Caucasian"/>
    <n v="38"/>
    <d v="2016-06-22T00:00:00"/>
    <x v="482"/>
    <n v="0.34"/>
    <x v="0"/>
    <x v="2"/>
    <s v=""/>
    <x v="1"/>
    <x v="1"/>
    <n v="84955.8"/>
    <n v="334825.8"/>
    <n v="2016"/>
    <n v="26"/>
    <s v="Wednesday"/>
  </r>
  <r>
    <s v="E03807"/>
    <x v="481"/>
    <x v="0"/>
    <x v="6"/>
    <s v="Manufacturing"/>
    <x v="1"/>
    <s v="Asian"/>
    <n v="63"/>
    <d v="2015-03-01T00:00:00"/>
    <x v="483"/>
    <n v="0.15"/>
    <x v="1"/>
    <x v="10"/>
    <s v=""/>
    <x v="1"/>
    <x v="1"/>
    <n v="22248.149999999998"/>
    <n v="170569.15"/>
    <n v="2015"/>
    <n v="10"/>
    <s v="Sunday"/>
  </r>
  <r>
    <s v="E00784"/>
    <x v="482"/>
    <x v="31"/>
    <x v="0"/>
    <s v="Corporate"/>
    <x v="0"/>
    <s v="Asian"/>
    <n v="60"/>
    <d v="2004-02-10T00:00:00"/>
    <x v="484"/>
    <n v="0"/>
    <x v="1"/>
    <x v="1"/>
    <s v=""/>
    <x v="1"/>
    <x v="1"/>
    <n v="0"/>
    <n v="90258"/>
    <n v="2004"/>
    <n v="7"/>
    <s v="Tuesday"/>
  </r>
  <r>
    <s v="E04925"/>
    <x v="483"/>
    <x v="27"/>
    <x v="0"/>
    <s v="Manufacturing"/>
    <x v="0"/>
    <s v="Black"/>
    <n v="42"/>
    <d v="2011-02-19T00:00:00"/>
    <x v="485"/>
    <n v="0"/>
    <x v="0"/>
    <x v="0"/>
    <s v=""/>
    <x v="1"/>
    <x v="1"/>
    <n v="0"/>
    <n v="72486"/>
    <n v="2011"/>
    <n v="8"/>
    <s v="Saturday"/>
  </r>
  <r>
    <s v="E04448"/>
    <x v="484"/>
    <x v="4"/>
    <x v="1"/>
    <s v="Corporate"/>
    <x v="1"/>
    <s v="Latino"/>
    <n v="34"/>
    <d v="2014-09-04T00:00:00"/>
    <x v="486"/>
    <n v="0"/>
    <x v="2"/>
    <x v="12"/>
    <d v="2017-08-11T00:00:00"/>
    <x v="0"/>
    <x v="0"/>
    <n v="0"/>
    <n v="95499"/>
    <n v="2014"/>
    <n v="36"/>
    <s v="Thursday"/>
  </r>
  <r>
    <s v="E04817"/>
    <x v="485"/>
    <x v="4"/>
    <x v="3"/>
    <s v="Research &amp; Development"/>
    <x v="0"/>
    <s v="Latino"/>
    <n v="53"/>
    <d v="2004-12-23T00:00:00"/>
    <x v="487"/>
    <n v="0"/>
    <x v="2"/>
    <x v="12"/>
    <s v=""/>
    <x v="1"/>
    <x v="1"/>
    <n v="0"/>
    <n v="90212"/>
    <n v="2004"/>
    <n v="52"/>
    <s v="Thursday"/>
  </r>
  <r>
    <s v="E00325"/>
    <x v="486"/>
    <x v="9"/>
    <x v="6"/>
    <s v="Research &amp; Development"/>
    <x v="1"/>
    <s v="Asian"/>
    <n v="39"/>
    <d v="2019-12-05T00:00:00"/>
    <x v="488"/>
    <n v="0.39"/>
    <x v="1"/>
    <x v="6"/>
    <s v=""/>
    <x v="1"/>
    <x v="1"/>
    <n v="99082.23000000001"/>
    <n v="353139.23"/>
    <n v="2019"/>
    <n v="49"/>
    <s v="Thursday"/>
  </r>
  <r>
    <s v="E00403"/>
    <x v="487"/>
    <x v="20"/>
    <x v="4"/>
    <s v="Manufacturing"/>
    <x v="0"/>
    <s v="Latino"/>
    <n v="58"/>
    <d v="2010-10-12T00:00:00"/>
    <x v="489"/>
    <n v="0"/>
    <x v="0"/>
    <x v="5"/>
    <s v=""/>
    <x v="1"/>
    <x v="1"/>
    <n v="0"/>
    <n v="43001"/>
    <n v="2010"/>
    <n v="42"/>
    <s v="Tuesday"/>
  </r>
  <r>
    <s v="E00436"/>
    <x v="488"/>
    <x v="3"/>
    <x v="0"/>
    <s v="Manufacturing"/>
    <x v="1"/>
    <s v="Latino"/>
    <n v="60"/>
    <d v="1998-08-03T00:00:00"/>
    <x v="490"/>
    <n v="0.09"/>
    <x v="0"/>
    <x v="0"/>
    <s v=""/>
    <x v="1"/>
    <x v="1"/>
    <n v="7660.7999999999993"/>
    <n v="92780.800000000003"/>
    <n v="1998"/>
    <n v="32"/>
    <s v="Monday"/>
  </r>
  <r>
    <s v="E04358"/>
    <x v="489"/>
    <x v="20"/>
    <x v="4"/>
    <s v="Manufacturing"/>
    <x v="1"/>
    <s v="Latino"/>
    <n v="34"/>
    <d v="2015-08-03T00:00:00"/>
    <x v="491"/>
    <n v="0"/>
    <x v="0"/>
    <x v="7"/>
    <s v=""/>
    <x v="1"/>
    <x v="1"/>
    <n v="0"/>
    <n v="52200"/>
    <n v="2015"/>
    <n v="32"/>
    <s v="Monday"/>
  </r>
  <r>
    <s v="E04662"/>
    <x v="490"/>
    <x v="0"/>
    <x v="4"/>
    <s v="Corporate"/>
    <x v="0"/>
    <s v="Caucasian"/>
    <n v="60"/>
    <d v="2008-10-18T00:00:00"/>
    <x v="492"/>
    <n v="0.11"/>
    <x v="0"/>
    <x v="3"/>
    <s v=""/>
    <x v="1"/>
    <x v="1"/>
    <n v="16594.05"/>
    <n v="167449.04999999999"/>
    <n v="2008"/>
    <n v="42"/>
    <s v="Saturday"/>
  </r>
  <r>
    <s v="E01496"/>
    <x v="491"/>
    <x v="14"/>
    <x v="0"/>
    <s v="Manufacturing"/>
    <x v="0"/>
    <s v="Latino"/>
    <n v="53"/>
    <d v="2004-07-20T00:00:00"/>
    <x v="493"/>
    <n v="0"/>
    <x v="0"/>
    <x v="7"/>
    <s v=""/>
    <x v="1"/>
    <x v="1"/>
    <n v="0"/>
    <n v="65702"/>
    <n v="2004"/>
    <n v="30"/>
    <s v="Tuesday"/>
  </r>
  <r>
    <s v="E01870"/>
    <x v="492"/>
    <x v="2"/>
    <x v="1"/>
    <s v="Corporate"/>
    <x v="1"/>
    <s v="Asian"/>
    <n v="58"/>
    <d v="2007-10-12T00:00:00"/>
    <x v="494"/>
    <n v="0.24"/>
    <x v="1"/>
    <x v="1"/>
    <s v=""/>
    <x v="1"/>
    <x v="1"/>
    <n v="38889.119999999995"/>
    <n v="200927.12"/>
    <n v="2007"/>
    <n v="41"/>
    <s v="Friday"/>
  </r>
  <r>
    <s v="E03971"/>
    <x v="493"/>
    <x v="0"/>
    <x v="6"/>
    <s v="Research &amp; Development"/>
    <x v="0"/>
    <s v="Asian"/>
    <n v="25"/>
    <d v="2020-04-09T00:00:00"/>
    <x v="495"/>
    <n v="0.1"/>
    <x v="0"/>
    <x v="7"/>
    <s v=""/>
    <x v="1"/>
    <x v="1"/>
    <n v="15705.7"/>
    <n v="172762.7"/>
    <n v="2020"/>
    <n v="15"/>
    <s v="Thursday"/>
  </r>
  <r>
    <s v="E03616"/>
    <x v="494"/>
    <x v="6"/>
    <x v="0"/>
    <s v="Research &amp; Development"/>
    <x v="1"/>
    <s v="Caucasian"/>
    <n v="46"/>
    <d v="2021-08-11T00:00:00"/>
    <x v="496"/>
    <n v="0.1"/>
    <x v="0"/>
    <x v="5"/>
    <s v=""/>
    <x v="1"/>
    <x v="1"/>
    <n v="12755.900000000001"/>
    <n v="140314.9"/>
    <n v="2021"/>
    <n v="33"/>
    <s v="Wednesday"/>
  </r>
  <r>
    <s v="E00153"/>
    <x v="495"/>
    <x v="17"/>
    <x v="5"/>
    <s v="Corporate"/>
    <x v="0"/>
    <s v="Caucasian"/>
    <n v="39"/>
    <d v="2019-03-12T00:00:00"/>
    <x v="497"/>
    <n v="0"/>
    <x v="0"/>
    <x v="0"/>
    <s v=""/>
    <x v="1"/>
    <x v="1"/>
    <n v="0"/>
    <n v="62644"/>
    <n v="2019"/>
    <n v="11"/>
    <s v="Tuesday"/>
  </r>
  <r>
    <s v="E02313"/>
    <x v="496"/>
    <x v="23"/>
    <x v="0"/>
    <s v="Manufacturing"/>
    <x v="1"/>
    <s v="Asian"/>
    <n v="50"/>
    <d v="2001-03-06T00:00:00"/>
    <x v="498"/>
    <n v="0"/>
    <x v="1"/>
    <x v="6"/>
    <s v=""/>
    <x v="1"/>
    <x v="1"/>
    <n v="0"/>
    <n v="73907"/>
    <n v="2001"/>
    <n v="10"/>
    <s v="Tuesday"/>
  </r>
  <r>
    <s v="E02960"/>
    <x v="497"/>
    <x v="4"/>
    <x v="3"/>
    <s v="Manufacturing"/>
    <x v="0"/>
    <s v="Caucasian"/>
    <n v="56"/>
    <d v="2018-03-10T00:00:00"/>
    <x v="499"/>
    <n v="0"/>
    <x v="0"/>
    <x v="2"/>
    <s v=""/>
    <x v="1"/>
    <x v="1"/>
    <n v="0"/>
    <n v="90040"/>
    <n v="2018"/>
    <n v="10"/>
    <s v="Saturday"/>
  </r>
  <r>
    <s v="E00096"/>
    <x v="498"/>
    <x v="25"/>
    <x v="5"/>
    <s v="Manufacturing"/>
    <x v="0"/>
    <s v="Latino"/>
    <n v="30"/>
    <d v="2016-05-26T00:00:00"/>
    <x v="500"/>
    <n v="0"/>
    <x v="2"/>
    <x v="12"/>
    <s v=""/>
    <x v="1"/>
    <x v="1"/>
    <n v="0"/>
    <n v="91134"/>
    <n v="2016"/>
    <n v="22"/>
    <s v="Thursday"/>
  </r>
  <r>
    <s v="E02140"/>
    <x v="499"/>
    <x v="9"/>
    <x v="4"/>
    <s v="Speciality Products"/>
    <x v="0"/>
    <s v="Asian"/>
    <n v="45"/>
    <d v="2021-09-22T00:00:00"/>
    <x v="501"/>
    <n v="0.32"/>
    <x v="0"/>
    <x v="4"/>
    <s v=""/>
    <x v="1"/>
    <x v="1"/>
    <n v="64446.720000000001"/>
    <n v="265842.71999999997"/>
    <n v="2021"/>
    <n v="39"/>
    <s v="Wednesday"/>
  </r>
  <r>
    <s v="E00826"/>
    <x v="500"/>
    <x v="7"/>
    <x v="3"/>
    <s v="Corporate"/>
    <x v="0"/>
    <s v="Asian"/>
    <n v="55"/>
    <d v="2011-12-22T00:00:00"/>
    <x v="502"/>
    <n v="0"/>
    <x v="1"/>
    <x v="1"/>
    <s v=""/>
    <x v="1"/>
    <x v="1"/>
    <n v="0"/>
    <n v="54733"/>
    <n v="2011"/>
    <n v="52"/>
    <s v="Thursday"/>
  </r>
  <r>
    <s v="E03881"/>
    <x v="501"/>
    <x v="27"/>
    <x v="0"/>
    <s v="Corporate"/>
    <x v="1"/>
    <s v="Black"/>
    <n v="28"/>
    <d v="2019-06-17T00:00:00"/>
    <x v="503"/>
    <n v="0"/>
    <x v="0"/>
    <x v="4"/>
    <d v="2022-04-11T00:00:00"/>
    <x v="0"/>
    <x v="0"/>
    <n v="0"/>
    <n v="65341"/>
    <n v="2019"/>
    <n v="25"/>
    <s v="Monday"/>
  </r>
  <r>
    <s v="E02604"/>
    <x v="502"/>
    <x v="0"/>
    <x v="1"/>
    <s v="Corporate"/>
    <x v="0"/>
    <s v="Black"/>
    <n v="59"/>
    <d v="2018-10-27T00:00:00"/>
    <x v="504"/>
    <n v="0.11"/>
    <x v="0"/>
    <x v="5"/>
    <s v=""/>
    <x v="1"/>
    <x v="1"/>
    <n v="15312.88"/>
    <n v="154520.88"/>
    <n v="2018"/>
    <n v="43"/>
    <s v="Saturday"/>
  </r>
  <r>
    <s v="E02613"/>
    <x v="503"/>
    <x v="4"/>
    <x v="2"/>
    <s v="Speciality Products"/>
    <x v="1"/>
    <s v="Asian"/>
    <n v="63"/>
    <d v="2018-03-12T00:00:00"/>
    <x v="505"/>
    <n v="0"/>
    <x v="1"/>
    <x v="6"/>
    <s v=""/>
    <x v="1"/>
    <x v="1"/>
    <n v="0"/>
    <n v="73200"/>
    <n v="2018"/>
    <n v="11"/>
    <s v="Monday"/>
  </r>
  <r>
    <s v="E00864"/>
    <x v="504"/>
    <x v="6"/>
    <x v="3"/>
    <s v="Speciality Products"/>
    <x v="0"/>
    <s v="Latino"/>
    <n v="46"/>
    <d v="2010-04-24T00:00:00"/>
    <x v="506"/>
    <n v="0.06"/>
    <x v="0"/>
    <x v="0"/>
    <s v=""/>
    <x v="1"/>
    <x v="1"/>
    <n v="6158.16"/>
    <n v="108794.16"/>
    <n v="2010"/>
    <n v="17"/>
    <s v="Saturday"/>
  </r>
  <r>
    <s v="E01760"/>
    <x v="505"/>
    <x v="26"/>
    <x v="2"/>
    <s v="Speciality Products"/>
    <x v="0"/>
    <s v="Latino"/>
    <n v="26"/>
    <d v="2021-02-09T00:00:00"/>
    <x v="507"/>
    <n v="0"/>
    <x v="2"/>
    <x v="12"/>
    <s v=""/>
    <x v="1"/>
    <x v="1"/>
    <n v="0"/>
    <n v="87427"/>
    <n v="2021"/>
    <n v="7"/>
    <s v="Tuesday"/>
  </r>
  <r>
    <s v="E03223"/>
    <x v="506"/>
    <x v="12"/>
    <x v="0"/>
    <s v="Research &amp; Development"/>
    <x v="1"/>
    <s v="Caucasian"/>
    <n v="45"/>
    <d v="2018-05-28T00:00:00"/>
    <x v="508"/>
    <n v="0"/>
    <x v="0"/>
    <x v="7"/>
    <s v=""/>
    <x v="1"/>
    <x v="1"/>
    <n v="0"/>
    <n v="49219"/>
    <n v="2018"/>
    <n v="22"/>
    <s v="Monday"/>
  </r>
  <r>
    <s v="E01262"/>
    <x v="273"/>
    <x v="6"/>
    <x v="1"/>
    <s v="Manufacturing"/>
    <x v="1"/>
    <s v="Asian"/>
    <n v="50"/>
    <d v="2018-05-19T00:00:00"/>
    <x v="509"/>
    <n v="7.0000000000000007E-2"/>
    <x v="1"/>
    <x v="1"/>
    <s v=""/>
    <x v="1"/>
    <x v="1"/>
    <n v="7450.5900000000011"/>
    <n v="113887.59"/>
    <n v="2018"/>
    <n v="20"/>
    <s v="Saturday"/>
  </r>
  <r>
    <s v="E01075"/>
    <x v="507"/>
    <x v="13"/>
    <x v="1"/>
    <s v="Manufacturing"/>
    <x v="1"/>
    <s v="Latino"/>
    <n v="46"/>
    <d v="2015-05-05T00:00:00"/>
    <x v="510"/>
    <n v="0"/>
    <x v="2"/>
    <x v="12"/>
    <s v=""/>
    <x v="1"/>
    <x v="1"/>
    <n v="0"/>
    <n v="64364"/>
    <n v="2015"/>
    <n v="19"/>
    <s v="Tuesday"/>
  </r>
  <r>
    <s v="E00364"/>
    <x v="508"/>
    <x v="2"/>
    <x v="4"/>
    <s v="Manufacturing"/>
    <x v="1"/>
    <s v="Caucasian"/>
    <n v="50"/>
    <d v="2021-10-17T00:00:00"/>
    <x v="511"/>
    <n v="0.3"/>
    <x v="0"/>
    <x v="7"/>
    <s v=""/>
    <x v="1"/>
    <x v="1"/>
    <n v="51654"/>
    <n v="223834"/>
    <n v="2021"/>
    <n v="43"/>
    <s v="Sunday"/>
  </r>
  <r>
    <s v="E04108"/>
    <x v="509"/>
    <x v="4"/>
    <x v="2"/>
    <s v="Manufacturing"/>
    <x v="0"/>
    <s v="Latino"/>
    <n v="33"/>
    <d v="2012-05-14T00:00:00"/>
    <x v="512"/>
    <n v="0"/>
    <x v="2"/>
    <x v="9"/>
    <s v=""/>
    <x v="1"/>
    <x v="1"/>
    <n v="0"/>
    <n v="88343"/>
    <n v="2012"/>
    <n v="20"/>
    <s v="Monday"/>
  </r>
  <r>
    <s v="E02917"/>
    <x v="510"/>
    <x v="29"/>
    <x v="0"/>
    <s v="Speciality Products"/>
    <x v="1"/>
    <s v="Latino"/>
    <n v="57"/>
    <d v="2014-07-10T00:00:00"/>
    <x v="513"/>
    <n v="0"/>
    <x v="2"/>
    <x v="9"/>
    <s v=""/>
    <x v="1"/>
    <x v="1"/>
    <n v="0"/>
    <n v="66649"/>
    <n v="2014"/>
    <n v="28"/>
    <s v="Thursday"/>
  </r>
  <r>
    <s v="E03720"/>
    <x v="511"/>
    <x v="6"/>
    <x v="1"/>
    <s v="Corporate"/>
    <x v="0"/>
    <s v="Caucasian"/>
    <n v="48"/>
    <d v="1999-04-22T00:00:00"/>
    <x v="514"/>
    <n v="0.05"/>
    <x v="0"/>
    <x v="2"/>
    <s v=""/>
    <x v="1"/>
    <x v="1"/>
    <n v="5142.3500000000004"/>
    <n v="107989.35"/>
    <n v="1999"/>
    <n v="17"/>
    <s v="Thursday"/>
  </r>
  <r>
    <s v="E03393"/>
    <x v="512"/>
    <x v="0"/>
    <x v="1"/>
    <s v="Manufacturing"/>
    <x v="1"/>
    <s v="Latino"/>
    <n v="46"/>
    <d v="2010-07-19T00:00:00"/>
    <x v="515"/>
    <n v="0.15"/>
    <x v="2"/>
    <x v="8"/>
    <s v=""/>
    <x v="1"/>
    <x v="1"/>
    <n v="20232.149999999998"/>
    <n v="155113.15"/>
    <n v="2010"/>
    <n v="30"/>
    <s v="Monday"/>
  </r>
  <r>
    <s v="E02977"/>
    <x v="513"/>
    <x v="13"/>
    <x v="6"/>
    <s v="Manufacturing"/>
    <x v="1"/>
    <s v="Asian"/>
    <n v="52"/>
    <d v="1999-05-23T00:00:00"/>
    <x v="516"/>
    <n v="0"/>
    <x v="1"/>
    <x v="11"/>
    <d v="2015-11-30T00:00:00"/>
    <x v="0"/>
    <x v="0"/>
    <n v="0"/>
    <n v="68807"/>
    <n v="1999"/>
    <n v="22"/>
    <s v="Sunday"/>
  </r>
  <r>
    <s v="E03371"/>
    <x v="514"/>
    <x v="9"/>
    <x v="0"/>
    <s v="Manufacturing"/>
    <x v="1"/>
    <s v="Caucasian"/>
    <n v="56"/>
    <d v="2006-05-29T00:00:00"/>
    <x v="517"/>
    <n v="0.36"/>
    <x v="0"/>
    <x v="4"/>
    <s v=""/>
    <x v="1"/>
    <x v="1"/>
    <n v="82375.92"/>
    <n v="311197.92"/>
    <n v="2006"/>
    <n v="22"/>
    <s v="Monday"/>
  </r>
  <r>
    <s v="E02531"/>
    <x v="515"/>
    <x v="7"/>
    <x v="6"/>
    <s v="Manufacturing"/>
    <x v="1"/>
    <s v="Caucasian"/>
    <n v="28"/>
    <d v="2021-07-18T00:00:00"/>
    <x v="518"/>
    <n v="0"/>
    <x v="0"/>
    <x v="7"/>
    <s v=""/>
    <x v="1"/>
    <x v="1"/>
    <n v="0"/>
    <n v="43391"/>
    <n v="2021"/>
    <n v="30"/>
    <s v="Sunday"/>
  </r>
  <r>
    <s v="E02473"/>
    <x v="516"/>
    <x v="10"/>
    <x v="5"/>
    <s v="Speciality Products"/>
    <x v="1"/>
    <s v="Asian"/>
    <n v="29"/>
    <d v="2021-11-15T00:00:00"/>
    <x v="519"/>
    <n v="0"/>
    <x v="1"/>
    <x v="1"/>
    <s v=""/>
    <x v="1"/>
    <x v="1"/>
    <n v="0"/>
    <n v="91782"/>
    <n v="2021"/>
    <n v="47"/>
    <s v="Monday"/>
  </r>
  <r>
    <s v="E02468"/>
    <x v="517"/>
    <x v="9"/>
    <x v="6"/>
    <s v="Corporate"/>
    <x v="0"/>
    <s v="Asian"/>
    <n v="45"/>
    <d v="2016-02-28T00:00:00"/>
    <x v="520"/>
    <n v="0.31"/>
    <x v="0"/>
    <x v="2"/>
    <s v=""/>
    <x v="1"/>
    <x v="1"/>
    <n v="65607.47"/>
    <n v="277244.46999999997"/>
    <n v="2016"/>
    <n v="10"/>
    <s v="Sunday"/>
  </r>
  <r>
    <s v="E01499"/>
    <x v="518"/>
    <x v="3"/>
    <x v="0"/>
    <s v="Manufacturing"/>
    <x v="1"/>
    <s v="Caucasian"/>
    <n v="28"/>
    <d v="2020-08-08T00:00:00"/>
    <x v="521"/>
    <n v="0.09"/>
    <x v="0"/>
    <x v="3"/>
    <s v=""/>
    <x v="1"/>
    <x v="1"/>
    <n v="6592.95"/>
    <n v="79847.95"/>
    <n v="2020"/>
    <n v="32"/>
    <s v="Saturday"/>
  </r>
  <r>
    <s v="E03697"/>
    <x v="519"/>
    <x v="6"/>
    <x v="2"/>
    <s v="Corporate"/>
    <x v="1"/>
    <s v="Caucasian"/>
    <n v="28"/>
    <d v="2021-01-08T00:00:00"/>
    <x v="522"/>
    <n v="0.1"/>
    <x v="0"/>
    <x v="4"/>
    <s v=""/>
    <x v="1"/>
    <x v="1"/>
    <n v="10882.6"/>
    <n v="119708.6"/>
    <n v="2021"/>
    <n v="2"/>
    <s v="Friday"/>
  </r>
  <r>
    <s v="E00593"/>
    <x v="520"/>
    <x v="29"/>
    <x v="0"/>
    <s v="Speciality Products"/>
    <x v="1"/>
    <s v="Caucasian"/>
    <n v="34"/>
    <d v="2016-05-24T00:00:00"/>
    <x v="523"/>
    <n v="0"/>
    <x v="0"/>
    <x v="4"/>
    <s v=""/>
    <x v="1"/>
    <x v="1"/>
    <n v="0"/>
    <n v="94352"/>
    <n v="2016"/>
    <n v="22"/>
    <s v="Tuesday"/>
  </r>
  <r>
    <s v="E01103"/>
    <x v="521"/>
    <x v="30"/>
    <x v="0"/>
    <s v="Research &amp; Development"/>
    <x v="0"/>
    <s v="Latino"/>
    <n v="55"/>
    <d v="1994-08-30T00:00:00"/>
    <x v="524"/>
    <n v="0"/>
    <x v="0"/>
    <x v="3"/>
    <s v=""/>
    <x v="1"/>
    <x v="1"/>
    <n v="0"/>
    <n v="73955"/>
    <n v="1994"/>
    <n v="36"/>
    <s v="Tuesday"/>
  </r>
  <r>
    <s v="E03889"/>
    <x v="522"/>
    <x v="6"/>
    <x v="4"/>
    <s v="Manufacturing"/>
    <x v="1"/>
    <s v="Latino"/>
    <n v="34"/>
    <d v="2013-08-13T00:00:00"/>
    <x v="525"/>
    <n v="0.06"/>
    <x v="2"/>
    <x v="9"/>
    <s v=""/>
    <x v="1"/>
    <x v="1"/>
    <n v="6834.54"/>
    <n v="120743.54"/>
    <n v="2013"/>
    <n v="33"/>
    <s v="Tuesday"/>
  </r>
  <r>
    <s v="E01958"/>
    <x v="523"/>
    <x v="32"/>
    <x v="0"/>
    <s v="Manufacturing"/>
    <x v="1"/>
    <s v="Asian"/>
    <n v="27"/>
    <d v="2020-12-24T00:00:00"/>
    <x v="526"/>
    <n v="0"/>
    <x v="0"/>
    <x v="2"/>
    <s v=""/>
    <x v="1"/>
    <x v="1"/>
    <n v="0"/>
    <n v="92321"/>
    <n v="2020"/>
    <n v="52"/>
    <s v="Thursday"/>
  </r>
  <r>
    <s v="E01870"/>
    <x v="524"/>
    <x v="3"/>
    <x v="0"/>
    <s v="Research &amp; Development"/>
    <x v="1"/>
    <s v="Caucasian"/>
    <n v="52"/>
    <d v="2013-05-23T00:00:00"/>
    <x v="527"/>
    <n v="0.09"/>
    <x v="0"/>
    <x v="0"/>
    <s v=""/>
    <x v="1"/>
    <x v="1"/>
    <n v="8960.1299999999992"/>
    <n v="108517.13"/>
    <n v="2013"/>
    <n v="21"/>
    <s v="Thursday"/>
  </r>
  <r>
    <s v="E01167"/>
    <x v="525"/>
    <x v="18"/>
    <x v="5"/>
    <s v="Speciality Products"/>
    <x v="0"/>
    <s v="Caucasian"/>
    <n v="28"/>
    <d v="2018-11-14T00:00:00"/>
    <x v="528"/>
    <n v="0"/>
    <x v="0"/>
    <x v="3"/>
    <s v=""/>
    <x v="1"/>
    <x v="1"/>
    <n v="0"/>
    <n v="115854"/>
    <n v="2018"/>
    <n v="46"/>
    <s v="Wednesday"/>
  </r>
  <r>
    <s v="E00099"/>
    <x v="526"/>
    <x v="30"/>
    <x v="0"/>
    <s v="Manufacturing"/>
    <x v="0"/>
    <s v="Latino"/>
    <n v="44"/>
    <d v="2011-03-01T00:00:00"/>
    <x v="529"/>
    <n v="0"/>
    <x v="0"/>
    <x v="5"/>
    <s v=""/>
    <x v="1"/>
    <x v="1"/>
    <n v="0"/>
    <n v="82462"/>
    <n v="2011"/>
    <n v="10"/>
    <s v="Tuesday"/>
  </r>
  <r>
    <s v="E00044"/>
    <x v="527"/>
    <x v="9"/>
    <x v="0"/>
    <s v="Research &amp; Development"/>
    <x v="0"/>
    <s v="Caucasian"/>
    <n v="53"/>
    <d v="2011-11-09T00:00:00"/>
    <x v="530"/>
    <n v="0.32"/>
    <x v="0"/>
    <x v="4"/>
    <s v=""/>
    <x v="1"/>
    <x v="1"/>
    <n v="63511.360000000001"/>
    <n v="261984.36"/>
    <n v="2011"/>
    <n v="46"/>
    <s v="Wednesday"/>
  </r>
  <r>
    <s v="E00711"/>
    <x v="528"/>
    <x v="0"/>
    <x v="1"/>
    <s v="Corporate"/>
    <x v="0"/>
    <s v="Asian"/>
    <n v="43"/>
    <d v="2006-10-15T00:00:00"/>
    <x v="531"/>
    <n v="0.11"/>
    <x v="0"/>
    <x v="2"/>
    <s v=""/>
    <x v="1"/>
    <x v="1"/>
    <n v="16884.12"/>
    <n v="170376.12"/>
    <n v="2006"/>
    <n v="42"/>
    <s v="Sunday"/>
  </r>
  <r>
    <s v="E04795"/>
    <x v="529"/>
    <x v="9"/>
    <x v="4"/>
    <s v="Corporate"/>
    <x v="0"/>
    <s v="Black"/>
    <n v="28"/>
    <d v="2018-01-21T00:00:00"/>
    <x v="532"/>
    <n v="0.3"/>
    <x v="0"/>
    <x v="0"/>
    <s v=""/>
    <x v="1"/>
    <x v="1"/>
    <n v="62463"/>
    <n v="270673"/>
    <n v="2018"/>
    <n v="4"/>
    <s v="Sunday"/>
  </r>
  <r>
    <s v="E03912"/>
    <x v="530"/>
    <x v="4"/>
    <x v="6"/>
    <s v="Corporate"/>
    <x v="1"/>
    <s v="Caucasian"/>
    <n v="33"/>
    <d v="2015-11-17T00:00:00"/>
    <x v="533"/>
    <n v="0"/>
    <x v="0"/>
    <x v="3"/>
    <s v=""/>
    <x v="1"/>
    <x v="1"/>
    <n v="0"/>
    <n v="91632"/>
    <n v="2015"/>
    <n v="47"/>
    <s v="Tuesday"/>
  </r>
  <r>
    <s v="E02103"/>
    <x v="531"/>
    <x v="16"/>
    <x v="4"/>
    <s v="Corporate"/>
    <x v="1"/>
    <s v="Asian"/>
    <n v="31"/>
    <d v="2017-09-24T00:00:00"/>
    <x v="534"/>
    <n v="0"/>
    <x v="1"/>
    <x v="1"/>
    <s v=""/>
    <x v="1"/>
    <x v="1"/>
    <n v="0"/>
    <n v="71755"/>
    <n v="2017"/>
    <n v="39"/>
    <s v="Sunday"/>
  </r>
  <r>
    <s v="E04213"/>
    <x v="532"/>
    <x v="6"/>
    <x v="3"/>
    <s v="Corporate"/>
    <x v="0"/>
    <s v="Asian"/>
    <n v="52"/>
    <d v="2021-11-19T00:00:00"/>
    <x v="535"/>
    <n v="0.08"/>
    <x v="1"/>
    <x v="1"/>
    <s v=""/>
    <x v="1"/>
    <x v="1"/>
    <n v="8880.48"/>
    <n v="119886.48"/>
    <n v="2021"/>
    <n v="47"/>
    <s v="Friday"/>
  </r>
  <r>
    <s v="E04756"/>
    <x v="533"/>
    <x v="21"/>
    <x v="0"/>
    <s v="Corporate"/>
    <x v="1"/>
    <s v="Asian"/>
    <n v="55"/>
    <d v="1994-12-24T00:00:00"/>
    <x v="536"/>
    <n v="0"/>
    <x v="0"/>
    <x v="5"/>
    <s v=""/>
    <x v="1"/>
    <x v="1"/>
    <n v="0"/>
    <n v="99774"/>
    <n v="1994"/>
    <n v="52"/>
    <s v="Saturday"/>
  </r>
  <r>
    <s v="E04114"/>
    <x v="534"/>
    <x v="2"/>
    <x v="0"/>
    <s v="Research &amp; Development"/>
    <x v="1"/>
    <s v="Asian"/>
    <n v="55"/>
    <d v="2007-03-13T00:00:00"/>
    <x v="537"/>
    <n v="0.24"/>
    <x v="1"/>
    <x v="6"/>
    <s v=""/>
    <x v="1"/>
    <x v="1"/>
    <n v="44315.519999999997"/>
    <n v="228963.52"/>
    <n v="2007"/>
    <n v="11"/>
    <s v="Tuesday"/>
  </r>
  <r>
    <s v="E01423"/>
    <x v="535"/>
    <x v="9"/>
    <x v="0"/>
    <s v="Manufacturing"/>
    <x v="1"/>
    <s v="Latino"/>
    <n v="51"/>
    <d v="2001-07-19T00:00:00"/>
    <x v="538"/>
    <n v="0.33"/>
    <x v="2"/>
    <x v="8"/>
    <s v=""/>
    <x v="1"/>
    <x v="1"/>
    <n v="81798.42"/>
    <n v="329672.42"/>
    <n v="2001"/>
    <n v="29"/>
    <s v="Thursday"/>
  </r>
  <r>
    <s v="E03181"/>
    <x v="536"/>
    <x v="25"/>
    <x v="5"/>
    <s v="Manufacturing"/>
    <x v="1"/>
    <s v="Asian"/>
    <n v="60"/>
    <d v="2009-05-11T00:00:00"/>
    <x v="539"/>
    <n v="0"/>
    <x v="1"/>
    <x v="10"/>
    <s v=""/>
    <x v="1"/>
    <x v="1"/>
    <n v="0"/>
    <n v="62239"/>
    <n v="2009"/>
    <n v="20"/>
    <s v="Monday"/>
  </r>
  <r>
    <s v="E03305"/>
    <x v="537"/>
    <x v="6"/>
    <x v="3"/>
    <s v="Speciality Products"/>
    <x v="0"/>
    <s v="Caucasian"/>
    <n v="31"/>
    <d v="2014-10-07T00:00:00"/>
    <x v="540"/>
    <n v="7.0000000000000007E-2"/>
    <x v="0"/>
    <x v="2"/>
    <s v=""/>
    <x v="1"/>
    <x v="1"/>
    <n v="8043.77"/>
    <n v="122954.77"/>
    <n v="2014"/>
    <n v="41"/>
    <s v="Tuesday"/>
  </r>
  <r>
    <s v="E00703"/>
    <x v="538"/>
    <x v="11"/>
    <x v="5"/>
    <s v="Corporate"/>
    <x v="1"/>
    <s v="Latino"/>
    <n v="45"/>
    <d v="2018-04-27T00:00:00"/>
    <x v="541"/>
    <n v="0.12"/>
    <x v="0"/>
    <x v="2"/>
    <s v=""/>
    <x v="1"/>
    <x v="1"/>
    <n v="13858.8"/>
    <n v="129348.8"/>
    <n v="2018"/>
    <n v="17"/>
    <s v="Friday"/>
  </r>
  <r>
    <s v="E04403"/>
    <x v="539"/>
    <x v="6"/>
    <x v="3"/>
    <s v="Speciality Products"/>
    <x v="1"/>
    <s v="Asian"/>
    <n v="34"/>
    <d v="2012-02-13T00:00:00"/>
    <x v="542"/>
    <n v="7.0000000000000007E-2"/>
    <x v="1"/>
    <x v="6"/>
    <s v=""/>
    <x v="1"/>
    <x v="1"/>
    <n v="8309.5600000000013"/>
    <n v="127017.56"/>
    <n v="2012"/>
    <n v="7"/>
    <s v="Monday"/>
  </r>
  <r>
    <s v="E00103"/>
    <x v="540"/>
    <x v="2"/>
    <x v="3"/>
    <s v="Speciality Products"/>
    <x v="0"/>
    <s v="Asian"/>
    <n v="29"/>
    <d v="2017-06-28T00:00:00"/>
    <x v="543"/>
    <n v="0.2"/>
    <x v="0"/>
    <x v="7"/>
    <s v=""/>
    <x v="1"/>
    <x v="1"/>
    <n v="39529.800000000003"/>
    <n v="237178.8"/>
    <n v="2017"/>
    <n v="26"/>
    <s v="Wednesday"/>
  </r>
  <r>
    <s v="E04487"/>
    <x v="541"/>
    <x v="4"/>
    <x v="3"/>
    <s v="Speciality Products"/>
    <x v="0"/>
    <s v="Asian"/>
    <n v="45"/>
    <d v="2020-06-17T00:00:00"/>
    <x v="544"/>
    <n v="0"/>
    <x v="1"/>
    <x v="10"/>
    <s v=""/>
    <x v="1"/>
    <x v="1"/>
    <n v="0"/>
    <n v="89841"/>
    <n v="2020"/>
    <n v="25"/>
    <s v="Wednesday"/>
  </r>
  <r>
    <s v="E01194"/>
    <x v="542"/>
    <x v="13"/>
    <x v="1"/>
    <s v="Speciality Products"/>
    <x v="0"/>
    <s v="Caucasian"/>
    <n v="52"/>
    <d v="2019-12-20T00:00:00"/>
    <x v="545"/>
    <n v="0"/>
    <x v="0"/>
    <x v="3"/>
    <s v=""/>
    <x v="1"/>
    <x v="1"/>
    <n v="0"/>
    <n v="61026"/>
    <n v="2019"/>
    <n v="51"/>
    <s v="Friday"/>
  </r>
  <r>
    <s v="E02179"/>
    <x v="543"/>
    <x v="8"/>
    <x v="5"/>
    <s v="Speciality Products"/>
    <x v="0"/>
    <s v="Caucasian"/>
    <n v="48"/>
    <d v="2014-09-25T00:00:00"/>
    <x v="546"/>
    <n v="0"/>
    <x v="0"/>
    <x v="2"/>
    <s v=""/>
    <x v="1"/>
    <x v="1"/>
    <n v="0"/>
    <n v="96693"/>
    <n v="2014"/>
    <n v="39"/>
    <s v="Thursday"/>
  </r>
  <r>
    <s v="E04242"/>
    <x v="544"/>
    <x v="22"/>
    <x v="5"/>
    <s v="Speciality Products"/>
    <x v="0"/>
    <s v="Latino"/>
    <n v="48"/>
    <d v="2009-06-27T00:00:00"/>
    <x v="547"/>
    <n v="0"/>
    <x v="0"/>
    <x v="0"/>
    <s v=""/>
    <x v="1"/>
    <x v="1"/>
    <n v="0"/>
    <n v="82907"/>
    <n v="2009"/>
    <n v="26"/>
    <s v="Saturday"/>
  </r>
  <r>
    <s v="E01371"/>
    <x v="545"/>
    <x v="9"/>
    <x v="6"/>
    <s v="Corporate"/>
    <x v="1"/>
    <s v="Asian"/>
    <n v="41"/>
    <d v="2014-10-04T00:00:00"/>
    <x v="548"/>
    <n v="0.35"/>
    <x v="1"/>
    <x v="1"/>
    <s v=""/>
    <x v="1"/>
    <x v="1"/>
    <n v="90017.9"/>
    <n v="347211.9"/>
    <n v="2014"/>
    <n v="40"/>
    <s v="Saturday"/>
  </r>
  <r>
    <s v="E03065"/>
    <x v="546"/>
    <x v="10"/>
    <x v="5"/>
    <s v="Research &amp; Development"/>
    <x v="1"/>
    <s v="Latino"/>
    <n v="41"/>
    <d v="2012-01-21T00:00:00"/>
    <x v="549"/>
    <n v="0"/>
    <x v="0"/>
    <x v="4"/>
    <s v=""/>
    <x v="1"/>
    <x v="1"/>
    <n v="0"/>
    <n v="94658"/>
    <n v="2012"/>
    <n v="3"/>
    <s v="Saturday"/>
  </r>
  <r>
    <s v="E01377"/>
    <x v="547"/>
    <x v="10"/>
    <x v="5"/>
    <s v="Research &amp; Development"/>
    <x v="1"/>
    <s v="Asian"/>
    <n v="55"/>
    <d v="2011-04-30T00:00:00"/>
    <x v="550"/>
    <n v="0"/>
    <x v="1"/>
    <x v="6"/>
    <s v=""/>
    <x v="1"/>
    <x v="1"/>
    <n v="0"/>
    <n v="89419"/>
    <n v="2011"/>
    <n v="18"/>
    <s v="Saturday"/>
  </r>
  <r>
    <s v="E03097"/>
    <x v="548"/>
    <x v="16"/>
    <x v="4"/>
    <s v="Manufacturing"/>
    <x v="1"/>
    <s v="Black"/>
    <n v="45"/>
    <d v="2015-12-19T00:00:00"/>
    <x v="551"/>
    <n v="0"/>
    <x v="0"/>
    <x v="7"/>
    <s v=""/>
    <x v="1"/>
    <x v="1"/>
    <n v="0"/>
    <n v="51983"/>
    <n v="2015"/>
    <n v="51"/>
    <s v="Saturday"/>
  </r>
  <r>
    <s v="E01668"/>
    <x v="549"/>
    <x v="2"/>
    <x v="1"/>
    <s v="Corporate"/>
    <x v="0"/>
    <s v="Asian"/>
    <n v="53"/>
    <d v="2002-02-17T00:00:00"/>
    <x v="552"/>
    <n v="0.2"/>
    <x v="1"/>
    <x v="1"/>
    <s v=""/>
    <x v="1"/>
    <x v="1"/>
    <n v="35898.800000000003"/>
    <n v="215392.8"/>
    <n v="2002"/>
    <n v="8"/>
    <s v="Sunday"/>
  </r>
  <r>
    <s v="E03354"/>
    <x v="550"/>
    <x v="30"/>
    <x v="0"/>
    <s v="Corporate"/>
    <x v="1"/>
    <s v="Latino"/>
    <n v="49"/>
    <d v="2016-06-24T00:00:00"/>
    <x v="553"/>
    <n v="0"/>
    <x v="2"/>
    <x v="9"/>
    <s v=""/>
    <x v="1"/>
    <x v="1"/>
    <n v="0"/>
    <n v="68426"/>
    <n v="2016"/>
    <n v="26"/>
    <s v="Friday"/>
  </r>
  <r>
    <s v="E02088"/>
    <x v="551"/>
    <x v="0"/>
    <x v="1"/>
    <s v="Corporate"/>
    <x v="0"/>
    <s v="Latino"/>
    <n v="55"/>
    <d v="2017-02-06T00:00:00"/>
    <x v="554"/>
    <n v="0.12"/>
    <x v="0"/>
    <x v="3"/>
    <s v=""/>
    <x v="1"/>
    <x v="1"/>
    <n v="17398.32"/>
    <n v="162384.32000000001"/>
    <n v="2017"/>
    <n v="6"/>
    <s v="Monday"/>
  </r>
  <r>
    <s v="E03980"/>
    <x v="552"/>
    <x v="5"/>
    <x v="2"/>
    <s v="Speciality Products"/>
    <x v="0"/>
    <s v="Asian"/>
    <n v="45"/>
    <d v="2000-08-16T00:00:00"/>
    <x v="555"/>
    <n v="0"/>
    <x v="0"/>
    <x v="2"/>
    <s v=""/>
    <x v="1"/>
    <x v="1"/>
    <n v="0"/>
    <n v="60113"/>
    <n v="2000"/>
    <n v="34"/>
    <s v="Wednesday"/>
  </r>
  <r>
    <s v="E00972"/>
    <x v="553"/>
    <x v="16"/>
    <x v="4"/>
    <s v="Research &amp; Development"/>
    <x v="0"/>
    <s v="Latino"/>
    <n v="52"/>
    <d v="2021-04-18T00:00:00"/>
    <x v="556"/>
    <n v="0"/>
    <x v="2"/>
    <x v="12"/>
    <s v=""/>
    <x v="1"/>
    <x v="1"/>
    <n v="0"/>
    <n v="50548"/>
    <n v="2021"/>
    <n v="17"/>
    <s v="Sunday"/>
  </r>
  <r>
    <s v="E00824"/>
    <x v="554"/>
    <x v="13"/>
    <x v="6"/>
    <s v="Manufacturing"/>
    <x v="0"/>
    <s v="Caucasian"/>
    <n v="33"/>
    <d v="2020-03-14T00:00:00"/>
    <x v="557"/>
    <n v="0"/>
    <x v="0"/>
    <x v="2"/>
    <s v=""/>
    <x v="1"/>
    <x v="1"/>
    <n v="0"/>
    <n v="68846"/>
    <n v="2020"/>
    <n v="11"/>
    <s v="Saturday"/>
  </r>
  <r>
    <s v="E04359"/>
    <x v="555"/>
    <x v="29"/>
    <x v="0"/>
    <s v="Corporate"/>
    <x v="0"/>
    <s v="Latino"/>
    <n v="59"/>
    <d v="2014-03-19T00:00:00"/>
    <x v="558"/>
    <n v="0"/>
    <x v="0"/>
    <x v="0"/>
    <s v=""/>
    <x v="1"/>
    <x v="1"/>
    <n v="0"/>
    <n v="90901"/>
    <n v="2014"/>
    <n v="12"/>
    <s v="Wednesday"/>
  </r>
  <r>
    <s v="E03113"/>
    <x v="556"/>
    <x v="6"/>
    <x v="3"/>
    <s v="Corporate"/>
    <x v="0"/>
    <s v="Asian"/>
    <n v="50"/>
    <d v="2012-09-03T00:00:00"/>
    <x v="559"/>
    <n v="0.08"/>
    <x v="0"/>
    <x v="5"/>
    <s v=""/>
    <x v="1"/>
    <x v="1"/>
    <n v="8162.64"/>
    <n v="110195.64"/>
    <n v="2012"/>
    <n v="36"/>
    <s v="Monday"/>
  </r>
  <r>
    <s v="E01488"/>
    <x v="557"/>
    <x v="2"/>
    <x v="2"/>
    <s v="Manufacturing"/>
    <x v="0"/>
    <s v="Caucasian"/>
    <n v="61"/>
    <d v="2021-01-23T00:00:00"/>
    <x v="560"/>
    <n v="0.26"/>
    <x v="0"/>
    <x v="0"/>
    <s v=""/>
    <x v="1"/>
    <x v="1"/>
    <n v="39463.58"/>
    <n v="191246.58000000002"/>
    <n v="2021"/>
    <n v="4"/>
    <s v="Saturday"/>
  </r>
  <r>
    <s v="E01787"/>
    <x v="558"/>
    <x v="2"/>
    <x v="5"/>
    <s v="Corporate"/>
    <x v="0"/>
    <s v="Latino"/>
    <n v="27"/>
    <d v="2018-12-07T00:00:00"/>
    <x v="561"/>
    <n v="0.17"/>
    <x v="0"/>
    <x v="5"/>
    <s v=""/>
    <x v="1"/>
    <x v="1"/>
    <n v="28927.88"/>
    <n v="199091.88"/>
    <n v="2018"/>
    <n v="49"/>
    <s v="Friday"/>
  </r>
  <r>
    <s v="E03550"/>
    <x v="559"/>
    <x v="0"/>
    <x v="6"/>
    <s v="Speciality Products"/>
    <x v="0"/>
    <s v="Asian"/>
    <n v="35"/>
    <d v="2014-02-20T00:00:00"/>
    <x v="562"/>
    <n v="0.14000000000000001"/>
    <x v="0"/>
    <x v="3"/>
    <s v=""/>
    <x v="1"/>
    <x v="1"/>
    <n v="21826.7"/>
    <n v="177731.7"/>
    <n v="2014"/>
    <n v="8"/>
    <s v="Thursday"/>
  </r>
  <r>
    <s v="E01052"/>
    <x v="560"/>
    <x v="7"/>
    <x v="2"/>
    <s v="Corporate"/>
    <x v="1"/>
    <s v="Asian"/>
    <n v="40"/>
    <d v="2016-12-17T00:00:00"/>
    <x v="563"/>
    <n v="0"/>
    <x v="0"/>
    <x v="4"/>
    <s v=""/>
    <x v="1"/>
    <x v="1"/>
    <n v="0"/>
    <n v="50733"/>
    <n v="2016"/>
    <n v="51"/>
    <s v="Saturday"/>
  </r>
  <r>
    <s v="E04799"/>
    <x v="561"/>
    <x v="15"/>
    <x v="4"/>
    <s v="Corporate"/>
    <x v="0"/>
    <s v="Caucasian"/>
    <n v="30"/>
    <d v="2017-01-26T00:00:00"/>
    <x v="564"/>
    <n v="0"/>
    <x v="0"/>
    <x v="3"/>
    <s v=""/>
    <x v="1"/>
    <x v="1"/>
    <n v="0"/>
    <n v="88663"/>
    <n v="2017"/>
    <n v="4"/>
    <s v="Thursday"/>
  </r>
  <r>
    <s v="E03402"/>
    <x v="562"/>
    <x v="17"/>
    <x v="5"/>
    <s v="Manufacturing"/>
    <x v="1"/>
    <s v="Asian"/>
    <n v="60"/>
    <d v="1992-10-13T00:00:00"/>
    <x v="565"/>
    <n v="0"/>
    <x v="1"/>
    <x v="1"/>
    <s v=""/>
    <x v="1"/>
    <x v="1"/>
    <n v="0"/>
    <n v="88213"/>
    <n v="1992"/>
    <n v="42"/>
    <s v="Tuesday"/>
  </r>
  <r>
    <s v="E04128"/>
    <x v="563"/>
    <x v="13"/>
    <x v="2"/>
    <s v="Speciality Products"/>
    <x v="1"/>
    <s v="Asian"/>
    <n v="55"/>
    <d v="2021-08-02T00:00:00"/>
    <x v="566"/>
    <n v="0"/>
    <x v="0"/>
    <x v="4"/>
    <s v=""/>
    <x v="1"/>
    <x v="1"/>
    <n v="0"/>
    <n v="67130"/>
    <n v="2021"/>
    <n v="32"/>
    <s v="Monday"/>
  </r>
  <r>
    <s v="E00013"/>
    <x v="564"/>
    <x v="4"/>
    <x v="1"/>
    <s v="Speciality Products"/>
    <x v="0"/>
    <s v="Asian"/>
    <n v="33"/>
    <d v="2015-10-08T00:00:00"/>
    <x v="567"/>
    <n v="0"/>
    <x v="0"/>
    <x v="4"/>
    <s v=""/>
    <x v="1"/>
    <x v="1"/>
    <n v="0"/>
    <n v="94876"/>
    <n v="2015"/>
    <n v="41"/>
    <s v="Thursday"/>
  </r>
  <r>
    <s v="E03114"/>
    <x v="565"/>
    <x v="25"/>
    <x v="5"/>
    <s v="Speciality Products"/>
    <x v="1"/>
    <s v="Latino"/>
    <n v="62"/>
    <d v="1994-10-09T00:00:00"/>
    <x v="568"/>
    <n v="0"/>
    <x v="0"/>
    <x v="4"/>
    <s v=""/>
    <x v="1"/>
    <x v="1"/>
    <n v="0"/>
    <n v="98230"/>
    <n v="1994"/>
    <n v="42"/>
    <s v="Sunday"/>
  </r>
  <r>
    <s v="E04004"/>
    <x v="566"/>
    <x v="22"/>
    <x v="5"/>
    <s v="Research &amp; Development"/>
    <x v="0"/>
    <s v="Asian"/>
    <n v="36"/>
    <d v="2018-12-14T00:00:00"/>
    <x v="569"/>
    <n v="0"/>
    <x v="0"/>
    <x v="7"/>
    <s v=""/>
    <x v="1"/>
    <x v="1"/>
    <n v="0"/>
    <n v="96757"/>
    <n v="2018"/>
    <n v="50"/>
    <s v="Friday"/>
  </r>
  <r>
    <s v="E04472"/>
    <x v="567"/>
    <x v="13"/>
    <x v="6"/>
    <s v="Manufacturing"/>
    <x v="1"/>
    <s v="Black"/>
    <n v="35"/>
    <d v="2020-07-03T00:00:00"/>
    <x v="570"/>
    <n v="0"/>
    <x v="0"/>
    <x v="7"/>
    <s v=""/>
    <x v="1"/>
    <x v="1"/>
    <n v="0"/>
    <n v="51513"/>
    <n v="2020"/>
    <n v="27"/>
    <s v="Friday"/>
  </r>
  <r>
    <s v="E00161"/>
    <x v="568"/>
    <x v="9"/>
    <x v="6"/>
    <s v="Corporate"/>
    <x v="1"/>
    <s v="Asian"/>
    <n v="60"/>
    <d v="2007-01-27T00:00:00"/>
    <x v="571"/>
    <n v="0.37"/>
    <x v="0"/>
    <x v="4"/>
    <s v=""/>
    <x v="1"/>
    <x v="1"/>
    <n v="86695.069999999992"/>
    <n v="321006.07"/>
    <n v="2007"/>
    <n v="4"/>
    <s v="Saturday"/>
  </r>
  <r>
    <s v="E04417"/>
    <x v="569"/>
    <x v="0"/>
    <x v="4"/>
    <s v="Speciality Products"/>
    <x v="0"/>
    <s v="Latino"/>
    <n v="45"/>
    <d v="2011-05-22T00:00:00"/>
    <x v="572"/>
    <n v="0.14000000000000001"/>
    <x v="0"/>
    <x v="0"/>
    <s v=""/>
    <x v="1"/>
    <x v="1"/>
    <n v="21329.420000000002"/>
    <n v="173682.42"/>
    <n v="2011"/>
    <n v="22"/>
    <s v="Sunday"/>
  </r>
  <r>
    <s v="E04536"/>
    <x v="570"/>
    <x v="0"/>
    <x v="3"/>
    <s v="Speciality Products"/>
    <x v="0"/>
    <s v="Caucasian"/>
    <n v="48"/>
    <d v="2010-07-30T00:00:00"/>
    <x v="573"/>
    <n v="0.12"/>
    <x v="0"/>
    <x v="3"/>
    <s v=""/>
    <x v="1"/>
    <x v="1"/>
    <n v="14972.88"/>
    <n v="139746.88"/>
    <n v="2010"/>
    <n v="31"/>
    <s v="Friday"/>
  </r>
  <r>
    <s v="E02534"/>
    <x v="571"/>
    <x v="2"/>
    <x v="6"/>
    <s v="Corporate"/>
    <x v="0"/>
    <s v="Asian"/>
    <n v="36"/>
    <d v="2010-09-13T00:00:00"/>
    <x v="574"/>
    <n v="0.28000000000000003"/>
    <x v="1"/>
    <x v="1"/>
    <s v=""/>
    <x v="1"/>
    <x v="1"/>
    <n v="43979.600000000006"/>
    <n v="201049.60000000001"/>
    <n v="2010"/>
    <n v="38"/>
    <s v="Monday"/>
  </r>
  <r>
    <s v="E02857"/>
    <x v="572"/>
    <x v="0"/>
    <x v="1"/>
    <s v="Speciality Products"/>
    <x v="1"/>
    <s v="Latino"/>
    <n v="44"/>
    <d v="2019-08-08T00:00:00"/>
    <x v="575"/>
    <n v="0.15"/>
    <x v="0"/>
    <x v="5"/>
    <d v="2022-05-18T00:00:00"/>
    <x v="0"/>
    <x v="0"/>
    <n v="19519.95"/>
    <n v="149652.95000000001"/>
    <n v="2019"/>
    <n v="32"/>
    <s v="Thursday"/>
  </r>
  <r>
    <s v="E03059"/>
    <x v="573"/>
    <x v="6"/>
    <x v="6"/>
    <s v="Manufacturing"/>
    <x v="0"/>
    <s v="Asian"/>
    <n v="64"/>
    <d v="2019-09-21T00:00:00"/>
    <x v="576"/>
    <n v="0.06"/>
    <x v="1"/>
    <x v="6"/>
    <s v=""/>
    <x v="1"/>
    <x v="1"/>
    <n v="6526.8"/>
    <n v="115306.8"/>
    <n v="2019"/>
    <n v="38"/>
    <s v="Saturday"/>
  </r>
  <r>
    <s v="E02477"/>
    <x v="574"/>
    <x v="2"/>
    <x v="5"/>
    <s v="Speciality Products"/>
    <x v="0"/>
    <s v="Asian"/>
    <n v="46"/>
    <d v="2020-10-21T00:00:00"/>
    <x v="577"/>
    <n v="0.16"/>
    <x v="1"/>
    <x v="11"/>
    <s v=""/>
    <x v="1"/>
    <x v="1"/>
    <n v="24296.48"/>
    <n v="176149.48"/>
    <n v="2020"/>
    <n v="43"/>
    <s v="Wednesday"/>
  </r>
  <r>
    <s v="E00022"/>
    <x v="575"/>
    <x v="5"/>
    <x v="2"/>
    <s v="Manufacturing"/>
    <x v="0"/>
    <s v="Asian"/>
    <n v="62"/>
    <d v="2006-09-17T00:00:00"/>
    <x v="578"/>
    <n v="0"/>
    <x v="1"/>
    <x v="1"/>
    <s v=""/>
    <x v="1"/>
    <x v="1"/>
    <n v="0"/>
    <n v="64669"/>
    <n v="2006"/>
    <n v="38"/>
    <s v="Sunday"/>
  </r>
  <r>
    <s v="E03370"/>
    <x v="576"/>
    <x v="13"/>
    <x v="6"/>
    <s v="Research &amp; Development"/>
    <x v="1"/>
    <s v="Latino"/>
    <n v="61"/>
    <d v="2008-04-30T00:00:00"/>
    <x v="579"/>
    <n v="0"/>
    <x v="2"/>
    <x v="9"/>
    <s v=""/>
    <x v="1"/>
    <x v="1"/>
    <n v="0"/>
    <n v="69352"/>
    <n v="2008"/>
    <n v="18"/>
    <s v="Wednesday"/>
  </r>
  <r>
    <s v="E00555"/>
    <x v="577"/>
    <x v="13"/>
    <x v="6"/>
    <s v="Research &amp; Development"/>
    <x v="1"/>
    <s v="Asian"/>
    <n v="65"/>
    <d v="2001-10-17T00:00:00"/>
    <x v="580"/>
    <n v="0"/>
    <x v="1"/>
    <x v="1"/>
    <s v=""/>
    <x v="1"/>
    <x v="1"/>
    <n v="0"/>
    <n v="74631"/>
    <n v="2001"/>
    <n v="42"/>
    <s v="Wednesday"/>
  </r>
  <r>
    <s v="E03160"/>
    <x v="578"/>
    <x v="10"/>
    <x v="5"/>
    <s v="Speciality Products"/>
    <x v="1"/>
    <s v="Latino"/>
    <n v="54"/>
    <d v="2012-04-29T00:00:00"/>
    <x v="581"/>
    <n v="0"/>
    <x v="2"/>
    <x v="12"/>
    <s v=""/>
    <x v="1"/>
    <x v="1"/>
    <n v="0"/>
    <n v="96441"/>
    <n v="2012"/>
    <n v="18"/>
    <s v="Sunday"/>
  </r>
  <r>
    <s v="E03919"/>
    <x v="579"/>
    <x v="11"/>
    <x v="5"/>
    <s v="Speciality Products"/>
    <x v="1"/>
    <s v="Asian"/>
    <n v="46"/>
    <d v="2011-10-20T00:00:00"/>
    <x v="582"/>
    <n v="0.14000000000000001"/>
    <x v="1"/>
    <x v="11"/>
    <s v=""/>
    <x v="1"/>
    <x v="1"/>
    <n v="15995.000000000002"/>
    <n v="130245"/>
    <n v="2011"/>
    <n v="43"/>
    <s v="Thursday"/>
  </r>
  <r>
    <s v="E01724"/>
    <x v="580"/>
    <x v="3"/>
    <x v="0"/>
    <s v="Corporate"/>
    <x v="1"/>
    <s v="Latino"/>
    <n v="36"/>
    <d v="2020-12-27T00:00:00"/>
    <x v="287"/>
    <n v="7.0000000000000007E-2"/>
    <x v="2"/>
    <x v="8"/>
    <s v=""/>
    <x v="1"/>
    <x v="1"/>
    <n v="4911.55"/>
    <n v="75076.55"/>
    <n v="2020"/>
    <n v="53"/>
    <s v="Sunday"/>
  </r>
  <r>
    <s v="E04087"/>
    <x v="581"/>
    <x v="6"/>
    <x v="0"/>
    <s v="Corporate"/>
    <x v="1"/>
    <s v="Asian"/>
    <n v="60"/>
    <d v="2000-01-29T00:00:00"/>
    <x v="583"/>
    <n v="7.0000000000000007E-2"/>
    <x v="1"/>
    <x v="11"/>
    <s v=""/>
    <x v="1"/>
    <x v="1"/>
    <n v="7634.130000000001"/>
    <n v="116693.13"/>
    <n v="2000"/>
    <n v="5"/>
    <s v="Saturday"/>
  </r>
  <r>
    <s v="E02856"/>
    <x v="582"/>
    <x v="19"/>
    <x v="5"/>
    <s v="Research &amp; Development"/>
    <x v="0"/>
    <s v="Asian"/>
    <n v="30"/>
    <d v="2015-11-14T00:00:00"/>
    <x v="584"/>
    <n v="0"/>
    <x v="0"/>
    <x v="7"/>
    <s v=""/>
    <x v="1"/>
    <x v="1"/>
    <n v="0"/>
    <n v="77442"/>
    <n v="2015"/>
    <n v="46"/>
    <s v="Saturday"/>
  </r>
  <r>
    <s v="E03805"/>
    <x v="583"/>
    <x v="13"/>
    <x v="2"/>
    <s v="Corporate"/>
    <x v="0"/>
    <s v="Latino"/>
    <n v="34"/>
    <d v="2012-06-06T00:00:00"/>
    <x v="585"/>
    <n v="0"/>
    <x v="2"/>
    <x v="8"/>
    <s v=""/>
    <x v="1"/>
    <x v="1"/>
    <n v="0"/>
    <n v="72126"/>
    <n v="2012"/>
    <n v="23"/>
    <s v="Wednesday"/>
  </r>
  <r>
    <s v="E00319"/>
    <x v="584"/>
    <x v="31"/>
    <x v="0"/>
    <s v="Manufacturing"/>
    <x v="1"/>
    <s v="Caucasian"/>
    <n v="55"/>
    <d v="2013-10-18T00:00:00"/>
    <x v="586"/>
    <n v="0"/>
    <x v="0"/>
    <x v="4"/>
    <s v=""/>
    <x v="1"/>
    <x v="1"/>
    <n v="0"/>
    <n v="70334"/>
    <n v="2013"/>
    <n v="42"/>
    <s v="Friday"/>
  </r>
  <r>
    <s v="E01090"/>
    <x v="585"/>
    <x v="10"/>
    <x v="5"/>
    <s v="Research &amp; Development"/>
    <x v="1"/>
    <s v="Asian"/>
    <n v="59"/>
    <d v="2009-12-23T00:00:00"/>
    <x v="587"/>
    <n v="0"/>
    <x v="0"/>
    <x v="4"/>
    <s v=""/>
    <x v="1"/>
    <x v="1"/>
    <n v="0"/>
    <n v="78006"/>
    <n v="2009"/>
    <n v="52"/>
    <s v="Wednesday"/>
  </r>
  <r>
    <s v="E04323"/>
    <x v="586"/>
    <x v="2"/>
    <x v="0"/>
    <s v="Manufacturing"/>
    <x v="0"/>
    <s v="Latino"/>
    <n v="28"/>
    <d v="2021-01-25T00:00:00"/>
    <x v="588"/>
    <n v="0.23"/>
    <x v="0"/>
    <x v="4"/>
    <d v="2021-05-18T00:00:00"/>
    <x v="0"/>
    <x v="0"/>
    <n v="36888.550000000003"/>
    <n v="197273.55"/>
    <n v="2021"/>
    <n v="5"/>
    <s v="Monday"/>
  </r>
  <r>
    <s v="E02687"/>
    <x v="587"/>
    <x v="9"/>
    <x v="1"/>
    <s v="Corporate"/>
    <x v="0"/>
    <s v="Caucasian"/>
    <n v="36"/>
    <d v="2014-01-11T00:00:00"/>
    <x v="589"/>
    <n v="0.39"/>
    <x v="0"/>
    <x v="2"/>
    <s v=""/>
    <x v="1"/>
    <x v="1"/>
    <n v="78905.97"/>
    <n v="281228.96999999997"/>
    <n v="2014"/>
    <n v="2"/>
    <s v="Saturday"/>
  </r>
  <r>
    <s v="E01407"/>
    <x v="588"/>
    <x v="0"/>
    <x v="4"/>
    <s v="Corporate"/>
    <x v="0"/>
    <s v="Latino"/>
    <n v="29"/>
    <d v="2020-07-13T00:00:00"/>
    <x v="590"/>
    <n v="0.11"/>
    <x v="2"/>
    <x v="8"/>
    <s v=""/>
    <x v="1"/>
    <x v="1"/>
    <n v="15571.05"/>
    <n v="157126.04999999999"/>
    <n v="2020"/>
    <n v="29"/>
    <s v="Monday"/>
  </r>
  <r>
    <s v="E02748"/>
    <x v="589"/>
    <x v="2"/>
    <x v="1"/>
    <s v="Speciality Products"/>
    <x v="0"/>
    <s v="Asian"/>
    <n v="34"/>
    <d v="2020-07-20T00:00:00"/>
    <x v="591"/>
    <n v="0.18"/>
    <x v="0"/>
    <x v="0"/>
    <s v=""/>
    <x v="1"/>
    <x v="1"/>
    <n v="33292.799999999996"/>
    <n v="218252.79999999999"/>
    <n v="2020"/>
    <n v="30"/>
    <s v="Monday"/>
  </r>
  <r>
    <s v="E01995"/>
    <x v="590"/>
    <x v="9"/>
    <x v="0"/>
    <s v="Manufacturing"/>
    <x v="1"/>
    <s v="Asian"/>
    <n v="37"/>
    <d v="2011-06-25T00:00:00"/>
    <x v="592"/>
    <n v="0.31"/>
    <x v="0"/>
    <x v="7"/>
    <s v=""/>
    <x v="1"/>
    <x v="1"/>
    <n v="68693.52"/>
    <n v="290285.52"/>
    <n v="2011"/>
    <n v="26"/>
    <s v="Saturday"/>
  </r>
  <r>
    <s v="E01714"/>
    <x v="591"/>
    <x v="16"/>
    <x v="4"/>
    <s v="Manufacturing"/>
    <x v="0"/>
    <s v="Asian"/>
    <n v="44"/>
    <d v="2009-01-28T00:00:00"/>
    <x v="593"/>
    <n v="0"/>
    <x v="0"/>
    <x v="0"/>
    <s v=""/>
    <x v="1"/>
    <x v="1"/>
    <n v="0"/>
    <n v="53301"/>
    <n v="2009"/>
    <n v="5"/>
    <s v="Wednesday"/>
  </r>
  <r>
    <s v="E04491"/>
    <x v="592"/>
    <x v="21"/>
    <x v="0"/>
    <s v="Corporate"/>
    <x v="1"/>
    <s v="Asian"/>
    <n v="45"/>
    <d v="2000-03-02T00:00:00"/>
    <x v="594"/>
    <n v="0"/>
    <x v="0"/>
    <x v="0"/>
    <s v=""/>
    <x v="1"/>
    <x v="1"/>
    <n v="0"/>
    <n v="91276"/>
    <n v="2000"/>
    <n v="10"/>
    <s v="Thursday"/>
  </r>
  <r>
    <s v="E01076"/>
    <x v="593"/>
    <x v="0"/>
    <x v="4"/>
    <s v="Research &amp; Development"/>
    <x v="0"/>
    <s v="Asian"/>
    <n v="52"/>
    <d v="2017-09-05T00:00:00"/>
    <x v="595"/>
    <n v="0.13"/>
    <x v="0"/>
    <x v="5"/>
    <s v=""/>
    <x v="1"/>
    <x v="1"/>
    <n v="18205.46"/>
    <n v="158247.46"/>
    <n v="2017"/>
    <n v="36"/>
    <s v="Tuesday"/>
  </r>
  <r>
    <s v="E04131"/>
    <x v="594"/>
    <x v="7"/>
    <x v="3"/>
    <s v="Manufacturing"/>
    <x v="0"/>
    <s v="Asian"/>
    <n v="40"/>
    <d v="2018-12-06T00:00:00"/>
    <x v="596"/>
    <n v="0"/>
    <x v="0"/>
    <x v="7"/>
    <s v=""/>
    <x v="1"/>
    <x v="1"/>
    <n v="0"/>
    <n v="57225"/>
    <n v="2018"/>
    <n v="49"/>
    <s v="Thursday"/>
  </r>
  <r>
    <s v="E02843"/>
    <x v="595"/>
    <x v="6"/>
    <x v="4"/>
    <s v="Speciality Products"/>
    <x v="0"/>
    <s v="Latino"/>
    <n v="55"/>
    <d v="2010-02-24T00:00:00"/>
    <x v="597"/>
    <n v="0.05"/>
    <x v="0"/>
    <x v="4"/>
    <s v=""/>
    <x v="1"/>
    <x v="1"/>
    <n v="5141.9500000000007"/>
    <n v="107980.95"/>
    <n v="2010"/>
    <n v="9"/>
    <s v="Wednesday"/>
  </r>
  <r>
    <s v="E03758"/>
    <x v="596"/>
    <x v="2"/>
    <x v="6"/>
    <s v="Research &amp; Development"/>
    <x v="1"/>
    <s v="Asian"/>
    <n v="29"/>
    <d v="2021-09-15T00:00:00"/>
    <x v="598"/>
    <n v="0.21"/>
    <x v="0"/>
    <x v="2"/>
    <d v="2022-04-10T00:00:00"/>
    <x v="0"/>
    <x v="0"/>
    <n v="41954.43"/>
    <n v="241737.43"/>
    <n v="2021"/>
    <n v="38"/>
    <s v="Wednesday"/>
  </r>
  <r>
    <s v="E02063"/>
    <x v="597"/>
    <x v="15"/>
    <x v="4"/>
    <s v="Research &amp; Development"/>
    <x v="1"/>
    <s v="Latino"/>
    <n v="32"/>
    <d v="2021-04-09T00:00:00"/>
    <x v="599"/>
    <n v="0"/>
    <x v="2"/>
    <x v="9"/>
    <s v=""/>
    <x v="1"/>
    <x v="1"/>
    <n v="0"/>
    <n v="70980"/>
    <n v="2021"/>
    <n v="15"/>
    <s v="Friday"/>
  </r>
  <r>
    <s v="E00638"/>
    <x v="598"/>
    <x v="6"/>
    <x v="6"/>
    <s v="Corporate"/>
    <x v="1"/>
    <s v="Caucasian"/>
    <n v="51"/>
    <d v="1997-01-26T00:00:00"/>
    <x v="600"/>
    <n v="7.0000000000000007E-2"/>
    <x v="0"/>
    <x v="3"/>
    <s v=""/>
    <x v="1"/>
    <x v="1"/>
    <n v="7310.170000000001"/>
    <n v="111741.17"/>
    <n v="1997"/>
    <n v="5"/>
    <s v="Sunday"/>
  </r>
  <r>
    <s v="E03571"/>
    <x v="599"/>
    <x v="20"/>
    <x v="4"/>
    <s v="Speciality Products"/>
    <x v="1"/>
    <s v="Caucasian"/>
    <n v="28"/>
    <d v="2021-06-27T00:00:00"/>
    <x v="601"/>
    <n v="0"/>
    <x v="0"/>
    <x v="2"/>
    <s v=""/>
    <x v="1"/>
    <x v="1"/>
    <n v="0"/>
    <n v="48510"/>
    <n v="2021"/>
    <n v="27"/>
    <s v="Sunday"/>
  </r>
  <r>
    <s v="E01820"/>
    <x v="600"/>
    <x v="10"/>
    <x v="5"/>
    <s v="Speciality Products"/>
    <x v="1"/>
    <s v="Black"/>
    <n v="27"/>
    <d v="2019-05-28T00:00:00"/>
    <x v="602"/>
    <n v="0"/>
    <x v="0"/>
    <x v="4"/>
    <d v="2021-01-07T00:00:00"/>
    <x v="0"/>
    <x v="0"/>
    <n v="0"/>
    <n v="70110"/>
    <n v="2019"/>
    <n v="22"/>
    <s v="Tuesday"/>
  </r>
  <r>
    <s v="E01712"/>
    <x v="601"/>
    <x v="2"/>
    <x v="6"/>
    <s v="Corporate"/>
    <x v="1"/>
    <s v="Asian"/>
    <n v="45"/>
    <d v="2008-03-12T00:00:00"/>
    <x v="603"/>
    <n v="0.28000000000000003"/>
    <x v="1"/>
    <x v="1"/>
    <s v=""/>
    <x v="1"/>
    <x v="1"/>
    <n v="52118.640000000007"/>
    <n v="238256.64000000001"/>
    <n v="2008"/>
    <n v="11"/>
    <s v="Wednesday"/>
  </r>
  <r>
    <s v="E00184"/>
    <x v="602"/>
    <x v="7"/>
    <x v="3"/>
    <s v="Manufacturing"/>
    <x v="1"/>
    <s v="Latino"/>
    <n v="58"/>
    <d v="2010-04-19T00:00:00"/>
    <x v="604"/>
    <n v="0"/>
    <x v="2"/>
    <x v="9"/>
    <s v=""/>
    <x v="1"/>
    <x v="1"/>
    <n v="0"/>
    <n v="56350"/>
    <n v="2010"/>
    <n v="17"/>
    <s v="Monday"/>
  </r>
  <r>
    <s v="E02706"/>
    <x v="603"/>
    <x v="0"/>
    <x v="1"/>
    <s v="Research &amp; Development"/>
    <x v="0"/>
    <s v="Latino"/>
    <n v="45"/>
    <d v="2016-01-10T00:00:00"/>
    <x v="605"/>
    <n v="0.12"/>
    <x v="0"/>
    <x v="7"/>
    <s v=""/>
    <x v="1"/>
    <x v="1"/>
    <n v="17971.32"/>
    <n v="167732.32"/>
    <n v="2016"/>
    <n v="3"/>
    <s v="Sunday"/>
  </r>
  <r>
    <s v="E02899"/>
    <x v="604"/>
    <x v="0"/>
    <x v="1"/>
    <s v="Corporate"/>
    <x v="1"/>
    <s v="Latino"/>
    <n v="44"/>
    <d v="2007-08-11T00:00:00"/>
    <x v="606"/>
    <n v="0.13"/>
    <x v="2"/>
    <x v="8"/>
    <s v=""/>
    <x v="1"/>
    <x v="1"/>
    <n v="16416.010000000002"/>
    <n v="142693.01"/>
    <n v="2007"/>
    <n v="32"/>
    <s v="Saturday"/>
  </r>
  <r>
    <s v="E02478"/>
    <x v="605"/>
    <x v="6"/>
    <x v="2"/>
    <s v="Speciality Products"/>
    <x v="1"/>
    <s v="Caucasian"/>
    <n v="33"/>
    <d v="2013-06-21T00:00:00"/>
    <x v="607"/>
    <n v="0.06"/>
    <x v="0"/>
    <x v="3"/>
    <s v=""/>
    <x v="1"/>
    <x v="1"/>
    <n v="7177.86"/>
    <n v="126808.86"/>
    <n v="2013"/>
    <n v="25"/>
    <s v="Friday"/>
  </r>
  <r>
    <s v="E04170"/>
    <x v="606"/>
    <x v="9"/>
    <x v="0"/>
    <s v="Research &amp; Development"/>
    <x v="1"/>
    <s v="Asian"/>
    <n v="26"/>
    <d v="2020-05-09T00:00:00"/>
    <x v="608"/>
    <n v="0.39"/>
    <x v="0"/>
    <x v="5"/>
    <s v=""/>
    <x v="1"/>
    <x v="1"/>
    <n v="100058.79000000001"/>
    <n v="356619.79000000004"/>
    <n v="2020"/>
    <n v="19"/>
    <s v="Saturday"/>
  </r>
  <r>
    <s v="E00929"/>
    <x v="607"/>
    <x v="29"/>
    <x v="0"/>
    <s v="Speciality Products"/>
    <x v="0"/>
    <s v="Latino"/>
    <n v="45"/>
    <d v="2020-04-16T00:00:00"/>
    <x v="609"/>
    <n v="0"/>
    <x v="0"/>
    <x v="4"/>
    <s v=""/>
    <x v="1"/>
    <x v="1"/>
    <n v="0"/>
    <n v="66958"/>
    <n v="2020"/>
    <n v="16"/>
    <s v="Thursday"/>
  </r>
  <r>
    <s v="E00530"/>
    <x v="608"/>
    <x v="0"/>
    <x v="2"/>
    <s v="Manufacturing"/>
    <x v="0"/>
    <s v="Asian"/>
    <n v="46"/>
    <d v="2004-02-29T00:00:00"/>
    <x v="610"/>
    <n v="0.1"/>
    <x v="1"/>
    <x v="1"/>
    <s v=""/>
    <x v="1"/>
    <x v="1"/>
    <n v="15889.7"/>
    <n v="174786.7"/>
    <n v="2004"/>
    <n v="10"/>
    <s v="Sunday"/>
  </r>
  <r>
    <s v="E03824"/>
    <x v="609"/>
    <x v="1"/>
    <x v="0"/>
    <s v="Corporate"/>
    <x v="1"/>
    <s v="Caucasian"/>
    <n v="37"/>
    <d v="2008-02-15T00:00:00"/>
    <x v="611"/>
    <n v="0"/>
    <x v="0"/>
    <x v="3"/>
    <s v=""/>
    <x v="1"/>
    <x v="1"/>
    <n v="0"/>
    <n v="71695"/>
    <n v="2008"/>
    <n v="7"/>
    <s v="Friday"/>
  </r>
  <r>
    <s v="E02492"/>
    <x v="610"/>
    <x v="4"/>
    <x v="6"/>
    <s v="Corporate"/>
    <x v="1"/>
    <s v="Asian"/>
    <n v="40"/>
    <d v="2014-09-22T00:00:00"/>
    <x v="612"/>
    <n v="0"/>
    <x v="1"/>
    <x v="1"/>
    <d v="2019-05-09T00:00:00"/>
    <x v="0"/>
    <x v="0"/>
    <n v="0"/>
    <n v="73779"/>
    <n v="2014"/>
    <n v="39"/>
    <s v="Monday"/>
  </r>
  <r>
    <s v="E01733"/>
    <x v="611"/>
    <x v="6"/>
    <x v="2"/>
    <s v="Speciality Products"/>
    <x v="0"/>
    <s v="Asian"/>
    <n v="45"/>
    <d v="2011-10-20T00:00:00"/>
    <x v="613"/>
    <n v="7.0000000000000007E-2"/>
    <x v="1"/>
    <x v="6"/>
    <s v=""/>
    <x v="1"/>
    <x v="1"/>
    <n v="8654.8000000000011"/>
    <n v="132294.79999999999"/>
    <n v="2011"/>
    <n v="43"/>
    <s v="Thursday"/>
  </r>
  <r>
    <s v="E02857"/>
    <x v="612"/>
    <x v="7"/>
    <x v="2"/>
    <s v="Speciality Products"/>
    <x v="0"/>
    <s v="Caucasian"/>
    <n v="33"/>
    <d v="2014-04-13T00:00:00"/>
    <x v="614"/>
    <n v="0"/>
    <x v="0"/>
    <x v="4"/>
    <s v=""/>
    <x v="1"/>
    <x v="1"/>
    <n v="0"/>
    <n v="46878"/>
    <n v="2014"/>
    <n v="16"/>
    <s v="Sunday"/>
  </r>
  <r>
    <s v="E04938"/>
    <x v="613"/>
    <x v="7"/>
    <x v="6"/>
    <s v="Speciality Products"/>
    <x v="0"/>
    <s v="Caucasian"/>
    <n v="64"/>
    <d v="2003-02-10T00:00:00"/>
    <x v="615"/>
    <n v="0"/>
    <x v="0"/>
    <x v="4"/>
    <s v=""/>
    <x v="1"/>
    <x v="1"/>
    <n v="0"/>
    <n v="57032"/>
    <n v="2003"/>
    <n v="7"/>
    <s v="Monday"/>
  </r>
  <r>
    <s v="E04952"/>
    <x v="614"/>
    <x v="4"/>
    <x v="2"/>
    <s v="Manufacturing"/>
    <x v="0"/>
    <s v="Latino"/>
    <n v="57"/>
    <d v="2007-10-02T00:00:00"/>
    <x v="616"/>
    <n v="0"/>
    <x v="2"/>
    <x v="9"/>
    <s v=""/>
    <x v="1"/>
    <x v="1"/>
    <n v="0"/>
    <n v="98150"/>
    <n v="2007"/>
    <n v="40"/>
    <s v="Tuesday"/>
  </r>
  <r>
    <s v="E02420"/>
    <x v="615"/>
    <x v="2"/>
    <x v="6"/>
    <s v="Manufacturing"/>
    <x v="0"/>
    <s v="Asian"/>
    <n v="35"/>
    <d v="2017-03-06T00:00:00"/>
    <x v="617"/>
    <n v="0.15"/>
    <x v="1"/>
    <x v="10"/>
    <d v="2017-09-22T00:00:00"/>
    <x v="0"/>
    <x v="0"/>
    <n v="25713.899999999998"/>
    <n v="197139.9"/>
    <n v="2017"/>
    <n v="10"/>
    <s v="Monday"/>
  </r>
  <r>
    <s v="E01639"/>
    <x v="616"/>
    <x v="7"/>
    <x v="1"/>
    <s v="Manufacturing"/>
    <x v="0"/>
    <s v="Caucasian"/>
    <n v="55"/>
    <d v="2021-04-16T00:00:00"/>
    <x v="618"/>
    <n v="0"/>
    <x v="0"/>
    <x v="2"/>
    <s v=""/>
    <x v="1"/>
    <x v="1"/>
    <n v="0"/>
    <n v="48266"/>
    <n v="2021"/>
    <n v="16"/>
    <s v="Friday"/>
  </r>
  <r>
    <s v="E03947"/>
    <x v="617"/>
    <x v="9"/>
    <x v="1"/>
    <s v="Research &amp; Development"/>
    <x v="1"/>
    <s v="Latino"/>
    <n v="36"/>
    <d v="2018-08-18T00:00:00"/>
    <x v="619"/>
    <n v="0.32"/>
    <x v="0"/>
    <x v="7"/>
    <s v=""/>
    <x v="1"/>
    <x v="1"/>
    <n v="71489.279999999999"/>
    <n v="294893.28000000003"/>
    <n v="2018"/>
    <n v="33"/>
    <s v="Saturday"/>
  </r>
  <r>
    <s v="E04535"/>
    <x v="618"/>
    <x v="27"/>
    <x v="0"/>
    <s v="Speciality Products"/>
    <x v="0"/>
    <s v="Asian"/>
    <n v="57"/>
    <d v="2014-01-10T00:00:00"/>
    <x v="620"/>
    <n v="0"/>
    <x v="0"/>
    <x v="0"/>
    <s v=""/>
    <x v="1"/>
    <x v="1"/>
    <n v="0"/>
    <n v="74854"/>
    <n v="2014"/>
    <n v="2"/>
    <s v="Friday"/>
  </r>
  <r>
    <s v="E00380"/>
    <x v="619"/>
    <x v="9"/>
    <x v="3"/>
    <s v="Speciality Products"/>
    <x v="0"/>
    <s v="Caucasian"/>
    <n v="48"/>
    <d v="2007-04-25T00:00:00"/>
    <x v="621"/>
    <n v="0.36"/>
    <x v="0"/>
    <x v="0"/>
    <s v=""/>
    <x v="1"/>
    <x v="1"/>
    <n v="78401.87999999999"/>
    <n v="296184.88"/>
    <n v="2007"/>
    <n v="17"/>
    <s v="Wednesday"/>
  </r>
  <r>
    <s v="E01432"/>
    <x v="620"/>
    <x v="28"/>
    <x v="0"/>
    <s v="Manufacturing"/>
    <x v="0"/>
    <s v="Latino"/>
    <n v="53"/>
    <d v="2004-08-15T00:00:00"/>
    <x v="622"/>
    <n v="0"/>
    <x v="2"/>
    <x v="8"/>
    <s v=""/>
    <x v="1"/>
    <x v="1"/>
    <n v="0"/>
    <n v="44735"/>
    <n v="2004"/>
    <n v="34"/>
    <s v="Sunday"/>
  </r>
  <r>
    <s v="E02628"/>
    <x v="621"/>
    <x v="13"/>
    <x v="1"/>
    <s v="Manufacturing"/>
    <x v="0"/>
    <s v="Caucasian"/>
    <n v="41"/>
    <d v="2007-01-09T00:00:00"/>
    <x v="623"/>
    <n v="0"/>
    <x v="0"/>
    <x v="7"/>
    <s v=""/>
    <x v="1"/>
    <x v="1"/>
    <n v="0"/>
    <n v="50685"/>
    <n v="2007"/>
    <n v="2"/>
    <s v="Tuesday"/>
  </r>
  <r>
    <s v="E03578"/>
    <x v="622"/>
    <x v="13"/>
    <x v="2"/>
    <s v="Research &amp; Development"/>
    <x v="1"/>
    <s v="Asian"/>
    <n v="34"/>
    <d v="2018-03-10T00:00:00"/>
    <x v="624"/>
    <n v="0"/>
    <x v="0"/>
    <x v="5"/>
    <s v=""/>
    <x v="1"/>
    <x v="1"/>
    <n v="0"/>
    <n v="58993"/>
    <n v="2018"/>
    <n v="10"/>
    <s v="Saturday"/>
  </r>
  <r>
    <s v="E03563"/>
    <x v="623"/>
    <x v="19"/>
    <x v="5"/>
    <s v="Corporate"/>
    <x v="1"/>
    <s v="Caucasian"/>
    <n v="47"/>
    <d v="2020-06-08T00:00:00"/>
    <x v="625"/>
    <n v="0"/>
    <x v="0"/>
    <x v="4"/>
    <d v="2021-02-02T00:00:00"/>
    <x v="0"/>
    <x v="0"/>
    <n v="0"/>
    <n v="115765"/>
    <n v="2020"/>
    <n v="24"/>
    <s v="Monday"/>
  </r>
  <r>
    <s v="E02781"/>
    <x v="624"/>
    <x v="2"/>
    <x v="3"/>
    <s v="Manufacturing"/>
    <x v="0"/>
    <s v="Asian"/>
    <n v="63"/>
    <d v="2007-03-06T00:00:00"/>
    <x v="626"/>
    <n v="0.15"/>
    <x v="0"/>
    <x v="4"/>
    <s v=""/>
    <x v="1"/>
    <x v="1"/>
    <n v="28956.6"/>
    <n v="222000.6"/>
    <n v="2007"/>
    <n v="10"/>
    <s v="Tuesday"/>
  </r>
  <r>
    <s v="E04739"/>
    <x v="625"/>
    <x v="7"/>
    <x v="6"/>
    <s v="Research &amp; Development"/>
    <x v="0"/>
    <s v="Black"/>
    <n v="65"/>
    <d v="2011-06-17T00:00:00"/>
    <x v="627"/>
    <n v="0"/>
    <x v="0"/>
    <x v="0"/>
    <d v="2015-06-09T00:00:00"/>
    <x v="0"/>
    <x v="0"/>
    <n v="0"/>
    <n v="56686"/>
    <n v="2011"/>
    <n v="25"/>
    <s v="Friday"/>
  </r>
  <r>
    <s v="E02665"/>
    <x v="626"/>
    <x v="0"/>
    <x v="1"/>
    <s v="Manufacturing"/>
    <x v="0"/>
    <s v="Black"/>
    <n v="33"/>
    <d v="2019-10-25T00:00:00"/>
    <x v="628"/>
    <n v="0.11"/>
    <x v="0"/>
    <x v="0"/>
    <s v=""/>
    <x v="1"/>
    <x v="1"/>
    <n v="14481.72"/>
    <n v="146133.72"/>
    <n v="2019"/>
    <n v="43"/>
    <s v="Friday"/>
  </r>
  <r>
    <s v="E04132"/>
    <x v="627"/>
    <x v="2"/>
    <x v="6"/>
    <s v="Manufacturing"/>
    <x v="0"/>
    <s v="Black"/>
    <n v="45"/>
    <d v="2008-02-29T00:00:00"/>
    <x v="629"/>
    <n v="0.25"/>
    <x v="0"/>
    <x v="4"/>
    <s v=""/>
    <x v="1"/>
    <x v="1"/>
    <n v="37644.25"/>
    <n v="188221.25"/>
    <n v="2008"/>
    <n v="9"/>
    <s v="Friday"/>
  </r>
  <r>
    <s v="E00276"/>
    <x v="628"/>
    <x v="11"/>
    <x v="5"/>
    <s v="Research &amp; Development"/>
    <x v="0"/>
    <s v="Latino"/>
    <n v="37"/>
    <d v="2018-12-27T00:00:00"/>
    <x v="630"/>
    <n v="0.11"/>
    <x v="2"/>
    <x v="9"/>
    <s v=""/>
    <x v="1"/>
    <x v="1"/>
    <n v="9609.49"/>
    <n v="96968.49"/>
    <n v="2018"/>
    <n v="52"/>
    <s v="Thursday"/>
  </r>
  <r>
    <s v="E04277"/>
    <x v="629"/>
    <x v="13"/>
    <x v="2"/>
    <s v="Speciality Products"/>
    <x v="0"/>
    <s v="Asian"/>
    <n v="60"/>
    <d v="2014-01-08T00:00:00"/>
    <x v="631"/>
    <n v="0"/>
    <x v="1"/>
    <x v="10"/>
    <s v=""/>
    <x v="1"/>
    <x v="1"/>
    <n v="0"/>
    <n v="51877"/>
    <n v="2014"/>
    <n v="2"/>
    <s v="Wednesday"/>
  </r>
  <r>
    <s v="E03890"/>
    <x v="630"/>
    <x v="29"/>
    <x v="0"/>
    <s v="Manufacturing"/>
    <x v="1"/>
    <s v="Asian"/>
    <n v="43"/>
    <d v="2017-01-18T00:00:00"/>
    <x v="632"/>
    <n v="0"/>
    <x v="0"/>
    <x v="2"/>
    <s v=""/>
    <x v="1"/>
    <x v="1"/>
    <n v="0"/>
    <n v="86417"/>
    <n v="2017"/>
    <n v="3"/>
    <s v="Wednesday"/>
  </r>
  <r>
    <s v="E02012"/>
    <x v="631"/>
    <x v="27"/>
    <x v="0"/>
    <s v="Research &amp; Development"/>
    <x v="0"/>
    <s v="Asian"/>
    <n v="65"/>
    <d v="2003-05-08T00:00:00"/>
    <x v="633"/>
    <n v="0"/>
    <x v="0"/>
    <x v="5"/>
    <s v=""/>
    <x v="1"/>
    <x v="1"/>
    <n v="0"/>
    <n v="96548"/>
    <n v="2003"/>
    <n v="19"/>
    <s v="Thursday"/>
  </r>
  <r>
    <s v="E02881"/>
    <x v="632"/>
    <x v="4"/>
    <x v="3"/>
    <s v="Manufacturing"/>
    <x v="0"/>
    <s v="Asian"/>
    <n v="43"/>
    <d v="2014-01-23T00:00:00"/>
    <x v="634"/>
    <n v="0"/>
    <x v="1"/>
    <x v="11"/>
    <s v=""/>
    <x v="1"/>
    <x v="1"/>
    <n v="0"/>
    <n v="92940"/>
    <n v="2014"/>
    <n v="4"/>
    <s v="Thursday"/>
  </r>
  <r>
    <s v="E03750"/>
    <x v="633"/>
    <x v="13"/>
    <x v="3"/>
    <s v="Speciality Products"/>
    <x v="1"/>
    <s v="Asian"/>
    <n v="28"/>
    <d v="2018-08-24T00:00:00"/>
    <x v="635"/>
    <n v="0"/>
    <x v="0"/>
    <x v="3"/>
    <s v=""/>
    <x v="1"/>
    <x v="1"/>
    <n v="0"/>
    <n v="61410"/>
    <n v="2018"/>
    <n v="34"/>
    <s v="Friday"/>
  </r>
  <r>
    <s v="E00605"/>
    <x v="634"/>
    <x v="6"/>
    <x v="1"/>
    <s v="Speciality Products"/>
    <x v="0"/>
    <s v="Black"/>
    <n v="61"/>
    <d v="2010-04-25T00:00:00"/>
    <x v="636"/>
    <n v="0.06"/>
    <x v="0"/>
    <x v="4"/>
    <s v=""/>
    <x v="1"/>
    <x v="1"/>
    <n v="6618.12"/>
    <n v="116920.12"/>
    <n v="2010"/>
    <n v="18"/>
    <s v="Sunday"/>
  </r>
  <r>
    <s v="E04641"/>
    <x v="635"/>
    <x v="2"/>
    <x v="5"/>
    <s v="Speciality Products"/>
    <x v="0"/>
    <s v="Black"/>
    <n v="45"/>
    <d v="2018-04-22T00:00:00"/>
    <x v="637"/>
    <n v="0.24"/>
    <x v="0"/>
    <x v="7"/>
    <d v="2022-06-20T00:00:00"/>
    <x v="0"/>
    <x v="0"/>
    <n v="44929.2"/>
    <n v="232134.2"/>
    <n v="2018"/>
    <n v="17"/>
    <s v="Sunday"/>
  </r>
  <r>
    <s v="E01019"/>
    <x v="636"/>
    <x v="4"/>
    <x v="2"/>
    <s v="Corporate"/>
    <x v="1"/>
    <s v="Caucasian"/>
    <n v="45"/>
    <d v="2011-03-16T00:00:00"/>
    <x v="638"/>
    <n v="0"/>
    <x v="0"/>
    <x v="3"/>
    <s v=""/>
    <x v="1"/>
    <x v="1"/>
    <n v="0"/>
    <n v="81687"/>
    <n v="2011"/>
    <n v="12"/>
    <s v="Wednesday"/>
  </r>
  <r>
    <s v="E01519"/>
    <x v="637"/>
    <x v="9"/>
    <x v="0"/>
    <s v="Speciality Products"/>
    <x v="1"/>
    <s v="Latino"/>
    <n v="54"/>
    <d v="2009-08-15T00:00:00"/>
    <x v="639"/>
    <n v="0.39"/>
    <x v="0"/>
    <x v="7"/>
    <s v=""/>
    <x v="1"/>
    <x v="1"/>
    <n v="94022.37000000001"/>
    <n v="335105.37"/>
    <n v="2009"/>
    <n v="33"/>
    <s v="Saturday"/>
  </r>
  <r>
    <s v="E03694"/>
    <x v="638"/>
    <x v="9"/>
    <x v="1"/>
    <s v="Speciality Products"/>
    <x v="0"/>
    <s v="Black"/>
    <n v="38"/>
    <d v="2018-11-09T00:00:00"/>
    <x v="640"/>
    <n v="0.36"/>
    <x v="0"/>
    <x v="2"/>
    <s v=""/>
    <x v="1"/>
    <x v="1"/>
    <n v="80569.8"/>
    <n v="304374.8"/>
    <n v="2018"/>
    <n v="45"/>
    <s v="Friday"/>
  </r>
  <r>
    <s v="E01123"/>
    <x v="639"/>
    <x v="2"/>
    <x v="3"/>
    <s v="Corporate"/>
    <x v="0"/>
    <s v="Caucasian"/>
    <n v="27"/>
    <d v="2021-07-16T00:00:00"/>
    <x v="641"/>
    <n v="0.16"/>
    <x v="0"/>
    <x v="4"/>
    <s v=""/>
    <x v="1"/>
    <x v="1"/>
    <n v="25881.440000000002"/>
    <n v="187640.44"/>
    <n v="2021"/>
    <n v="29"/>
    <s v="Friday"/>
  </r>
  <r>
    <s v="E01366"/>
    <x v="640"/>
    <x v="3"/>
    <x v="0"/>
    <s v="Research &amp; Development"/>
    <x v="1"/>
    <s v="Black"/>
    <n v="40"/>
    <d v="2019-02-24T00:00:00"/>
    <x v="642"/>
    <n v="0.1"/>
    <x v="0"/>
    <x v="7"/>
    <d v="2021-03-08T00:00:00"/>
    <x v="0"/>
    <x v="0"/>
    <n v="9589.9"/>
    <n v="105488.9"/>
    <n v="2019"/>
    <n v="9"/>
    <s v="Sunday"/>
  </r>
  <r>
    <s v="E04005"/>
    <x v="641"/>
    <x v="4"/>
    <x v="1"/>
    <s v="Corporate"/>
    <x v="1"/>
    <s v="Asian"/>
    <n v="49"/>
    <d v="2019-06-07T00:00:00"/>
    <x v="643"/>
    <n v="0"/>
    <x v="0"/>
    <x v="7"/>
    <s v=""/>
    <x v="1"/>
    <x v="1"/>
    <n v="0"/>
    <n v="80700"/>
    <n v="2019"/>
    <n v="23"/>
    <s v="Friday"/>
  </r>
  <r>
    <s v="E02770"/>
    <x v="642"/>
    <x v="6"/>
    <x v="4"/>
    <s v="Speciality Products"/>
    <x v="1"/>
    <s v="Asian"/>
    <n v="54"/>
    <d v="1997-03-11T00:00:00"/>
    <x v="644"/>
    <n v="0.05"/>
    <x v="1"/>
    <x v="10"/>
    <s v=""/>
    <x v="1"/>
    <x v="1"/>
    <n v="6406.8"/>
    <n v="134542.79999999999"/>
    <n v="1997"/>
    <n v="11"/>
    <s v="Tuesday"/>
  </r>
  <r>
    <s v="E04018"/>
    <x v="643"/>
    <x v="13"/>
    <x v="6"/>
    <s v="Corporate"/>
    <x v="0"/>
    <s v="Caucasian"/>
    <n v="39"/>
    <d v="2017-04-18T00:00:00"/>
    <x v="645"/>
    <n v="0"/>
    <x v="0"/>
    <x v="5"/>
    <s v=""/>
    <x v="1"/>
    <x v="1"/>
    <n v="0"/>
    <n v="58745"/>
    <n v="2017"/>
    <n v="16"/>
    <s v="Tuesday"/>
  </r>
  <r>
    <s v="E01591"/>
    <x v="644"/>
    <x v="1"/>
    <x v="0"/>
    <s v="Corporate"/>
    <x v="0"/>
    <s v="Asian"/>
    <n v="57"/>
    <d v="1992-05-04T00:00:00"/>
    <x v="646"/>
    <n v="0"/>
    <x v="0"/>
    <x v="5"/>
    <d v="1994-12-18T00:00:00"/>
    <x v="0"/>
    <x v="0"/>
    <n v="0"/>
    <n v="76202"/>
    <n v="1992"/>
    <n v="19"/>
    <s v="Monday"/>
  </r>
  <r>
    <s v="E04940"/>
    <x v="645"/>
    <x v="9"/>
    <x v="2"/>
    <s v="Speciality Products"/>
    <x v="1"/>
    <s v="Black"/>
    <n v="36"/>
    <d v="2018-03-19T00:00:00"/>
    <x v="647"/>
    <n v="0.36"/>
    <x v="0"/>
    <x v="5"/>
    <s v=""/>
    <x v="1"/>
    <x v="1"/>
    <n v="70272"/>
    <n v="265472"/>
    <n v="2018"/>
    <n v="12"/>
    <s v="Monday"/>
  </r>
  <r>
    <s v="E03465"/>
    <x v="646"/>
    <x v="13"/>
    <x v="1"/>
    <s v="Manufacturing"/>
    <x v="0"/>
    <s v="Asian"/>
    <n v="45"/>
    <d v="2016-12-07T00:00:00"/>
    <x v="648"/>
    <n v="0"/>
    <x v="1"/>
    <x v="6"/>
    <s v=""/>
    <x v="1"/>
    <x v="1"/>
    <n v="0"/>
    <n v="71454"/>
    <n v="2016"/>
    <n v="50"/>
    <s v="Wednesday"/>
  </r>
  <r>
    <s v="E03870"/>
    <x v="647"/>
    <x v="21"/>
    <x v="0"/>
    <s v="Manufacturing"/>
    <x v="0"/>
    <s v="Caucasian"/>
    <n v="30"/>
    <d v="2020-02-03T00:00:00"/>
    <x v="649"/>
    <n v="0"/>
    <x v="0"/>
    <x v="0"/>
    <s v=""/>
    <x v="1"/>
    <x v="1"/>
    <n v="0"/>
    <n v="94652"/>
    <n v="2020"/>
    <n v="6"/>
    <s v="Monday"/>
  </r>
  <r>
    <s v="E01927"/>
    <x v="648"/>
    <x v="1"/>
    <x v="0"/>
    <s v="Manufacturing"/>
    <x v="1"/>
    <s v="Black"/>
    <n v="34"/>
    <d v="2016-02-16T00:00:00"/>
    <x v="650"/>
    <n v="0"/>
    <x v="0"/>
    <x v="4"/>
    <s v=""/>
    <x v="1"/>
    <x v="1"/>
    <n v="0"/>
    <n v="63411"/>
    <n v="2016"/>
    <n v="8"/>
    <s v="Tuesday"/>
  </r>
  <r>
    <s v="E03064"/>
    <x v="649"/>
    <x v="13"/>
    <x v="2"/>
    <s v="Speciality Products"/>
    <x v="1"/>
    <s v="Asian"/>
    <n v="31"/>
    <d v="2020-02-17T00:00:00"/>
    <x v="651"/>
    <n v="0"/>
    <x v="1"/>
    <x v="1"/>
    <d v="2021-05-01T00:00:00"/>
    <x v="0"/>
    <x v="0"/>
    <n v="0"/>
    <n v="67171"/>
    <n v="2020"/>
    <n v="8"/>
    <s v="Monday"/>
  </r>
  <r>
    <s v="E01883"/>
    <x v="650"/>
    <x v="0"/>
    <x v="3"/>
    <s v="Speciality Products"/>
    <x v="0"/>
    <s v="Latino"/>
    <n v="28"/>
    <d v="2019-07-06T00:00:00"/>
    <x v="652"/>
    <n v="0.15"/>
    <x v="2"/>
    <x v="9"/>
    <s v=""/>
    <x v="1"/>
    <x v="1"/>
    <n v="22805.399999999998"/>
    <n v="174841.4"/>
    <n v="2019"/>
    <n v="27"/>
    <s v="Saturday"/>
  </r>
  <r>
    <s v="E03984"/>
    <x v="651"/>
    <x v="8"/>
    <x v="5"/>
    <s v="Manufacturing"/>
    <x v="0"/>
    <s v="Black"/>
    <n v="55"/>
    <d v="2021-03-21T00:00:00"/>
    <x v="653"/>
    <n v="0"/>
    <x v="0"/>
    <x v="2"/>
    <s v=""/>
    <x v="1"/>
    <x v="1"/>
    <n v="0"/>
    <n v="95562"/>
    <n v="2021"/>
    <n v="13"/>
    <s v="Sunday"/>
  </r>
  <r>
    <s v="E00446"/>
    <x v="652"/>
    <x v="4"/>
    <x v="2"/>
    <s v="Research &amp; Development"/>
    <x v="1"/>
    <s v="Caucasian"/>
    <n v="30"/>
    <d v="2019-11-04T00:00:00"/>
    <x v="654"/>
    <n v="0"/>
    <x v="0"/>
    <x v="5"/>
    <s v=""/>
    <x v="1"/>
    <x v="1"/>
    <n v="0"/>
    <n v="96092"/>
    <n v="2019"/>
    <n v="45"/>
    <s v="Monday"/>
  </r>
  <r>
    <s v="E02825"/>
    <x v="653"/>
    <x v="9"/>
    <x v="5"/>
    <s v="Manufacturing"/>
    <x v="1"/>
    <s v="Asian"/>
    <n v="63"/>
    <d v="2013-06-03T00:00:00"/>
    <x v="655"/>
    <n v="0.39"/>
    <x v="0"/>
    <x v="2"/>
    <s v=""/>
    <x v="1"/>
    <x v="1"/>
    <n v="99172.71"/>
    <n v="353461.71"/>
    <n v="2013"/>
    <n v="23"/>
    <s v="Monday"/>
  </r>
  <r>
    <s v="E04174"/>
    <x v="654"/>
    <x v="3"/>
    <x v="0"/>
    <s v="Research &amp; Development"/>
    <x v="1"/>
    <s v="Caucasian"/>
    <n v="26"/>
    <d v="2019-07-10T00:00:00"/>
    <x v="656"/>
    <n v="0.05"/>
    <x v="0"/>
    <x v="2"/>
    <s v=""/>
    <x v="1"/>
    <x v="1"/>
    <n v="3455.5"/>
    <n v="72565.5"/>
    <n v="2019"/>
    <n v="28"/>
    <s v="Wednesday"/>
  </r>
  <r>
    <s v="E01899"/>
    <x v="655"/>
    <x v="9"/>
    <x v="6"/>
    <s v="Speciality Products"/>
    <x v="1"/>
    <s v="Caucasian"/>
    <n v="52"/>
    <d v="2002-06-11T00:00:00"/>
    <x v="657"/>
    <n v="0.34"/>
    <x v="0"/>
    <x v="4"/>
    <s v=""/>
    <x v="1"/>
    <x v="1"/>
    <n v="80346.760000000009"/>
    <n v="316660.76"/>
    <n v="2002"/>
    <n v="24"/>
    <s v="Tuesday"/>
  </r>
  <r>
    <s v="E02562"/>
    <x v="656"/>
    <x v="7"/>
    <x v="6"/>
    <s v="Corporate"/>
    <x v="1"/>
    <s v="Latino"/>
    <n v="51"/>
    <d v="2007-06-19T00:00:00"/>
    <x v="658"/>
    <n v="0"/>
    <x v="0"/>
    <x v="7"/>
    <s v=""/>
    <x v="1"/>
    <x v="1"/>
    <n v="0"/>
    <n v="45206"/>
    <n v="2007"/>
    <n v="25"/>
    <s v="Tuesday"/>
  </r>
  <r>
    <s v="E01006"/>
    <x v="657"/>
    <x v="9"/>
    <x v="1"/>
    <s v="Research &amp; Development"/>
    <x v="0"/>
    <s v="Asian"/>
    <n v="25"/>
    <d v="2021-11-15T00:00:00"/>
    <x v="659"/>
    <n v="0.33"/>
    <x v="0"/>
    <x v="2"/>
    <s v=""/>
    <x v="1"/>
    <x v="1"/>
    <n v="69533.64"/>
    <n v="280241.64"/>
    <n v="2021"/>
    <n v="47"/>
    <s v="Monday"/>
  </r>
  <r>
    <s v="E02903"/>
    <x v="658"/>
    <x v="27"/>
    <x v="0"/>
    <s v="Corporate"/>
    <x v="1"/>
    <s v="Latino"/>
    <n v="40"/>
    <d v="2021-09-26T00:00:00"/>
    <x v="660"/>
    <n v="0"/>
    <x v="0"/>
    <x v="5"/>
    <s v=""/>
    <x v="1"/>
    <x v="1"/>
    <n v="0"/>
    <n v="87770"/>
    <n v="2021"/>
    <n v="40"/>
    <s v="Sunday"/>
  </r>
  <r>
    <s v="E03642"/>
    <x v="659"/>
    <x v="6"/>
    <x v="3"/>
    <s v="Corporate"/>
    <x v="0"/>
    <s v="Caucasian"/>
    <n v="38"/>
    <d v="2015-08-12T00:00:00"/>
    <x v="661"/>
    <n v="0.05"/>
    <x v="0"/>
    <x v="0"/>
    <s v=""/>
    <x v="1"/>
    <x v="1"/>
    <n v="5342.9000000000005"/>
    <n v="112200.9"/>
    <n v="2015"/>
    <n v="33"/>
    <s v="Wednesday"/>
  </r>
  <r>
    <s v="E02884"/>
    <x v="660"/>
    <x v="2"/>
    <x v="4"/>
    <s v="Corporate"/>
    <x v="1"/>
    <s v="Caucasian"/>
    <n v="60"/>
    <d v="2015-04-14T00:00:00"/>
    <x v="662"/>
    <n v="0.17"/>
    <x v="0"/>
    <x v="0"/>
    <s v=""/>
    <x v="1"/>
    <x v="1"/>
    <n v="26483.960000000003"/>
    <n v="182271.96"/>
    <n v="2015"/>
    <n v="16"/>
    <s v="Tuesday"/>
  </r>
  <r>
    <s v="E00701"/>
    <x v="661"/>
    <x v="15"/>
    <x v="4"/>
    <s v="Speciality Products"/>
    <x v="0"/>
    <s v="Latino"/>
    <n v="45"/>
    <d v="2019-04-26T00:00:00"/>
    <x v="663"/>
    <n v="0"/>
    <x v="2"/>
    <x v="9"/>
    <s v=""/>
    <x v="1"/>
    <x v="1"/>
    <n v="0"/>
    <n v="74891"/>
    <n v="2019"/>
    <n v="17"/>
    <s v="Friday"/>
  </r>
  <r>
    <s v="E04720"/>
    <x v="662"/>
    <x v="8"/>
    <x v="5"/>
    <s v="Corporate"/>
    <x v="1"/>
    <s v="Asian"/>
    <n v="28"/>
    <d v="2021-12-18T00:00:00"/>
    <x v="664"/>
    <n v="0"/>
    <x v="0"/>
    <x v="3"/>
    <s v=""/>
    <x v="1"/>
    <x v="1"/>
    <n v="0"/>
    <n v="95670"/>
    <n v="2021"/>
    <n v="51"/>
    <s v="Saturday"/>
  </r>
  <r>
    <s v="E01985"/>
    <x v="663"/>
    <x v="5"/>
    <x v="2"/>
    <s v="Research &amp; Development"/>
    <x v="0"/>
    <s v="Black"/>
    <n v="65"/>
    <d v="2000-09-29T00:00:00"/>
    <x v="665"/>
    <n v="0"/>
    <x v="0"/>
    <x v="5"/>
    <s v=""/>
    <x v="1"/>
    <x v="1"/>
    <n v="0"/>
    <n v="67837"/>
    <n v="2000"/>
    <n v="40"/>
    <s v="Friday"/>
  </r>
  <r>
    <s v="E03273"/>
    <x v="664"/>
    <x v="13"/>
    <x v="2"/>
    <s v="Research &amp; Development"/>
    <x v="1"/>
    <s v="Asian"/>
    <n v="41"/>
    <d v="2010-06-04T00:00:00"/>
    <x v="666"/>
    <n v="0"/>
    <x v="1"/>
    <x v="10"/>
    <s v=""/>
    <x v="1"/>
    <x v="1"/>
    <n v="0"/>
    <n v="72425"/>
    <n v="2010"/>
    <n v="23"/>
    <s v="Friday"/>
  </r>
  <r>
    <s v="E02415"/>
    <x v="665"/>
    <x v="4"/>
    <x v="2"/>
    <s v="Corporate"/>
    <x v="0"/>
    <s v="Latino"/>
    <n v="52"/>
    <d v="1994-10-16T00:00:00"/>
    <x v="667"/>
    <n v="0"/>
    <x v="0"/>
    <x v="3"/>
    <s v=""/>
    <x v="1"/>
    <x v="1"/>
    <n v="0"/>
    <n v="93103"/>
    <n v="1994"/>
    <n v="43"/>
    <s v="Sunday"/>
  </r>
  <r>
    <s v="E02877"/>
    <x v="666"/>
    <x v="8"/>
    <x v="5"/>
    <s v="Corporate"/>
    <x v="0"/>
    <s v="Caucasian"/>
    <n v="56"/>
    <d v="2015-10-14T00:00:00"/>
    <x v="668"/>
    <n v="0"/>
    <x v="0"/>
    <x v="4"/>
    <d v="2021-10-22T00:00:00"/>
    <x v="0"/>
    <x v="0"/>
    <n v="0"/>
    <n v="76272"/>
    <n v="2015"/>
    <n v="42"/>
    <s v="Wednesday"/>
  </r>
  <r>
    <s v="E00091"/>
    <x v="667"/>
    <x v="13"/>
    <x v="1"/>
    <s v="Manufacturing"/>
    <x v="0"/>
    <s v="Asian"/>
    <n v="48"/>
    <d v="2003-06-24T00:00:00"/>
    <x v="669"/>
    <n v="0"/>
    <x v="0"/>
    <x v="5"/>
    <s v=""/>
    <x v="1"/>
    <x v="1"/>
    <n v="0"/>
    <n v="55760"/>
    <n v="2003"/>
    <n v="26"/>
    <s v="Tuesday"/>
  </r>
  <r>
    <s v="E02563"/>
    <x v="668"/>
    <x v="9"/>
    <x v="3"/>
    <s v="Corporate"/>
    <x v="0"/>
    <s v="Caucasian"/>
    <n v="36"/>
    <d v="2020-01-13T00:00:00"/>
    <x v="670"/>
    <n v="0.4"/>
    <x v="0"/>
    <x v="4"/>
    <s v=""/>
    <x v="1"/>
    <x v="1"/>
    <n v="101317.6"/>
    <n v="354611.6"/>
    <n v="2020"/>
    <n v="3"/>
    <s v="Monday"/>
  </r>
  <r>
    <s v="E04221"/>
    <x v="669"/>
    <x v="13"/>
    <x v="1"/>
    <s v="Corporate"/>
    <x v="1"/>
    <s v="Caucasian"/>
    <n v="60"/>
    <d v="2007-08-16T00:00:00"/>
    <x v="671"/>
    <n v="0"/>
    <x v="0"/>
    <x v="7"/>
    <s v=""/>
    <x v="1"/>
    <x v="1"/>
    <n v="0"/>
    <n v="58671"/>
    <n v="2007"/>
    <n v="33"/>
    <s v="Thursday"/>
  </r>
  <r>
    <s v="E04887"/>
    <x v="670"/>
    <x v="5"/>
    <x v="2"/>
    <s v="Research &amp; Development"/>
    <x v="0"/>
    <s v="Asian"/>
    <n v="40"/>
    <d v="2018-03-16T00:00:00"/>
    <x v="672"/>
    <n v="0"/>
    <x v="0"/>
    <x v="7"/>
    <s v=""/>
    <x v="1"/>
    <x v="1"/>
    <n v="0"/>
    <n v="55457"/>
    <n v="2018"/>
    <n v="11"/>
    <s v="Friday"/>
  </r>
  <r>
    <s v="E03170"/>
    <x v="671"/>
    <x v="5"/>
    <x v="2"/>
    <s v="Manufacturing"/>
    <x v="0"/>
    <s v="Asian"/>
    <n v="63"/>
    <d v="2017-09-26T00:00:00"/>
    <x v="673"/>
    <n v="0"/>
    <x v="0"/>
    <x v="3"/>
    <d v="2019-04-03T00:00:00"/>
    <x v="0"/>
    <x v="0"/>
    <n v="0"/>
    <n v="72340"/>
    <n v="2017"/>
    <n v="39"/>
    <s v="Tuesday"/>
  </r>
  <r>
    <s v="E01636"/>
    <x v="672"/>
    <x v="6"/>
    <x v="6"/>
    <s v="Corporate"/>
    <x v="0"/>
    <s v="Caucasian"/>
    <n v="29"/>
    <d v="2016-11-02T00:00:00"/>
    <x v="674"/>
    <n v="0.06"/>
    <x v="0"/>
    <x v="3"/>
    <s v=""/>
    <x v="1"/>
    <x v="1"/>
    <n v="7323.24"/>
    <n v="129377.24"/>
    <n v="2016"/>
    <n v="45"/>
    <s v="Wednesday"/>
  </r>
  <r>
    <s v="E01387"/>
    <x v="673"/>
    <x v="2"/>
    <x v="0"/>
    <s v="Manufacturing"/>
    <x v="0"/>
    <s v="Asian"/>
    <n v="27"/>
    <d v="2018-01-03T00:00:00"/>
    <x v="675"/>
    <n v="0.2"/>
    <x v="1"/>
    <x v="11"/>
    <s v=""/>
    <x v="1"/>
    <x v="1"/>
    <n v="33420"/>
    <n v="200520"/>
    <n v="2018"/>
    <n v="1"/>
    <s v="Wednesday"/>
  </r>
  <r>
    <s v="E01363"/>
    <x v="674"/>
    <x v="1"/>
    <x v="0"/>
    <s v="Corporate"/>
    <x v="0"/>
    <s v="Caucasian"/>
    <n v="53"/>
    <d v="1997-04-23T00:00:00"/>
    <x v="676"/>
    <n v="0"/>
    <x v="0"/>
    <x v="4"/>
    <s v=""/>
    <x v="1"/>
    <x v="1"/>
    <n v="0"/>
    <n v="78153"/>
    <n v="1997"/>
    <n v="17"/>
    <s v="Wednesday"/>
  </r>
  <r>
    <s v="E02249"/>
    <x v="675"/>
    <x v="6"/>
    <x v="1"/>
    <s v="Manufacturing"/>
    <x v="0"/>
    <s v="Caucasian"/>
    <n v="37"/>
    <d v="2020-04-14T00:00:00"/>
    <x v="677"/>
    <n v="0.09"/>
    <x v="0"/>
    <x v="3"/>
    <s v=""/>
    <x v="1"/>
    <x v="1"/>
    <n v="9317.16"/>
    <n v="112841.16"/>
    <n v="2020"/>
    <n v="16"/>
    <s v="Tuesday"/>
  </r>
  <r>
    <s v="E02987"/>
    <x v="676"/>
    <x v="6"/>
    <x v="0"/>
    <s v="Corporate"/>
    <x v="1"/>
    <s v="Caucasian"/>
    <n v="30"/>
    <d v="2017-08-05T00:00:00"/>
    <x v="678"/>
    <n v="0.05"/>
    <x v="0"/>
    <x v="7"/>
    <s v=""/>
    <x v="1"/>
    <x v="1"/>
    <n v="5995.3"/>
    <n v="125901.3"/>
    <n v="2017"/>
    <n v="31"/>
    <s v="Saturday"/>
  </r>
  <r>
    <s v="E03655"/>
    <x v="677"/>
    <x v="7"/>
    <x v="6"/>
    <s v="Speciality Products"/>
    <x v="0"/>
    <s v="Caucasian"/>
    <n v="28"/>
    <d v="2020-01-17T00:00:00"/>
    <x v="679"/>
    <n v="0"/>
    <x v="0"/>
    <x v="4"/>
    <s v=""/>
    <x v="1"/>
    <x v="1"/>
    <n v="0"/>
    <n v="45061"/>
    <n v="2020"/>
    <n v="3"/>
    <s v="Friday"/>
  </r>
  <r>
    <s v="E04048"/>
    <x v="678"/>
    <x v="30"/>
    <x v="0"/>
    <s v="Corporate"/>
    <x v="1"/>
    <s v="Asian"/>
    <n v="51"/>
    <d v="2003-01-17T00:00:00"/>
    <x v="680"/>
    <n v="0"/>
    <x v="0"/>
    <x v="0"/>
    <s v=""/>
    <x v="1"/>
    <x v="1"/>
    <n v="0"/>
    <n v="91399"/>
    <n v="2003"/>
    <n v="3"/>
    <s v="Friday"/>
  </r>
  <r>
    <s v="E03626"/>
    <x v="679"/>
    <x v="14"/>
    <x v="0"/>
    <s v="Research &amp; Development"/>
    <x v="1"/>
    <s v="Latino"/>
    <n v="28"/>
    <d v="2017-09-28T00:00:00"/>
    <x v="681"/>
    <n v="0"/>
    <x v="0"/>
    <x v="5"/>
    <s v=""/>
    <x v="1"/>
    <x v="1"/>
    <n v="0"/>
    <n v="97336"/>
    <n v="2017"/>
    <n v="39"/>
    <s v="Thursday"/>
  </r>
  <r>
    <s v="E03694"/>
    <x v="680"/>
    <x v="0"/>
    <x v="3"/>
    <s v="Corporate"/>
    <x v="0"/>
    <s v="Black"/>
    <n v="31"/>
    <d v="2017-01-20T00:00:00"/>
    <x v="682"/>
    <n v="0.1"/>
    <x v="0"/>
    <x v="7"/>
    <s v=""/>
    <x v="1"/>
    <x v="1"/>
    <n v="12462.900000000001"/>
    <n v="137091.9"/>
    <n v="2017"/>
    <n v="3"/>
    <s v="Friday"/>
  </r>
  <r>
    <s v="E02920"/>
    <x v="681"/>
    <x v="9"/>
    <x v="4"/>
    <s v="Speciality Products"/>
    <x v="0"/>
    <s v="Caucasian"/>
    <n v="28"/>
    <d v="2021-07-25T00:00:00"/>
    <x v="683"/>
    <n v="0.39"/>
    <x v="0"/>
    <x v="4"/>
    <s v=""/>
    <x v="1"/>
    <x v="1"/>
    <n v="90421.5"/>
    <n v="322271.5"/>
    <n v="2021"/>
    <n v="31"/>
    <s v="Sunday"/>
  </r>
  <r>
    <s v="E03220"/>
    <x v="682"/>
    <x v="6"/>
    <x v="3"/>
    <s v="Research &amp; Development"/>
    <x v="1"/>
    <s v="Latino"/>
    <n v="34"/>
    <d v="2018-06-04T00:00:00"/>
    <x v="684"/>
    <n v="0.08"/>
    <x v="0"/>
    <x v="3"/>
    <s v=""/>
    <x v="1"/>
    <x v="1"/>
    <n v="10266.32"/>
    <n v="138595.32"/>
    <n v="2018"/>
    <n v="23"/>
    <s v="Monday"/>
  </r>
  <r>
    <s v="E01347"/>
    <x v="683"/>
    <x v="9"/>
    <x v="6"/>
    <s v="Speciality Products"/>
    <x v="1"/>
    <s v="Latino"/>
    <n v="44"/>
    <d v="2021-03-28T00:00:00"/>
    <x v="685"/>
    <n v="0.34"/>
    <x v="2"/>
    <x v="12"/>
    <s v=""/>
    <x v="1"/>
    <x v="1"/>
    <n v="63251.22"/>
    <n v="249284.22"/>
    <n v="2021"/>
    <n v="14"/>
    <s v="Sunday"/>
  </r>
  <r>
    <s v="E03968"/>
    <x v="684"/>
    <x v="0"/>
    <x v="6"/>
    <s v="Manufacturing"/>
    <x v="1"/>
    <s v="Asian"/>
    <n v="60"/>
    <d v="2021-07-26T00:00:00"/>
    <x v="686"/>
    <n v="0.14000000000000001"/>
    <x v="0"/>
    <x v="3"/>
    <s v=""/>
    <x v="1"/>
    <x v="1"/>
    <n v="17007.2"/>
    <n v="138487.20000000001"/>
    <n v="2021"/>
    <n v="31"/>
    <s v="Monday"/>
  </r>
  <r>
    <s v="E04299"/>
    <x v="685"/>
    <x v="2"/>
    <x v="4"/>
    <s v="Speciality Products"/>
    <x v="0"/>
    <s v="Caucasian"/>
    <n v="41"/>
    <d v="2010-05-21T00:00:00"/>
    <x v="687"/>
    <n v="0.24"/>
    <x v="0"/>
    <x v="7"/>
    <s v=""/>
    <x v="1"/>
    <x v="1"/>
    <n v="36786"/>
    <n v="190061"/>
    <n v="2010"/>
    <n v="21"/>
    <s v="Friday"/>
  </r>
  <r>
    <s v="E01150"/>
    <x v="686"/>
    <x v="4"/>
    <x v="2"/>
    <s v="Research &amp; Development"/>
    <x v="0"/>
    <s v="Asian"/>
    <n v="62"/>
    <d v="2020-05-18T00:00:00"/>
    <x v="688"/>
    <n v="0"/>
    <x v="0"/>
    <x v="5"/>
    <s v=""/>
    <x v="1"/>
    <x v="1"/>
    <n v="0"/>
    <n v="97830"/>
    <n v="2020"/>
    <n v="21"/>
    <s v="Monday"/>
  </r>
  <r>
    <s v="E03774"/>
    <x v="687"/>
    <x v="9"/>
    <x v="6"/>
    <s v="Corporate"/>
    <x v="0"/>
    <s v="Latino"/>
    <n v="47"/>
    <d v="1999-03-13T00:00:00"/>
    <x v="689"/>
    <n v="0.32"/>
    <x v="0"/>
    <x v="5"/>
    <s v=""/>
    <x v="1"/>
    <x v="1"/>
    <n v="76606.080000000002"/>
    <n v="316000.08"/>
    <n v="1999"/>
    <n v="11"/>
    <s v="Saturday"/>
  </r>
  <r>
    <s v="E01638"/>
    <x v="688"/>
    <x v="7"/>
    <x v="1"/>
    <s v="Speciality Products"/>
    <x v="0"/>
    <s v="Asian"/>
    <n v="62"/>
    <d v="2002-09-20T00:00:00"/>
    <x v="690"/>
    <n v="0"/>
    <x v="1"/>
    <x v="10"/>
    <s v=""/>
    <x v="1"/>
    <x v="1"/>
    <n v="0"/>
    <n v="49738"/>
    <n v="2002"/>
    <n v="38"/>
    <s v="Friday"/>
  </r>
  <r>
    <s v="E01877"/>
    <x v="689"/>
    <x v="7"/>
    <x v="3"/>
    <s v="Manufacturing"/>
    <x v="0"/>
    <s v="Latino"/>
    <n v="33"/>
    <d v="2018-05-27T00:00:00"/>
    <x v="691"/>
    <n v="0"/>
    <x v="0"/>
    <x v="0"/>
    <s v=""/>
    <x v="1"/>
    <x v="1"/>
    <n v="0"/>
    <n v="45049"/>
    <n v="2018"/>
    <n v="22"/>
    <s v="Sunday"/>
  </r>
  <r>
    <s v="E01193"/>
    <x v="690"/>
    <x v="2"/>
    <x v="1"/>
    <s v="Research &amp; Development"/>
    <x v="0"/>
    <s v="Asian"/>
    <n v="27"/>
    <d v="2020-05-26T00:00:00"/>
    <x v="692"/>
    <n v="0.28999999999999998"/>
    <x v="1"/>
    <x v="1"/>
    <d v="2020-12-12T00:00:00"/>
    <x v="0"/>
    <x v="0"/>
    <n v="44552.119999999995"/>
    <n v="198180.12"/>
    <n v="2020"/>
    <n v="22"/>
    <s v="Tuesday"/>
  </r>
  <r>
    <s v="E01789"/>
    <x v="691"/>
    <x v="0"/>
    <x v="2"/>
    <s v="Manufacturing"/>
    <x v="1"/>
    <s v="Asian"/>
    <n v="25"/>
    <d v="2021-06-15T00:00:00"/>
    <x v="693"/>
    <n v="0.11"/>
    <x v="1"/>
    <x v="6"/>
    <d v="2022-06-03T00:00:00"/>
    <x v="0"/>
    <x v="0"/>
    <n v="15700.41"/>
    <n v="158431.41"/>
    <n v="2021"/>
    <n v="25"/>
    <s v="Tuesday"/>
  </r>
  <r>
    <s v="E01422"/>
    <x v="692"/>
    <x v="0"/>
    <x v="6"/>
    <s v="Speciality Products"/>
    <x v="0"/>
    <s v="Latino"/>
    <n v="29"/>
    <d v="2020-05-15T00:00:00"/>
    <x v="694"/>
    <n v="0.12"/>
    <x v="2"/>
    <x v="12"/>
    <s v=""/>
    <x v="1"/>
    <x v="1"/>
    <n v="16452.72"/>
    <n v="153558.72"/>
    <n v="2020"/>
    <n v="20"/>
    <s v="Friday"/>
  </r>
  <r>
    <s v="E00440"/>
    <x v="693"/>
    <x v="9"/>
    <x v="1"/>
    <s v="Corporate"/>
    <x v="0"/>
    <s v="Asian"/>
    <n v="54"/>
    <d v="2007-09-05T00:00:00"/>
    <x v="695"/>
    <n v="0.32"/>
    <x v="0"/>
    <x v="0"/>
    <s v=""/>
    <x v="1"/>
    <x v="1"/>
    <n v="58636.480000000003"/>
    <n v="241875.48"/>
    <n v="2007"/>
    <n v="36"/>
    <s v="Wednesday"/>
  </r>
  <r>
    <s v="E00145"/>
    <x v="694"/>
    <x v="7"/>
    <x v="3"/>
    <s v="Manufacturing"/>
    <x v="0"/>
    <s v="Caucasian"/>
    <n v="28"/>
    <d v="2019-05-25T00:00:00"/>
    <x v="696"/>
    <n v="0"/>
    <x v="0"/>
    <x v="4"/>
    <s v=""/>
    <x v="1"/>
    <x v="1"/>
    <n v="0"/>
    <n v="45819"/>
    <n v="2019"/>
    <n v="21"/>
    <s v="Saturday"/>
  </r>
  <r>
    <s v="E04150"/>
    <x v="695"/>
    <x v="7"/>
    <x v="3"/>
    <s v="Research &amp; Development"/>
    <x v="0"/>
    <s v="Asian"/>
    <n v="54"/>
    <d v="2006-12-29T00:00:00"/>
    <x v="697"/>
    <n v="0"/>
    <x v="0"/>
    <x v="7"/>
    <s v=""/>
    <x v="1"/>
    <x v="1"/>
    <n v="0"/>
    <n v="55518"/>
    <n v="2006"/>
    <n v="52"/>
    <s v="Friday"/>
  </r>
  <r>
    <s v="E02846"/>
    <x v="696"/>
    <x v="6"/>
    <x v="6"/>
    <s v="Manufacturing"/>
    <x v="0"/>
    <s v="Asian"/>
    <n v="50"/>
    <d v="2012-03-11T00:00:00"/>
    <x v="698"/>
    <n v="0.1"/>
    <x v="1"/>
    <x v="6"/>
    <s v=""/>
    <x v="1"/>
    <x v="1"/>
    <n v="10813.400000000001"/>
    <n v="118947.4"/>
    <n v="2012"/>
    <n v="11"/>
    <s v="Sunday"/>
  </r>
  <r>
    <s v="E04247"/>
    <x v="697"/>
    <x v="6"/>
    <x v="6"/>
    <s v="Research &amp; Development"/>
    <x v="0"/>
    <s v="Black"/>
    <n v="55"/>
    <d v="1992-12-20T00:00:00"/>
    <x v="699"/>
    <n v="0.09"/>
    <x v="0"/>
    <x v="4"/>
    <s v=""/>
    <x v="1"/>
    <x v="1"/>
    <n v="10255.5"/>
    <n v="124205.5"/>
    <n v="1992"/>
    <n v="52"/>
    <s v="Sunday"/>
  </r>
  <r>
    <s v="E02613"/>
    <x v="698"/>
    <x v="9"/>
    <x v="6"/>
    <s v="Speciality Products"/>
    <x v="0"/>
    <s v="Asian"/>
    <n v="52"/>
    <d v="1998-04-01T00:00:00"/>
    <x v="700"/>
    <n v="0.3"/>
    <x v="0"/>
    <x v="2"/>
    <s v=""/>
    <x v="1"/>
    <x v="1"/>
    <n v="54610.5"/>
    <n v="236645.5"/>
    <n v="1998"/>
    <n v="14"/>
    <s v="Wednesday"/>
  </r>
  <r>
    <s v="E03349"/>
    <x v="699"/>
    <x v="2"/>
    <x v="3"/>
    <s v="Speciality Products"/>
    <x v="1"/>
    <s v="Asian"/>
    <n v="35"/>
    <d v="2017-08-16T00:00:00"/>
    <x v="701"/>
    <n v="0.23"/>
    <x v="1"/>
    <x v="10"/>
    <s v=""/>
    <x v="1"/>
    <x v="1"/>
    <n v="41711.880000000005"/>
    <n v="223067.88"/>
    <n v="2017"/>
    <n v="33"/>
    <s v="Wednesday"/>
  </r>
  <r>
    <s v="E03648"/>
    <x v="700"/>
    <x v="5"/>
    <x v="2"/>
    <s v="Corporate"/>
    <x v="0"/>
    <s v="Black"/>
    <n v="26"/>
    <d v="2019-08-21T00:00:00"/>
    <x v="702"/>
    <n v="0"/>
    <x v="0"/>
    <x v="0"/>
    <s v=""/>
    <x v="1"/>
    <x v="1"/>
    <n v="0"/>
    <n v="66084"/>
    <n v="2019"/>
    <n v="34"/>
    <s v="Wednesday"/>
  </r>
  <r>
    <s v="E02192"/>
    <x v="701"/>
    <x v="29"/>
    <x v="0"/>
    <s v="Speciality Products"/>
    <x v="0"/>
    <s v="Latino"/>
    <n v="43"/>
    <d v="2010-04-22T00:00:00"/>
    <x v="703"/>
    <n v="0"/>
    <x v="2"/>
    <x v="12"/>
    <s v=""/>
    <x v="1"/>
    <x v="1"/>
    <n v="0"/>
    <n v="76912"/>
    <n v="2010"/>
    <n v="17"/>
    <s v="Thursday"/>
  </r>
  <r>
    <s v="E03981"/>
    <x v="702"/>
    <x v="22"/>
    <x v="5"/>
    <s v="Research &amp; Development"/>
    <x v="0"/>
    <s v="Asian"/>
    <n v="63"/>
    <d v="2018-05-07T00:00:00"/>
    <x v="704"/>
    <n v="0"/>
    <x v="0"/>
    <x v="4"/>
    <s v=""/>
    <x v="1"/>
    <x v="1"/>
    <n v="0"/>
    <n v="67987"/>
    <n v="2018"/>
    <n v="19"/>
    <s v="Monday"/>
  </r>
  <r>
    <s v="E03262"/>
    <x v="703"/>
    <x v="13"/>
    <x v="6"/>
    <s v="Manufacturing"/>
    <x v="1"/>
    <s v="Caucasian"/>
    <n v="65"/>
    <d v="2005-08-20T00:00:00"/>
    <x v="705"/>
    <n v="0"/>
    <x v="0"/>
    <x v="7"/>
    <s v=""/>
    <x v="1"/>
    <x v="1"/>
    <n v="0"/>
    <n v="59833"/>
    <n v="2005"/>
    <n v="34"/>
    <s v="Saturday"/>
  </r>
  <r>
    <s v="E02716"/>
    <x v="704"/>
    <x v="0"/>
    <x v="6"/>
    <s v="Speciality Products"/>
    <x v="1"/>
    <s v="Asian"/>
    <n v="45"/>
    <d v="2005-04-11T00:00:00"/>
    <x v="706"/>
    <n v="0.11"/>
    <x v="0"/>
    <x v="2"/>
    <s v=""/>
    <x v="1"/>
    <x v="1"/>
    <n v="14131.48"/>
    <n v="142599.48000000001"/>
    <n v="2005"/>
    <n v="16"/>
    <s v="Monday"/>
  </r>
  <r>
    <s v="E00245"/>
    <x v="705"/>
    <x v="6"/>
    <x v="2"/>
    <s v="Corporate"/>
    <x v="1"/>
    <s v="Black"/>
    <n v="42"/>
    <d v="2011-05-29T00:00:00"/>
    <x v="707"/>
    <n v="0.06"/>
    <x v="0"/>
    <x v="2"/>
    <s v=""/>
    <x v="1"/>
    <x v="1"/>
    <n v="6146.4"/>
    <n v="108586.4"/>
    <n v="2011"/>
    <n v="23"/>
    <s v="Sunday"/>
  </r>
  <r>
    <s v="E04123"/>
    <x v="706"/>
    <x v="9"/>
    <x v="0"/>
    <s v="Speciality Products"/>
    <x v="1"/>
    <s v="Black"/>
    <n v="59"/>
    <d v="2010-12-30T00:00:00"/>
    <x v="708"/>
    <n v="0.36"/>
    <x v="0"/>
    <x v="4"/>
    <s v=""/>
    <x v="1"/>
    <x v="1"/>
    <n v="88782.84"/>
    <n v="335401.83999999997"/>
    <n v="2010"/>
    <n v="53"/>
    <s v="Thursday"/>
  </r>
  <r>
    <s v="E03471"/>
    <x v="707"/>
    <x v="6"/>
    <x v="4"/>
    <s v="Corporate"/>
    <x v="0"/>
    <s v="Latino"/>
    <n v="42"/>
    <d v="2017-11-19T00:00:00"/>
    <x v="709"/>
    <n v="0.06"/>
    <x v="0"/>
    <x v="4"/>
    <s v=""/>
    <x v="1"/>
    <x v="1"/>
    <n v="6068.58"/>
    <n v="107211.58"/>
    <n v="2017"/>
    <n v="47"/>
    <s v="Sunday"/>
  </r>
  <r>
    <s v="E00717"/>
    <x v="708"/>
    <x v="20"/>
    <x v="4"/>
    <s v="Manufacturing"/>
    <x v="0"/>
    <s v="Latino"/>
    <n v="45"/>
    <d v="2005-10-14T00:00:00"/>
    <x v="710"/>
    <n v="0"/>
    <x v="2"/>
    <x v="8"/>
    <d v="2009-12-06T00:00:00"/>
    <x v="0"/>
    <x v="0"/>
    <n v="0"/>
    <n v="51404"/>
    <n v="2005"/>
    <n v="42"/>
    <s v="Friday"/>
  </r>
  <r>
    <s v="E01966"/>
    <x v="709"/>
    <x v="17"/>
    <x v="5"/>
    <s v="Speciality Products"/>
    <x v="1"/>
    <s v="Caucasian"/>
    <n v="45"/>
    <d v="2015-11-21T00:00:00"/>
    <x v="711"/>
    <n v="0"/>
    <x v="0"/>
    <x v="7"/>
    <s v=""/>
    <x v="1"/>
    <x v="1"/>
    <n v="0"/>
    <n v="87292"/>
    <n v="2015"/>
    <n v="47"/>
    <s v="Saturday"/>
  </r>
  <r>
    <s v="E03683"/>
    <x v="710"/>
    <x v="2"/>
    <x v="6"/>
    <s v="Speciality Products"/>
    <x v="0"/>
    <s v="Asian"/>
    <n v="28"/>
    <d v="2019-12-11T00:00:00"/>
    <x v="712"/>
    <n v="0.28000000000000003"/>
    <x v="1"/>
    <x v="10"/>
    <s v=""/>
    <x v="1"/>
    <x v="1"/>
    <n v="51049.880000000005"/>
    <n v="233370.88"/>
    <n v="2019"/>
    <n v="50"/>
    <s v="Wednesday"/>
  </r>
  <r>
    <s v="E03694"/>
    <x v="711"/>
    <x v="28"/>
    <x v="0"/>
    <s v="Corporate"/>
    <x v="1"/>
    <s v="Caucasian"/>
    <n v="51"/>
    <d v="2014-02-27T00:00:00"/>
    <x v="713"/>
    <n v="0"/>
    <x v="0"/>
    <x v="4"/>
    <d v="2017-12-22T00:00:00"/>
    <x v="0"/>
    <x v="0"/>
    <n v="0"/>
    <n v="53929"/>
    <n v="2014"/>
    <n v="9"/>
    <s v="Thursday"/>
  </r>
  <r>
    <s v="E04766"/>
    <x v="712"/>
    <x v="9"/>
    <x v="3"/>
    <s v="Manufacturing"/>
    <x v="0"/>
    <s v="Asian"/>
    <n v="38"/>
    <d v="2012-12-13T00:00:00"/>
    <x v="714"/>
    <n v="0.32"/>
    <x v="0"/>
    <x v="5"/>
    <s v=""/>
    <x v="1"/>
    <x v="1"/>
    <n v="61302.720000000001"/>
    <n v="252873.72"/>
    <n v="2012"/>
    <n v="50"/>
    <s v="Thursday"/>
  </r>
  <r>
    <s v="E01465"/>
    <x v="713"/>
    <x v="0"/>
    <x v="3"/>
    <s v="Corporate"/>
    <x v="0"/>
    <s v="Caucasian"/>
    <n v="62"/>
    <d v="2009-01-30T00:00:00"/>
    <x v="715"/>
    <n v="0.13"/>
    <x v="0"/>
    <x v="3"/>
    <s v=""/>
    <x v="1"/>
    <x v="1"/>
    <n v="19572.150000000001"/>
    <n v="170127.15"/>
    <n v="2009"/>
    <n v="5"/>
    <s v="Friday"/>
  </r>
  <r>
    <s v="E00206"/>
    <x v="714"/>
    <x v="6"/>
    <x v="1"/>
    <s v="Corporate"/>
    <x v="1"/>
    <s v="Asian"/>
    <n v="52"/>
    <d v="2009-10-05T00:00:00"/>
    <x v="716"/>
    <n v="7.0000000000000007E-2"/>
    <x v="1"/>
    <x v="6"/>
    <s v=""/>
    <x v="1"/>
    <x v="1"/>
    <n v="8602.3000000000011"/>
    <n v="131492.29999999999"/>
    <n v="2009"/>
    <n v="41"/>
    <s v="Monday"/>
  </r>
  <r>
    <s v="E04088"/>
    <x v="715"/>
    <x v="9"/>
    <x v="1"/>
    <s v="Research &amp; Development"/>
    <x v="1"/>
    <s v="Asian"/>
    <n v="52"/>
    <d v="1997-05-26T00:00:00"/>
    <x v="717"/>
    <n v="0.37"/>
    <x v="0"/>
    <x v="4"/>
    <s v=""/>
    <x v="1"/>
    <x v="1"/>
    <n v="80289.63"/>
    <n v="297288.63"/>
    <n v="1997"/>
    <n v="22"/>
    <s v="Monday"/>
  </r>
  <r>
    <s v="E02066"/>
    <x v="716"/>
    <x v="6"/>
    <x v="4"/>
    <s v="Corporate"/>
    <x v="1"/>
    <s v="Asian"/>
    <n v="48"/>
    <d v="2015-07-16T00:00:00"/>
    <x v="718"/>
    <n v="0.09"/>
    <x v="1"/>
    <x v="10"/>
    <s v=""/>
    <x v="1"/>
    <x v="1"/>
    <n v="9950.85"/>
    <n v="120515.85"/>
    <n v="2015"/>
    <n v="29"/>
    <s v="Thursday"/>
  </r>
  <r>
    <s v="E03227"/>
    <x v="717"/>
    <x v="12"/>
    <x v="0"/>
    <s v="Speciality Products"/>
    <x v="1"/>
    <s v="Caucasian"/>
    <n v="38"/>
    <d v="2015-04-19T00:00:00"/>
    <x v="719"/>
    <n v="0"/>
    <x v="0"/>
    <x v="0"/>
    <s v=""/>
    <x v="1"/>
    <x v="1"/>
    <n v="0"/>
    <n v="48762"/>
    <n v="2015"/>
    <n v="17"/>
    <s v="Sunday"/>
  </r>
  <r>
    <s v="E03364"/>
    <x v="718"/>
    <x v="25"/>
    <x v="5"/>
    <s v="Speciality Products"/>
    <x v="0"/>
    <s v="Asian"/>
    <n v="51"/>
    <d v="2017-02-11T00:00:00"/>
    <x v="720"/>
    <n v="0"/>
    <x v="1"/>
    <x v="1"/>
    <s v=""/>
    <x v="1"/>
    <x v="1"/>
    <n v="0"/>
    <n v="87036"/>
    <n v="2017"/>
    <n v="6"/>
    <s v="Saturday"/>
  </r>
  <r>
    <s v="E00607"/>
    <x v="719"/>
    <x v="2"/>
    <x v="6"/>
    <s v="Speciality Products"/>
    <x v="1"/>
    <s v="Caucasian"/>
    <n v="32"/>
    <d v="2016-11-28T00:00:00"/>
    <x v="721"/>
    <n v="0.16"/>
    <x v="0"/>
    <x v="0"/>
    <s v=""/>
    <x v="1"/>
    <x v="1"/>
    <n v="28390.880000000001"/>
    <n v="205833.88"/>
    <n v="2016"/>
    <n v="49"/>
    <s v="Monday"/>
  </r>
  <r>
    <s v="E02258"/>
    <x v="720"/>
    <x v="14"/>
    <x v="0"/>
    <s v="Research &amp; Development"/>
    <x v="0"/>
    <s v="Asian"/>
    <n v="36"/>
    <d v="2016-04-29T00:00:00"/>
    <x v="722"/>
    <n v="0"/>
    <x v="0"/>
    <x v="5"/>
    <s v=""/>
    <x v="1"/>
    <x v="1"/>
    <n v="0"/>
    <n v="75862"/>
    <n v="2016"/>
    <n v="18"/>
    <s v="Friday"/>
  </r>
  <r>
    <s v="E03681"/>
    <x v="721"/>
    <x v="15"/>
    <x v="4"/>
    <s v="Research &amp; Development"/>
    <x v="0"/>
    <s v="Asian"/>
    <n v="45"/>
    <d v="2019-04-26T00:00:00"/>
    <x v="723"/>
    <n v="0"/>
    <x v="0"/>
    <x v="2"/>
    <s v=""/>
    <x v="1"/>
    <x v="1"/>
    <n v="0"/>
    <n v="90870"/>
    <n v="2019"/>
    <n v="17"/>
    <s v="Friday"/>
  </r>
  <r>
    <s v="E02298"/>
    <x v="722"/>
    <x v="11"/>
    <x v="5"/>
    <s v="Corporate"/>
    <x v="0"/>
    <s v="Asian"/>
    <n v="32"/>
    <d v="2014-12-04T00:00:00"/>
    <x v="724"/>
    <n v="0.11"/>
    <x v="0"/>
    <x v="3"/>
    <s v=""/>
    <x v="1"/>
    <x v="1"/>
    <n v="10912.22"/>
    <n v="110114.22"/>
    <n v="2014"/>
    <n v="49"/>
    <s v="Thursday"/>
  </r>
  <r>
    <s v="E02984"/>
    <x v="723"/>
    <x v="4"/>
    <x v="6"/>
    <s v="Corporate"/>
    <x v="1"/>
    <s v="Asian"/>
    <n v="45"/>
    <d v="2007-09-22T00:00:00"/>
    <x v="725"/>
    <n v="0"/>
    <x v="1"/>
    <x v="11"/>
    <s v=""/>
    <x v="1"/>
    <x v="1"/>
    <n v="0"/>
    <n v="92293"/>
    <n v="2007"/>
    <n v="38"/>
    <s v="Saturday"/>
  </r>
  <r>
    <s v="E02440"/>
    <x v="724"/>
    <x v="29"/>
    <x v="0"/>
    <s v="Corporate"/>
    <x v="1"/>
    <s v="Caucasian"/>
    <n v="54"/>
    <d v="1992-06-30T00:00:00"/>
    <x v="726"/>
    <n v="0"/>
    <x v="0"/>
    <x v="2"/>
    <d v="2014-10-26T00:00:00"/>
    <x v="0"/>
    <x v="0"/>
    <n v="0"/>
    <n v="63196"/>
    <n v="1992"/>
    <n v="27"/>
    <s v="Tuesday"/>
  </r>
  <r>
    <s v="E04699"/>
    <x v="725"/>
    <x v="25"/>
    <x v="5"/>
    <s v="Speciality Products"/>
    <x v="0"/>
    <s v="Asian"/>
    <n v="48"/>
    <d v="2012-05-03T00:00:00"/>
    <x v="727"/>
    <n v="0"/>
    <x v="1"/>
    <x v="6"/>
    <d v="2018-05-09T00:00:00"/>
    <x v="0"/>
    <x v="0"/>
    <n v="0"/>
    <n v="65340"/>
    <n v="2012"/>
    <n v="18"/>
    <s v="Thursday"/>
  </r>
  <r>
    <s v="E03579"/>
    <x v="726"/>
    <x v="9"/>
    <x v="6"/>
    <s v="Corporate"/>
    <x v="1"/>
    <s v="Asian"/>
    <n v="45"/>
    <d v="2015-09-24T00:00:00"/>
    <x v="728"/>
    <n v="0.32"/>
    <x v="0"/>
    <x v="3"/>
    <d v="2022-08-17T00:00:00"/>
    <x v="0"/>
    <x v="0"/>
    <n v="64857.599999999999"/>
    <n v="267537.59999999998"/>
    <n v="2015"/>
    <n v="39"/>
    <s v="Thursday"/>
  </r>
  <r>
    <s v="E01649"/>
    <x v="727"/>
    <x v="3"/>
    <x v="0"/>
    <s v="Manufacturing"/>
    <x v="0"/>
    <s v="Latino"/>
    <n v="46"/>
    <d v="2017-04-24T00:00:00"/>
    <x v="729"/>
    <n v="0.09"/>
    <x v="2"/>
    <x v="12"/>
    <s v=""/>
    <x v="1"/>
    <x v="1"/>
    <n v="6971.49"/>
    <n v="84432.49"/>
    <n v="2017"/>
    <n v="17"/>
    <s v="Monday"/>
  </r>
  <r>
    <s v="E04969"/>
    <x v="728"/>
    <x v="19"/>
    <x v="5"/>
    <s v="Research &amp; Development"/>
    <x v="0"/>
    <s v="Asian"/>
    <n v="40"/>
    <d v="2016-09-09T00:00:00"/>
    <x v="730"/>
    <n v="0"/>
    <x v="1"/>
    <x v="11"/>
    <s v=""/>
    <x v="1"/>
    <x v="1"/>
    <n v="0"/>
    <n v="109680"/>
    <n v="2016"/>
    <n v="37"/>
    <s v="Friday"/>
  </r>
  <r>
    <s v="E00170"/>
    <x v="729"/>
    <x v="2"/>
    <x v="2"/>
    <s v="Manufacturing"/>
    <x v="0"/>
    <s v="Black"/>
    <n v="61"/>
    <d v="1997-08-19T00:00:00"/>
    <x v="731"/>
    <n v="0.28000000000000003"/>
    <x v="0"/>
    <x v="3"/>
    <s v=""/>
    <x v="1"/>
    <x v="1"/>
    <n v="44678.76"/>
    <n v="204245.76000000001"/>
    <n v="1997"/>
    <n v="34"/>
    <s v="Tuesday"/>
  </r>
  <r>
    <s v="E00955"/>
    <x v="730"/>
    <x v="25"/>
    <x v="5"/>
    <s v="Speciality Products"/>
    <x v="1"/>
    <s v="Latino"/>
    <n v="54"/>
    <d v="2012-11-24T00:00:00"/>
    <x v="732"/>
    <n v="0"/>
    <x v="2"/>
    <x v="12"/>
    <s v=""/>
    <x v="1"/>
    <x v="1"/>
    <n v="0"/>
    <n v="94407"/>
    <n v="2012"/>
    <n v="47"/>
    <s v="Saturday"/>
  </r>
  <r>
    <s v="E00810"/>
    <x v="731"/>
    <x v="9"/>
    <x v="4"/>
    <s v="Corporate"/>
    <x v="1"/>
    <s v="Latino"/>
    <n v="62"/>
    <d v="2002-08-16T00:00:00"/>
    <x v="733"/>
    <n v="0.33"/>
    <x v="0"/>
    <x v="0"/>
    <s v=""/>
    <x v="1"/>
    <x v="1"/>
    <n v="77416.02"/>
    <n v="312010.02"/>
    <n v="2002"/>
    <n v="33"/>
    <s v="Friday"/>
  </r>
  <r>
    <s v="E02798"/>
    <x v="732"/>
    <x v="28"/>
    <x v="0"/>
    <s v="Speciality Products"/>
    <x v="1"/>
    <s v="Caucasian"/>
    <n v="48"/>
    <d v="2002-02-11T00:00:00"/>
    <x v="734"/>
    <n v="0"/>
    <x v="0"/>
    <x v="5"/>
    <s v=""/>
    <x v="1"/>
    <x v="1"/>
    <n v="0"/>
    <n v="43080"/>
    <n v="2002"/>
    <n v="7"/>
    <s v="Monday"/>
  </r>
  <r>
    <s v="E04542"/>
    <x v="733"/>
    <x v="6"/>
    <x v="6"/>
    <s v="Manufacturing"/>
    <x v="0"/>
    <s v="Latino"/>
    <n v="29"/>
    <d v="2021-05-09T00:00:00"/>
    <x v="735"/>
    <n v="0.08"/>
    <x v="0"/>
    <x v="3"/>
    <d v="2021-05-24T00:00:00"/>
    <x v="0"/>
    <x v="0"/>
    <n v="10363.280000000001"/>
    <n v="139904.28"/>
    <n v="2021"/>
    <n v="20"/>
    <s v="Sunday"/>
  </r>
  <r>
    <s v="E02818"/>
    <x v="734"/>
    <x v="2"/>
    <x v="2"/>
    <s v="Research &amp; Development"/>
    <x v="1"/>
    <s v="Latino"/>
    <n v="39"/>
    <d v="2013-12-27T00:00:00"/>
    <x v="736"/>
    <n v="0.28000000000000003"/>
    <x v="0"/>
    <x v="7"/>
    <d v="2020-06-09T00:00:00"/>
    <x v="0"/>
    <x v="0"/>
    <n v="46411.680000000008"/>
    <n v="212167.67999999999"/>
    <n v="2013"/>
    <n v="52"/>
    <s v="Friday"/>
  </r>
  <r>
    <s v="E02907"/>
    <x v="735"/>
    <x v="0"/>
    <x v="1"/>
    <s v="Speciality Products"/>
    <x v="1"/>
    <s v="Asian"/>
    <n v="44"/>
    <d v="2010-04-06T00:00:00"/>
    <x v="737"/>
    <n v="0.12"/>
    <x v="0"/>
    <x v="7"/>
    <s v=""/>
    <x v="1"/>
    <x v="1"/>
    <n v="17145.36"/>
    <n v="160023.35999999999"/>
    <n v="2010"/>
    <n v="15"/>
    <s v="Tuesday"/>
  </r>
  <r>
    <s v="E00023"/>
    <x v="736"/>
    <x v="2"/>
    <x v="5"/>
    <s v="Manufacturing"/>
    <x v="1"/>
    <s v="Caucasian"/>
    <n v="52"/>
    <d v="2006-10-28T00:00:00"/>
    <x v="738"/>
    <n v="0.28000000000000003"/>
    <x v="0"/>
    <x v="4"/>
    <s v=""/>
    <x v="1"/>
    <x v="1"/>
    <n v="52637.760000000002"/>
    <n v="240629.76000000001"/>
    <n v="2006"/>
    <n v="43"/>
    <s v="Saturday"/>
  </r>
  <r>
    <s v="E02391"/>
    <x v="737"/>
    <x v="9"/>
    <x v="4"/>
    <s v="Speciality Products"/>
    <x v="0"/>
    <s v="Latino"/>
    <n v="45"/>
    <d v="2019-02-25T00:00:00"/>
    <x v="739"/>
    <n v="0.39"/>
    <x v="2"/>
    <x v="12"/>
    <s v=""/>
    <x v="1"/>
    <x v="1"/>
    <n v="97422.39"/>
    <n v="347223.39"/>
    <n v="2019"/>
    <n v="9"/>
    <s v="Monday"/>
  </r>
  <r>
    <s v="E01429"/>
    <x v="738"/>
    <x v="32"/>
    <x v="0"/>
    <s v="Research &amp; Development"/>
    <x v="1"/>
    <s v="Caucasian"/>
    <n v="48"/>
    <d v="2006-09-27T00:00:00"/>
    <x v="740"/>
    <n v="0"/>
    <x v="0"/>
    <x v="0"/>
    <d v="2007-04-08T00:00:00"/>
    <x v="0"/>
    <x v="0"/>
    <n v="0"/>
    <n v="76505"/>
    <n v="2006"/>
    <n v="39"/>
    <s v="Wednesday"/>
  </r>
  <r>
    <s v="E00494"/>
    <x v="739"/>
    <x v="31"/>
    <x v="0"/>
    <s v="Corporate"/>
    <x v="1"/>
    <s v="Latino"/>
    <n v="39"/>
    <d v="2016-10-21T00:00:00"/>
    <x v="741"/>
    <n v="0"/>
    <x v="2"/>
    <x v="8"/>
    <s v=""/>
    <x v="1"/>
    <x v="1"/>
    <n v="0"/>
    <n v="84297"/>
    <n v="2016"/>
    <n v="43"/>
    <s v="Friday"/>
  </r>
  <r>
    <s v="E00634"/>
    <x v="740"/>
    <x v="4"/>
    <x v="2"/>
    <s v="Speciality Products"/>
    <x v="0"/>
    <s v="Latino"/>
    <n v="53"/>
    <d v="2017-01-09T00:00:00"/>
    <x v="742"/>
    <n v="0"/>
    <x v="2"/>
    <x v="8"/>
    <d v="2020-07-17T00:00:00"/>
    <x v="0"/>
    <x v="0"/>
    <n v="0"/>
    <n v="75769"/>
    <n v="2017"/>
    <n v="2"/>
    <s v="Monday"/>
  </r>
  <r>
    <s v="E01249"/>
    <x v="741"/>
    <x v="9"/>
    <x v="3"/>
    <s v="Speciality Products"/>
    <x v="1"/>
    <s v="Caucasian"/>
    <n v="41"/>
    <d v="2013-08-17T00:00:00"/>
    <x v="743"/>
    <n v="0.3"/>
    <x v="0"/>
    <x v="0"/>
    <s v=""/>
    <x v="1"/>
    <x v="1"/>
    <n v="70685.7"/>
    <n v="306304.7"/>
    <n v="2013"/>
    <n v="33"/>
    <s v="Saturday"/>
  </r>
  <r>
    <s v="E04683"/>
    <x v="742"/>
    <x v="2"/>
    <x v="5"/>
    <s v="Speciality Products"/>
    <x v="1"/>
    <s v="Latino"/>
    <n v="40"/>
    <d v="2020-02-07T00:00:00"/>
    <x v="744"/>
    <n v="0.18"/>
    <x v="2"/>
    <x v="8"/>
    <s v=""/>
    <x v="1"/>
    <x v="1"/>
    <n v="33693.659999999996"/>
    <n v="220880.66"/>
    <n v="2020"/>
    <n v="6"/>
    <s v="Friday"/>
  </r>
  <r>
    <s v="E04732"/>
    <x v="743"/>
    <x v="24"/>
    <x v="0"/>
    <s v="Research &amp; Development"/>
    <x v="1"/>
    <s v="Latino"/>
    <n v="48"/>
    <d v="2005-07-27T00:00:00"/>
    <x v="745"/>
    <n v="0"/>
    <x v="0"/>
    <x v="2"/>
    <d v="2006-04-22T00:00:00"/>
    <x v="0"/>
    <x v="0"/>
    <n v="0"/>
    <n v="68987"/>
    <n v="2005"/>
    <n v="31"/>
    <s v="Wednesday"/>
  </r>
  <r>
    <s v="E03834"/>
    <x v="744"/>
    <x v="2"/>
    <x v="5"/>
    <s v="Speciality Products"/>
    <x v="1"/>
    <s v="Caucasian"/>
    <n v="41"/>
    <d v="2007-03-15T00:00:00"/>
    <x v="746"/>
    <n v="0.24"/>
    <x v="0"/>
    <x v="7"/>
    <d v="2008-05-30T00:00:00"/>
    <x v="0"/>
    <x v="0"/>
    <n v="37422.239999999998"/>
    <n v="193348.24"/>
    <n v="2007"/>
    <n v="11"/>
    <s v="Thursday"/>
  </r>
  <r>
    <s v="E02923"/>
    <x v="745"/>
    <x v="4"/>
    <x v="3"/>
    <s v="Speciality Products"/>
    <x v="1"/>
    <s v="Asian"/>
    <n v="54"/>
    <d v="2016-05-04T00:00:00"/>
    <x v="747"/>
    <n v="0"/>
    <x v="0"/>
    <x v="2"/>
    <s v=""/>
    <x v="1"/>
    <x v="1"/>
    <n v="0"/>
    <n v="93668"/>
    <n v="2016"/>
    <n v="19"/>
    <s v="Wednesday"/>
  </r>
  <r>
    <s v="E02642"/>
    <x v="746"/>
    <x v="16"/>
    <x v="4"/>
    <s v="Research &amp; Development"/>
    <x v="1"/>
    <s v="Caucasian"/>
    <n v="38"/>
    <d v="2019-11-29T00:00:00"/>
    <x v="748"/>
    <n v="0"/>
    <x v="0"/>
    <x v="4"/>
    <d v="2022-04-20T00:00:00"/>
    <x v="0"/>
    <x v="0"/>
    <n v="0"/>
    <n v="69647"/>
    <n v="2019"/>
    <n v="48"/>
    <s v="Friday"/>
  </r>
  <r>
    <s v="E00981"/>
    <x v="747"/>
    <x v="27"/>
    <x v="0"/>
    <s v="Corporate"/>
    <x v="1"/>
    <s v="Asian"/>
    <n v="57"/>
    <d v="2003-06-26T00:00:00"/>
    <x v="749"/>
    <n v="0"/>
    <x v="0"/>
    <x v="7"/>
    <s v=""/>
    <x v="1"/>
    <x v="1"/>
    <n v="0"/>
    <n v="63318"/>
    <n v="2003"/>
    <n v="26"/>
    <s v="Thursday"/>
  </r>
  <r>
    <s v="E04157"/>
    <x v="748"/>
    <x v="4"/>
    <x v="6"/>
    <s v="Manufacturing"/>
    <x v="1"/>
    <s v="Asian"/>
    <n v="63"/>
    <d v="2017-02-12T00:00:00"/>
    <x v="750"/>
    <n v="0"/>
    <x v="1"/>
    <x v="10"/>
    <s v=""/>
    <x v="1"/>
    <x v="1"/>
    <n v="0"/>
    <n v="77629"/>
    <n v="2017"/>
    <n v="7"/>
    <s v="Sunday"/>
  </r>
  <r>
    <s v="E03528"/>
    <x v="749"/>
    <x v="0"/>
    <x v="4"/>
    <s v="Manufacturing"/>
    <x v="1"/>
    <s v="Asian"/>
    <n v="62"/>
    <d v="2017-11-22T00:00:00"/>
    <x v="751"/>
    <n v="0.15"/>
    <x v="1"/>
    <x v="1"/>
    <s v=""/>
    <x v="1"/>
    <x v="1"/>
    <n v="20821.2"/>
    <n v="159629.20000000001"/>
    <n v="2017"/>
    <n v="47"/>
    <s v="Wednesday"/>
  </r>
  <r>
    <s v="E04547"/>
    <x v="750"/>
    <x v="14"/>
    <x v="0"/>
    <s v="Research &amp; Development"/>
    <x v="0"/>
    <s v="Caucasian"/>
    <n v="49"/>
    <d v="2014-03-05T00:00:00"/>
    <x v="752"/>
    <n v="0"/>
    <x v="0"/>
    <x v="2"/>
    <s v=""/>
    <x v="1"/>
    <x v="1"/>
    <n v="0"/>
    <n v="88777"/>
    <n v="2014"/>
    <n v="10"/>
    <s v="Wednesday"/>
  </r>
  <r>
    <s v="E04415"/>
    <x v="751"/>
    <x v="2"/>
    <x v="3"/>
    <s v="Corporate"/>
    <x v="0"/>
    <s v="Asian"/>
    <n v="60"/>
    <d v="2004-05-14T00:00:00"/>
    <x v="753"/>
    <n v="0.26"/>
    <x v="1"/>
    <x v="1"/>
    <s v=""/>
    <x v="1"/>
    <x v="1"/>
    <n v="48458.28"/>
    <n v="234836.28"/>
    <n v="2004"/>
    <n v="20"/>
    <s v="Friday"/>
  </r>
  <r>
    <s v="E04484"/>
    <x v="752"/>
    <x v="10"/>
    <x v="5"/>
    <s v="Research &amp; Development"/>
    <x v="0"/>
    <s v="Asian"/>
    <n v="45"/>
    <d v="2015-04-23T00:00:00"/>
    <x v="754"/>
    <n v="0"/>
    <x v="0"/>
    <x v="2"/>
    <s v=""/>
    <x v="1"/>
    <x v="1"/>
    <n v="0"/>
    <n v="60017"/>
    <n v="2015"/>
    <n v="17"/>
    <s v="Thursday"/>
  </r>
  <r>
    <s v="E02800"/>
    <x v="753"/>
    <x v="0"/>
    <x v="2"/>
    <s v="Speciality Products"/>
    <x v="0"/>
    <s v="Latino"/>
    <n v="45"/>
    <d v="2018-07-24T00:00:00"/>
    <x v="755"/>
    <n v="0.12"/>
    <x v="2"/>
    <x v="12"/>
    <s v=""/>
    <x v="1"/>
    <x v="1"/>
    <n v="17878.919999999998"/>
    <n v="166869.91999999998"/>
    <n v="2018"/>
    <n v="30"/>
    <s v="Tuesday"/>
  </r>
  <r>
    <s v="E04926"/>
    <x v="754"/>
    <x v="17"/>
    <x v="5"/>
    <s v="Speciality Products"/>
    <x v="0"/>
    <s v="Latino"/>
    <n v="52"/>
    <d v="2008-03-25T00:00:00"/>
    <x v="756"/>
    <n v="0"/>
    <x v="2"/>
    <x v="8"/>
    <s v=""/>
    <x v="1"/>
    <x v="1"/>
    <n v="0"/>
    <n v="97398"/>
    <n v="2008"/>
    <n v="13"/>
    <s v="Tuesday"/>
  </r>
  <r>
    <s v="E01268"/>
    <x v="755"/>
    <x v="15"/>
    <x v="4"/>
    <s v="Manufacturing"/>
    <x v="0"/>
    <s v="Asian"/>
    <n v="63"/>
    <d v="2007-05-02T00:00:00"/>
    <x v="757"/>
    <n v="0"/>
    <x v="1"/>
    <x v="6"/>
    <s v=""/>
    <x v="1"/>
    <x v="1"/>
    <n v="0"/>
    <n v="72805"/>
    <n v="2007"/>
    <n v="18"/>
    <s v="Wednesday"/>
  </r>
  <r>
    <s v="E04853"/>
    <x v="756"/>
    <x v="26"/>
    <x v="2"/>
    <s v="Research &amp; Development"/>
    <x v="0"/>
    <s v="Asian"/>
    <n v="46"/>
    <d v="2021-01-17T00:00:00"/>
    <x v="758"/>
    <n v="0"/>
    <x v="1"/>
    <x v="6"/>
    <s v=""/>
    <x v="1"/>
    <x v="1"/>
    <n v="0"/>
    <n v="72131"/>
    <n v="2021"/>
    <n v="4"/>
    <s v="Sunday"/>
  </r>
  <r>
    <s v="E01209"/>
    <x v="757"/>
    <x v="6"/>
    <x v="4"/>
    <s v="Manufacturing"/>
    <x v="1"/>
    <s v="Caucasian"/>
    <n v="64"/>
    <d v="1992-12-26T00:00:00"/>
    <x v="759"/>
    <n v="0.08"/>
    <x v="0"/>
    <x v="7"/>
    <s v=""/>
    <x v="1"/>
    <x v="1"/>
    <n v="8373.44"/>
    <n v="113041.44"/>
    <n v="1992"/>
    <n v="52"/>
    <s v="Saturday"/>
  </r>
  <r>
    <s v="E02024"/>
    <x v="758"/>
    <x v="4"/>
    <x v="2"/>
    <s v="Manufacturing"/>
    <x v="0"/>
    <s v="Caucasian"/>
    <n v="53"/>
    <d v="2017-08-05T00:00:00"/>
    <x v="760"/>
    <n v="0"/>
    <x v="0"/>
    <x v="0"/>
    <s v=""/>
    <x v="1"/>
    <x v="1"/>
    <n v="0"/>
    <n v="89769"/>
    <n v="2017"/>
    <n v="31"/>
    <s v="Saturday"/>
  </r>
  <r>
    <s v="E02427"/>
    <x v="759"/>
    <x v="6"/>
    <x v="2"/>
    <s v="Corporate"/>
    <x v="0"/>
    <s v="Asian"/>
    <n v="27"/>
    <d v="2018-09-15T00:00:00"/>
    <x v="761"/>
    <n v="7.0000000000000007E-2"/>
    <x v="0"/>
    <x v="7"/>
    <s v=""/>
    <x v="1"/>
    <x v="1"/>
    <n v="8933.1200000000008"/>
    <n v="136549.12"/>
    <n v="2018"/>
    <n v="37"/>
    <s v="Saturday"/>
  </r>
  <r>
    <s v="E00276"/>
    <x v="760"/>
    <x v="6"/>
    <x v="4"/>
    <s v="Corporate"/>
    <x v="1"/>
    <s v="Caucasian"/>
    <n v="45"/>
    <d v="2012-07-09T00:00:00"/>
    <x v="762"/>
    <n v="7.0000000000000007E-2"/>
    <x v="0"/>
    <x v="7"/>
    <s v=""/>
    <x v="1"/>
    <x v="1"/>
    <n v="7691.81"/>
    <n v="117574.81"/>
    <n v="2012"/>
    <n v="28"/>
    <s v="Monday"/>
  </r>
  <r>
    <s v="E00951"/>
    <x v="761"/>
    <x v="20"/>
    <x v="4"/>
    <s v="Manufacturing"/>
    <x v="0"/>
    <s v="Asian"/>
    <n v="25"/>
    <d v="2021-03-15T00:00:00"/>
    <x v="763"/>
    <n v="0"/>
    <x v="1"/>
    <x v="1"/>
    <s v=""/>
    <x v="1"/>
    <x v="1"/>
    <n v="0"/>
    <n v="47974"/>
    <n v="2021"/>
    <n v="12"/>
    <s v="Monday"/>
  </r>
  <r>
    <s v="E03248"/>
    <x v="762"/>
    <x v="0"/>
    <x v="0"/>
    <s v="Speciality Products"/>
    <x v="0"/>
    <s v="Caucasian"/>
    <n v="43"/>
    <d v="2015-03-27T00:00:00"/>
    <x v="764"/>
    <n v="0.12"/>
    <x v="0"/>
    <x v="5"/>
    <s v=""/>
    <x v="1"/>
    <x v="1"/>
    <n v="14438.519999999999"/>
    <n v="134759.51999999999"/>
    <n v="2015"/>
    <n v="13"/>
    <s v="Friday"/>
  </r>
  <r>
    <s v="E04444"/>
    <x v="763"/>
    <x v="12"/>
    <x v="0"/>
    <s v="Manufacturing"/>
    <x v="0"/>
    <s v="Latino"/>
    <n v="61"/>
    <d v="2014-08-10T00:00:00"/>
    <x v="765"/>
    <n v="0"/>
    <x v="0"/>
    <x v="3"/>
    <s v=""/>
    <x v="1"/>
    <x v="1"/>
    <n v="0"/>
    <n v="57446"/>
    <n v="2014"/>
    <n v="33"/>
    <s v="Sunday"/>
  </r>
  <r>
    <s v="E02307"/>
    <x v="764"/>
    <x v="2"/>
    <x v="3"/>
    <s v="Research &amp; Development"/>
    <x v="0"/>
    <s v="Caucasian"/>
    <n v="42"/>
    <d v="2009-06-04T00:00:00"/>
    <x v="766"/>
    <n v="0.26"/>
    <x v="0"/>
    <x v="5"/>
    <s v=""/>
    <x v="1"/>
    <x v="1"/>
    <n v="45265.74"/>
    <n v="219364.74"/>
    <n v="2009"/>
    <n v="23"/>
    <s v="Thursday"/>
  </r>
  <r>
    <s v="E02375"/>
    <x v="765"/>
    <x v="0"/>
    <x v="1"/>
    <s v="Manufacturing"/>
    <x v="1"/>
    <s v="Asian"/>
    <n v="63"/>
    <d v="2002-02-08T00:00:00"/>
    <x v="767"/>
    <n v="0.13"/>
    <x v="0"/>
    <x v="5"/>
    <s v=""/>
    <x v="1"/>
    <x v="1"/>
    <n v="16731.39"/>
    <n v="145434.39000000001"/>
    <n v="2002"/>
    <n v="6"/>
    <s v="Friday"/>
  </r>
  <r>
    <s v="E02276"/>
    <x v="766"/>
    <x v="17"/>
    <x v="5"/>
    <s v="Corporate"/>
    <x v="0"/>
    <s v="Caucasian"/>
    <n v="32"/>
    <d v="2015-11-09T00:00:00"/>
    <x v="768"/>
    <n v="0"/>
    <x v="0"/>
    <x v="3"/>
    <s v=""/>
    <x v="1"/>
    <x v="1"/>
    <n v="0"/>
    <n v="65247"/>
    <n v="2015"/>
    <n v="46"/>
    <s v="Monday"/>
  </r>
  <r>
    <s v="E02649"/>
    <x v="767"/>
    <x v="10"/>
    <x v="5"/>
    <s v="Research &amp; Development"/>
    <x v="1"/>
    <s v="Latino"/>
    <n v="27"/>
    <d v="2018-09-28T00:00:00"/>
    <x v="769"/>
    <n v="0"/>
    <x v="2"/>
    <x v="9"/>
    <s v=""/>
    <x v="1"/>
    <x v="1"/>
    <n v="0"/>
    <n v="64247"/>
    <n v="2018"/>
    <n v="39"/>
    <s v="Friday"/>
  </r>
  <r>
    <s v="E00503"/>
    <x v="768"/>
    <x v="6"/>
    <x v="4"/>
    <s v="Research &amp; Development"/>
    <x v="0"/>
    <s v="Caucasian"/>
    <n v="33"/>
    <d v="2012-06-11T00:00:00"/>
    <x v="770"/>
    <n v="0.08"/>
    <x v="0"/>
    <x v="5"/>
    <s v=""/>
    <x v="1"/>
    <x v="1"/>
    <n v="9460.24"/>
    <n v="127713.24"/>
    <n v="2012"/>
    <n v="24"/>
    <s v="Monday"/>
  </r>
  <r>
    <s v="E01706"/>
    <x v="769"/>
    <x v="19"/>
    <x v="5"/>
    <s v="Manufacturing"/>
    <x v="0"/>
    <s v="Asian"/>
    <n v="45"/>
    <d v="2004-03-11T00:00:00"/>
    <x v="771"/>
    <n v="0"/>
    <x v="1"/>
    <x v="1"/>
    <s v=""/>
    <x v="1"/>
    <x v="1"/>
    <n v="0"/>
    <n v="109422"/>
    <n v="2004"/>
    <n v="11"/>
    <s v="Thursday"/>
  </r>
  <r>
    <s v="E00676"/>
    <x v="770"/>
    <x v="6"/>
    <x v="4"/>
    <s v="Corporate"/>
    <x v="1"/>
    <s v="Asian"/>
    <n v="41"/>
    <d v="2019-02-06T00:00:00"/>
    <x v="772"/>
    <n v="0.1"/>
    <x v="0"/>
    <x v="2"/>
    <s v=""/>
    <x v="1"/>
    <x v="1"/>
    <n v="12695"/>
    <n v="139645"/>
    <n v="2019"/>
    <n v="6"/>
    <s v="Wednesday"/>
  </r>
  <r>
    <s v="E02005"/>
    <x v="771"/>
    <x v="14"/>
    <x v="0"/>
    <s v="Manufacturing"/>
    <x v="0"/>
    <s v="Asian"/>
    <n v="36"/>
    <d v="2014-11-21T00:00:00"/>
    <x v="773"/>
    <n v="0"/>
    <x v="0"/>
    <x v="4"/>
    <s v=""/>
    <x v="1"/>
    <x v="1"/>
    <n v="0"/>
    <n v="97500"/>
    <n v="2014"/>
    <n v="47"/>
    <s v="Friday"/>
  </r>
  <r>
    <s v="E01895"/>
    <x v="772"/>
    <x v="12"/>
    <x v="0"/>
    <s v="Manufacturing"/>
    <x v="1"/>
    <s v="Asian"/>
    <n v="25"/>
    <d v="2021-01-17T00:00:00"/>
    <x v="774"/>
    <n v="0"/>
    <x v="1"/>
    <x v="1"/>
    <s v=""/>
    <x v="1"/>
    <x v="1"/>
    <n v="0"/>
    <n v="41844"/>
    <n v="2021"/>
    <n v="4"/>
    <s v="Sunday"/>
  </r>
  <r>
    <s v="E01396"/>
    <x v="773"/>
    <x v="13"/>
    <x v="3"/>
    <s v="Research &amp; Development"/>
    <x v="1"/>
    <s v="Asian"/>
    <n v="43"/>
    <d v="2014-02-10T00:00:00"/>
    <x v="775"/>
    <n v="0"/>
    <x v="1"/>
    <x v="11"/>
    <s v=""/>
    <x v="1"/>
    <x v="1"/>
    <n v="0"/>
    <n v="58875"/>
    <n v="2014"/>
    <n v="7"/>
    <s v="Monday"/>
  </r>
  <r>
    <s v="E00749"/>
    <x v="774"/>
    <x v="5"/>
    <x v="2"/>
    <s v="Manufacturing"/>
    <x v="0"/>
    <s v="Asian"/>
    <n v="37"/>
    <d v="2015-11-10T00:00:00"/>
    <x v="776"/>
    <n v="0"/>
    <x v="0"/>
    <x v="7"/>
    <d v="2021-04-20T00:00:00"/>
    <x v="0"/>
    <x v="0"/>
    <n v="0"/>
    <n v="64204"/>
    <n v="2015"/>
    <n v="46"/>
    <s v="Tuesday"/>
  </r>
  <r>
    <s v="E01941"/>
    <x v="775"/>
    <x v="13"/>
    <x v="2"/>
    <s v="Corporate"/>
    <x v="0"/>
    <s v="Asian"/>
    <n v="42"/>
    <d v="2010-05-09T00:00:00"/>
    <x v="777"/>
    <n v="0"/>
    <x v="1"/>
    <x v="10"/>
    <d v="2014-12-25T00:00:00"/>
    <x v="0"/>
    <x v="0"/>
    <n v="0"/>
    <n v="67743"/>
    <n v="2010"/>
    <n v="20"/>
    <s v="Sunday"/>
  </r>
  <r>
    <s v="E01413"/>
    <x v="587"/>
    <x v="26"/>
    <x v="2"/>
    <s v="Speciality Products"/>
    <x v="0"/>
    <s v="Black"/>
    <n v="60"/>
    <d v="1997-07-30T00:00:00"/>
    <x v="778"/>
    <n v="0"/>
    <x v="0"/>
    <x v="7"/>
    <s v=""/>
    <x v="1"/>
    <x v="1"/>
    <n v="0"/>
    <n v="71677"/>
    <n v="1997"/>
    <n v="31"/>
    <s v="Wednesday"/>
  </r>
  <r>
    <s v="E03928"/>
    <x v="776"/>
    <x v="12"/>
    <x v="0"/>
    <s v="Speciality Products"/>
    <x v="1"/>
    <s v="Asian"/>
    <n v="61"/>
    <d v="2000-09-24T00:00:00"/>
    <x v="779"/>
    <n v="0"/>
    <x v="0"/>
    <x v="4"/>
    <s v=""/>
    <x v="1"/>
    <x v="1"/>
    <n v="0"/>
    <n v="40063"/>
    <n v="2000"/>
    <n v="40"/>
    <s v="Sunday"/>
  </r>
  <r>
    <s v="E04109"/>
    <x v="777"/>
    <x v="12"/>
    <x v="0"/>
    <s v="Manufacturing"/>
    <x v="0"/>
    <s v="Caucasian"/>
    <n v="55"/>
    <d v="2004-04-30T00:00:00"/>
    <x v="780"/>
    <n v="0"/>
    <x v="0"/>
    <x v="5"/>
    <s v=""/>
    <x v="1"/>
    <x v="1"/>
    <n v="0"/>
    <n v="40124"/>
    <n v="2004"/>
    <n v="18"/>
    <s v="Friday"/>
  </r>
  <r>
    <s v="E03994"/>
    <x v="778"/>
    <x v="18"/>
    <x v="5"/>
    <s v="Manufacturing"/>
    <x v="1"/>
    <s v="Asian"/>
    <n v="57"/>
    <d v="2018-02-26T00:00:00"/>
    <x v="781"/>
    <n v="0"/>
    <x v="0"/>
    <x v="5"/>
    <d v="2021-07-09T00:00:00"/>
    <x v="0"/>
    <x v="0"/>
    <n v="0"/>
    <n v="103183"/>
    <n v="2018"/>
    <n v="9"/>
    <s v="Monday"/>
  </r>
  <r>
    <s v="E00639"/>
    <x v="779"/>
    <x v="27"/>
    <x v="0"/>
    <s v="Corporate"/>
    <x v="1"/>
    <s v="Asian"/>
    <n v="54"/>
    <d v="1998-06-15T00:00:00"/>
    <x v="782"/>
    <n v="0"/>
    <x v="0"/>
    <x v="3"/>
    <s v=""/>
    <x v="1"/>
    <x v="1"/>
    <n v="0"/>
    <n v="95239"/>
    <n v="1998"/>
    <n v="25"/>
    <s v="Monday"/>
  </r>
  <r>
    <s v="E00608"/>
    <x v="631"/>
    <x v="25"/>
    <x v="5"/>
    <s v="Manufacturing"/>
    <x v="0"/>
    <s v="Asian"/>
    <n v="29"/>
    <d v="2019-11-09T00:00:00"/>
    <x v="783"/>
    <n v="0"/>
    <x v="0"/>
    <x v="2"/>
    <s v=""/>
    <x v="1"/>
    <x v="1"/>
    <n v="0"/>
    <n v="75012"/>
    <n v="2019"/>
    <n v="45"/>
    <s v="Saturday"/>
  </r>
  <r>
    <s v="E04189"/>
    <x v="780"/>
    <x v="23"/>
    <x v="0"/>
    <s v="Manufacturing"/>
    <x v="0"/>
    <s v="Asian"/>
    <n v="33"/>
    <d v="2014-06-29T00:00:00"/>
    <x v="784"/>
    <n v="0"/>
    <x v="1"/>
    <x v="11"/>
    <s v=""/>
    <x v="1"/>
    <x v="1"/>
    <n v="0"/>
    <n v="96366"/>
    <n v="2014"/>
    <n v="27"/>
    <s v="Sunday"/>
  </r>
  <r>
    <s v="E02732"/>
    <x v="781"/>
    <x v="7"/>
    <x v="6"/>
    <s v="Corporate"/>
    <x v="0"/>
    <s v="Asian"/>
    <n v="39"/>
    <d v="2014-07-29T00:00:00"/>
    <x v="785"/>
    <n v="0"/>
    <x v="0"/>
    <x v="0"/>
    <s v=""/>
    <x v="1"/>
    <x v="1"/>
    <n v="0"/>
    <n v="40897"/>
    <n v="2014"/>
    <n v="31"/>
    <s v="Tuesday"/>
  </r>
  <r>
    <s v="E00324"/>
    <x v="782"/>
    <x v="6"/>
    <x v="1"/>
    <s v="Research &amp; Development"/>
    <x v="0"/>
    <s v="Asian"/>
    <n v="37"/>
    <d v="2016-08-23T00:00:00"/>
    <x v="786"/>
    <n v="0.06"/>
    <x v="1"/>
    <x v="1"/>
    <s v=""/>
    <x v="1"/>
    <x v="1"/>
    <n v="7495.6799999999994"/>
    <n v="132423.67999999999"/>
    <n v="2016"/>
    <n v="35"/>
    <s v="Tuesday"/>
  </r>
  <r>
    <s v="E00518"/>
    <x v="783"/>
    <x v="6"/>
    <x v="1"/>
    <s v="Speciality Products"/>
    <x v="0"/>
    <s v="Latino"/>
    <n v="51"/>
    <d v="2013-06-14T00:00:00"/>
    <x v="787"/>
    <n v="0.05"/>
    <x v="2"/>
    <x v="8"/>
    <s v=""/>
    <x v="1"/>
    <x v="1"/>
    <n v="5411.05"/>
    <n v="113632.05"/>
    <n v="2013"/>
    <n v="24"/>
    <s v="Friday"/>
  </r>
  <r>
    <s v="E01286"/>
    <x v="784"/>
    <x v="15"/>
    <x v="4"/>
    <s v="Corporate"/>
    <x v="1"/>
    <s v="Caucasian"/>
    <n v="46"/>
    <d v="2007-02-20T00:00:00"/>
    <x v="788"/>
    <n v="0"/>
    <x v="0"/>
    <x v="0"/>
    <s v=""/>
    <x v="1"/>
    <x v="1"/>
    <n v="0"/>
    <n v="75579"/>
    <n v="2007"/>
    <n v="8"/>
    <s v="Tuesday"/>
  </r>
  <r>
    <s v="E04564"/>
    <x v="785"/>
    <x v="0"/>
    <x v="4"/>
    <s v="Manufacturing"/>
    <x v="1"/>
    <s v="Latino"/>
    <n v="41"/>
    <d v="2015-12-27T00:00:00"/>
    <x v="789"/>
    <n v="0.13"/>
    <x v="2"/>
    <x v="12"/>
    <s v=""/>
    <x v="1"/>
    <x v="1"/>
    <n v="16887.39"/>
    <n v="146790.39000000001"/>
    <n v="2015"/>
    <n v="53"/>
    <s v="Sunday"/>
  </r>
  <r>
    <s v="E02033"/>
    <x v="786"/>
    <x v="2"/>
    <x v="1"/>
    <s v="Research &amp; Development"/>
    <x v="0"/>
    <s v="Asian"/>
    <n v="25"/>
    <d v="2021-04-17T00:00:00"/>
    <x v="790"/>
    <n v="0.2"/>
    <x v="1"/>
    <x v="6"/>
    <s v=""/>
    <x v="1"/>
    <x v="1"/>
    <n v="37374"/>
    <n v="224244"/>
    <n v="2021"/>
    <n v="16"/>
    <s v="Saturday"/>
  </r>
  <r>
    <s v="E00412"/>
    <x v="787"/>
    <x v="13"/>
    <x v="2"/>
    <s v="Research &amp; Development"/>
    <x v="1"/>
    <s v="Caucasian"/>
    <n v="37"/>
    <d v="2010-04-23T00:00:00"/>
    <x v="791"/>
    <n v="0"/>
    <x v="0"/>
    <x v="2"/>
    <s v=""/>
    <x v="1"/>
    <x v="1"/>
    <n v="0"/>
    <n v="57531"/>
    <n v="2010"/>
    <n v="17"/>
    <s v="Friday"/>
  </r>
  <r>
    <s v="E01844"/>
    <x v="788"/>
    <x v="7"/>
    <x v="1"/>
    <s v="Research &amp; Development"/>
    <x v="1"/>
    <s v="Asian"/>
    <n v="46"/>
    <d v="2011-04-24T00:00:00"/>
    <x v="792"/>
    <n v="0"/>
    <x v="0"/>
    <x v="0"/>
    <s v=""/>
    <x v="1"/>
    <x v="1"/>
    <n v="0"/>
    <n v="55894"/>
    <n v="2011"/>
    <n v="18"/>
    <s v="Sunday"/>
  </r>
  <r>
    <s v="E00667"/>
    <x v="789"/>
    <x v="17"/>
    <x v="5"/>
    <s v="Manufacturing"/>
    <x v="0"/>
    <s v="Asian"/>
    <n v="42"/>
    <d v="2012-04-27T00:00:00"/>
    <x v="793"/>
    <n v="0"/>
    <x v="0"/>
    <x v="3"/>
    <s v=""/>
    <x v="1"/>
    <x v="1"/>
    <n v="0"/>
    <n v="72903"/>
    <n v="2012"/>
    <n v="17"/>
    <s v="Friday"/>
  </r>
  <r>
    <s v="E02639"/>
    <x v="790"/>
    <x v="7"/>
    <x v="1"/>
    <s v="Corporate"/>
    <x v="1"/>
    <s v="Asian"/>
    <n v="37"/>
    <d v="2015-11-09T00:00:00"/>
    <x v="794"/>
    <n v="0"/>
    <x v="1"/>
    <x v="10"/>
    <s v=""/>
    <x v="1"/>
    <x v="1"/>
    <n v="0"/>
    <n v="45369"/>
    <n v="2015"/>
    <n v="46"/>
    <s v="Monday"/>
  </r>
  <r>
    <s v="E00287"/>
    <x v="791"/>
    <x v="6"/>
    <x v="1"/>
    <s v="Speciality Products"/>
    <x v="1"/>
    <s v="Caucasian"/>
    <n v="60"/>
    <d v="2010-06-15T00:00:00"/>
    <x v="795"/>
    <n v="0.09"/>
    <x v="0"/>
    <x v="4"/>
    <s v=""/>
    <x v="1"/>
    <x v="1"/>
    <n v="9592.02"/>
    <n v="116170.02"/>
    <n v="2010"/>
    <n v="25"/>
    <s v="Tuesday"/>
  </r>
  <r>
    <s v="E02235"/>
    <x v="792"/>
    <x v="15"/>
    <x v="4"/>
    <s v="Research &amp; Development"/>
    <x v="0"/>
    <s v="Latino"/>
    <n v="52"/>
    <d v="1999-09-13T00:00:00"/>
    <x v="796"/>
    <n v="0"/>
    <x v="0"/>
    <x v="2"/>
    <s v=""/>
    <x v="1"/>
    <x v="1"/>
    <n v="0"/>
    <n v="92994"/>
    <n v="1999"/>
    <n v="38"/>
    <s v="Monday"/>
  </r>
  <r>
    <s v="E02720"/>
    <x v="793"/>
    <x v="4"/>
    <x v="2"/>
    <s v="Speciality Products"/>
    <x v="1"/>
    <s v="Asian"/>
    <n v="59"/>
    <d v="1997-03-13T00:00:00"/>
    <x v="797"/>
    <n v="0"/>
    <x v="1"/>
    <x v="10"/>
    <s v=""/>
    <x v="1"/>
    <x v="1"/>
    <n v="0"/>
    <n v="83685"/>
    <n v="1997"/>
    <n v="11"/>
    <s v="Thursday"/>
  </r>
  <r>
    <s v="E03583"/>
    <x v="794"/>
    <x v="21"/>
    <x v="0"/>
    <s v="Research &amp; Development"/>
    <x v="1"/>
    <s v="Caucasian"/>
    <n v="48"/>
    <d v="2010-09-14T00:00:00"/>
    <x v="798"/>
    <n v="0"/>
    <x v="0"/>
    <x v="3"/>
    <s v=""/>
    <x v="1"/>
    <x v="1"/>
    <n v="0"/>
    <n v="99335"/>
    <n v="2010"/>
    <n v="38"/>
    <s v="Tuesday"/>
  </r>
  <r>
    <s v="E01188"/>
    <x v="795"/>
    <x v="0"/>
    <x v="4"/>
    <s v="Manufacturing"/>
    <x v="1"/>
    <s v="Caucasian"/>
    <n v="42"/>
    <d v="2013-04-18T00:00:00"/>
    <x v="799"/>
    <n v="0.15"/>
    <x v="0"/>
    <x v="7"/>
    <s v=""/>
    <x v="1"/>
    <x v="1"/>
    <n v="19676.849999999999"/>
    <n v="150855.85"/>
    <n v="2013"/>
    <n v="16"/>
    <s v="Thursday"/>
  </r>
  <r>
    <s v="E02428"/>
    <x v="796"/>
    <x v="3"/>
    <x v="0"/>
    <s v="Speciality Products"/>
    <x v="1"/>
    <s v="Asian"/>
    <n v="35"/>
    <d v="2016-05-03T00:00:00"/>
    <x v="800"/>
    <n v="0.05"/>
    <x v="1"/>
    <x v="11"/>
    <s v=""/>
    <x v="1"/>
    <x v="1"/>
    <n v="3694.9500000000003"/>
    <n v="77593.95"/>
    <n v="2016"/>
    <n v="19"/>
    <s v="Tuesday"/>
  </r>
  <r>
    <s v="E03289"/>
    <x v="797"/>
    <x v="9"/>
    <x v="3"/>
    <s v="Manufacturing"/>
    <x v="1"/>
    <s v="Asian"/>
    <n v="64"/>
    <d v="2013-03-29T00:00:00"/>
    <x v="801"/>
    <n v="0.4"/>
    <x v="0"/>
    <x v="7"/>
    <s v=""/>
    <x v="1"/>
    <x v="1"/>
    <n v="100930"/>
    <n v="353255"/>
    <n v="2013"/>
    <n v="13"/>
    <s v="Friday"/>
  </r>
  <r>
    <s v="E01947"/>
    <x v="798"/>
    <x v="13"/>
    <x v="1"/>
    <s v="Research &amp; Development"/>
    <x v="0"/>
    <s v="Caucasian"/>
    <n v="30"/>
    <d v="2015-03-05T00:00:00"/>
    <x v="802"/>
    <n v="0"/>
    <x v="0"/>
    <x v="0"/>
    <s v=""/>
    <x v="1"/>
    <x v="1"/>
    <n v="0"/>
    <n v="52697"/>
    <n v="2015"/>
    <n v="10"/>
    <s v="Thursday"/>
  </r>
  <r>
    <s v="E02024"/>
    <x v="799"/>
    <x v="19"/>
    <x v="5"/>
    <s v="Speciality Products"/>
    <x v="0"/>
    <s v="Latino"/>
    <n v="29"/>
    <d v="2020-09-25T00:00:00"/>
    <x v="803"/>
    <n v="0"/>
    <x v="2"/>
    <x v="12"/>
    <s v=""/>
    <x v="1"/>
    <x v="1"/>
    <n v="0"/>
    <n v="123588"/>
    <n v="2020"/>
    <n v="39"/>
    <s v="Friday"/>
  </r>
  <r>
    <s v="E04249"/>
    <x v="800"/>
    <x v="9"/>
    <x v="3"/>
    <s v="Corporate"/>
    <x v="0"/>
    <s v="Asian"/>
    <n v="47"/>
    <d v="2021-12-26T00:00:00"/>
    <x v="804"/>
    <n v="0.33"/>
    <x v="0"/>
    <x v="5"/>
    <s v=""/>
    <x v="1"/>
    <x v="1"/>
    <n v="80377.440000000002"/>
    <n v="323945.44"/>
    <n v="2021"/>
    <n v="53"/>
    <s v="Sunday"/>
  </r>
  <r>
    <s v="E01090"/>
    <x v="801"/>
    <x v="2"/>
    <x v="2"/>
    <s v="Research &amp; Development"/>
    <x v="1"/>
    <s v="Asian"/>
    <n v="49"/>
    <d v="2001-07-20T00:00:00"/>
    <x v="805"/>
    <n v="0.24"/>
    <x v="0"/>
    <x v="3"/>
    <s v=""/>
    <x v="1"/>
    <x v="1"/>
    <n v="47802.239999999998"/>
    <n v="246978.24"/>
    <n v="2001"/>
    <n v="29"/>
    <s v="Friday"/>
  </r>
  <r>
    <s v="E03830"/>
    <x v="802"/>
    <x v="1"/>
    <x v="0"/>
    <s v="Speciality Products"/>
    <x v="0"/>
    <s v="Asian"/>
    <n v="56"/>
    <d v="1996-06-22T00:00:00"/>
    <x v="806"/>
    <n v="0"/>
    <x v="0"/>
    <x v="0"/>
    <s v=""/>
    <x v="1"/>
    <x v="1"/>
    <n v="0"/>
    <n v="82806"/>
    <n v="1996"/>
    <n v="25"/>
    <s v="Saturday"/>
  </r>
  <r>
    <s v="E04363"/>
    <x v="803"/>
    <x v="2"/>
    <x v="6"/>
    <s v="Speciality Products"/>
    <x v="0"/>
    <s v="Asian"/>
    <n v="53"/>
    <d v="1997-06-20T00:00:00"/>
    <x v="807"/>
    <n v="0.25"/>
    <x v="0"/>
    <x v="0"/>
    <s v=""/>
    <x v="1"/>
    <x v="1"/>
    <n v="41099.75"/>
    <n v="205498.75"/>
    <n v="1997"/>
    <n v="25"/>
    <s v="Friday"/>
  </r>
  <r>
    <s v="E04920"/>
    <x v="804"/>
    <x v="0"/>
    <x v="4"/>
    <s v="Manufacturing"/>
    <x v="0"/>
    <s v="Asian"/>
    <n v="32"/>
    <d v="2017-04-14T00:00:00"/>
    <x v="808"/>
    <n v="0.13"/>
    <x v="0"/>
    <x v="3"/>
    <s v=""/>
    <x v="1"/>
    <x v="1"/>
    <n v="20144.280000000002"/>
    <n v="175100.28"/>
    <n v="2017"/>
    <n v="15"/>
    <s v="Friday"/>
  </r>
  <r>
    <s v="E03866"/>
    <x v="805"/>
    <x v="0"/>
    <x v="6"/>
    <s v="Manufacturing"/>
    <x v="1"/>
    <s v="Asian"/>
    <n v="32"/>
    <d v="2017-01-29T00:00:00"/>
    <x v="809"/>
    <n v="0.12"/>
    <x v="0"/>
    <x v="0"/>
    <d v="2017-12-09T00:00:00"/>
    <x v="0"/>
    <x v="0"/>
    <n v="17276.399999999998"/>
    <n v="161246.39999999999"/>
    <n v="2017"/>
    <n v="5"/>
    <s v="Sunday"/>
  </r>
  <r>
    <s v="E03521"/>
    <x v="806"/>
    <x v="2"/>
    <x v="2"/>
    <s v="Corporate"/>
    <x v="1"/>
    <s v="Latino"/>
    <n v="52"/>
    <d v="2020-09-25T00:00:00"/>
    <x v="810"/>
    <n v="0.28000000000000003"/>
    <x v="2"/>
    <x v="12"/>
    <s v=""/>
    <x v="1"/>
    <x v="1"/>
    <n v="45680.04"/>
    <n v="208823.04000000001"/>
    <n v="2020"/>
    <n v="39"/>
    <s v="Friday"/>
  </r>
  <r>
    <s v="E04095"/>
    <x v="807"/>
    <x v="4"/>
    <x v="3"/>
    <s v="Speciality Products"/>
    <x v="0"/>
    <s v="Caucasian"/>
    <n v="38"/>
    <d v="2020-07-24T00:00:00"/>
    <x v="811"/>
    <n v="0"/>
    <x v="0"/>
    <x v="0"/>
    <s v=""/>
    <x v="1"/>
    <x v="1"/>
    <n v="0"/>
    <n v="89390"/>
    <n v="2020"/>
    <n v="30"/>
    <s v="Friday"/>
  </r>
  <r>
    <s v="E04079"/>
    <x v="808"/>
    <x v="23"/>
    <x v="0"/>
    <s v="Manufacturing"/>
    <x v="1"/>
    <s v="Caucasian"/>
    <n v="41"/>
    <d v="2017-10-05T00:00:00"/>
    <x v="812"/>
    <n v="0"/>
    <x v="0"/>
    <x v="4"/>
    <s v=""/>
    <x v="1"/>
    <x v="1"/>
    <n v="0"/>
    <n v="67468"/>
    <n v="2017"/>
    <n v="40"/>
    <s v="Thursday"/>
  </r>
  <r>
    <s v="E01508"/>
    <x v="809"/>
    <x v="11"/>
    <x v="5"/>
    <s v="Manufacturing"/>
    <x v="0"/>
    <s v="Latino"/>
    <n v="49"/>
    <d v="2016-03-12T00:00:00"/>
    <x v="813"/>
    <n v="0.12"/>
    <x v="2"/>
    <x v="9"/>
    <s v=""/>
    <x v="1"/>
    <x v="1"/>
    <n v="12097.199999999999"/>
    <n v="112907.2"/>
    <n v="2016"/>
    <n v="11"/>
    <s v="Saturday"/>
  </r>
  <r>
    <s v="E02259"/>
    <x v="810"/>
    <x v="4"/>
    <x v="1"/>
    <s v="Manufacturing"/>
    <x v="0"/>
    <s v="Asian"/>
    <n v="35"/>
    <d v="2019-03-18T00:00:00"/>
    <x v="814"/>
    <n v="0"/>
    <x v="0"/>
    <x v="3"/>
    <s v=""/>
    <x v="1"/>
    <x v="1"/>
    <n v="0"/>
    <n v="74779"/>
    <n v="2019"/>
    <n v="12"/>
    <s v="Monday"/>
  </r>
  <r>
    <s v="E04972"/>
    <x v="811"/>
    <x v="24"/>
    <x v="0"/>
    <s v="Corporate"/>
    <x v="0"/>
    <s v="Asian"/>
    <n v="29"/>
    <d v="2017-11-09T00:00:00"/>
    <x v="815"/>
    <n v="0"/>
    <x v="0"/>
    <x v="4"/>
    <s v=""/>
    <x v="1"/>
    <x v="1"/>
    <n v="0"/>
    <n v="63985"/>
    <n v="2017"/>
    <n v="45"/>
    <s v="Thursday"/>
  </r>
  <r>
    <s v="E01834"/>
    <x v="812"/>
    <x v="29"/>
    <x v="0"/>
    <s v="Manufacturing"/>
    <x v="0"/>
    <s v="Caucasian"/>
    <n v="64"/>
    <d v="2004-07-08T00:00:00"/>
    <x v="816"/>
    <n v="0"/>
    <x v="0"/>
    <x v="0"/>
    <s v=""/>
    <x v="1"/>
    <x v="1"/>
    <n v="0"/>
    <n v="77903"/>
    <n v="2004"/>
    <n v="28"/>
    <s v="Thursday"/>
  </r>
  <r>
    <s v="E03124"/>
    <x v="813"/>
    <x v="2"/>
    <x v="6"/>
    <s v="Corporate"/>
    <x v="1"/>
    <s v="Caucasian"/>
    <n v="33"/>
    <d v="2017-06-12T00:00:00"/>
    <x v="817"/>
    <n v="0.28999999999999998"/>
    <x v="0"/>
    <x v="7"/>
    <s v=""/>
    <x v="1"/>
    <x v="1"/>
    <n v="47674.84"/>
    <n v="212070.84"/>
    <n v="2017"/>
    <n v="24"/>
    <s v="Monday"/>
  </r>
  <r>
    <s v="E01898"/>
    <x v="814"/>
    <x v="30"/>
    <x v="0"/>
    <s v="Corporate"/>
    <x v="1"/>
    <s v="Asian"/>
    <n v="29"/>
    <d v="2021-06-28T00:00:00"/>
    <x v="818"/>
    <n v="0"/>
    <x v="0"/>
    <x v="0"/>
    <s v=""/>
    <x v="1"/>
    <x v="1"/>
    <n v="0"/>
    <n v="71234"/>
    <n v="2021"/>
    <n v="27"/>
    <s v="Monday"/>
  </r>
  <r>
    <s v="E00342"/>
    <x v="815"/>
    <x v="6"/>
    <x v="1"/>
    <s v="Corporate"/>
    <x v="1"/>
    <s v="Asian"/>
    <n v="63"/>
    <d v="2004-04-19T00:00:00"/>
    <x v="819"/>
    <n v="0.08"/>
    <x v="1"/>
    <x v="6"/>
    <s v=""/>
    <x v="1"/>
    <x v="1"/>
    <n v="9798.9600000000009"/>
    <n v="132285.96"/>
    <n v="2004"/>
    <n v="17"/>
    <s v="Monday"/>
  </r>
  <r>
    <s v="E03910"/>
    <x v="816"/>
    <x v="6"/>
    <x v="4"/>
    <s v="Speciality Products"/>
    <x v="0"/>
    <s v="Asian"/>
    <n v="32"/>
    <d v="2017-01-03T00:00:00"/>
    <x v="820"/>
    <n v="0.1"/>
    <x v="0"/>
    <x v="3"/>
    <s v=""/>
    <x v="1"/>
    <x v="1"/>
    <n v="10187"/>
    <n v="112057"/>
    <n v="2017"/>
    <n v="1"/>
    <s v="Tuesday"/>
  </r>
  <r>
    <s v="E00862"/>
    <x v="817"/>
    <x v="28"/>
    <x v="0"/>
    <s v="Research &amp; Development"/>
    <x v="1"/>
    <s v="Latino"/>
    <n v="64"/>
    <d v="2020-06-27T00:00:00"/>
    <x v="821"/>
    <n v="0"/>
    <x v="2"/>
    <x v="8"/>
    <s v=""/>
    <x v="1"/>
    <x v="1"/>
    <n v="0"/>
    <n v="40316"/>
    <n v="2020"/>
    <n v="26"/>
    <s v="Saturday"/>
  </r>
  <r>
    <s v="E02576"/>
    <x v="818"/>
    <x v="6"/>
    <x v="0"/>
    <s v="Research &amp; Development"/>
    <x v="0"/>
    <s v="Asian"/>
    <n v="55"/>
    <d v="2005-02-08T00:00:00"/>
    <x v="822"/>
    <n v="0.05"/>
    <x v="1"/>
    <x v="1"/>
    <s v=""/>
    <x v="1"/>
    <x v="1"/>
    <n v="5757.25"/>
    <n v="120902.25"/>
    <n v="2005"/>
    <n v="7"/>
    <s v="Tuesday"/>
  </r>
  <r>
    <s v="E00035"/>
    <x v="819"/>
    <x v="21"/>
    <x v="0"/>
    <s v="Manufacturing"/>
    <x v="0"/>
    <s v="Latino"/>
    <n v="43"/>
    <d v="2009-03-13T00:00:00"/>
    <x v="823"/>
    <n v="0"/>
    <x v="2"/>
    <x v="8"/>
    <s v=""/>
    <x v="1"/>
    <x v="1"/>
    <n v="0"/>
    <n v="62335"/>
    <n v="2009"/>
    <n v="11"/>
    <s v="Friday"/>
  </r>
  <r>
    <s v="E01832"/>
    <x v="820"/>
    <x v="7"/>
    <x v="1"/>
    <s v="Manufacturing"/>
    <x v="1"/>
    <s v="Asian"/>
    <n v="56"/>
    <d v="2006-05-10T00:00:00"/>
    <x v="824"/>
    <n v="0"/>
    <x v="0"/>
    <x v="5"/>
    <s v=""/>
    <x v="1"/>
    <x v="1"/>
    <n v="0"/>
    <n v="41561"/>
    <n v="2006"/>
    <n v="19"/>
    <s v="Wednesday"/>
  </r>
  <r>
    <s v="E01755"/>
    <x v="821"/>
    <x v="0"/>
    <x v="1"/>
    <s v="Speciality Products"/>
    <x v="0"/>
    <s v="Asian"/>
    <n v="37"/>
    <d v="2011-04-24T00:00:00"/>
    <x v="825"/>
    <n v="0.14000000000000001"/>
    <x v="1"/>
    <x v="6"/>
    <d v="2016-03-16T00:00:00"/>
    <x v="0"/>
    <x v="0"/>
    <n v="18365.620000000003"/>
    <n v="149548.62"/>
    <n v="2011"/>
    <n v="18"/>
    <s v="Sunday"/>
  </r>
  <r>
    <s v="E00465"/>
    <x v="822"/>
    <x v="1"/>
    <x v="0"/>
    <s v="Manufacturing"/>
    <x v="0"/>
    <s v="Asian"/>
    <n v="45"/>
    <d v="2002-07-08T00:00:00"/>
    <x v="826"/>
    <n v="0"/>
    <x v="1"/>
    <x v="11"/>
    <s v=""/>
    <x v="1"/>
    <x v="1"/>
    <n v="0"/>
    <n v="92655"/>
    <n v="2002"/>
    <n v="28"/>
    <s v="Monday"/>
  </r>
  <r>
    <s v="E02391"/>
    <x v="823"/>
    <x v="0"/>
    <x v="2"/>
    <s v="Manufacturing"/>
    <x v="0"/>
    <s v="Latino"/>
    <n v="49"/>
    <d v="1996-04-02T00:00:00"/>
    <x v="495"/>
    <n v="0.12"/>
    <x v="0"/>
    <x v="4"/>
    <s v=""/>
    <x v="1"/>
    <x v="1"/>
    <n v="18846.84"/>
    <n v="175903.84"/>
    <n v="1996"/>
    <n v="14"/>
    <s v="Tuesday"/>
  </r>
  <r>
    <s v="E04697"/>
    <x v="824"/>
    <x v="14"/>
    <x v="0"/>
    <s v="Speciality Products"/>
    <x v="0"/>
    <s v="Caucasian"/>
    <n v="61"/>
    <d v="2005-02-09T00:00:00"/>
    <x v="827"/>
    <n v="0"/>
    <x v="0"/>
    <x v="2"/>
    <s v=""/>
    <x v="1"/>
    <x v="1"/>
    <n v="0"/>
    <n v="64462"/>
    <n v="2005"/>
    <n v="7"/>
    <s v="Wednesday"/>
  </r>
  <r>
    <s v="E00371"/>
    <x v="825"/>
    <x v="10"/>
    <x v="5"/>
    <s v="Corporate"/>
    <x v="0"/>
    <s v="Caucasian"/>
    <n v="41"/>
    <d v="2005-10-07T00:00:00"/>
    <x v="828"/>
    <n v="0"/>
    <x v="0"/>
    <x v="0"/>
    <s v=""/>
    <x v="1"/>
    <x v="1"/>
    <n v="0"/>
    <n v="79352"/>
    <n v="2005"/>
    <n v="41"/>
    <s v="Friday"/>
  </r>
  <r>
    <s v="E02992"/>
    <x v="826"/>
    <x v="0"/>
    <x v="6"/>
    <s v="Speciality Products"/>
    <x v="0"/>
    <s v="Caucasian"/>
    <n v="55"/>
    <d v="2001-03-27T00:00:00"/>
    <x v="829"/>
    <n v="0.11"/>
    <x v="0"/>
    <x v="4"/>
    <s v=""/>
    <x v="1"/>
    <x v="1"/>
    <n v="17359.32"/>
    <n v="175171.32"/>
    <n v="2001"/>
    <n v="13"/>
    <s v="Tuesday"/>
  </r>
  <r>
    <s v="E04369"/>
    <x v="827"/>
    <x v="10"/>
    <x v="5"/>
    <s v="Corporate"/>
    <x v="1"/>
    <s v="Caucasian"/>
    <n v="27"/>
    <d v="2018-09-11T00:00:00"/>
    <x v="830"/>
    <n v="0"/>
    <x v="0"/>
    <x v="2"/>
    <s v=""/>
    <x v="1"/>
    <x v="1"/>
    <n v="0"/>
    <n v="80745"/>
    <n v="2018"/>
    <n v="37"/>
    <s v="Tuesday"/>
  </r>
  <r>
    <s v="E00592"/>
    <x v="828"/>
    <x v="27"/>
    <x v="0"/>
    <s v="Manufacturing"/>
    <x v="0"/>
    <s v="Caucasian"/>
    <n v="57"/>
    <d v="1996-02-18T00:00:00"/>
    <x v="831"/>
    <n v="0"/>
    <x v="0"/>
    <x v="5"/>
    <d v="1996-12-14T00:00:00"/>
    <x v="0"/>
    <x v="0"/>
    <n v="0"/>
    <n v="75354"/>
    <n v="1996"/>
    <n v="8"/>
    <s v="Sunday"/>
  </r>
  <r>
    <s v="E03532"/>
    <x v="829"/>
    <x v="11"/>
    <x v="5"/>
    <s v="Research &amp; Development"/>
    <x v="1"/>
    <s v="Latino"/>
    <n v="56"/>
    <d v="2018-09-20T00:00:00"/>
    <x v="832"/>
    <n v="0.14000000000000001"/>
    <x v="0"/>
    <x v="3"/>
    <s v=""/>
    <x v="1"/>
    <x v="1"/>
    <n v="11051.320000000002"/>
    <n v="89989.32"/>
    <n v="2018"/>
    <n v="38"/>
    <s v="Thursday"/>
  </r>
  <r>
    <s v="E00863"/>
    <x v="830"/>
    <x v="19"/>
    <x v="5"/>
    <s v="Corporate"/>
    <x v="1"/>
    <s v="Latino"/>
    <n v="59"/>
    <d v="2008-09-10T00:00:00"/>
    <x v="833"/>
    <n v="0"/>
    <x v="0"/>
    <x v="5"/>
    <s v=""/>
    <x v="1"/>
    <x v="1"/>
    <n v="0"/>
    <n v="96313"/>
    <n v="2008"/>
    <n v="37"/>
    <s v="Wednesday"/>
  </r>
  <r>
    <s v="E03310"/>
    <x v="831"/>
    <x v="2"/>
    <x v="5"/>
    <s v="Speciality Products"/>
    <x v="1"/>
    <s v="Caucasian"/>
    <n v="45"/>
    <d v="2010-11-29T00:00:00"/>
    <x v="834"/>
    <n v="0.27"/>
    <x v="0"/>
    <x v="3"/>
    <s v=""/>
    <x v="1"/>
    <x v="1"/>
    <n v="41517.090000000004"/>
    <n v="195284.09"/>
    <n v="2010"/>
    <n v="49"/>
    <s v="Monday"/>
  </r>
  <r>
    <s v="E01883"/>
    <x v="832"/>
    <x v="6"/>
    <x v="6"/>
    <s v="Research &amp; Development"/>
    <x v="0"/>
    <s v="Black"/>
    <n v="42"/>
    <d v="2015-09-19T00:00:00"/>
    <x v="835"/>
    <n v="0.06"/>
    <x v="0"/>
    <x v="7"/>
    <s v=""/>
    <x v="1"/>
    <x v="1"/>
    <n v="6205.38"/>
    <n v="109628.38"/>
    <n v="2015"/>
    <n v="38"/>
    <s v="Saturday"/>
  </r>
  <r>
    <s v="E01242"/>
    <x v="833"/>
    <x v="8"/>
    <x v="5"/>
    <s v="Corporate"/>
    <x v="0"/>
    <s v="Asian"/>
    <n v="25"/>
    <d v="2021-06-23T00:00:00"/>
    <x v="836"/>
    <n v="0"/>
    <x v="1"/>
    <x v="6"/>
    <s v=""/>
    <x v="1"/>
    <x v="1"/>
    <n v="0"/>
    <n v="86464"/>
    <n v="2021"/>
    <n v="26"/>
    <s v="Wednesday"/>
  </r>
  <r>
    <s v="E02535"/>
    <x v="834"/>
    <x v="8"/>
    <x v="5"/>
    <s v="Corporate"/>
    <x v="0"/>
    <s v="Latino"/>
    <n v="29"/>
    <d v="2018-01-14T00:00:00"/>
    <x v="837"/>
    <n v="0"/>
    <x v="2"/>
    <x v="12"/>
    <s v=""/>
    <x v="1"/>
    <x v="1"/>
    <n v="0"/>
    <n v="80516"/>
    <n v="2018"/>
    <n v="3"/>
    <s v="Sunday"/>
  </r>
  <r>
    <s v="E00369"/>
    <x v="835"/>
    <x v="6"/>
    <x v="4"/>
    <s v="Speciality Products"/>
    <x v="0"/>
    <s v="Black"/>
    <n v="33"/>
    <d v="2013-08-21T00:00:00"/>
    <x v="838"/>
    <n v="0.06"/>
    <x v="0"/>
    <x v="7"/>
    <s v=""/>
    <x v="1"/>
    <x v="1"/>
    <n v="6323.4"/>
    <n v="111713.4"/>
    <n v="2013"/>
    <n v="34"/>
    <s v="Wednesday"/>
  </r>
  <r>
    <s v="E03332"/>
    <x v="836"/>
    <x v="21"/>
    <x v="0"/>
    <s v="Manufacturing"/>
    <x v="0"/>
    <s v="Asian"/>
    <n v="50"/>
    <d v="2021-09-06T00:00:00"/>
    <x v="839"/>
    <n v="0"/>
    <x v="1"/>
    <x v="6"/>
    <s v=""/>
    <x v="1"/>
    <x v="1"/>
    <n v="0"/>
    <n v="83418"/>
    <n v="2021"/>
    <n v="37"/>
    <s v="Monday"/>
  </r>
  <r>
    <s v="E03278"/>
    <x v="837"/>
    <x v="29"/>
    <x v="0"/>
    <s v="Speciality Products"/>
    <x v="0"/>
    <s v="Caucasian"/>
    <n v="45"/>
    <d v="2017-11-03T00:00:00"/>
    <x v="840"/>
    <n v="0"/>
    <x v="0"/>
    <x v="5"/>
    <s v=""/>
    <x v="1"/>
    <x v="1"/>
    <n v="0"/>
    <n v="66660"/>
    <n v="2017"/>
    <n v="44"/>
    <s v="Friday"/>
  </r>
  <r>
    <s v="E02492"/>
    <x v="838"/>
    <x v="6"/>
    <x v="4"/>
    <s v="Speciality Products"/>
    <x v="1"/>
    <s v="Latino"/>
    <n v="59"/>
    <d v="2015-06-10T00:00:00"/>
    <x v="841"/>
    <n v="7.0000000000000007E-2"/>
    <x v="0"/>
    <x v="4"/>
    <s v=""/>
    <x v="1"/>
    <x v="1"/>
    <n v="7138.9500000000007"/>
    <n v="109123.95"/>
    <n v="2015"/>
    <n v="24"/>
    <s v="Wednesday"/>
  </r>
  <r>
    <s v="E03055"/>
    <x v="839"/>
    <x v="9"/>
    <x v="1"/>
    <s v="Corporate"/>
    <x v="1"/>
    <s v="Latino"/>
    <n v="29"/>
    <d v="2018-12-05T00:00:00"/>
    <x v="842"/>
    <n v="0.3"/>
    <x v="0"/>
    <x v="5"/>
    <s v=""/>
    <x v="1"/>
    <x v="1"/>
    <n v="59851.199999999997"/>
    <n v="259355.2"/>
    <n v="2018"/>
    <n v="49"/>
    <s v="Wednesday"/>
  </r>
  <r>
    <s v="E01943"/>
    <x v="840"/>
    <x v="0"/>
    <x v="2"/>
    <s v="Corporate"/>
    <x v="0"/>
    <s v="Latino"/>
    <n v="52"/>
    <d v="2006-10-05T00:00:00"/>
    <x v="843"/>
    <n v="0.11"/>
    <x v="2"/>
    <x v="9"/>
    <d v="2019-05-23T00:00:00"/>
    <x v="0"/>
    <x v="0"/>
    <n v="16276.26"/>
    <n v="164242.26"/>
    <n v="2006"/>
    <n v="40"/>
    <s v="Thursday"/>
  </r>
  <r>
    <s v="E01388"/>
    <x v="841"/>
    <x v="20"/>
    <x v="4"/>
    <s v="Speciality Products"/>
    <x v="1"/>
    <s v="Asian"/>
    <n v="58"/>
    <d v="2014-06-20T00:00:00"/>
    <x v="844"/>
    <n v="0"/>
    <x v="1"/>
    <x v="1"/>
    <s v=""/>
    <x v="1"/>
    <x v="1"/>
    <n v="0"/>
    <n v="41728"/>
    <n v="2014"/>
    <n v="25"/>
    <s v="Friday"/>
  </r>
  <r>
    <s v="E00717"/>
    <x v="842"/>
    <x v="4"/>
    <x v="3"/>
    <s v="Speciality Products"/>
    <x v="1"/>
    <s v="Latino"/>
    <n v="62"/>
    <d v="2011-02-17T00:00:00"/>
    <x v="845"/>
    <n v="0"/>
    <x v="0"/>
    <x v="3"/>
    <s v=""/>
    <x v="1"/>
    <x v="1"/>
    <n v="0"/>
    <n v="94422"/>
    <n v="2011"/>
    <n v="8"/>
    <s v="Thursday"/>
  </r>
  <r>
    <s v="E04637"/>
    <x v="843"/>
    <x v="2"/>
    <x v="2"/>
    <s v="Corporate"/>
    <x v="1"/>
    <s v="Asian"/>
    <n v="31"/>
    <d v="2015-06-29T00:00:00"/>
    <x v="846"/>
    <n v="0.16"/>
    <x v="0"/>
    <x v="7"/>
    <s v=""/>
    <x v="1"/>
    <x v="1"/>
    <n v="30564.16"/>
    <n v="221590.16"/>
    <n v="2015"/>
    <n v="27"/>
    <s v="Monday"/>
  </r>
  <r>
    <s v="E03240"/>
    <x v="844"/>
    <x v="9"/>
    <x v="0"/>
    <s v="Research &amp; Development"/>
    <x v="1"/>
    <s v="Latino"/>
    <n v="42"/>
    <d v="2010-11-29T00:00:00"/>
    <x v="847"/>
    <n v="0.32"/>
    <x v="2"/>
    <x v="8"/>
    <s v=""/>
    <x v="1"/>
    <x v="1"/>
    <n v="59752"/>
    <n v="246477"/>
    <n v="2010"/>
    <n v="49"/>
    <s v="Monday"/>
  </r>
  <r>
    <s v="E00340"/>
    <x v="845"/>
    <x v="20"/>
    <x v="4"/>
    <s v="Research &amp; Development"/>
    <x v="0"/>
    <s v="Caucasian"/>
    <n v="56"/>
    <d v="2009-08-20T00:00:00"/>
    <x v="848"/>
    <n v="0"/>
    <x v="0"/>
    <x v="3"/>
    <s v=""/>
    <x v="1"/>
    <x v="1"/>
    <n v="0"/>
    <n v="52800"/>
    <n v="2009"/>
    <n v="34"/>
    <s v="Thursday"/>
  </r>
  <r>
    <s v="E04751"/>
    <x v="846"/>
    <x v="19"/>
    <x v="5"/>
    <s v="Speciality Products"/>
    <x v="1"/>
    <s v="Caucasian"/>
    <n v="54"/>
    <d v="2010-12-05T00:00:00"/>
    <x v="849"/>
    <n v="0"/>
    <x v="0"/>
    <x v="0"/>
    <s v=""/>
    <x v="1"/>
    <x v="1"/>
    <n v="0"/>
    <n v="113982"/>
    <n v="2010"/>
    <n v="50"/>
    <s v="Sunday"/>
  </r>
  <r>
    <s v="E04636"/>
    <x v="847"/>
    <x v="5"/>
    <x v="2"/>
    <s v="Research &amp; Development"/>
    <x v="0"/>
    <s v="Asian"/>
    <n v="54"/>
    <d v="2021-03-16T00:00:00"/>
    <x v="850"/>
    <n v="0"/>
    <x v="1"/>
    <x v="1"/>
    <s v=""/>
    <x v="1"/>
    <x v="1"/>
    <n v="0"/>
    <n v="56239"/>
    <n v="2021"/>
    <n v="12"/>
    <s v="Tuesday"/>
  </r>
  <r>
    <s v="E00568"/>
    <x v="848"/>
    <x v="7"/>
    <x v="2"/>
    <s v="Manufacturing"/>
    <x v="1"/>
    <s v="Latino"/>
    <n v="26"/>
    <d v="2021-03-02T00:00:00"/>
    <x v="851"/>
    <n v="0"/>
    <x v="2"/>
    <x v="9"/>
    <s v=""/>
    <x v="1"/>
    <x v="1"/>
    <n v="0"/>
    <n v="44732"/>
    <n v="2021"/>
    <n v="10"/>
    <s v="Tuesday"/>
  </r>
  <r>
    <s v="E02938"/>
    <x v="849"/>
    <x v="2"/>
    <x v="6"/>
    <s v="Corporate"/>
    <x v="1"/>
    <s v="Asian"/>
    <n v="49"/>
    <d v="2014-06-26T00:00:00"/>
    <x v="852"/>
    <n v="0.25"/>
    <x v="1"/>
    <x v="6"/>
    <s v=""/>
    <x v="1"/>
    <x v="1"/>
    <n v="38490.25"/>
    <n v="192451.25"/>
    <n v="2014"/>
    <n v="26"/>
    <s v="Thursday"/>
  </r>
  <r>
    <s v="E00555"/>
    <x v="850"/>
    <x v="23"/>
    <x v="0"/>
    <s v="Speciality Products"/>
    <x v="0"/>
    <s v="Asian"/>
    <n v="45"/>
    <d v="2006-12-18T00:00:00"/>
    <x v="853"/>
    <n v="0"/>
    <x v="1"/>
    <x v="1"/>
    <s v=""/>
    <x v="1"/>
    <x v="1"/>
    <n v="0"/>
    <n v="68337"/>
    <n v="2006"/>
    <n v="51"/>
    <s v="Monday"/>
  </r>
  <r>
    <s v="E01111"/>
    <x v="851"/>
    <x v="0"/>
    <x v="4"/>
    <s v="Corporate"/>
    <x v="1"/>
    <s v="Asian"/>
    <n v="45"/>
    <d v="2010-05-07T00:00:00"/>
    <x v="854"/>
    <n v="0.12"/>
    <x v="0"/>
    <x v="2"/>
    <s v=""/>
    <x v="1"/>
    <x v="1"/>
    <n v="17411.16"/>
    <n v="162504.16"/>
    <n v="2010"/>
    <n v="19"/>
    <s v="Friday"/>
  </r>
  <r>
    <s v="E03149"/>
    <x v="852"/>
    <x v="30"/>
    <x v="0"/>
    <s v="Speciality Products"/>
    <x v="0"/>
    <s v="Caucasian"/>
    <n v="26"/>
    <d v="2021-03-11T00:00:00"/>
    <x v="855"/>
    <n v="0"/>
    <x v="0"/>
    <x v="5"/>
    <s v=""/>
    <x v="1"/>
    <x v="1"/>
    <n v="0"/>
    <n v="74170"/>
    <n v="2021"/>
    <n v="11"/>
    <s v="Thursday"/>
  </r>
  <r>
    <s v="E00952"/>
    <x v="853"/>
    <x v="17"/>
    <x v="5"/>
    <s v="Research &amp; Development"/>
    <x v="1"/>
    <s v="Caucasian"/>
    <n v="59"/>
    <d v="1996-03-29T00:00:00"/>
    <x v="856"/>
    <n v="0"/>
    <x v="0"/>
    <x v="5"/>
    <s v=""/>
    <x v="1"/>
    <x v="1"/>
    <n v="0"/>
    <n v="62605"/>
    <n v="1996"/>
    <n v="13"/>
    <s v="Friday"/>
  </r>
  <r>
    <s v="E04380"/>
    <x v="854"/>
    <x v="6"/>
    <x v="0"/>
    <s v="Speciality Products"/>
    <x v="0"/>
    <s v="Caucasian"/>
    <n v="51"/>
    <d v="2020-03-13T00:00:00"/>
    <x v="857"/>
    <n v="0.09"/>
    <x v="0"/>
    <x v="5"/>
    <s v=""/>
    <x v="1"/>
    <x v="1"/>
    <n v="9647.5499999999993"/>
    <n v="116842.55"/>
    <n v="2020"/>
    <n v="11"/>
    <s v="Friday"/>
  </r>
  <r>
    <s v="E04095"/>
    <x v="855"/>
    <x v="0"/>
    <x v="6"/>
    <s v="Speciality Products"/>
    <x v="1"/>
    <s v="Caucasian"/>
    <n v="45"/>
    <d v="2018-01-11T00:00:00"/>
    <x v="858"/>
    <n v="0.15"/>
    <x v="0"/>
    <x v="7"/>
    <s v=""/>
    <x v="1"/>
    <x v="1"/>
    <n v="19113.3"/>
    <n v="146535.29999999999"/>
    <n v="2018"/>
    <n v="2"/>
    <s v="Thursday"/>
  </r>
  <r>
    <s v="E04994"/>
    <x v="856"/>
    <x v="2"/>
    <x v="3"/>
    <s v="Research &amp; Development"/>
    <x v="0"/>
    <s v="Caucasian"/>
    <n v="35"/>
    <d v="2017-06-26T00:00:00"/>
    <x v="859"/>
    <n v="0.27"/>
    <x v="0"/>
    <x v="4"/>
    <s v=""/>
    <x v="1"/>
    <x v="1"/>
    <n v="43542.630000000005"/>
    <n v="204811.63"/>
    <n v="2017"/>
    <n v="26"/>
    <s v="Monday"/>
  </r>
  <r>
    <s v="E00447"/>
    <x v="857"/>
    <x v="9"/>
    <x v="6"/>
    <s v="Corporate"/>
    <x v="0"/>
    <s v="Latino"/>
    <n v="32"/>
    <d v="2014-02-05T00:00:00"/>
    <x v="860"/>
    <n v="0.34"/>
    <x v="2"/>
    <x v="8"/>
    <s v=""/>
    <x v="1"/>
    <x v="1"/>
    <n v="69171.3"/>
    <n v="272616.3"/>
    <n v="2014"/>
    <n v="6"/>
    <s v="Wednesday"/>
  </r>
  <r>
    <s v="E00089"/>
    <x v="858"/>
    <x v="0"/>
    <x v="4"/>
    <s v="Research &amp; Development"/>
    <x v="0"/>
    <s v="Asian"/>
    <n v="37"/>
    <d v="2011-01-17T00:00:00"/>
    <x v="861"/>
    <n v="0.11"/>
    <x v="1"/>
    <x v="6"/>
    <s v=""/>
    <x v="1"/>
    <x v="1"/>
    <n v="14448.83"/>
    <n v="145801.82999999999"/>
    <n v="2011"/>
    <n v="4"/>
    <s v="Monday"/>
  </r>
  <r>
    <s v="E02035"/>
    <x v="859"/>
    <x v="31"/>
    <x v="0"/>
    <s v="Manufacturing"/>
    <x v="1"/>
    <s v="Asian"/>
    <n v="45"/>
    <d v="2010-03-16T00:00:00"/>
    <x v="862"/>
    <n v="0"/>
    <x v="1"/>
    <x v="11"/>
    <s v=""/>
    <x v="1"/>
    <x v="1"/>
    <n v="0"/>
    <n v="88182"/>
    <n v="2010"/>
    <n v="12"/>
    <s v="Tuesday"/>
  </r>
  <r>
    <s v="E03595"/>
    <x v="860"/>
    <x v="14"/>
    <x v="0"/>
    <s v="Speciality Products"/>
    <x v="1"/>
    <s v="Caucasian"/>
    <n v="61"/>
    <d v="2019-08-26T00:00:00"/>
    <x v="863"/>
    <n v="0"/>
    <x v="0"/>
    <x v="0"/>
    <s v=""/>
    <x v="1"/>
    <x v="1"/>
    <n v="0"/>
    <n v="75780"/>
    <n v="2019"/>
    <n v="35"/>
    <s v="Monday"/>
  </r>
  <r>
    <s v="E03611"/>
    <x v="861"/>
    <x v="13"/>
    <x v="2"/>
    <s v="Research &amp; Development"/>
    <x v="0"/>
    <s v="Asian"/>
    <n v="45"/>
    <d v="2019-04-02T00:00:00"/>
    <x v="864"/>
    <n v="0"/>
    <x v="1"/>
    <x v="10"/>
    <s v=""/>
    <x v="1"/>
    <x v="1"/>
    <n v="0"/>
    <n v="52621"/>
    <n v="2019"/>
    <n v="14"/>
    <s v="Tuesday"/>
  </r>
  <r>
    <s v="E04464"/>
    <x v="862"/>
    <x v="11"/>
    <x v="5"/>
    <s v="Research &amp; Development"/>
    <x v="1"/>
    <s v="Asian"/>
    <n v="60"/>
    <d v="2018-02-15T00:00:00"/>
    <x v="865"/>
    <n v="0.14000000000000001"/>
    <x v="0"/>
    <x v="5"/>
    <d v="2021-04-09T00:00:00"/>
    <x v="0"/>
    <x v="0"/>
    <n v="14851.060000000001"/>
    <n v="120930.06"/>
    <n v="2018"/>
    <n v="7"/>
    <s v="Thursday"/>
  </r>
  <r>
    <s v="E02135"/>
    <x v="863"/>
    <x v="21"/>
    <x v="0"/>
    <s v="Corporate"/>
    <x v="1"/>
    <s v="Latino"/>
    <n v="30"/>
    <d v="2017-02-11T00:00:00"/>
    <x v="866"/>
    <n v="0"/>
    <x v="0"/>
    <x v="5"/>
    <s v=""/>
    <x v="1"/>
    <x v="1"/>
    <n v="0"/>
    <n v="92058"/>
    <n v="2017"/>
    <n v="6"/>
    <s v="Saturday"/>
  </r>
  <r>
    <s v="E01684"/>
    <x v="864"/>
    <x v="17"/>
    <x v="5"/>
    <s v="Manufacturing"/>
    <x v="1"/>
    <s v="Asian"/>
    <n v="64"/>
    <d v="2019-03-03T00:00:00"/>
    <x v="867"/>
    <n v="0"/>
    <x v="0"/>
    <x v="3"/>
    <s v=""/>
    <x v="1"/>
    <x v="1"/>
    <n v="0"/>
    <n v="67114"/>
    <n v="2019"/>
    <n v="10"/>
    <s v="Sunday"/>
  </r>
  <r>
    <s v="E02968"/>
    <x v="865"/>
    <x v="13"/>
    <x v="1"/>
    <s v="Research &amp; Development"/>
    <x v="0"/>
    <s v="Latino"/>
    <n v="25"/>
    <d v="2020-07-12T00:00:00"/>
    <x v="868"/>
    <n v="0"/>
    <x v="2"/>
    <x v="12"/>
    <s v=""/>
    <x v="1"/>
    <x v="1"/>
    <n v="0"/>
    <n v="56565"/>
    <n v="2020"/>
    <n v="29"/>
    <s v="Sunday"/>
  </r>
  <r>
    <s v="E03362"/>
    <x v="866"/>
    <x v="16"/>
    <x v="4"/>
    <s v="Manufacturing"/>
    <x v="0"/>
    <s v="Caucasian"/>
    <n v="61"/>
    <d v="2011-05-20T00:00:00"/>
    <x v="869"/>
    <n v="0"/>
    <x v="0"/>
    <x v="3"/>
    <s v=""/>
    <x v="1"/>
    <x v="1"/>
    <n v="0"/>
    <n v="64937"/>
    <n v="2011"/>
    <n v="21"/>
    <s v="Friday"/>
  </r>
  <r>
    <s v="E01108"/>
    <x v="867"/>
    <x v="6"/>
    <x v="6"/>
    <s v="Manufacturing"/>
    <x v="0"/>
    <s v="Latino"/>
    <n v="65"/>
    <d v="2006-09-07T00:00:00"/>
    <x v="870"/>
    <n v="0.1"/>
    <x v="0"/>
    <x v="4"/>
    <s v=""/>
    <x v="1"/>
    <x v="1"/>
    <n v="12762.6"/>
    <n v="140388.6"/>
    <n v="2006"/>
    <n v="36"/>
    <s v="Thursday"/>
  </r>
  <r>
    <s v="E02217"/>
    <x v="868"/>
    <x v="23"/>
    <x v="0"/>
    <s v="Corporate"/>
    <x v="1"/>
    <s v="Black"/>
    <n v="61"/>
    <d v="2004-01-27T00:00:00"/>
    <x v="871"/>
    <n v="0"/>
    <x v="0"/>
    <x v="5"/>
    <s v=""/>
    <x v="1"/>
    <x v="1"/>
    <n v="0"/>
    <n v="88478"/>
    <n v="2004"/>
    <n v="5"/>
    <s v="Tuesday"/>
  </r>
  <r>
    <s v="E03519"/>
    <x v="869"/>
    <x v="3"/>
    <x v="0"/>
    <s v="Speciality Products"/>
    <x v="0"/>
    <s v="Asian"/>
    <n v="48"/>
    <d v="2014-04-20T00:00:00"/>
    <x v="872"/>
    <n v="7.0000000000000007E-2"/>
    <x v="1"/>
    <x v="1"/>
    <s v=""/>
    <x v="1"/>
    <x v="1"/>
    <n v="6417.5300000000007"/>
    <n v="98096.53"/>
    <n v="2014"/>
    <n v="17"/>
    <s v="Sunday"/>
  </r>
  <r>
    <s v="E01967"/>
    <x v="870"/>
    <x v="2"/>
    <x v="2"/>
    <s v="Corporate"/>
    <x v="1"/>
    <s v="Asian"/>
    <n v="58"/>
    <d v="1992-03-19T00:00:00"/>
    <x v="873"/>
    <n v="0.16"/>
    <x v="1"/>
    <x v="1"/>
    <s v=""/>
    <x v="1"/>
    <x v="1"/>
    <n v="31975.68"/>
    <n v="231823.68"/>
    <n v="1992"/>
    <n v="12"/>
    <s v="Thursday"/>
  </r>
  <r>
    <s v="E01125"/>
    <x v="871"/>
    <x v="24"/>
    <x v="0"/>
    <s v="Manufacturing"/>
    <x v="1"/>
    <s v="Asian"/>
    <n v="34"/>
    <d v="2018-11-10T00:00:00"/>
    <x v="874"/>
    <n v="0"/>
    <x v="1"/>
    <x v="6"/>
    <s v=""/>
    <x v="1"/>
    <x v="1"/>
    <n v="0"/>
    <n v="61944"/>
    <n v="2018"/>
    <n v="45"/>
    <s v="Saturday"/>
  </r>
  <r>
    <s v="E03795"/>
    <x v="872"/>
    <x v="0"/>
    <x v="2"/>
    <s v="Speciality Products"/>
    <x v="0"/>
    <s v="Black"/>
    <n v="30"/>
    <d v="2017-08-13T00:00:00"/>
    <x v="875"/>
    <n v="0.15"/>
    <x v="0"/>
    <x v="5"/>
    <s v=""/>
    <x v="1"/>
    <x v="1"/>
    <n v="23193.599999999999"/>
    <n v="177817.60000000001"/>
    <n v="2017"/>
    <n v="33"/>
    <s v="Sunday"/>
  </r>
  <r>
    <s v="E00508"/>
    <x v="873"/>
    <x v="4"/>
    <x v="3"/>
    <s v="Research &amp; Development"/>
    <x v="1"/>
    <s v="Asian"/>
    <n v="50"/>
    <d v="2009-10-23T00:00:00"/>
    <x v="876"/>
    <n v="0"/>
    <x v="1"/>
    <x v="6"/>
    <s v=""/>
    <x v="1"/>
    <x v="1"/>
    <n v="0"/>
    <n v="79447"/>
    <n v="2009"/>
    <n v="43"/>
    <s v="Friday"/>
  </r>
  <r>
    <s v="E02047"/>
    <x v="874"/>
    <x v="4"/>
    <x v="2"/>
    <s v="Manufacturing"/>
    <x v="1"/>
    <s v="Latino"/>
    <n v="51"/>
    <d v="1998-02-26T00:00:00"/>
    <x v="877"/>
    <n v="0"/>
    <x v="2"/>
    <x v="9"/>
    <s v=""/>
    <x v="1"/>
    <x v="1"/>
    <n v="0"/>
    <n v="71111"/>
    <n v="1998"/>
    <n v="9"/>
    <s v="Thursday"/>
  </r>
  <r>
    <s v="E01582"/>
    <x v="875"/>
    <x v="0"/>
    <x v="2"/>
    <s v="Research &amp; Development"/>
    <x v="1"/>
    <s v="Caucasian"/>
    <n v="53"/>
    <d v="2014-10-19T00:00:00"/>
    <x v="878"/>
    <n v="0.11"/>
    <x v="0"/>
    <x v="4"/>
    <s v=""/>
    <x v="1"/>
    <x v="1"/>
    <n v="17549.18"/>
    <n v="177087.18"/>
    <n v="2014"/>
    <n v="43"/>
    <s v="Sunday"/>
  </r>
  <r>
    <s v="E02563"/>
    <x v="876"/>
    <x v="8"/>
    <x v="5"/>
    <s v="Corporate"/>
    <x v="0"/>
    <s v="Latino"/>
    <n v="47"/>
    <d v="2018-10-02T00:00:00"/>
    <x v="879"/>
    <n v="0"/>
    <x v="2"/>
    <x v="9"/>
    <s v=""/>
    <x v="1"/>
    <x v="1"/>
    <n v="0"/>
    <n v="111404"/>
    <n v="2018"/>
    <n v="40"/>
    <s v="Tuesday"/>
  </r>
  <r>
    <s v="E04872"/>
    <x v="877"/>
    <x v="2"/>
    <x v="6"/>
    <s v="Speciality Products"/>
    <x v="1"/>
    <s v="Caucasian"/>
    <n v="25"/>
    <d v="2020-08-15T00:00:00"/>
    <x v="880"/>
    <n v="0.26"/>
    <x v="0"/>
    <x v="4"/>
    <s v=""/>
    <x v="1"/>
    <x v="1"/>
    <n v="44721.82"/>
    <n v="216728.82"/>
    <n v="2020"/>
    <n v="33"/>
    <s v="Saturday"/>
  </r>
  <r>
    <s v="E03159"/>
    <x v="878"/>
    <x v="9"/>
    <x v="6"/>
    <s v="Manufacturing"/>
    <x v="0"/>
    <s v="Latino"/>
    <n v="37"/>
    <d v="2011-07-21T00:00:00"/>
    <x v="881"/>
    <n v="0.36"/>
    <x v="2"/>
    <x v="8"/>
    <s v=""/>
    <x v="1"/>
    <x v="1"/>
    <n v="79010.64"/>
    <n v="298484.64"/>
    <n v="2011"/>
    <n v="30"/>
    <s v="Thursday"/>
  </r>
  <r>
    <s v="E01337"/>
    <x v="879"/>
    <x v="2"/>
    <x v="1"/>
    <s v="Corporate"/>
    <x v="1"/>
    <s v="Caucasian"/>
    <n v="41"/>
    <d v="2019-05-15T00:00:00"/>
    <x v="882"/>
    <n v="0.23"/>
    <x v="0"/>
    <x v="4"/>
    <s v=""/>
    <x v="1"/>
    <x v="1"/>
    <n v="40115.450000000004"/>
    <n v="214530.45"/>
    <n v="2019"/>
    <n v="20"/>
    <s v="Wednesday"/>
  </r>
  <r>
    <s v="E00102"/>
    <x v="880"/>
    <x v="23"/>
    <x v="0"/>
    <s v="Speciality Products"/>
    <x v="0"/>
    <s v="Latino"/>
    <n v="36"/>
    <d v="2021-01-21T00:00:00"/>
    <x v="883"/>
    <n v="0"/>
    <x v="2"/>
    <x v="9"/>
    <s v=""/>
    <x v="1"/>
    <x v="1"/>
    <n v="0"/>
    <n v="90333"/>
    <n v="2021"/>
    <n v="4"/>
    <s v="Thursday"/>
  </r>
  <r>
    <s v="E03637"/>
    <x v="881"/>
    <x v="16"/>
    <x v="4"/>
    <s v="Speciality Products"/>
    <x v="1"/>
    <s v="Asian"/>
    <n v="25"/>
    <d v="2021-01-21T00:00:00"/>
    <x v="884"/>
    <n v="0"/>
    <x v="0"/>
    <x v="3"/>
    <s v=""/>
    <x v="1"/>
    <x v="1"/>
    <n v="0"/>
    <n v="67299"/>
    <n v="2021"/>
    <n v="4"/>
    <s v="Thursday"/>
  </r>
  <r>
    <s v="E03455"/>
    <x v="882"/>
    <x v="28"/>
    <x v="0"/>
    <s v="Research &amp; Development"/>
    <x v="0"/>
    <s v="Caucasian"/>
    <n v="52"/>
    <d v="2005-02-23T00:00:00"/>
    <x v="885"/>
    <n v="0"/>
    <x v="0"/>
    <x v="2"/>
    <s v=""/>
    <x v="1"/>
    <x v="1"/>
    <n v="0"/>
    <n v="45286"/>
    <n v="2005"/>
    <n v="9"/>
    <s v="Wednesday"/>
  </r>
  <r>
    <s v="E03354"/>
    <x v="883"/>
    <x v="2"/>
    <x v="6"/>
    <s v="Research &amp; Development"/>
    <x v="1"/>
    <s v="Caucasian"/>
    <n v="48"/>
    <d v="2007-08-08T00:00:00"/>
    <x v="886"/>
    <n v="0.25"/>
    <x v="0"/>
    <x v="3"/>
    <s v=""/>
    <x v="1"/>
    <x v="1"/>
    <n v="48680.75"/>
    <n v="243403.75"/>
    <n v="2007"/>
    <n v="32"/>
    <s v="Wednesday"/>
  </r>
  <r>
    <s v="E01225"/>
    <x v="884"/>
    <x v="6"/>
    <x v="2"/>
    <s v="Research &amp; Development"/>
    <x v="1"/>
    <s v="Asian"/>
    <n v="49"/>
    <d v="2012-08-10T00:00:00"/>
    <x v="887"/>
    <n v="7.0000000000000007E-2"/>
    <x v="1"/>
    <x v="10"/>
    <d v="2020-02-04T00:00:00"/>
    <x v="0"/>
    <x v="0"/>
    <n v="7689.5000000000009"/>
    <n v="117539.5"/>
    <n v="2012"/>
    <n v="32"/>
    <s v="Friday"/>
  </r>
  <r>
    <s v="E01264"/>
    <x v="885"/>
    <x v="20"/>
    <x v="4"/>
    <s v="Research &amp; Development"/>
    <x v="0"/>
    <s v="Latino"/>
    <n v="62"/>
    <d v="2014-04-19T00:00:00"/>
    <x v="888"/>
    <n v="0"/>
    <x v="2"/>
    <x v="12"/>
    <s v=""/>
    <x v="1"/>
    <x v="1"/>
    <n v="0"/>
    <n v="45295"/>
    <n v="2014"/>
    <n v="16"/>
    <s v="Saturday"/>
  </r>
  <r>
    <s v="E02274"/>
    <x v="886"/>
    <x v="32"/>
    <x v="0"/>
    <s v="Manufacturing"/>
    <x v="0"/>
    <s v="Caucasian"/>
    <n v="36"/>
    <d v="2010-08-23T00:00:00"/>
    <x v="889"/>
    <n v="0"/>
    <x v="0"/>
    <x v="3"/>
    <s v=""/>
    <x v="1"/>
    <x v="1"/>
    <n v="0"/>
    <n v="61310"/>
    <n v="2010"/>
    <n v="35"/>
    <s v="Monday"/>
  </r>
  <r>
    <s v="E02848"/>
    <x v="765"/>
    <x v="27"/>
    <x v="0"/>
    <s v="Research &amp; Development"/>
    <x v="1"/>
    <s v="Asian"/>
    <n v="55"/>
    <d v="2016-11-09T00:00:00"/>
    <x v="890"/>
    <n v="0"/>
    <x v="1"/>
    <x v="1"/>
    <s v=""/>
    <x v="1"/>
    <x v="1"/>
    <n v="0"/>
    <n v="87851"/>
    <n v="2016"/>
    <n v="46"/>
    <s v="Wednesday"/>
  </r>
  <r>
    <s v="E00480"/>
    <x v="887"/>
    <x v="20"/>
    <x v="4"/>
    <s v="Speciality Products"/>
    <x v="0"/>
    <s v="Asian"/>
    <n v="31"/>
    <d v="2018-03-12T00:00:00"/>
    <x v="891"/>
    <n v="0"/>
    <x v="0"/>
    <x v="0"/>
    <s v=""/>
    <x v="1"/>
    <x v="1"/>
    <n v="0"/>
    <n v="47913"/>
    <n v="2018"/>
    <n v="11"/>
    <s v="Monday"/>
  </r>
  <r>
    <s v="E00203"/>
    <x v="888"/>
    <x v="20"/>
    <x v="4"/>
    <s v="Speciality Products"/>
    <x v="0"/>
    <s v="Asian"/>
    <n v="53"/>
    <d v="2017-09-07T00:00:00"/>
    <x v="892"/>
    <n v="0"/>
    <x v="0"/>
    <x v="7"/>
    <d v="2018-05-31T00:00:00"/>
    <x v="0"/>
    <x v="0"/>
    <n v="0"/>
    <n v="46727"/>
    <n v="2017"/>
    <n v="36"/>
    <s v="Thursday"/>
  </r>
  <r>
    <s v="E00647"/>
    <x v="889"/>
    <x v="0"/>
    <x v="4"/>
    <s v="Speciality Products"/>
    <x v="1"/>
    <s v="Asian"/>
    <n v="27"/>
    <d v="2021-04-16T00:00:00"/>
    <x v="893"/>
    <n v="0.11"/>
    <x v="0"/>
    <x v="3"/>
    <s v=""/>
    <x v="1"/>
    <x v="1"/>
    <n v="14674"/>
    <n v="148074"/>
    <n v="2021"/>
    <n v="16"/>
    <s v="Friday"/>
  </r>
  <r>
    <s v="E03296"/>
    <x v="890"/>
    <x v="29"/>
    <x v="0"/>
    <s v="Speciality Products"/>
    <x v="0"/>
    <s v="Asian"/>
    <n v="39"/>
    <d v="2020-04-22T00:00:00"/>
    <x v="894"/>
    <n v="0"/>
    <x v="0"/>
    <x v="4"/>
    <s v=""/>
    <x v="1"/>
    <x v="1"/>
    <n v="0"/>
    <n v="90535"/>
    <n v="2020"/>
    <n v="17"/>
    <s v="Wednesday"/>
  </r>
  <r>
    <s v="E02453"/>
    <x v="891"/>
    <x v="4"/>
    <x v="6"/>
    <s v="Speciality Products"/>
    <x v="1"/>
    <s v="Asian"/>
    <n v="55"/>
    <d v="2006-07-11T00:00:00"/>
    <x v="895"/>
    <n v="0"/>
    <x v="1"/>
    <x v="1"/>
    <s v=""/>
    <x v="1"/>
    <x v="1"/>
    <n v="0"/>
    <n v="93343"/>
    <n v="2006"/>
    <n v="28"/>
    <s v="Tuesday"/>
  </r>
  <r>
    <s v="E00647"/>
    <x v="892"/>
    <x v="16"/>
    <x v="4"/>
    <s v="Corporate"/>
    <x v="0"/>
    <s v="Asian"/>
    <n v="44"/>
    <d v="2006-02-23T00:00:00"/>
    <x v="896"/>
    <n v="0"/>
    <x v="0"/>
    <x v="4"/>
    <s v=""/>
    <x v="1"/>
    <x v="1"/>
    <n v="0"/>
    <n v="63705"/>
    <n v="2006"/>
    <n v="8"/>
    <s v="Thursday"/>
  </r>
  <r>
    <s v="E02522"/>
    <x v="893"/>
    <x v="9"/>
    <x v="2"/>
    <s v="Corporate"/>
    <x v="1"/>
    <s v="Latino"/>
    <n v="48"/>
    <d v="2000-02-28T00:00:00"/>
    <x v="897"/>
    <n v="0.3"/>
    <x v="0"/>
    <x v="2"/>
    <s v=""/>
    <x v="1"/>
    <x v="1"/>
    <n v="77424.3"/>
    <n v="335505.3"/>
    <n v="2000"/>
    <n v="10"/>
    <s v="Monday"/>
  </r>
  <r>
    <s v="E00459"/>
    <x v="894"/>
    <x v="20"/>
    <x v="4"/>
    <s v="Research &amp; Development"/>
    <x v="1"/>
    <s v="Black"/>
    <n v="48"/>
    <d v="2020-09-21T00:00:00"/>
    <x v="898"/>
    <n v="0"/>
    <x v="0"/>
    <x v="3"/>
    <s v=""/>
    <x v="1"/>
    <x v="1"/>
    <n v="0"/>
    <n v="54654"/>
    <n v="2020"/>
    <n v="39"/>
    <s v="Monday"/>
  </r>
  <r>
    <s v="E03007"/>
    <x v="895"/>
    <x v="7"/>
    <x v="2"/>
    <s v="Manufacturing"/>
    <x v="1"/>
    <s v="Caucasian"/>
    <n v="54"/>
    <d v="1998-09-24T00:00:00"/>
    <x v="899"/>
    <n v="0"/>
    <x v="0"/>
    <x v="0"/>
    <s v=""/>
    <x v="1"/>
    <x v="1"/>
    <n v="0"/>
    <n v="58006"/>
    <n v="1998"/>
    <n v="39"/>
    <s v="Thursday"/>
  </r>
  <r>
    <s v="E04035"/>
    <x v="358"/>
    <x v="0"/>
    <x v="1"/>
    <s v="Manufacturing"/>
    <x v="0"/>
    <s v="Asian"/>
    <n v="42"/>
    <d v="2011-03-18T00:00:00"/>
    <x v="900"/>
    <n v="0.12"/>
    <x v="1"/>
    <x v="10"/>
    <s v=""/>
    <x v="1"/>
    <x v="1"/>
    <n v="18004.079999999998"/>
    <n v="168038.08"/>
    <n v="2011"/>
    <n v="12"/>
    <s v="Friday"/>
  </r>
  <r>
    <s v="E00952"/>
    <x v="896"/>
    <x v="2"/>
    <x v="4"/>
    <s v="Speciality Products"/>
    <x v="0"/>
    <s v="Asian"/>
    <n v="38"/>
    <d v="2007-05-30T00:00:00"/>
    <x v="901"/>
    <n v="0.22"/>
    <x v="0"/>
    <x v="0"/>
    <s v=""/>
    <x v="1"/>
    <x v="1"/>
    <n v="43683.64"/>
    <n v="242245.64"/>
    <n v="2007"/>
    <n v="22"/>
    <s v="Wednesday"/>
  </r>
  <r>
    <s v="E03863"/>
    <x v="897"/>
    <x v="5"/>
    <x v="2"/>
    <s v="Research &amp; Development"/>
    <x v="0"/>
    <s v="Black"/>
    <n v="40"/>
    <d v="2009-05-27T00:00:00"/>
    <x v="902"/>
    <n v="0"/>
    <x v="0"/>
    <x v="4"/>
    <d v="2021-08-14T00:00:00"/>
    <x v="0"/>
    <x v="0"/>
    <n v="0"/>
    <n v="62411"/>
    <n v="2009"/>
    <n v="22"/>
    <s v="Wednesday"/>
  </r>
  <r>
    <s v="E02710"/>
    <x v="898"/>
    <x v="11"/>
    <x v="5"/>
    <s v="Research &amp; Development"/>
    <x v="1"/>
    <s v="Asian"/>
    <n v="57"/>
    <d v="1992-01-09T00:00:00"/>
    <x v="903"/>
    <n v="0.12"/>
    <x v="0"/>
    <x v="4"/>
    <s v=""/>
    <x v="1"/>
    <x v="1"/>
    <n v="13355.88"/>
    <n v="124654.88"/>
    <n v="1992"/>
    <n v="2"/>
    <s v="Thursday"/>
  </r>
  <r>
    <s v="E01895"/>
    <x v="899"/>
    <x v="7"/>
    <x v="6"/>
    <s v="Research &amp; Development"/>
    <x v="0"/>
    <s v="Caucasian"/>
    <n v="43"/>
    <d v="2019-07-13T00:00:00"/>
    <x v="904"/>
    <n v="0"/>
    <x v="0"/>
    <x v="4"/>
    <s v=""/>
    <x v="1"/>
    <x v="1"/>
    <n v="0"/>
    <n v="41545"/>
    <n v="2019"/>
    <n v="28"/>
    <s v="Saturday"/>
  </r>
  <r>
    <s v="E01339"/>
    <x v="900"/>
    <x v="24"/>
    <x v="0"/>
    <s v="Manufacturing"/>
    <x v="1"/>
    <s v="Latino"/>
    <n v="26"/>
    <d v="2019-04-14T00:00:00"/>
    <x v="905"/>
    <n v="0"/>
    <x v="0"/>
    <x v="7"/>
    <d v="2021-01-15T00:00:00"/>
    <x v="0"/>
    <x v="0"/>
    <n v="0"/>
    <n v="74467"/>
    <n v="2019"/>
    <n v="16"/>
    <s v="Sunday"/>
  </r>
  <r>
    <s v="E02938"/>
    <x v="901"/>
    <x v="6"/>
    <x v="3"/>
    <s v="Research &amp; Development"/>
    <x v="1"/>
    <s v="Caucasian"/>
    <n v="44"/>
    <d v="2002-02-09T00:00:00"/>
    <x v="906"/>
    <n v="0.06"/>
    <x v="0"/>
    <x v="3"/>
    <s v=""/>
    <x v="1"/>
    <x v="1"/>
    <n v="7052.7"/>
    <n v="124597.7"/>
    <n v="2002"/>
    <n v="6"/>
    <s v="Saturday"/>
  </r>
  <r>
    <s v="E03379"/>
    <x v="902"/>
    <x v="6"/>
    <x v="4"/>
    <s v="Speciality Products"/>
    <x v="1"/>
    <s v="Asian"/>
    <n v="50"/>
    <d v="2012-03-15T00:00:00"/>
    <x v="907"/>
    <n v="0.08"/>
    <x v="0"/>
    <x v="3"/>
    <s v=""/>
    <x v="1"/>
    <x v="1"/>
    <n v="9378.08"/>
    <n v="126604.08"/>
    <n v="2012"/>
    <n v="11"/>
    <s v="Thursday"/>
  </r>
  <r>
    <s v="E02153"/>
    <x v="903"/>
    <x v="7"/>
    <x v="3"/>
    <s v="Corporate"/>
    <x v="0"/>
    <s v="Latino"/>
    <n v="26"/>
    <d v="2019-01-24T00:00:00"/>
    <x v="908"/>
    <n v="0"/>
    <x v="0"/>
    <x v="3"/>
    <s v=""/>
    <x v="1"/>
    <x v="1"/>
    <n v="0"/>
    <n v="55767"/>
    <n v="2019"/>
    <n v="4"/>
    <s v="Thursday"/>
  </r>
  <r>
    <s v="E00994"/>
    <x v="904"/>
    <x v="13"/>
    <x v="2"/>
    <s v="Manufacturing"/>
    <x v="0"/>
    <s v="Caucasian"/>
    <n v="29"/>
    <d v="2016-11-17T00:00:00"/>
    <x v="909"/>
    <n v="0"/>
    <x v="0"/>
    <x v="5"/>
    <s v=""/>
    <x v="1"/>
    <x v="1"/>
    <n v="0"/>
    <n v="60930"/>
    <n v="2016"/>
    <n v="47"/>
    <s v="Thursday"/>
  </r>
  <r>
    <s v="E00943"/>
    <x v="905"/>
    <x v="2"/>
    <x v="2"/>
    <s v="Speciality Products"/>
    <x v="0"/>
    <s v="Latino"/>
    <n v="27"/>
    <d v="2018-10-24T00:00:00"/>
    <x v="910"/>
    <n v="0.28999999999999998"/>
    <x v="2"/>
    <x v="12"/>
    <s v=""/>
    <x v="1"/>
    <x v="1"/>
    <n v="44942.17"/>
    <n v="199915.16999999998"/>
    <n v="2018"/>
    <n v="43"/>
    <s v="Wednesday"/>
  </r>
  <r>
    <s v="E00869"/>
    <x v="906"/>
    <x v="21"/>
    <x v="0"/>
    <s v="Manufacturing"/>
    <x v="0"/>
    <s v="Asian"/>
    <n v="33"/>
    <d v="2017-10-21T00:00:00"/>
    <x v="911"/>
    <n v="0"/>
    <x v="0"/>
    <x v="7"/>
    <s v=""/>
    <x v="1"/>
    <x v="1"/>
    <n v="0"/>
    <n v="69332"/>
    <n v="2017"/>
    <n v="42"/>
    <s v="Saturday"/>
  </r>
  <r>
    <s v="E03457"/>
    <x v="907"/>
    <x v="8"/>
    <x v="5"/>
    <s v="Research &amp; Development"/>
    <x v="0"/>
    <s v="Asian"/>
    <n v="59"/>
    <d v="2001-04-09T00:00:00"/>
    <x v="912"/>
    <n v="0"/>
    <x v="1"/>
    <x v="6"/>
    <s v=""/>
    <x v="1"/>
    <x v="1"/>
    <n v="0"/>
    <n v="119699"/>
    <n v="2001"/>
    <n v="15"/>
    <s v="Monday"/>
  </r>
  <r>
    <s v="E02193"/>
    <x v="908"/>
    <x v="2"/>
    <x v="4"/>
    <s v="Speciality Products"/>
    <x v="0"/>
    <s v="Latino"/>
    <n v="40"/>
    <d v="2020-09-20T00:00:00"/>
    <x v="913"/>
    <n v="0.17"/>
    <x v="2"/>
    <x v="8"/>
    <s v=""/>
    <x v="1"/>
    <x v="1"/>
    <n v="33689.920000000006"/>
    <n v="231865.92"/>
    <n v="2020"/>
    <n v="39"/>
    <s v="Sunday"/>
  </r>
  <r>
    <s v="E00577"/>
    <x v="909"/>
    <x v="13"/>
    <x v="1"/>
    <s v="Research &amp; Development"/>
    <x v="0"/>
    <s v="Latino"/>
    <n v="45"/>
    <d v="2012-08-06T00:00:00"/>
    <x v="914"/>
    <n v="0"/>
    <x v="2"/>
    <x v="12"/>
    <s v=""/>
    <x v="1"/>
    <x v="1"/>
    <n v="0"/>
    <n v="58586"/>
    <n v="2012"/>
    <n v="32"/>
    <s v="Monday"/>
  </r>
  <r>
    <s v="E00538"/>
    <x v="910"/>
    <x v="26"/>
    <x v="2"/>
    <s v="Corporate"/>
    <x v="1"/>
    <s v="Asian"/>
    <n v="38"/>
    <d v="2011-11-28T00:00:00"/>
    <x v="915"/>
    <n v="0"/>
    <x v="0"/>
    <x v="2"/>
    <s v=""/>
    <x v="1"/>
    <x v="1"/>
    <n v="0"/>
    <n v="74010"/>
    <n v="2011"/>
    <n v="49"/>
    <s v="Monday"/>
  </r>
  <r>
    <s v="E01415"/>
    <x v="911"/>
    <x v="26"/>
    <x v="2"/>
    <s v="Speciality Products"/>
    <x v="1"/>
    <s v="Caucasian"/>
    <n v="32"/>
    <d v="2020-02-03T00:00:00"/>
    <x v="916"/>
    <n v="0"/>
    <x v="0"/>
    <x v="3"/>
    <s v=""/>
    <x v="1"/>
    <x v="1"/>
    <n v="0"/>
    <n v="96598"/>
    <n v="2020"/>
    <n v="6"/>
    <s v="Monday"/>
  </r>
  <r>
    <s v="E00717"/>
    <x v="912"/>
    <x v="6"/>
    <x v="2"/>
    <s v="Speciality Products"/>
    <x v="0"/>
    <s v="Asian"/>
    <n v="64"/>
    <d v="2003-05-21T00:00:00"/>
    <x v="917"/>
    <n v="0.05"/>
    <x v="0"/>
    <x v="3"/>
    <s v=""/>
    <x v="1"/>
    <x v="1"/>
    <n v="5322.2000000000007"/>
    <n v="111766.2"/>
    <n v="2003"/>
    <n v="21"/>
    <s v="Wednesday"/>
  </r>
  <r>
    <s v="E00225"/>
    <x v="913"/>
    <x v="2"/>
    <x v="1"/>
    <s v="Corporate"/>
    <x v="1"/>
    <s v="Latino"/>
    <n v="31"/>
    <d v="2017-08-10T00:00:00"/>
    <x v="918"/>
    <n v="0.28000000000000003"/>
    <x v="0"/>
    <x v="0"/>
    <s v=""/>
    <x v="1"/>
    <x v="1"/>
    <n v="43940.680000000008"/>
    <n v="200871.67999999999"/>
    <n v="2017"/>
    <n v="32"/>
    <s v="Thursday"/>
  </r>
  <r>
    <s v="E02889"/>
    <x v="914"/>
    <x v="2"/>
    <x v="6"/>
    <s v="Research &amp; Development"/>
    <x v="0"/>
    <s v="Latino"/>
    <n v="43"/>
    <d v="2014-10-16T00:00:00"/>
    <x v="919"/>
    <n v="0.23"/>
    <x v="2"/>
    <x v="8"/>
    <s v=""/>
    <x v="1"/>
    <x v="1"/>
    <n v="39412.800000000003"/>
    <n v="210772.8"/>
    <n v="2014"/>
    <n v="42"/>
    <s v="Thursday"/>
  </r>
  <r>
    <s v="E04978"/>
    <x v="915"/>
    <x v="14"/>
    <x v="0"/>
    <s v="Research &amp; Development"/>
    <x v="0"/>
    <s v="Caucasian"/>
    <n v="45"/>
    <d v="2009-04-05T00:00:00"/>
    <x v="920"/>
    <n v="0"/>
    <x v="0"/>
    <x v="4"/>
    <s v=""/>
    <x v="1"/>
    <x v="1"/>
    <n v="0"/>
    <n v="64505"/>
    <n v="2009"/>
    <n v="15"/>
    <s v="Sunday"/>
  </r>
  <r>
    <s v="E04163"/>
    <x v="916"/>
    <x v="11"/>
    <x v="5"/>
    <s v="Speciality Products"/>
    <x v="1"/>
    <s v="Latino"/>
    <n v="32"/>
    <d v="2021-10-09T00:00:00"/>
    <x v="921"/>
    <n v="0.13"/>
    <x v="2"/>
    <x v="9"/>
    <s v=""/>
    <x v="1"/>
    <x v="1"/>
    <n v="13298.74"/>
    <n v="115596.74"/>
    <n v="2021"/>
    <n v="41"/>
    <s v="Saturday"/>
  </r>
  <r>
    <s v="E01652"/>
    <x v="917"/>
    <x v="0"/>
    <x v="2"/>
    <s v="Corporate"/>
    <x v="0"/>
    <s v="Latino"/>
    <n v="27"/>
    <d v="2019-09-13T00:00:00"/>
    <x v="922"/>
    <n v="0.13"/>
    <x v="2"/>
    <x v="9"/>
    <s v=""/>
    <x v="1"/>
    <x v="1"/>
    <n v="17328.61"/>
    <n v="150625.60999999999"/>
    <n v="2019"/>
    <n v="37"/>
    <s v="Friday"/>
  </r>
  <r>
    <s v="E00880"/>
    <x v="918"/>
    <x v="0"/>
    <x v="4"/>
    <s v="Speciality Products"/>
    <x v="0"/>
    <s v="Black"/>
    <n v="25"/>
    <d v="2021-03-17T00:00:00"/>
    <x v="923"/>
    <n v="0.1"/>
    <x v="0"/>
    <x v="5"/>
    <s v=""/>
    <x v="1"/>
    <x v="1"/>
    <n v="15508"/>
    <n v="170588"/>
    <n v="2021"/>
    <n v="12"/>
    <s v="Wednesday"/>
  </r>
  <r>
    <s v="E04335"/>
    <x v="919"/>
    <x v="4"/>
    <x v="2"/>
    <s v="Speciality Products"/>
    <x v="1"/>
    <s v="Caucasian"/>
    <n v="31"/>
    <d v="2018-08-13T00:00:00"/>
    <x v="924"/>
    <n v="0"/>
    <x v="0"/>
    <x v="4"/>
    <s v=""/>
    <x v="1"/>
    <x v="1"/>
    <n v="0"/>
    <n v="81828"/>
    <n v="2018"/>
    <n v="33"/>
    <s v="Monday"/>
  </r>
  <r>
    <s v="E01300"/>
    <x v="920"/>
    <x v="0"/>
    <x v="6"/>
    <s v="Corporate"/>
    <x v="0"/>
    <s v="Asian"/>
    <n v="65"/>
    <d v="2000-10-24T00:00:00"/>
    <x v="925"/>
    <n v="0.13"/>
    <x v="1"/>
    <x v="11"/>
    <s v=""/>
    <x v="1"/>
    <x v="1"/>
    <n v="19424.21"/>
    <n v="168841.21"/>
    <n v="2000"/>
    <n v="44"/>
    <s v="Tuesday"/>
  </r>
  <r>
    <s v="E03102"/>
    <x v="921"/>
    <x v="6"/>
    <x v="2"/>
    <s v="Corporate"/>
    <x v="1"/>
    <s v="Latino"/>
    <n v="50"/>
    <d v="2012-04-25T00:00:00"/>
    <x v="926"/>
    <n v="0.09"/>
    <x v="2"/>
    <x v="12"/>
    <s v=""/>
    <x v="1"/>
    <x v="1"/>
    <n v="10194.209999999999"/>
    <n v="123463.20999999999"/>
    <n v="2012"/>
    <n v="17"/>
    <s v="Wednesday"/>
  </r>
  <r>
    <s v="E04089"/>
    <x v="922"/>
    <x v="0"/>
    <x v="0"/>
    <s v="Manufacturing"/>
    <x v="1"/>
    <s v="Asian"/>
    <n v="46"/>
    <d v="2017-12-16T00:00:00"/>
    <x v="927"/>
    <n v="0.12"/>
    <x v="0"/>
    <x v="5"/>
    <s v=""/>
    <x v="1"/>
    <x v="1"/>
    <n v="16405.919999999998"/>
    <n v="153121.91999999998"/>
    <n v="2017"/>
    <n v="50"/>
    <s v="Saturday"/>
  </r>
  <r>
    <s v="E02059"/>
    <x v="923"/>
    <x v="0"/>
    <x v="2"/>
    <s v="Speciality Products"/>
    <x v="1"/>
    <s v="Latino"/>
    <n v="54"/>
    <d v="2011-10-20T00:00:00"/>
    <x v="928"/>
    <n v="0.12"/>
    <x v="0"/>
    <x v="5"/>
    <s v=""/>
    <x v="1"/>
    <x v="1"/>
    <n v="14717.279999999999"/>
    <n v="137361.28"/>
    <n v="2011"/>
    <n v="43"/>
    <s v="Thursday"/>
  </r>
  <r>
    <s v="E03894"/>
    <x v="924"/>
    <x v="6"/>
    <x v="2"/>
    <s v="Research &amp; Development"/>
    <x v="0"/>
    <s v="Asian"/>
    <n v="50"/>
    <d v="2000-05-07T00:00:00"/>
    <x v="929"/>
    <n v="7.0000000000000007E-2"/>
    <x v="0"/>
    <x v="2"/>
    <s v=""/>
    <x v="1"/>
    <x v="1"/>
    <n v="7449.9600000000009"/>
    <n v="113877.96"/>
    <n v="2000"/>
    <n v="20"/>
    <s v="Sunday"/>
  </r>
  <r>
    <s v="E03106"/>
    <x v="925"/>
    <x v="9"/>
    <x v="1"/>
    <s v="Corporate"/>
    <x v="1"/>
    <s v="Caucasian"/>
    <n v="36"/>
    <d v="2009-01-17T00:00:00"/>
    <x v="930"/>
    <n v="0.31"/>
    <x v="0"/>
    <x v="0"/>
    <s v=""/>
    <x v="1"/>
    <x v="1"/>
    <n v="73853.16"/>
    <n v="312089.16000000003"/>
    <n v="2009"/>
    <n v="3"/>
    <s v="Saturday"/>
  </r>
  <r>
    <s v="E01350"/>
    <x v="926"/>
    <x v="2"/>
    <x v="1"/>
    <s v="Corporate"/>
    <x v="0"/>
    <s v="Caucasian"/>
    <n v="64"/>
    <d v="2012-12-21T00:00:00"/>
    <x v="931"/>
    <n v="0.24"/>
    <x v="0"/>
    <x v="5"/>
    <s v=""/>
    <x v="1"/>
    <x v="1"/>
    <n v="36780.720000000001"/>
    <n v="190033.72"/>
    <n v="2012"/>
    <n v="51"/>
    <s v="Friday"/>
  </r>
  <r>
    <s v="E02900"/>
    <x v="927"/>
    <x v="6"/>
    <x v="3"/>
    <s v="Manufacturing"/>
    <x v="0"/>
    <s v="Caucasian"/>
    <n v="34"/>
    <d v="2014-10-03T00:00:00"/>
    <x v="932"/>
    <n v="0.09"/>
    <x v="0"/>
    <x v="7"/>
    <s v=""/>
    <x v="1"/>
    <x v="1"/>
    <n v="9333.6299999999992"/>
    <n v="113040.63"/>
    <n v="2014"/>
    <n v="40"/>
    <s v="Friday"/>
  </r>
  <r>
    <s v="E02202"/>
    <x v="928"/>
    <x v="9"/>
    <x v="3"/>
    <s v="Speciality Products"/>
    <x v="0"/>
    <s v="Caucasian"/>
    <n v="41"/>
    <d v="2012-08-09T00:00:00"/>
    <x v="933"/>
    <n v="0.37"/>
    <x v="0"/>
    <x v="5"/>
    <s v=""/>
    <x v="1"/>
    <x v="1"/>
    <n v="90783.2"/>
    <n v="336143.2"/>
    <n v="2012"/>
    <n v="32"/>
    <s v="Thursday"/>
  </r>
  <r>
    <s v="E02696"/>
    <x v="929"/>
    <x v="25"/>
    <x v="5"/>
    <s v="Speciality Products"/>
    <x v="1"/>
    <s v="Asian"/>
    <n v="25"/>
    <d v="2021-07-08T00:00:00"/>
    <x v="934"/>
    <n v="0"/>
    <x v="0"/>
    <x v="7"/>
    <s v=""/>
    <x v="1"/>
    <x v="1"/>
    <n v="0"/>
    <n v="67275"/>
    <n v="2021"/>
    <n v="28"/>
    <s v="Thursday"/>
  </r>
  <r>
    <s v="E01722"/>
    <x v="930"/>
    <x v="6"/>
    <x v="0"/>
    <s v="Manufacturing"/>
    <x v="1"/>
    <s v="Asian"/>
    <n v="45"/>
    <d v="2015-01-22T00:00:00"/>
    <x v="935"/>
    <n v="0.1"/>
    <x v="0"/>
    <x v="3"/>
    <s v=""/>
    <x v="1"/>
    <x v="1"/>
    <n v="10128.800000000001"/>
    <n v="111416.8"/>
    <n v="2015"/>
    <n v="4"/>
    <s v="Thursday"/>
  </r>
  <r>
    <s v="E04562"/>
    <x v="931"/>
    <x v="2"/>
    <x v="4"/>
    <s v="Speciality Products"/>
    <x v="0"/>
    <s v="Latino"/>
    <n v="52"/>
    <d v="1993-08-28T00:00:00"/>
    <x v="721"/>
    <n v="0.25"/>
    <x v="2"/>
    <x v="12"/>
    <s v=""/>
    <x v="1"/>
    <x v="1"/>
    <n v="44360.75"/>
    <n v="221803.75"/>
    <n v="1993"/>
    <n v="35"/>
    <s v="Saturday"/>
  </r>
  <r>
    <s v="E00640"/>
    <x v="932"/>
    <x v="21"/>
    <x v="0"/>
    <s v="Manufacturing"/>
    <x v="0"/>
    <s v="Black"/>
    <n v="37"/>
    <d v="2016-04-27T00:00:00"/>
    <x v="936"/>
    <n v="0"/>
    <x v="0"/>
    <x v="2"/>
    <s v=""/>
    <x v="1"/>
    <x v="1"/>
    <n v="0"/>
    <n v="91400"/>
    <n v="2016"/>
    <n v="18"/>
    <s v="Wednesday"/>
  </r>
  <r>
    <s v="E02554"/>
    <x v="933"/>
    <x v="9"/>
    <x v="4"/>
    <s v="Corporate"/>
    <x v="1"/>
    <s v="Latino"/>
    <n v="44"/>
    <d v="2007-09-10T00:00:00"/>
    <x v="937"/>
    <n v="0.33"/>
    <x v="2"/>
    <x v="12"/>
    <s v=""/>
    <x v="1"/>
    <x v="1"/>
    <n v="59811.51"/>
    <n v="241058.51"/>
    <n v="2007"/>
    <n v="37"/>
    <s v="Monday"/>
  </r>
  <r>
    <s v="E03412"/>
    <x v="934"/>
    <x v="0"/>
    <x v="4"/>
    <s v="Research &amp; Development"/>
    <x v="1"/>
    <s v="Black"/>
    <n v="42"/>
    <d v="2003-10-20T00:00:00"/>
    <x v="938"/>
    <n v="0.14000000000000001"/>
    <x v="0"/>
    <x v="3"/>
    <s v=""/>
    <x v="1"/>
    <x v="1"/>
    <n v="18978.120000000003"/>
    <n v="154536.12"/>
    <n v="2003"/>
    <n v="43"/>
    <s v="Monday"/>
  </r>
  <r>
    <s v="E00646"/>
    <x v="648"/>
    <x v="7"/>
    <x v="3"/>
    <s v="Speciality Products"/>
    <x v="1"/>
    <s v="Caucasian"/>
    <n v="49"/>
    <d v="2011-12-17T00:00:00"/>
    <x v="939"/>
    <n v="0"/>
    <x v="0"/>
    <x v="0"/>
    <s v=""/>
    <x v="1"/>
    <x v="1"/>
    <n v="0"/>
    <n v="56878"/>
    <n v="2011"/>
    <n v="51"/>
    <s v="Saturday"/>
  </r>
  <r>
    <s v="E04670"/>
    <x v="935"/>
    <x v="30"/>
    <x v="0"/>
    <s v="Speciality Products"/>
    <x v="1"/>
    <s v="Asian"/>
    <n v="34"/>
    <d v="2019-09-20T00:00:00"/>
    <x v="940"/>
    <n v="0"/>
    <x v="1"/>
    <x v="10"/>
    <s v=""/>
    <x v="1"/>
    <x v="1"/>
    <n v="0"/>
    <n v="94735"/>
    <n v="2019"/>
    <n v="38"/>
    <s v="Friday"/>
  </r>
  <r>
    <s v="E03580"/>
    <x v="936"/>
    <x v="13"/>
    <x v="2"/>
    <s v="Manufacturing"/>
    <x v="1"/>
    <s v="Latino"/>
    <n v="39"/>
    <d v="2007-05-27T00:00:00"/>
    <x v="941"/>
    <n v="0"/>
    <x v="0"/>
    <x v="0"/>
    <s v=""/>
    <x v="1"/>
    <x v="1"/>
    <n v="0"/>
    <n v="51234"/>
    <n v="2007"/>
    <n v="22"/>
    <s v="Sunday"/>
  </r>
  <r>
    <s v="E00446"/>
    <x v="937"/>
    <x v="9"/>
    <x v="4"/>
    <s v="Speciality Products"/>
    <x v="1"/>
    <s v="Asian"/>
    <n v="31"/>
    <d v="2015-01-14T00:00:00"/>
    <x v="942"/>
    <n v="0.34"/>
    <x v="0"/>
    <x v="3"/>
    <s v=""/>
    <x v="1"/>
    <x v="1"/>
    <n v="78208.5"/>
    <n v="308233.5"/>
    <n v="2015"/>
    <n v="3"/>
    <s v="Wednesday"/>
  </r>
  <r>
    <s v="E02363"/>
    <x v="938"/>
    <x v="0"/>
    <x v="4"/>
    <s v="Speciality Products"/>
    <x v="0"/>
    <s v="Asian"/>
    <n v="36"/>
    <d v="2010-03-11T00:00:00"/>
    <x v="943"/>
    <n v="0.13"/>
    <x v="1"/>
    <x v="10"/>
    <s v=""/>
    <x v="1"/>
    <x v="1"/>
    <n v="17420.78"/>
    <n v="151426.78"/>
    <n v="2010"/>
    <n v="11"/>
    <s v="Thursday"/>
  </r>
  <r>
    <s v="E03718"/>
    <x v="939"/>
    <x v="6"/>
    <x v="1"/>
    <s v="Corporate"/>
    <x v="0"/>
    <s v="Asian"/>
    <n v="61"/>
    <d v="2009-10-06T00:00:00"/>
    <x v="944"/>
    <n v="7.0000000000000007E-2"/>
    <x v="1"/>
    <x v="10"/>
    <s v=""/>
    <x v="1"/>
    <x v="1"/>
    <n v="7216.72"/>
    <n v="110312.72"/>
    <n v="2009"/>
    <n v="41"/>
    <s v="Tuesday"/>
  </r>
  <r>
    <s v="E01749"/>
    <x v="940"/>
    <x v="7"/>
    <x v="3"/>
    <s v="Manufacturing"/>
    <x v="1"/>
    <s v="Asian"/>
    <n v="29"/>
    <d v="2016-08-20T00:00:00"/>
    <x v="945"/>
    <n v="0"/>
    <x v="0"/>
    <x v="7"/>
    <s v=""/>
    <x v="1"/>
    <x v="1"/>
    <n v="0"/>
    <n v="58703"/>
    <n v="2016"/>
    <n v="34"/>
    <s v="Saturday"/>
  </r>
  <r>
    <s v="E02888"/>
    <x v="941"/>
    <x v="0"/>
    <x v="0"/>
    <s v="Speciality Products"/>
    <x v="1"/>
    <s v="Latino"/>
    <n v="33"/>
    <d v="2012-12-24T00:00:00"/>
    <x v="946"/>
    <n v="0.1"/>
    <x v="2"/>
    <x v="9"/>
    <s v=""/>
    <x v="1"/>
    <x v="1"/>
    <n v="13254.400000000001"/>
    <n v="145798.39999999999"/>
    <n v="2012"/>
    <n v="52"/>
    <s v="Monday"/>
  </r>
  <r>
    <s v="E01338"/>
    <x v="942"/>
    <x v="6"/>
    <x v="1"/>
    <s v="Manufacturing"/>
    <x v="1"/>
    <s v="Caucasian"/>
    <n v="32"/>
    <d v="2020-04-15T00:00:00"/>
    <x v="947"/>
    <n v="0.09"/>
    <x v="0"/>
    <x v="4"/>
    <s v=""/>
    <x v="1"/>
    <x v="1"/>
    <n v="11400.39"/>
    <n v="138071.39000000001"/>
    <n v="2020"/>
    <n v="16"/>
    <s v="Wednesday"/>
  </r>
  <r>
    <s v="E03000"/>
    <x v="943"/>
    <x v="5"/>
    <x v="2"/>
    <s v="Research &amp; Development"/>
    <x v="0"/>
    <s v="Asian"/>
    <n v="33"/>
    <d v="2021-01-22T00:00:00"/>
    <x v="948"/>
    <n v="0"/>
    <x v="0"/>
    <x v="2"/>
    <s v=""/>
    <x v="1"/>
    <x v="1"/>
    <n v="0"/>
    <n v="56405"/>
    <n v="2021"/>
    <n v="4"/>
    <s v="Friday"/>
  </r>
  <r>
    <s v="E01611"/>
    <x v="944"/>
    <x v="3"/>
    <x v="0"/>
    <s v="Speciality Products"/>
    <x v="0"/>
    <s v="Asian"/>
    <n v="36"/>
    <d v="2014-11-29T00:00:00"/>
    <x v="949"/>
    <n v="0.08"/>
    <x v="1"/>
    <x v="1"/>
    <s v=""/>
    <x v="1"/>
    <x v="1"/>
    <n v="7098.4000000000005"/>
    <n v="95828.4"/>
    <n v="2014"/>
    <n v="48"/>
    <s v="Saturday"/>
  </r>
  <r>
    <s v="E02684"/>
    <x v="945"/>
    <x v="13"/>
    <x v="1"/>
    <s v="Manufacturing"/>
    <x v="1"/>
    <s v="Latino"/>
    <n v="39"/>
    <d v="2008-09-17T00:00:00"/>
    <x v="950"/>
    <n v="0"/>
    <x v="0"/>
    <x v="0"/>
    <s v=""/>
    <x v="1"/>
    <x v="1"/>
    <n v="0"/>
    <n v="62861"/>
    <n v="2008"/>
    <n v="38"/>
    <s v="Wednesday"/>
  </r>
  <r>
    <s v="E02561"/>
    <x v="946"/>
    <x v="2"/>
    <x v="4"/>
    <s v="Corporate"/>
    <x v="0"/>
    <s v="Latino"/>
    <n v="53"/>
    <d v="2006-07-21T00:00:00"/>
    <x v="951"/>
    <n v="0.21"/>
    <x v="2"/>
    <x v="12"/>
    <s v=""/>
    <x v="1"/>
    <x v="1"/>
    <n v="31761.66"/>
    <n v="183007.66"/>
    <n v="2006"/>
    <n v="29"/>
    <s v="Friday"/>
  </r>
  <r>
    <s v="E03168"/>
    <x v="947"/>
    <x v="0"/>
    <x v="0"/>
    <s v="Manufacturing"/>
    <x v="0"/>
    <s v="Asian"/>
    <n v="53"/>
    <d v="1997-04-12T00:00:00"/>
    <x v="952"/>
    <n v="0.1"/>
    <x v="0"/>
    <x v="0"/>
    <s v=""/>
    <x v="1"/>
    <x v="1"/>
    <n v="15438.800000000001"/>
    <n v="169826.8"/>
    <n v="1997"/>
    <n v="15"/>
    <s v="Saturday"/>
  </r>
  <r>
    <s v="E00758"/>
    <x v="948"/>
    <x v="2"/>
    <x v="4"/>
    <s v="Manufacturing"/>
    <x v="0"/>
    <s v="Caucasian"/>
    <n v="54"/>
    <d v="1994-09-26T00:00:00"/>
    <x v="953"/>
    <n v="0.17"/>
    <x v="0"/>
    <x v="4"/>
    <d v="2004-05-24T00:00:00"/>
    <x v="0"/>
    <x v="0"/>
    <n v="27706.260000000002"/>
    <n v="190684.26"/>
    <n v="1994"/>
    <n v="40"/>
    <s v="Monday"/>
  </r>
  <r>
    <s v="E03691"/>
    <x v="949"/>
    <x v="29"/>
    <x v="0"/>
    <s v="Speciality Products"/>
    <x v="1"/>
    <s v="Latino"/>
    <n v="55"/>
    <d v="1993-11-17T00:00:00"/>
    <x v="954"/>
    <n v="0"/>
    <x v="0"/>
    <x v="4"/>
    <s v=""/>
    <x v="1"/>
    <x v="1"/>
    <n v="0"/>
    <n v="80170"/>
    <n v="1993"/>
    <n v="47"/>
    <s v="Wednesday"/>
  </r>
  <r>
    <s v="E01488"/>
    <x v="950"/>
    <x v="4"/>
    <x v="3"/>
    <s v="Manufacturing"/>
    <x v="0"/>
    <s v="Asian"/>
    <n v="44"/>
    <d v="2021-04-28T00:00:00"/>
    <x v="955"/>
    <n v="0"/>
    <x v="0"/>
    <x v="4"/>
    <s v=""/>
    <x v="1"/>
    <x v="1"/>
    <n v="0"/>
    <n v="98520"/>
    <n v="2021"/>
    <n v="18"/>
    <s v="Wednesday"/>
  </r>
  <r>
    <s v="E04415"/>
    <x v="951"/>
    <x v="6"/>
    <x v="1"/>
    <s v="Manufacturing"/>
    <x v="1"/>
    <s v="Asian"/>
    <n v="52"/>
    <d v="1999-12-29T00:00:00"/>
    <x v="956"/>
    <n v="7.0000000000000007E-2"/>
    <x v="0"/>
    <x v="3"/>
    <s v=""/>
    <x v="1"/>
    <x v="1"/>
    <n v="8156.89"/>
    <n v="124683.89"/>
    <n v="1999"/>
    <n v="53"/>
    <s v="Wednesday"/>
  </r>
  <r>
    <s v="E03278"/>
    <x v="952"/>
    <x v="2"/>
    <x v="2"/>
    <s v="Research &amp; Development"/>
    <x v="1"/>
    <s v="Asian"/>
    <n v="27"/>
    <d v="2019-11-07T00:00:00"/>
    <x v="957"/>
    <n v="0.28999999999999998"/>
    <x v="0"/>
    <x v="7"/>
    <s v=""/>
    <x v="1"/>
    <x v="1"/>
    <n v="50636.03"/>
    <n v="225243.03"/>
    <n v="2019"/>
    <n v="45"/>
    <s v="Thursday"/>
  </r>
  <r>
    <s v="E00282"/>
    <x v="953"/>
    <x v="13"/>
    <x v="3"/>
    <s v="Research &amp; Development"/>
    <x v="1"/>
    <s v="Latino"/>
    <n v="58"/>
    <d v="2006-04-12T00:00:00"/>
    <x v="958"/>
    <n v="0"/>
    <x v="0"/>
    <x v="7"/>
    <s v=""/>
    <x v="1"/>
    <x v="1"/>
    <n v="0"/>
    <n v="64202"/>
    <n v="2006"/>
    <n v="15"/>
    <s v="Wednesday"/>
  </r>
  <r>
    <s v="E03305"/>
    <x v="954"/>
    <x v="13"/>
    <x v="3"/>
    <s v="Corporate"/>
    <x v="1"/>
    <s v="Asian"/>
    <n v="49"/>
    <d v="2019-07-25T00:00:00"/>
    <x v="959"/>
    <n v="0"/>
    <x v="1"/>
    <x v="1"/>
    <d v="2021-03-02T00:00:00"/>
    <x v="0"/>
    <x v="0"/>
    <n v="0"/>
    <n v="50883"/>
    <n v="2019"/>
    <n v="30"/>
    <s v="Thursday"/>
  </r>
  <r>
    <s v="E00559"/>
    <x v="955"/>
    <x v="23"/>
    <x v="0"/>
    <s v="Speciality Products"/>
    <x v="0"/>
    <s v="Latino"/>
    <n v="36"/>
    <d v="2016-11-03T00:00:00"/>
    <x v="960"/>
    <n v="0"/>
    <x v="0"/>
    <x v="7"/>
    <s v=""/>
    <x v="1"/>
    <x v="1"/>
    <n v="0"/>
    <n v="94618"/>
    <n v="2016"/>
    <n v="45"/>
    <s v="Thursday"/>
  </r>
  <r>
    <s v="E02558"/>
    <x v="956"/>
    <x v="2"/>
    <x v="6"/>
    <s v="Research &amp; Development"/>
    <x v="1"/>
    <s v="Caucasian"/>
    <n v="26"/>
    <d v="2019-10-15T00:00:00"/>
    <x v="961"/>
    <n v="0.2"/>
    <x v="0"/>
    <x v="4"/>
    <s v=""/>
    <x v="1"/>
    <x v="1"/>
    <n v="30311.200000000001"/>
    <n v="181867.2"/>
    <n v="2019"/>
    <n v="42"/>
    <s v="Tuesday"/>
  </r>
  <r>
    <s v="E00956"/>
    <x v="957"/>
    <x v="25"/>
    <x v="5"/>
    <s v="Research &amp; Development"/>
    <x v="0"/>
    <s v="Asian"/>
    <n v="37"/>
    <d v="2020-03-08T00:00:00"/>
    <x v="962"/>
    <n v="0"/>
    <x v="0"/>
    <x v="3"/>
    <s v=""/>
    <x v="1"/>
    <x v="1"/>
    <n v="0"/>
    <n v="80659"/>
    <n v="2020"/>
    <n v="11"/>
    <s v="Sunday"/>
  </r>
  <r>
    <s v="E03858"/>
    <x v="958"/>
    <x v="2"/>
    <x v="4"/>
    <s v="Speciality Products"/>
    <x v="1"/>
    <s v="Asian"/>
    <n v="47"/>
    <d v="2019-11-03T00:00:00"/>
    <x v="963"/>
    <n v="0.21"/>
    <x v="1"/>
    <x v="11"/>
    <s v=""/>
    <x v="1"/>
    <x v="1"/>
    <n v="41030.85"/>
    <n v="236415.85"/>
    <n v="2019"/>
    <n v="45"/>
    <s v="Sunday"/>
  </r>
  <r>
    <s v="E02221"/>
    <x v="959"/>
    <x v="28"/>
    <x v="0"/>
    <s v="Speciality Products"/>
    <x v="1"/>
    <s v="Latino"/>
    <n v="29"/>
    <d v="2016-05-19T00:00:00"/>
    <x v="964"/>
    <n v="0"/>
    <x v="2"/>
    <x v="9"/>
    <s v=""/>
    <x v="1"/>
    <x v="1"/>
    <n v="0"/>
    <n v="52693"/>
    <n v="2016"/>
    <n v="21"/>
    <s v="Thursday"/>
  </r>
  <r>
    <s v="E00126"/>
    <x v="960"/>
    <x v="32"/>
    <x v="0"/>
    <s v="Research &amp; Development"/>
    <x v="0"/>
    <s v="Caucasian"/>
    <n v="58"/>
    <d v="2016-04-26T00:00:00"/>
    <x v="965"/>
    <n v="0"/>
    <x v="0"/>
    <x v="3"/>
    <s v=""/>
    <x v="1"/>
    <x v="1"/>
    <n v="0"/>
    <n v="72045"/>
    <n v="2016"/>
    <n v="18"/>
    <s v="Tuesday"/>
  </r>
  <r>
    <s v="E02627"/>
    <x v="961"/>
    <x v="13"/>
    <x v="6"/>
    <s v="Manufacturing"/>
    <x v="1"/>
    <s v="Latino"/>
    <n v="47"/>
    <d v="2005-11-28T00:00:00"/>
    <x v="966"/>
    <n v="0"/>
    <x v="2"/>
    <x v="8"/>
    <s v=""/>
    <x v="1"/>
    <x v="1"/>
    <n v="0"/>
    <n v="62749"/>
    <n v="2005"/>
    <n v="49"/>
    <s v="Monday"/>
  </r>
  <r>
    <s v="E03778"/>
    <x v="962"/>
    <x v="0"/>
    <x v="6"/>
    <s v="Speciality Products"/>
    <x v="1"/>
    <s v="Asian"/>
    <n v="52"/>
    <d v="2018-06-04T00:00:00"/>
    <x v="967"/>
    <n v="0.1"/>
    <x v="1"/>
    <x v="6"/>
    <s v=""/>
    <x v="1"/>
    <x v="1"/>
    <n v="15488.400000000001"/>
    <n v="170372.4"/>
    <n v="2018"/>
    <n v="23"/>
    <s v="Monday"/>
  </r>
  <r>
    <s v="E00481"/>
    <x v="963"/>
    <x v="23"/>
    <x v="0"/>
    <s v="Research &amp; Development"/>
    <x v="1"/>
    <s v="Caucasian"/>
    <n v="61"/>
    <d v="2016-03-08T00:00:00"/>
    <x v="968"/>
    <n v="0"/>
    <x v="0"/>
    <x v="7"/>
    <s v=""/>
    <x v="1"/>
    <x v="1"/>
    <n v="0"/>
    <n v="96566"/>
    <n v="2016"/>
    <n v="11"/>
    <s v="Tuesday"/>
  </r>
  <r>
    <s v="E02833"/>
    <x v="964"/>
    <x v="28"/>
    <x v="0"/>
    <s v="Research &amp; Development"/>
    <x v="1"/>
    <s v="Latino"/>
    <n v="45"/>
    <d v="2001-08-23T00:00:00"/>
    <x v="969"/>
    <n v="0"/>
    <x v="0"/>
    <x v="7"/>
    <s v=""/>
    <x v="1"/>
    <x v="1"/>
    <n v="0"/>
    <n v="54994"/>
    <n v="2001"/>
    <n v="34"/>
    <s v="Thursday"/>
  </r>
  <r>
    <s v="E03902"/>
    <x v="965"/>
    <x v="32"/>
    <x v="0"/>
    <s v="Corporate"/>
    <x v="0"/>
    <s v="Caucasian"/>
    <n v="40"/>
    <d v="2012-02-05T00:00:00"/>
    <x v="970"/>
    <n v="0"/>
    <x v="0"/>
    <x v="7"/>
    <s v=""/>
    <x v="1"/>
    <x v="1"/>
    <n v="0"/>
    <n v="61523"/>
    <n v="2012"/>
    <n v="6"/>
    <s v="Sunday"/>
  </r>
  <r>
    <s v="E02310"/>
    <x v="966"/>
    <x v="9"/>
    <x v="4"/>
    <s v="Corporate"/>
    <x v="1"/>
    <s v="Black"/>
    <n v="45"/>
    <d v="2010-12-12T00:00:00"/>
    <x v="971"/>
    <n v="0.32"/>
    <x v="0"/>
    <x v="7"/>
    <s v=""/>
    <x v="1"/>
    <x v="1"/>
    <n v="60963.840000000004"/>
    <n v="251475.84"/>
    <n v="2010"/>
    <n v="51"/>
    <s v="Sunday"/>
  </r>
  <r>
    <s v="E02661"/>
    <x v="967"/>
    <x v="8"/>
    <x v="5"/>
    <s v="Speciality Products"/>
    <x v="0"/>
    <s v="Asian"/>
    <n v="37"/>
    <d v="2013-02-13T00:00:00"/>
    <x v="972"/>
    <n v="0"/>
    <x v="1"/>
    <x v="10"/>
    <s v=""/>
    <x v="1"/>
    <x v="1"/>
    <n v="0"/>
    <n v="124827"/>
    <n v="2013"/>
    <n v="7"/>
    <s v="Wednesday"/>
  </r>
  <r>
    <s v="E00836"/>
    <x v="968"/>
    <x v="6"/>
    <x v="3"/>
    <s v="Manufacturing"/>
    <x v="1"/>
    <s v="Caucasian"/>
    <n v="57"/>
    <d v="2019-01-19T00:00:00"/>
    <x v="973"/>
    <n v="0.05"/>
    <x v="0"/>
    <x v="2"/>
    <s v=""/>
    <x v="1"/>
    <x v="1"/>
    <n v="5078.8500000000004"/>
    <n v="106655.85"/>
    <n v="2019"/>
    <n v="3"/>
    <s v="Saturday"/>
  </r>
  <r>
    <s v="E00682"/>
    <x v="969"/>
    <x v="6"/>
    <x v="3"/>
    <s v="Manufacturing"/>
    <x v="0"/>
    <s v="Latino"/>
    <n v="44"/>
    <d v="2005-10-17T00:00:00"/>
    <x v="974"/>
    <n v="0.1"/>
    <x v="0"/>
    <x v="3"/>
    <s v=""/>
    <x v="1"/>
    <x v="1"/>
    <n v="10522.300000000001"/>
    <n v="115745.3"/>
    <n v="2005"/>
    <n v="43"/>
    <s v="Monday"/>
  </r>
  <r>
    <s v="E00287"/>
    <x v="970"/>
    <x v="30"/>
    <x v="0"/>
    <s v="Corporate"/>
    <x v="1"/>
    <s v="Latino"/>
    <n v="48"/>
    <d v="2008-07-06T00:00:00"/>
    <x v="975"/>
    <n v="0"/>
    <x v="0"/>
    <x v="2"/>
    <s v=""/>
    <x v="1"/>
    <x v="1"/>
    <n v="0"/>
    <n v="94815"/>
    <n v="2008"/>
    <n v="28"/>
    <s v="Sunday"/>
  </r>
  <r>
    <s v="E00785"/>
    <x v="971"/>
    <x v="6"/>
    <x v="3"/>
    <s v="Speciality Products"/>
    <x v="0"/>
    <s v="Asian"/>
    <n v="25"/>
    <d v="2021-12-15T00:00:00"/>
    <x v="976"/>
    <n v="0.06"/>
    <x v="1"/>
    <x v="11"/>
    <s v=""/>
    <x v="1"/>
    <x v="1"/>
    <n v="6893.58"/>
    <n v="121786.58"/>
    <n v="2021"/>
    <n v="51"/>
    <s v="Wednesday"/>
  </r>
  <r>
    <s v="E04598"/>
    <x v="972"/>
    <x v="4"/>
    <x v="6"/>
    <s v="Speciality Products"/>
    <x v="0"/>
    <s v="Latino"/>
    <n v="35"/>
    <d v="2017-01-10T00:00:00"/>
    <x v="977"/>
    <n v="0"/>
    <x v="0"/>
    <x v="5"/>
    <s v=""/>
    <x v="1"/>
    <x v="1"/>
    <n v="0"/>
    <n v="80622"/>
    <n v="2017"/>
    <n v="2"/>
    <s v="Tuesday"/>
  </r>
  <r>
    <s v="E03247"/>
    <x v="973"/>
    <x v="9"/>
    <x v="0"/>
    <s v="Speciality Products"/>
    <x v="0"/>
    <s v="Asian"/>
    <n v="57"/>
    <d v="2016-11-11T00:00:00"/>
    <x v="978"/>
    <n v="0.33"/>
    <x v="0"/>
    <x v="3"/>
    <d v="2017-03-26T00:00:00"/>
    <x v="0"/>
    <x v="0"/>
    <n v="81374.37000000001"/>
    <n v="327963.37"/>
    <n v="2016"/>
    <n v="46"/>
    <s v="Friday"/>
  </r>
  <r>
    <s v="E02703"/>
    <x v="974"/>
    <x v="6"/>
    <x v="6"/>
    <s v="Speciality Products"/>
    <x v="1"/>
    <s v="Asian"/>
    <n v="49"/>
    <d v="2018-05-20T00:00:00"/>
    <x v="979"/>
    <n v="0.09"/>
    <x v="1"/>
    <x v="10"/>
    <d v="2019-03-14T00:00:00"/>
    <x v="0"/>
    <x v="0"/>
    <n v="10745.73"/>
    <n v="130142.73"/>
    <n v="2018"/>
    <n v="21"/>
    <s v="Sunday"/>
  </r>
  <r>
    <s v="E02191"/>
    <x v="975"/>
    <x v="2"/>
    <x v="2"/>
    <s v="Corporate"/>
    <x v="0"/>
    <s v="Asian"/>
    <n v="25"/>
    <d v="2021-12-19T00:00:00"/>
    <x v="980"/>
    <n v="0.23"/>
    <x v="1"/>
    <x v="11"/>
    <s v=""/>
    <x v="1"/>
    <x v="1"/>
    <n v="34653.18"/>
    <n v="185319.18"/>
    <n v="2021"/>
    <n v="52"/>
    <s v="Sunday"/>
  </r>
  <r>
    <s v="E00156"/>
    <x v="976"/>
    <x v="0"/>
    <x v="0"/>
    <s v="Research &amp; Development"/>
    <x v="0"/>
    <s v="Caucasian"/>
    <n v="46"/>
    <d v="2002-01-09T00:00:00"/>
    <x v="981"/>
    <n v="0.14000000000000001"/>
    <x v="0"/>
    <x v="3"/>
    <s v=""/>
    <x v="1"/>
    <x v="1"/>
    <n v="20724.900000000001"/>
    <n v="168759.9"/>
    <n v="2002"/>
    <n v="2"/>
    <s v="Wednesday"/>
  </r>
  <r>
    <s v="E03349"/>
    <x v="977"/>
    <x v="2"/>
    <x v="1"/>
    <s v="Corporate"/>
    <x v="1"/>
    <s v="Asian"/>
    <n v="60"/>
    <d v="2017-06-05T00:00:00"/>
    <x v="982"/>
    <n v="0.18"/>
    <x v="0"/>
    <x v="4"/>
    <s v=""/>
    <x v="1"/>
    <x v="1"/>
    <n v="28601.64"/>
    <n v="187499.64"/>
    <n v="2017"/>
    <n v="23"/>
    <s v="Monday"/>
  </r>
  <r>
    <s v="E04032"/>
    <x v="978"/>
    <x v="17"/>
    <x v="5"/>
    <s v="Corporate"/>
    <x v="0"/>
    <s v="Asian"/>
    <n v="45"/>
    <d v="2012-02-28T00:00:00"/>
    <x v="983"/>
    <n v="0"/>
    <x v="1"/>
    <x v="10"/>
    <s v=""/>
    <x v="1"/>
    <x v="1"/>
    <n v="0"/>
    <n v="89659"/>
    <n v="2012"/>
    <n v="9"/>
    <s v="Tuesday"/>
  </r>
  <r>
    <s v="E00005"/>
    <x v="979"/>
    <x v="2"/>
    <x v="2"/>
    <s v="Speciality Products"/>
    <x v="0"/>
    <s v="Caucasian"/>
    <n v="39"/>
    <d v="2007-04-29T00:00:00"/>
    <x v="984"/>
    <n v="0.23"/>
    <x v="0"/>
    <x v="3"/>
    <s v=""/>
    <x v="1"/>
    <x v="1"/>
    <n v="39442.01"/>
    <n v="210929.01"/>
    <n v="2007"/>
    <n v="18"/>
    <s v="Sunday"/>
  </r>
  <r>
    <s v="E04354"/>
    <x v="980"/>
    <x v="9"/>
    <x v="2"/>
    <s v="Manufacturing"/>
    <x v="0"/>
    <s v="Latino"/>
    <n v="43"/>
    <d v="2016-08-21T00:00:00"/>
    <x v="985"/>
    <n v="0.35"/>
    <x v="0"/>
    <x v="7"/>
    <s v=""/>
    <x v="1"/>
    <x v="1"/>
    <n v="90474.299999999988"/>
    <n v="348972.3"/>
    <n v="2016"/>
    <n v="35"/>
    <s v="Sunday"/>
  </r>
  <r>
    <s v="E01578"/>
    <x v="981"/>
    <x v="0"/>
    <x v="0"/>
    <s v="Research &amp; Development"/>
    <x v="1"/>
    <s v="Asian"/>
    <n v="37"/>
    <d v="2010-11-29T00:00:00"/>
    <x v="986"/>
    <n v="0.11"/>
    <x v="0"/>
    <x v="7"/>
    <s v=""/>
    <x v="1"/>
    <x v="1"/>
    <n v="16165.710000000001"/>
    <n v="163126.71"/>
    <n v="2010"/>
    <n v="49"/>
    <s v="Monday"/>
  </r>
  <r>
    <s v="E03430"/>
    <x v="982"/>
    <x v="15"/>
    <x v="4"/>
    <s v="Research &amp; Development"/>
    <x v="1"/>
    <s v="Latino"/>
    <n v="48"/>
    <d v="1998-04-22T00:00:00"/>
    <x v="987"/>
    <n v="0"/>
    <x v="2"/>
    <x v="8"/>
    <d v="2004-11-27T00:00:00"/>
    <x v="0"/>
    <x v="0"/>
    <n v="0"/>
    <n v="85369"/>
    <n v="1998"/>
    <n v="17"/>
    <s v="Wednesday"/>
  </r>
  <r>
    <s v="E03058"/>
    <x v="983"/>
    <x v="1"/>
    <x v="0"/>
    <s v="Manufacturing"/>
    <x v="1"/>
    <s v="Caucasian"/>
    <n v="30"/>
    <d v="2015-06-14T00:00:00"/>
    <x v="988"/>
    <n v="0"/>
    <x v="0"/>
    <x v="2"/>
    <s v=""/>
    <x v="1"/>
    <x v="1"/>
    <n v="0"/>
    <n v="67489"/>
    <n v="2015"/>
    <n v="25"/>
    <s v="Sunday"/>
  </r>
  <r>
    <s v="E04762"/>
    <x v="984"/>
    <x v="2"/>
    <x v="0"/>
    <s v="Manufacturing"/>
    <x v="0"/>
    <s v="Caucasian"/>
    <n v="46"/>
    <d v="2018-10-06T00:00:00"/>
    <x v="989"/>
    <n v="0.17"/>
    <x v="0"/>
    <x v="2"/>
    <s v=""/>
    <x v="1"/>
    <x v="1"/>
    <n v="28264.030000000002"/>
    <n v="194523.03"/>
    <n v="2018"/>
    <n v="40"/>
    <s v="Saturday"/>
  </r>
  <r>
    <s v="E01148"/>
    <x v="985"/>
    <x v="28"/>
    <x v="0"/>
    <s v="Corporate"/>
    <x v="0"/>
    <s v="Asian"/>
    <n v="55"/>
    <d v="2009-01-07T00:00:00"/>
    <x v="990"/>
    <n v="0"/>
    <x v="0"/>
    <x v="7"/>
    <s v=""/>
    <x v="1"/>
    <x v="1"/>
    <n v="0"/>
    <n v="47032"/>
    <n v="2009"/>
    <n v="2"/>
    <s v="Wednesday"/>
  </r>
  <r>
    <s v="E03094"/>
    <x v="986"/>
    <x v="4"/>
    <x v="6"/>
    <s v="Speciality Products"/>
    <x v="1"/>
    <s v="Caucasian"/>
    <n v="33"/>
    <d v="2016-09-18T00:00:00"/>
    <x v="991"/>
    <n v="0"/>
    <x v="0"/>
    <x v="7"/>
    <s v=""/>
    <x v="1"/>
    <x v="1"/>
    <n v="0"/>
    <n v="98427"/>
    <n v="2016"/>
    <n v="39"/>
    <s v="Sunday"/>
  </r>
  <r>
    <s v="E01909"/>
    <x v="987"/>
    <x v="7"/>
    <x v="1"/>
    <s v="Speciality Products"/>
    <x v="0"/>
    <s v="Asian"/>
    <n v="44"/>
    <d v="2010-05-31T00:00:00"/>
    <x v="992"/>
    <n v="0"/>
    <x v="1"/>
    <x v="11"/>
    <d v="2018-01-08T00:00:00"/>
    <x v="0"/>
    <x v="0"/>
    <n v="0"/>
    <n v="47387"/>
    <n v="2010"/>
    <n v="23"/>
    <s v="Monday"/>
  </r>
  <r>
    <s v="E04398"/>
    <x v="988"/>
    <x v="2"/>
    <x v="6"/>
    <s v="Speciality Products"/>
    <x v="1"/>
    <s v="Asian"/>
    <n v="31"/>
    <d v="2019-06-10T00:00:00"/>
    <x v="993"/>
    <n v="0.15"/>
    <x v="0"/>
    <x v="4"/>
    <s v=""/>
    <x v="1"/>
    <x v="1"/>
    <n v="26506.5"/>
    <n v="203216.5"/>
    <n v="2019"/>
    <n v="24"/>
    <s v="Monday"/>
  </r>
  <r>
    <s v="E02521"/>
    <x v="989"/>
    <x v="4"/>
    <x v="1"/>
    <s v="Speciality Products"/>
    <x v="0"/>
    <s v="Asian"/>
    <n v="33"/>
    <d v="2012-01-28T00:00:00"/>
    <x v="994"/>
    <n v="0"/>
    <x v="1"/>
    <x v="11"/>
    <s v=""/>
    <x v="1"/>
    <x v="1"/>
    <n v="0"/>
    <n v="95960"/>
    <n v="2012"/>
    <n v="4"/>
    <s v="Saturday"/>
  </r>
  <r>
    <s v="E03545"/>
    <x v="990"/>
    <x v="9"/>
    <x v="3"/>
    <s v="Corporate"/>
    <x v="0"/>
    <s v="Asian"/>
    <n v="63"/>
    <d v="2020-07-26T00:00:00"/>
    <x v="995"/>
    <n v="0.31"/>
    <x v="0"/>
    <x v="4"/>
    <s v=""/>
    <x v="1"/>
    <x v="1"/>
    <n v="67020.45"/>
    <n v="283215.45"/>
    <n v="2020"/>
    <n v="31"/>
    <s v="Sunday"/>
  </r>
  <r>
    <s v="E0000000"/>
    <x v="990"/>
    <x v="9"/>
    <x v="3"/>
    <s v="Corporate"/>
    <x v="0"/>
    <s v="Asian"/>
    <n v="63"/>
    <d v="2020-07-26T00:00:00"/>
    <x v="995"/>
    <n v="0.31"/>
    <x v="0"/>
    <x v="4"/>
    <s v=""/>
    <x v="1"/>
    <x v="1"/>
    <n v="67020.45"/>
    <n v="283215.45"/>
    <n v="2020"/>
    <n v="31"/>
    <s v="Sun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1D5C81-BA29-43C1-B05A-6F1529AAC29C}"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B45" firstHeaderRow="1" firstDataRow="1" firstDataCol="1" rowPageCount="1" colPageCount="1"/>
  <pivotFields count="23">
    <pivotField showAll="0"/>
    <pivotField showAll="0"/>
    <pivotField axis="axisRow" showAll="0" sortType="descending">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autoSortScope>
        <pivotArea dataOnly="0" outline="0" fieldPosition="0">
          <references count="1">
            <reference field="4294967294" count="1" selected="0">
              <x v="0"/>
            </reference>
          </references>
        </pivotArea>
      </autoSortScope>
    </pivotField>
    <pivotField showAll="0">
      <items count="8">
        <item x="3"/>
        <item h="1" x="5"/>
        <item h="1" x="1"/>
        <item h="1" x="4"/>
        <item h="1" x="0"/>
        <item h="1" x="6"/>
        <item h="1" x="2"/>
        <item t="default"/>
      </items>
    </pivotField>
    <pivotField showAll="0"/>
    <pivotField showAll="0">
      <items count="3">
        <item x="0"/>
        <item x="1"/>
        <item t="default"/>
      </items>
    </pivotField>
    <pivotField showAll="0"/>
    <pivotField showAll="0"/>
    <pivotField showAll="0"/>
    <pivotField dataField="1" showAll="0"/>
    <pivotField showAll="0"/>
    <pivotField showAll="0"/>
    <pivotField showAll="0"/>
    <pivotField showAll="0"/>
    <pivotField showAll="0"/>
    <pivotField showAll="0"/>
    <pivotField numFmtId="2" showAll="0"/>
    <pivotField numFmtId="2" showAll="0"/>
    <pivotField axis="axisPage"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dragToRow="0" dragToCol="0" dragToPage="0" showAll="0" defaultSubtotal="0"/>
    <pivotField dragToRow="0" dragToCol="0" dragToPage="0" showAll="0" defaultSubtotal="0"/>
  </pivotFields>
  <rowFields count="1">
    <field x="2"/>
  </rowFields>
  <rowItems count="8">
    <i>
      <x v="9"/>
    </i>
    <i>
      <x v="32"/>
    </i>
    <i>
      <x v="16"/>
    </i>
    <i>
      <x v="25"/>
    </i>
    <i>
      <x v="27"/>
    </i>
    <i>
      <x v="1"/>
    </i>
    <i>
      <x v="2"/>
    </i>
    <i t="grand">
      <x/>
    </i>
  </rowItems>
  <colItems count="1">
    <i/>
  </colItems>
  <pageFields count="1">
    <pageField fld="18" hier="-1"/>
  </pageFields>
  <dataFields count="1">
    <dataField name="Sum of Annual Salary" fld="9" baseField="0" baseItem="0"/>
  </dataFields>
  <chartFormats count="1">
    <chartFormat chart="5"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EC7861-B227-4163-8860-C02B5CB19107}"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29" firstHeaderRow="1" firstDataRow="1" firstDataCol="1"/>
  <pivotFields count="23">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h="1" x="5"/>
        <item h="1" x="1"/>
        <item h="1" x="4"/>
        <item h="1" x="0"/>
        <item h="1" x="6"/>
        <item h="1" x="2"/>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numFmtId="2" showAll="0"/>
    <pivotField numFmtId="2"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dragToRow="0" dragToCol="0" dragToPage="0" showAll="0" defaultSubtotal="0"/>
    <pivotField dragToRow="0" dragToCol="0" dragToPage="0" showAll="0" defaultSubtotal="0"/>
  </pivotFields>
  <rowFields count="1">
    <field x="18"/>
  </rowFields>
  <rowItems count="26">
    <i>
      <x v="2"/>
    </i>
    <i>
      <x v="3"/>
    </i>
    <i>
      <x v="4"/>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Emp" fld="14"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589368-7A3A-4C66-B829-325DDABDEBFF}"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2:B88" firstHeaderRow="1" firstDataRow="1" firstDataCol="1"/>
  <pivotFields count="23">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h="1" x="5"/>
        <item h="1" x="1"/>
        <item h="1" x="4"/>
        <item h="1" x="0"/>
        <item h="1" x="6"/>
        <item h="1" x="2"/>
        <item t="default"/>
      </items>
    </pivotField>
    <pivotField showAll="0"/>
    <pivotField showAll="0">
      <items count="3">
        <item x="0"/>
        <item x="1"/>
        <item t="default"/>
      </items>
    </pivotField>
    <pivotField showAll="0"/>
    <pivotField showAll="0"/>
    <pivotField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dataField="1" showAll="0"/>
    <pivotField showAll="0">
      <items count="4">
        <item x="2"/>
        <item x="1"/>
        <item x="0"/>
        <item t="default"/>
      </items>
    </pivotField>
    <pivotField showAll="0"/>
    <pivotField showAll="0"/>
    <pivotField showAll="0">
      <items count="3">
        <item x="1"/>
        <item x="0"/>
        <item t="default"/>
      </items>
    </pivotField>
    <pivotField showAll="0"/>
    <pivotField numFmtId="2" showAll="0"/>
    <pivotField numFmtId="2"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dragToRow="0" dragToCol="0" dragToPage="0" showAll="0" defaultSubtotal="0"/>
    <pivotField dragToRow="0" dragToCol="0" dragToPage="0" showAll="0" defaultSubtotal="0"/>
  </pivotFields>
  <rowFields count="1">
    <field x="18"/>
  </rowFields>
  <rowItems count="26">
    <i>
      <x v="2"/>
    </i>
    <i>
      <x v="3"/>
    </i>
    <i>
      <x v="4"/>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Bonus %" fld="10" baseField="0" baseItem="0"/>
  </dataFields>
  <chartFormats count="1">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B77744-6906-41BC-BF87-ECC90C3C33E7}"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6:B60" firstHeaderRow="1" firstDataRow="1" firstDataCol="1"/>
  <pivotFields count="23">
    <pivotField showAll="0"/>
    <pivotField showAll="0"/>
    <pivotField showAll="0" sortType="descending">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autoSortScope>
        <pivotArea dataOnly="0" outline="0" fieldPosition="0">
          <references count="1">
            <reference field="4294967294" count="1" selected="0">
              <x v="0"/>
            </reference>
          </references>
        </pivotArea>
      </autoSortScope>
    </pivotField>
    <pivotField showAll="0">
      <items count="8">
        <item x="3"/>
        <item h="1" x="5"/>
        <item h="1" x="1"/>
        <item h="1" x="4"/>
        <item h="1" x="0"/>
        <item h="1" x="6"/>
        <item h="1" x="2"/>
        <item t="default"/>
      </items>
    </pivotField>
    <pivotField showAll="0"/>
    <pivotField showAll="0">
      <items count="3">
        <item x="0"/>
        <item x="1"/>
        <item t="default"/>
      </items>
    </pivotField>
    <pivotField showAll="0"/>
    <pivotField showAll="0"/>
    <pivotField showAll="0"/>
    <pivotField dataField="1" showAll="0"/>
    <pivotField showAll="0"/>
    <pivotField axis="axisRow" showAll="0">
      <items count="4">
        <item x="2"/>
        <item x="1"/>
        <item x="0"/>
        <item t="default"/>
      </items>
    </pivotField>
    <pivotField showAll="0"/>
    <pivotField showAll="0"/>
    <pivotField showAll="0">
      <items count="3">
        <item x="1"/>
        <item x="0"/>
        <item t="default"/>
      </items>
    </pivotField>
    <pivotField showAll="0"/>
    <pivotField numFmtId="2" showAll="0"/>
    <pivotField numFmtId="2"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dragToRow="0" dragToCol="0" dragToPage="0" showAll="0" defaultSubtotal="0"/>
    <pivotField dragToRow="0" dragToCol="0" dragToPage="0" showAll="0" defaultSubtotal="0"/>
  </pivotFields>
  <rowFields count="1">
    <field x="11"/>
  </rowFields>
  <rowItems count="4">
    <i>
      <x/>
    </i>
    <i>
      <x v="1"/>
    </i>
    <i>
      <x v="2"/>
    </i>
    <i t="grand">
      <x/>
    </i>
  </rowItems>
  <colItems count="1">
    <i/>
  </colItems>
  <dataFields count="1">
    <dataField name="Sum of Annual Salary" fld="9" baseField="0" baseItem="0"/>
  </dataFields>
  <chartFormats count="6">
    <chartFormat chart="5" format="3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1" count="1" selected="0">
            <x v="0"/>
          </reference>
        </references>
      </pivotArea>
    </chartFormat>
    <chartFormat chart="8" format="2">
      <pivotArea type="data" outline="0" fieldPosition="0">
        <references count="2">
          <reference field="4294967294" count="1" selected="0">
            <x v="0"/>
          </reference>
          <reference field="11" count="1" selected="0">
            <x v="1"/>
          </reference>
        </references>
      </pivotArea>
    </chartFormat>
    <chartFormat chart="8"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8018B2-23AF-4F40-A7FA-480F01BB801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0:B53" firstHeaderRow="1" firstDataRow="1" firstDataCol="1"/>
  <pivotFields count="23">
    <pivotField showAll="0"/>
    <pivotField showAll="0"/>
    <pivotField showAll="0" sortType="descending">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autoSortScope>
        <pivotArea dataOnly="0" outline="0" fieldPosition="0">
          <references count="1">
            <reference field="4294967294" count="1" selected="0">
              <x v="0"/>
            </reference>
          </references>
        </pivotArea>
      </autoSortScope>
    </pivotField>
    <pivotField showAll="0">
      <items count="8">
        <item x="3"/>
        <item h="1" x="5"/>
        <item h="1" x="1"/>
        <item h="1" x="4"/>
        <item h="1" x="0"/>
        <item h="1" x="6"/>
        <item h="1" x="2"/>
        <item t="default"/>
      </items>
    </pivotField>
    <pivotField showAll="0"/>
    <pivotField axis="axisRow" showAll="0">
      <items count="3">
        <item x="0"/>
        <item x="1"/>
        <item t="default"/>
      </items>
    </pivotField>
    <pivotField showAll="0"/>
    <pivotField showAll="0"/>
    <pivotField showAll="0"/>
    <pivotField dataField="1" showAll="0"/>
    <pivotField showAll="0"/>
    <pivotField showAll="0"/>
    <pivotField showAll="0"/>
    <pivotField showAll="0"/>
    <pivotField showAll="0"/>
    <pivotField showAll="0"/>
    <pivotField numFmtId="2" showAll="0"/>
    <pivotField numFmtId="2"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dragToRow="0" dragToCol="0" dragToPage="0" showAll="0" defaultSubtotal="0"/>
    <pivotField dragToRow="0" dragToCol="0" dragToPage="0" showAll="0" defaultSubtotal="0"/>
  </pivotFields>
  <rowFields count="1">
    <field x="5"/>
  </rowFields>
  <rowItems count="3">
    <i>
      <x/>
    </i>
    <i>
      <x v="1"/>
    </i>
    <i t="grand">
      <x/>
    </i>
  </rowItems>
  <colItems count="1">
    <i/>
  </colItems>
  <dataFields count="1">
    <dataField name="Sum of Annual Salary" fld="9" baseField="0" baseItem="0"/>
  </dataFields>
  <chartFormats count="2">
    <chartFormat chart="5" format="3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D4E60B-231B-B647-BBF8-10BE69C4D646}"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B61" firstHeaderRow="1" firstDataRow="1" firstDataCol="1" rowPageCount="2" colPageCount="1"/>
  <pivotFields count="21">
    <pivotField showAll="0"/>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pivotField axis="axisRow" showAll="0">
      <items count="8">
        <item x="3"/>
        <item x="5"/>
        <item x="1"/>
        <item x="4"/>
        <item x="0"/>
        <item x="6"/>
        <item x="2"/>
        <item t="default"/>
      </items>
    </pivotField>
    <pivotField showAll="0"/>
    <pivotField dataField="1" showAll="0">
      <items count="3">
        <item x="0"/>
        <item h="1" x="1"/>
        <item t="default"/>
      </items>
    </pivotField>
    <pivotField showAll="0"/>
    <pivotField showAll="0"/>
    <pivotField numFmtId="14" showAll="0"/>
    <pivotField showAll="0"/>
    <pivotField showAll="0"/>
    <pivotField axis="axisPage" showAll="0">
      <items count="4">
        <item x="2"/>
        <item x="1"/>
        <item x="0"/>
        <item t="default"/>
      </items>
    </pivotField>
    <pivotField showAll="0">
      <items count="14">
        <item h="1" x="5"/>
        <item h="1" x="10"/>
        <item h="1" x="11"/>
        <item h="1" x="2"/>
        <item h="1" x="1"/>
        <item x="7"/>
        <item h="1" x="8"/>
        <item h="1" x="4"/>
        <item h="1" x="3"/>
        <item h="1" x="9"/>
        <item h="1" x="12"/>
        <item h="1" x="0"/>
        <item h="1" x="6"/>
        <item t="default"/>
      </items>
    </pivotField>
    <pivotField showAll="0"/>
    <pivotField axis="axisPage" showAll="0">
      <items count="3">
        <item x="1"/>
        <item x="0"/>
        <item t="default"/>
      </items>
    </pivotField>
    <pivotField showAll="0"/>
    <pivotField numFmtId="2" showAll="0"/>
    <pivotField numFmtId="2" showAll="0"/>
    <pivotField showAll="0"/>
    <pivotField showAll="0"/>
    <pivotField showAll="0"/>
  </pivotFields>
  <rowFields count="1">
    <field x="3"/>
  </rowFields>
  <rowItems count="8">
    <i>
      <x/>
    </i>
    <i>
      <x v="1"/>
    </i>
    <i>
      <x v="2"/>
    </i>
    <i>
      <x v="3"/>
    </i>
    <i>
      <x v="4"/>
    </i>
    <i>
      <x v="5"/>
    </i>
    <i>
      <x v="6"/>
    </i>
    <i t="grand">
      <x/>
    </i>
  </rowItems>
  <colItems count="1">
    <i/>
  </colItems>
  <pageFields count="2">
    <pageField fld="11" hier="-1"/>
    <pageField fld="14" hier="-1"/>
  </pageFields>
  <dataFields count="1">
    <dataField name="Count of Gender" fld="5" subtotal="count" baseField="0" baseItem="0"/>
  </dataFields>
  <formats count="12">
    <format dxfId="1890">
      <pivotArea type="all" dataOnly="0" outline="0" fieldPosition="0"/>
    </format>
    <format dxfId="1891">
      <pivotArea outline="0" collapsedLevelsAreSubtotals="1" fieldPosition="0"/>
    </format>
    <format dxfId="1892">
      <pivotArea field="3" type="button" dataOnly="0" labelOnly="1" outline="0" axis="axisRow" fieldPosition="0"/>
    </format>
    <format dxfId="1893">
      <pivotArea dataOnly="0" labelOnly="1" fieldPosition="0">
        <references count="1">
          <reference field="3" count="0"/>
        </references>
      </pivotArea>
    </format>
    <format dxfId="1894">
      <pivotArea dataOnly="0" labelOnly="1" grandRow="1" outline="0" fieldPosition="0"/>
    </format>
    <format dxfId="1895">
      <pivotArea dataOnly="0" labelOnly="1" outline="0" axis="axisValues" fieldPosition="0"/>
    </format>
    <format dxfId="65">
      <pivotArea type="all" dataOnly="0" outline="0" fieldPosition="0"/>
    </format>
    <format dxfId="58">
      <pivotArea outline="0" collapsedLevelsAreSubtotals="1" fieldPosition="0"/>
    </format>
    <format dxfId="57">
      <pivotArea field="3" type="button" dataOnly="0" labelOnly="1" outline="0" axis="axisRow" fieldPosition="0"/>
    </format>
    <format dxfId="56">
      <pivotArea dataOnly="0" labelOnly="1" fieldPosition="0">
        <references count="1">
          <reference field="3" count="0"/>
        </references>
      </pivotArea>
    </format>
    <format dxfId="55">
      <pivotArea dataOnly="0" labelOnly="1" grandRow="1" outline="0" fieldPosition="0"/>
    </format>
    <format dxfId="54">
      <pivotArea dataOnly="0" labelOnly="1" outline="0" axis="axisValues"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033093-DD65-AB45-91CD-1365D9D3E310}"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B47" firstHeaderRow="1" firstDataRow="1" firstDataCol="1" rowPageCount="2" colPageCount="1"/>
  <pivotFields count="21">
    <pivotField showAll="0"/>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pivotField axis="axisRow" showAll="0">
      <items count="8">
        <item x="3"/>
        <item x="5"/>
        <item x="1"/>
        <item x="4"/>
        <item x="0"/>
        <item x="6"/>
        <item x="2"/>
        <item t="default"/>
      </items>
    </pivotField>
    <pivotField showAll="0"/>
    <pivotField axis="axisPage" showAll="0">
      <items count="3">
        <item x="0"/>
        <item x="1"/>
        <item t="default"/>
      </items>
    </pivotField>
    <pivotField showAll="0"/>
    <pivotField showAll="0"/>
    <pivotField numFmtId="14" showAll="0"/>
    <pivotField showAll="0"/>
    <pivotField dataField="1" showAll="0"/>
    <pivotField axis="axisPage" showAll="0">
      <items count="4">
        <item x="2"/>
        <item x="1"/>
        <item x="0"/>
        <item t="default"/>
      </items>
    </pivotField>
    <pivotField showAll="0">
      <items count="14">
        <item h="1" x="5"/>
        <item h="1" x="10"/>
        <item h="1" x="11"/>
        <item h="1" x="2"/>
        <item h="1" x="1"/>
        <item x="7"/>
        <item h="1" x="8"/>
        <item h="1" x="4"/>
        <item h="1" x="3"/>
        <item h="1" x="9"/>
        <item h="1" x="12"/>
        <item h="1" x="0"/>
        <item h="1" x="6"/>
        <item t="default"/>
      </items>
    </pivotField>
    <pivotField showAll="0"/>
    <pivotField showAll="0"/>
    <pivotField showAll="0"/>
    <pivotField numFmtId="2" showAll="0"/>
    <pivotField numFmtId="2" showAll="0"/>
    <pivotField showAll="0"/>
    <pivotField showAll="0"/>
    <pivotField showAll="0"/>
  </pivotFields>
  <rowFields count="1">
    <field x="3"/>
  </rowFields>
  <rowItems count="8">
    <i>
      <x/>
    </i>
    <i>
      <x v="1"/>
    </i>
    <i>
      <x v="2"/>
    </i>
    <i>
      <x v="3"/>
    </i>
    <i>
      <x v="4"/>
    </i>
    <i>
      <x v="5"/>
    </i>
    <i>
      <x v="6"/>
    </i>
    <i t="grand">
      <x/>
    </i>
  </rowItems>
  <colItems count="1">
    <i/>
  </colItems>
  <pageFields count="2">
    <pageField fld="5" item="0" hier="-1"/>
    <pageField fld="11" hier="-1"/>
  </pageFields>
  <dataFields count="1">
    <dataField name="Sum of Bonus %" fld="10" baseField="0" baseItem="0"/>
  </dataFields>
  <formats count="12">
    <format dxfId="2911">
      <pivotArea type="all" dataOnly="0" outline="0" fieldPosition="0"/>
    </format>
    <format dxfId="2910">
      <pivotArea outline="0" collapsedLevelsAreSubtotals="1" fieldPosition="0"/>
    </format>
    <format dxfId="2909">
      <pivotArea field="3" type="button" dataOnly="0" labelOnly="1" outline="0" axis="axisRow" fieldPosition="0"/>
    </format>
    <format dxfId="2908">
      <pivotArea dataOnly="0" labelOnly="1" fieldPosition="0">
        <references count="1">
          <reference field="3" count="0"/>
        </references>
      </pivotArea>
    </format>
    <format dxfId="2907">
      <pivotArea dataOnly="0" labelOnly="1" grandRow="1" outline="0" fieldPosition="0"/>
    </format>
    <format dxfId="2906">
      <pivotArea dataOnly="0" labelOnly="1" outline="0" axis="axisValues" fieldPosition="0"/>
    </format>
    <format dxfId="52">
      <pivotArea type="all" dataOnly="0" outline="0" fieldPosition="0"/>
    </format>
    <format dxfId="45">
      <pivotArea outline="0" collapsedLevelsAreSubtotals="1" fieldPosition="0"/>
    </format>
    <format dxfId="44">
      <pivotArea field="3" type="button" dataOnly="0" labelOnly="1" outline="0" axis="axisRow" fieldPosition="0"/>
    </format>
    <format dxfId="43">
      <pivotArea dataOnly="0" labelOnly="1" fieldPosition="0">
        <references count="1">
          <reference field="3" count="0"/>
        </references>
      </pivotArea>
    </format>
    <format dxfId="42">
      <pivotArea dataOnly="0" labelOnly="1" grandRow="1" outline="0" fieldPosition="0"/>
    </format>
    <format dxfId="41">
      <pivotArea dataOnly="0" labelOnly="1" outline="0" axis="axisValues" fieldPosition="0"/>
    </format>
  </formats>
  <chartFormats count="4">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2"/>
          </reference>
        </references>
      </pivotArea>
    </chartFormat>
    <chartFormat chart="1" format="2" series="1">
      <pivotArea type="data" outline="0" fieldPosition="0">
        <references count="2">
          <reference field="4294967294" count="1" selected="0">
            <x v="0"/>
          </reference>
          <reference field="11" count="1" selected="0">
            <x v="1"/>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BB8CD3-E4BB-1F46-AFDB-8BD6645DD8DB}"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C27" firstHeaderRow="1" firstDataRow="2" firstDataCol="1" rowPageCount="1" colPageCount="1"/>
  <pivotFields count="21">
    <pivotField showAll="0"/>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pivotField axis="axisRow" showAll="0">
      <items count="8">
        <item x="3"/>
        <item x="5"/>
        <item x="1"/>
        <item x="4"/>
        <item x="0"/>
        <item x="6"/>
        <item x="2"/>
        <item t="default"/>
      </items>
    </pivotField>
    <pivotField showAll="0"/>
    <pivotField axis="axisPage" multipleItemSelectionAllowed="1" showAll="0">
      <items count="3">
        <item x="0"/>
        <item h="1" x="1"/>
        <item t="default"/>
      </items>
    </pivotField>
    <pivotField showAll="0"/>
    <pivotField showAll="0"/>
    <pivotField numFmtId="14" showAll="0"/>
    <pivotField dataField="1"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showAll="0"/>
    <pivotField axis="axisCol" showAll="0">
      <items count="4">
        <item x="2"/>
        <item x="1"/>
        <item x="0"/>
        <item t="default"/>
      </items>
    </pivotField>
    <pivotField showAll="0">
      <items count="14">
        <item h="1" x="5"/>
        <item h="1" x="10"/>
        <item h="1" x="11"/>
        <item h="1" x="2"/>
        <item h="1" x="1"/>
        <item x="7"/>
        <item h="1" x="8"/>
        <item h="1" x="4"/>
        <item h="1" x="3"/>
        <item h="1" x="9"/>
        <item h="1" x="12"/>
        <item h="1" x="0"/>
        <item h="1" x="6"/>
        <item t="default"/>
      </items>
    </pivotField>
    <pivotField showAll="0"/>
    <pivotField showAll="0"/>
    <pivotField showAll="0"/>
    <pivotField numFmtId="2" showAll="0"/>
    <pivotField numFmtId="2" showAll="0"/>
    <pivotField showAll="0"/>
    <pivotField showAll="0"/>
    <pivotField showAll="0"/>
  </pivotFields>
  <rowFields count="1">
    <field x="3"/>
  </rowFields>
  <rowItems count="8">
    <i>
      <x/>
    </i>
    <i>
      <x v="1"/>
    </i>
    <i>
      <x v="2"/>
    </i>
    <i>
      <x v="3"/>
    </i>
    <i>
      <x v="4"/>
    </i>
    <i>
      <x v="5"/>
    </i>
    <i>
      <x v="6"/>
    </i>
    <i t="grand">
      <x/>
    </i>
  </rowItems>
  <colFields count="1">
    <field x="11"/>
  </colFields>
  <colItems count="2">
    <i>
      <x v="2"/>
    </i>
    <i t="grand">
      <x/>
    </i>
  </colItems>
  <pageFields count="1">
    <pageField fld="5" hier="-1"/>
  </pageFields>
  <dataFields count="1">
    <dataField name="Sum of Annual Salary" fld="9" baseField="0" baseItem="0"/>
  </dataFields>
  <formats count="20">
    <format dxfId="2905">
      <pivotArea type="all" dataOnly="0" outline="0" fieldPosition="0"/>
    </format>
    <format dxfId="2904">
      <pivotArea outline="0" collapsedLevelsAreSubtotals="1" fieldPosition="0"/>
    </format>
    <format dxfId="2903">
      <pivotArea type="origin" dataOnly="0" labelOnly="1" outline="0" fieldPosition="0"/>
    </format>
    <format dxfId="2902">
      <pivotArea field="11" type="button" dataOnly="0" labelOnly="1" outline="0" axis="axisCol" fieldPosition="0"/>
    </format>
    <format dxfId="2901">
      <pivotArea type="topRight" dataOnly="0" labelOnly="1" outline="0" fieldPosition="0"/>
    </format>
    <format dxfId="2900">
      <pivotArea field="3" type="button" dataOnly="0" labelOnly="1" outline="0" axis="axisRow" fieldPosition="0"/>
    </format>
    <format dxfId="2899">
      <pivotArea dataOnly="0" labelOnly="1" fieldPosition="0">
        <references count="1">
          <reference field="3" count="0"/>
        </references>
      </pivotArea>
    </format>
    <format dxfId="2898">
      <pivotArea dataOnly="0" labelOnly="1" grandRow="1" outline="0" fieldPosition="0"/>
    </format>
    <format dxfId="2897">
      <pivotArea dataOnly="0" labelOnly="1" fieldPosition="0">
        <references count="1">
          <reference field="11" count="1">
            <x v="2"/>
          </reference>
        </references>
      </pivotArea>
    </format>
    <format dxfId="2896">
      <pivotArea dataOnly="0" labelOnly="1" grandCol="1" outline="0" fieldPosition="0"/>
    </format>
    <format dxfId="39">
      <pivotArea type="all" dataOnly="0" outline="0" fieldPosition="0"/>
    </format>
    <format dxfId="28">
      <pivotArea outline="0" collapsedLevelsAreSubtotals="1" fieldPosition="0"/>
    </format>
    <format dxfId="27">
      <pivotArea type="origin" dataOnly="0" labelOnly="1" outline="0" fieldPosition="0"/>
    </format>
    <format dxfId="26">
      <pivotArea field="11" type="button" dataOnly="0" labelOnly="1" outline="0" axis="axisCol" fieldPosition="0"/>
    </format>
    <format dxfId="25">
      <pivotArea type="topRight" dataOnly="0" labelOnly="1" outline="0" fieldPosition="0"/>
    </format>
    <format dxfId="24">
      <pivotArea field="3" type="button" dataOnly="0" labelOnly="1" outline="0" axis="axisRow" fieldPosition="0"/>
    </format>
    <format dxfId="23">
      <pivotArea dataOnly="0" labelOnly="1" fieldPosition="0">
        <references count="1">
          <reference field="3" count="0"/>
        </references>
      </pivotArea>
    </format>
    <format dxfId="22">
      <pivotArea dataOnly="0" labelOnly="1" grandRow="1" outline="0" fieldPosition="0"/>
    </format>
    <format dxfId="21">
      <pivotArea dataOnly="0" labelOnly="1" fieldPosition="0">
        <references count="1">
          <reference field="11" count="1">
            <x v="2"/>
          </reference>
        </references>
      </pivotArea>
    </format>
    <format dxfId="20">
      <pivotArea dataOnly="0" labelOnly="1" grandCol="1" outline="0" fieldPosition="0"/>
    </format>
  </formats>
  <chartFormats count="3">
    <chartFormat chart="1" format="0" series="1">
      <pivotArea type="data" outline="0" fieldPosition="0">
        <references count="2">
          <reference field="4294967294" count="1" selected="0">
            <x v="0"/>
          </reference>
          <reference field="11" count="1" selected="0">
            <x v="2"/>
          </reference>
        </references>
      </pivotArea>
    </chartFormat>
    <chartFormat chart="1" format="1" series="1">
      <pivotArea type="data" outline="0" fieldPosition="0">
        <references count="2">
          <reference field="4294967294" count="1" selected="0">
            <x v="0"/>
          </reference>
          <reference field="11" count="1" selected="0">
            <x v="0"/>
          </reference>
        </references>
      </pivotArea>
    </chartFormat>
    <chartFormat chart="1" format="2"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7D9269-D4D6-0546-B823-DA5EBF2738C8}"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2" firstHeaderRow="1" firstDataRow="2" firstDataCol="1" rowPageCount="1" colPageCount="1"/>
  <pivotFields count="21">
    <pivotField showAll="0"/>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pivotField axis="axisRow" showAll="0">
      <items count="8">
        <item x="3"/>
        <item x="5"/>
        <item x="1"/>
        <item x="4"/>
        <item x="0"/>
        <item x="6"/>
        <item x="2"/>
        <item t="default"/>
      </items>
    </pivotField>
    <pivotField showAll="0"/>
    <pivotField axis="axisPage" showAll="0">
      <items count="3">
        <item x="0"/>
        <item x="1"/>
        <item t="default"/>
      </items>
    </pivotField>
    <pivotField showAll="0"/>
    <pivotField showAll="0"/>
    <pivotField numFmtId="14" showAll="0"/>
    <pivotField dataField="1" showAll="0"/>
    <pivotField showAll="0"/>
    <pivotField axis="axisCol" showAll="0">
      <items count="4">
        <item x="2"/>
        <item x="1"/>
        <item x="0"/>
        <item t="default"/>
      </items>
    </pivotField>
    <pivotField showAll="0">
      <items count="14">
        <item h="1" x="5"/>
        <item h="1" x="10"/>
        <item h="1" x="11"/>
        <item h="1" x="2"/>
        <item h="1" x="1"/>
        <item x="7"/>
        <item h="1" x="8"/>
        <item h="1" x="4"/>
        <item h="1" x="3"/>
        <item h="1" x="9"/>
        <item h="1" x="12"/>
        <item h="1" x="0"/>
        <item h="1" x="6"/>
        <item t="default"/>
      </items>
    </pivotField>
    <pivotField showAll="0"/>
    <pivotField showAll="0"/>
    <pivotField showAll="0"/>
    <pivotField numFmtId="2" showAll="0"/>
    <pivotField numFmtId="2" showAll="0"/>
    <pivotField showAll="0"/>
    <pivotField showAll="0"/>
    <pivotField showAll="0"/>
  </pivotFields>
  <rowFields count="1">
    <field x="3"/>
  </rowFields>
  <rowItems count="8">
    <i>
      <x/>
    </i>
    <i>
      <x v="1"/>
    </i>
    <i>
      <x v="2"/>
    </i>
    <i>
      <x v="3"/>
    </i>
    <i>
      <x v="4"/>
    </i>
    <i>
      <x v="5"/>
    </i>
    <i>
      <x v="6"/>
    </i>
    <i t="grand">
      <x/>
    </i>
  </rowItems>
  <colFields count="1">
    <field x="11"/>
  </colFields>
  <colItems count="2">
    <i>
      <x v="2"/>
    </i>
    <i t="grand">
      <x/>
    </i>
  </colItems>
  <pageFields count="1">
    <pageField fld="5" item="0" hier="-1"/>
  </pageFields>
  <dataFields count="1">
    <dataField name="Sum of Annual Salary" fld="9" baseField="0" baseItem="0"/>
  </dataFields>
  <formats count="20">
    <format dxfId="2638">
      <pivotArea type="all" dataOnly="0" outline="0" fieldPosition="0"/>
    </format>
    <format dxfId="2639">
      <pivotArea outline="0" collapsedLevelsAreSubtotals="1" fieldPosition="0"/>
    </format>
    <format dxfId="2640">
      <pivotArea type="origin" dataOnly="0" labelOnly="1" outline="0" fieldPosition="0"/>
    </format>
    <format dxfId="2641">
      <pivotArea field="11" type="button" dataOnly="0" labelOnly="1" outline="0" axis="axisCol" fieldPosition="0"/>
    </format>
    <format dxfId="2642">
      <pivotArea type="topRight" dataOnly="0" labelOnly="1" outline="0" fieldPosition="0"/>
    </format>
    <format dxfId="2643">
      <pivotArea field="3" type="button" dataOnly="0" labelOnly="1" outline="0" axis="axisRow" fieldPosition="0"/>
    </format>
    <format dxfId="2644">
      <pivotArea dataOnly="0" labelOnly="1" fieldPosition="0">
        <references count="1">
          <reference field="3" count="0"/>
        </references>
      </pivotArea>
    </format>
    <format dxfId="2645">
      <pivotArea dataOnly="0" labelOnly="1" grandRow="1" outline="0" fieldPosition="0"/>
    </format>
    <format dxfId="2646">
      <pivotArea dataOnly="0" labelOnly="1" fieldPosition="0">
        <references count="1">
          <reference field="11" count="1">
            <x v="2"/>
          </reference>
        </references>
      </pivotArea>
    </format>
    <format dxfId="2647">
      <pivotArea dataOnly="0" labelOnly="1" grandCol="1" outline="0" fieldPosition="0"/>
    </format>
    <format dxfId="19">
      <pivotArea type="all" dataOnly="0" outline="0" fieldPosition="0"/>
    </format>
    <format dxfId="8">
      <pivotArea outline="0" collapsedLevelsAreSubtotals="1" fieldPosition="0"/>
    </format>
    <format dxfId="7">
      <pivotArea type="origin" dataOnly="0" labelOnly="1" outline="0" fieldPosition="0"/>
    </format>
    <format dxfId="6">
      <pivotArea field="11" type="button" dataOnly="0" labelOnly="1" outline="0" axis="axisCol" fieldPosition="0"/>
    </format>
    <format dxfId="5">
      <pivotArea type="topRight" dataOnly="0" labelOnly="1" outline="0" fieldPosition="0"/>
    </format>
    <format dxfId="4">
      <pivotArea field="3" type="button" dataOnly="0" labelOnly="1" outline="0" axis="axisRow" fieldPosition="0"/>
    </format>
    <format dxfId="3">
      <pivotArea dataOnly="0" labelOnly="1" fieldPosition="0">
        <references count="1">
          <reference field="3" count="0"/>
        </references>
      </pivotArea>
    </format>
    <format dxfId="2">
      <pivotArea dataOnly="0" labelOnly="1" grandRow="1" outline="0" fieldPosition="0"/>
    </format>
    <format dxfId="1">
      <pivotArea dataOnly="0" labelOnly="1" fieldPosition="0">
        <references count="1">
          <reference field="11" count="1">
            <x v="2"/>
          </reference>
        </references>
      </pivotArea>
    </format>
    <format dxfId="0">
      <pivotArea dataOnly="0" labelOnly="1" grandCol="1" outline="0" fieldPosition="0"/>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 chart="0" format="4" series="1">
      <pivotArea type="data" outline="0" fieldPosition="0">
        <references count="2">
          <reference field="4294967294" count="1" selected="0">
            <x v="0"/>
          </reference>
          <reference field="11" count="1" selected="0">
            <x v="2"/>
          </reference>
        </references>
      </pivotArea>
    </chartFormat>
    <chartFormat chart="0" format="5"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ABE9151D-0CE1-45F4-A6F7-40E0B122CB29}" autoFormatId="16" applyNumberFormats="0" applyBorderFormats="0" applyFontFormats="0" applyPatternFormats="0" applyAlignmentFormats="0" applyWidthHeightFormats="0">
  <queryTableRefresh nextId="16">
    <queryTableFields count="15">
      <queryTableField id="1" name="#" tableColumnId="1"/>
      <queryTableField id="2" name="Country, Other" tableColumnId="2"/>
      <queryTableField id="3" name="Total Cases" tableColumnId="3"/>
      <queryTableField id="4" name="New Cases" tableColumnId="4"/>
      <queryTableField id="5" name="Total Deaths" tableColumnId="5"/>
      <queryTableField id="6" name="New Deaths" tableColumnId="6"/>
      <queryTableField id="7" name="Total Recovered" tableColumnId="7"/>
      <queryTableField id="8" name="New Recovered" tableColumnId="8"/>
      <queryTableField id="9" name="Active Cases" tableColumnId="9"/>
      <queryTableField id="10" name="Serious, Critical" tableColumnId="10"/>
      <queryTableField id="11" name="Tot Cases/ 1M pop" tableColumnId="11"/>
      <queryTableField id="12" name="Deaths/ 1M pop" tableColumnId="12"/>
      <queryTableField id="13" name="Total Tests" tableColumnId="13"/>
      <queryTableField id="14" name="Tests/ _x000a_                                1M pop" tableColumnId="14"/>
      <queryTableField id="15" name="Population"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9B7A482-AAB9-4459-99BF-897D3759C7A8}" sourceName="Department">
  <pivotTables>
    <pivotTable tabId="5" name="PivotTable2"/>
    <pivotTable tabId="5" name="PivotTable3"/>
    <pivotTable tabId="5" name="PivotTable1"/>
    <pivotTable tabId="5" name="PivotTable4"/>
    <pivotTable tabId="5" name="PivotTable5"/>
  </pivotTables>
  <data>
    <tabular pivotCacheId="820718309">
      <items count="7">
        <i x="3" s="1"/>
        <i x="5"/>
        <i x="1"/>
        <i x="4"/>
        <i x="0"/>
        <i x="6"/>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B416492-1F62-4B15-A2AB-3B29146C2D9C}" sourceName="Gender">
  <pivotTables>
    <pivotTable tabId="5" name="PivotTable2"/>
    <pivotTable tabId="5" name="PivotTable3"/>
    <pivotTable tabId="5" name="PivotTable1"/>
    <pivotTable tabId="5" name="PivotTable4"/>
    <pivotTable tabId="5" name="PivotTable5"/>
  </pivotTables>
  <data>
    <tabular pivotCacheId="82071830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D0574F33-EBA0-A549-8DF6-1C3552107E66}" sourceName="Gender">
  <pivotTables>
    <pivotTable tabId="19" name="PivotTable2"/>
    <pivotTable tabId="19" name="PivotTable3"/>
    <pivotTable tabId="19" name="PivotTable4"/>
    <pivotTable tabId="19" name="PivotTable6"/>
  </pivotTables>
  <data>
    <tabular pivotCacheId="662001590">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7BF7260-C1D0-9746-BF6F-F9F6AD95ACF9}" sourceName="City">
  <pivotTables>
    <pivotTable tabId="19" name="PivotTable2"/>
    <pivotTable tabId="19" name="PivotTable3"/>
    <pivotTable tabId="19" name="PivotTable4"/>
    <pivotTable tabId="19" name="PivotTable6"/>
  </pivotTables>
  <data>
    <tabular pivotCacheId="662001590">
      <items count="13">
        <i x="5"/>
        <i x="10"/>
        <i x="11"/>
        <i x="2"/>
        <i x="1"/>
        <i x="7" s="1"/>
        <i x="8"/>
        <i x="4"/>
        <i x="3"/>
        <i x="9"/>
        <i x="12"/>
        <i x="0"/>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9AA3C55-1161-4EA8-AD5E-521A032CEA7F}" cache="Slicer_Department" caption="Department" columnCount="5" style="SlicerStyleDark6" rowHeight="241300"/>
  <slicer name="Gender" xr10:uid="{CCB45B01-8BE1-4C8B-98A8-17048D54203F}" cache="Slicer_Gender" caption="Gender"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4DF240C8-A950-1845-929A-5AEF7DEA044B}" cache="Slicer_Gender1" caption="Gender" style="SlicerStyleDark1" rowHeight="230716"/>
  <slicer name="City" xr10:uid="{5D3D6C38-ACE4-6444-8D4B-8C77B98ADD6A}" cache="Slicer_City" caption="City" columnCount="4" style="SlicerStyleDark2" rowHeight="230716"/>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U1001" totalsRowShown="0" headerRowDxfId="2960">
  <tableColumns count="21">
    <tableColumn id="1" xr3:uid="{C53A9B11-526E-4544-9240-8F1BF85C6750}" name="EEID" dataDxfId="2959"/>
    <tableColumn id="2" xr3:uid="{D9E04A7B-3C65-4F91-BF60-EAFF40E6085B}" name="Full Name" dataDxfId="2958"/>
    <tableColumn id="3" xr3:uid="{3249248C-14E8-4285-95BD-E69D813A3385}" name="Job Title" dataDxfId="2957"/>
    <tableColumn id="4" xr3:uid="{E33EB952-346C-41A1-B164-C8F3F5985E7C}" name="Department" dataDxfId="2956"/>
    <tableColumn id="5" xr3:uid="{CEA661FD-99FA-487A-A15C-1D7E22600BE1}" name="Business Unit" dataDxfId="2955"/>
    <tableColumn id="6" xr3:uid="{8EF3B415-18BF-405F-975C-1743BB4C3757}" name="Gender" dataDxfId="2954"/>
    <tableColumn id="7" xr3:uid="{6A0E630E-DF29-47EA-84F9-2F0B09D21C30}" name="Ethnicity" dataDxfId="2953"/>
    <tableColumn id="8" xr3:uid="{E15FD44F-389F-4F09-9585-BC74F2C33EC0}" name="Age" dataDxfId="2952"/>
    <tableColumn id="9" xr3:uid="{94A02DFC-97C6-4041-9BB7-B996CFD8DC0F}" name="Hire Date" dataDxfId="2951"/>
    <tableColumn id="10" xr3:uid="{CA3B0D4F-FCC2-4967-BC8E-979F23AA32F2}" name="Annual Salary" dataDxfId="2950"/>
    <tableColumn id="11" xr3:uid="{84DC6F9B-C840-4378-9E1C-BEB4EB18E284}" name="Bonus %" dataDxfId="2949"/>
    <tableColumn id="12" xr3:uid="{CE1EEE5A-39A1-487E-BBC4-1A7B33DC7D56}" name="Country" dataDxfId="2948"/>
    <tableColumn id="13" xr3:uid="{7A08E8D1-8DAD-46E1-B6BA-B9ED0ABD69C7}" name="City" dataDxfId="2947"/>
    <tableColumn id="14" xr3:uid="{C7E08E0D-5677-461D-982F-21737E3F492B}" name="Exit Date" dataDxfId="2946"/>
    <tableColumn id="15" xr3:uid="{22C00842-FDE3-4893-90E6-DD23FFED4F2F}" name="Emp_status" dataDxfId="2945">
      <calculatedColumnFormula>IF(LEN(TBL_Employees[[#This Row],[Exit Date]])&gt;0,"Not_Active","Active")</calculatedColumnFormula>
    </tableColumn>
    <tableColumn id="16" xr3:uid="{AE7E2492-3400-4193-90A2-5EA790C16813}" name="Is_active" dataDxfId="2944">
      <calculatedColumnFormula>IF(TBL_Employees[[#This Row],[Emp_status]]="Not_Active",0,1)</calculatedColumnFormula>
    </tableColumn>
    <tableColumn id="17" xr3:uid="{5A1DBAF0-0BCB-4A15-B909-76E87598C6F9}" name="Bonus Amount" dataDxfId="2943">
      <calculatedColumnFormula>IFERROR(TBL_Employees[[#This Row],[Bonus %]]*TBL_Employees[[#This Row],[Annual Salary]],0)</calculatedColumnFormula>
    </tableColumn>
    <tableColumn id="18" xr3:uid="{758630A3-C13B-4FD4-8A64-0DD9AFD94763}" name="Overall Salary" dataDxfId="2942">
      <calculatedColumnFormula>TBL_Employees[[#This Row],[Bonus Amount]]+TBL_Employees[[#This Row],[Annual Salary]]</calculatedColumnFormula>
    </tableColumn>
    <tableColumn id="19" xr3:uid="{4C48494A-39A8-4067-BC05-3209F12B0C9B}" name="Hire_year" dataDxfId="2941">
      <calculatedColumnFormula>YEAR(TBL_Employees[[#This Row],[Hire Date]])</calculatedColumnFormula>
    </tableColumn>
    <tableColumn id="20" xr3:uid="{88D699DE-F438-4EF1-86F9-16789CD4E88A}" name="Hire_week" dataDxfId="2940">
      <calculatedColumnFormula>WEEKNUM(TBL_Employees[[#This Row],[Hire Date]],1)</calculatedColumnFormula>
    </tableColumn>
    <tableColumn id="21" xr3:uid="{3D6E61C0-5E9F-4821-BBDB-41F5824EF542}" name="Day" dataDxfId="2939">
      <calculatedColumnFormula>TEXT(TBL_Employees[[#This Row],[Hire Date]],"dddd")</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EF405F-9495-45F2-A310-C72CA30E8AAD}" name="BATCHEXCEL" displayName="BATCHEXCEL" ref="D1:L13" totalsRowShown="0" headerRowDxfId="2938" headerRowBorderDxfId="2937" tableBorderDxfId="2936" totalsRowBorderDxfId="2935">
  <autoFilter ref="D1:L13" xr:uid="{32EF405F-9495-45F2-A310-C72CA30E8AAD}"/>
  <sortState xmlns:xlrd2="http://schemas.microsoft.com/office/spreadsheetml/2017/richdata2" ref="D2:L13">
    <sortCondition sortBy="cellColor" ref="L1:L13" dxfId="2934"/>
  </sortState>
  <tableColumns count="9">
    <tableColumn id="1" xr3:uid="{08A071C3-65E3-4D49-891A-8F6C11BB3C38}" name="Date" dataDxfId="2933" totalsRowDxfId="2932">
      <calculatedColumnFormula>D1-364</calculatedColumnFormula>
    </tableColumn>
    <tableColumn id="2" xr3:uid="{2CEADBE6-875B-4E52-9214-799A97B07A4D}" name="Year" dataDxfId="2931" totalsRowDxfId="2930"/>
    <tableColumn id="3" xr3:uid="{12CAC587-CBED-4F1B-8548-4C50F800EAEC}" name="Sales" dataDxfId="2929" totalsRowDxfId="2928">
      <calculatedColumnFormula>F1*2</calculatedColumnFormula>
    </tableColumn>
    <tableColumn id="4" xr3:uid="{5EB221E2-0FBE-4FCF-AFED-7E305032CCA7}" name="Profit" dataDxfId="2927" totalsRowDxfId="2926">
      <calculatedColumnFormula>I2-H2</calculatedColumnFormula>
    </tableColumn>
    <tableColumn id="5" xr3:uid="{9DF3178D-6C12-4994-BE72-30AD34C00116}" name="Investment" dataDxfId="2925" totalsRowDxfId="2924"/>
    <tableColumn id="6" xr3:uid="{CEE564C5-5499-4B02-898D-FFAF3502E4E3}" name="Total_credit" dataDxfId="2923" totalsRowDxfId="2922"/>
    <tableColumn id="7" xr3:uid="{C747FC6C-1FD8-4493-9A56-FAA96931845C}" name="Profit%" dataDxfId="2921" totalsRowDxfId="2920"/>
    <tableColumn id="8" xr3:uid="{446B782D-16AC-4533-BDD8-8B2676DAFAA0}" name="Sales Rank" dataDxfId="2912" totalsRowDxfId="2919">
      <calculatedColumnFormula>RANK(BATCHEXCEL[[#This Row],[Sales]],BATCHEXCEL[Sales],0)</calculatedColumnFormula>
    </tableColumn>
    <tableColumn id="9" xr3:uid="{980CA21C-7E87-4C55-B370-4C232D83EFC2}" name="duplicates finding" dataDxfId="2918" totalsRowDxfId="29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8B867F-72E9-4F1F-B22A-D71747A69926}" name="Table_1" displayName="Table_1" ref="A1:O247" tableType="queryTable" totalsRowShown="0">
  <tableColumns count="15">
    <tableColumn id="1" xr3:uid="{A6BEDD28-384F-4D45-967A-F0DADFF0F94B}" uniqueName="1" name="#" queryTableFieldId="1"/>
    <tableColumn id="2" xr3:uid="{8D0896E1-CA25-4E56-8C9E-8106EABD7A88}" uniqueName="2" name="Country, Other" queryTableFieldId="2" dataDxfId="2916"/>
    <tableColumn id="3" xr3:uid="{A29566D1-B659-44D4-B224-84FD50415F90}" uniqueName="3" name="Total Cases" queryTableFieldId="3"/>
    <tableColumn id="4" xr3:uid="{6F1AD86A-CF50-4072-A86A-78A49200DDFE}" uniqueName="4" name="New Cases" queryTableFieldId="4"/>
    <tableColumn id="5" xr3:uid="{47C14B54-F20B-47A7-9A4E-10C5DAD869B7}" uniqueName="5" name="Total Deaths" queryTableFieldId="5"/>
    <tableColumn id="6" xr3:uid="{6CA9C0FF-B65F-4EB5-B3CB-6F5E197469DB}" uniqueName="6" name="New Deaths" queryTableFieldId="6"/>
    <tableColumn id="7" xr3:uid="{AA4B7DDC-A489-4F6A-AC90-7F0CA9E7BEA9}" uniqueName="7" name="Total Recovered" queryTableFieldId="7" dataDxfId="2915"/>
    <tableColumn id="8" xr3:uid="{EEEB593E-E69B-4C41-A0A9-DD5517EF7A3B}" uniqueName="8" name="New Recovered" queryTableFieldId="8" dataDxfId="2914"/>
    <tableColumn id="9" xr3:uid="{03841CB8-75DC-4C12-A1FB-E9C147BD53AE}" uniqueName="9" name="Active Cases" queryTableFieldId="9" dataDxfId="2913"/>
    <tableColumn id="10" xr3:uid="{485E32AD-573F-456B-BEC9-D7E75B232518}" uniqueName="10" name="Serious, Critical" queryTableFieldId="10"/>
    <tableColumn id="11" xr3:uid="{328B0ED0-8950-4E75-B798-4A33A31554F7}" uniqueName="11" name="Tot Cases/ 1M pop" queryTableFieldId="11"/>
    <tableColumn id="12" xr3:uid="{42C85996-0FFA-44D9-9A69-AE960F210A2E}" uniqueName="12" name="Deaths/ 1M pop" queryTableFieldId="12"/>
    <tableColumn id="13" xr3:uid="{30D3A3B8-D7B4-40F7-9C86-7C9F25649B41}" uniqueName="13" name="Total Tests" queryTableFieldId="13"/>
    <tableColumn id="14" xr3:uid="{B7C6E268-8CBE-42AB-A3CC-D6ADACC69F8C}" uniqueName="14" name="Tests/ _x000a_                                1M pop" queryTableFieldId="14"/>
    <tableColumn id="15" xr3:uid="{2BD1312E-F6CC-4708-97DD-B4CC3E7FE63B}" uniqueName="15" name="Population"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C2D86-67B0-40DC-8968-0FAD2196A6CF}">
  <sheetPr>
    <tabColor theme="2" tint="0.59999389629810485"/>
  </sheetPr>
  <dimension ref="B1:AD15"/>
  <sheetViews>
    <sheetView workbookViewId="0">
      <selection activeCell="K10" sqref="K10"/>
    </sheetView>
  </sheetViews>
  <sheetFormatPr baseColWidth="10" defaultColWidth="8.83203125" defaultRowHeight="15" x14ac:dyDescent="0.2"/>
  <cols>
    <col min="2" max="2" width="11.83203125" bestFit="1" customWidth="1"/>
    <col min="3" max="3" width="44.6640625" bestFit="1" customWidth="1"/>
    <col min="4" max="4" width="12.6640625" bestFit="1" customWidth="1"/>
    <col min="5" max="7" width="11.83203125" bestFit="1" customWidth="1"/>
    <col min="8" max="8" width="15.83203125" bestFit="1" customWidth="1"/>
    <col min="9" max="10" width="11.83203125" bestFit="1" customWidth="1"/>
    <col min="11" max="11" width="20.6640625" customWidth="1"/>
    <col min="20" max="20" width="17.1640625" customWidth="1"/>
    <col min="23" max="23" width="11.83203125" bestFit="1" customWidth="1"/>
    <col min="24" max="24" width="44.6640625" bestFit="1" customWidth="1"/>
    <col min="25" max="25" width="10.1640625" bestFit="1" customWidth="1"/>
    <col min="26" max="27" width="9.33203125" bestFit="1" customWidth="1"/>
    <col min="28" max="28" width="10.1640625" bestFit="1" customWidth="1"/>
    <col min="29" max="29" width="15.83203125" bestFit="1" customWidth="1"/>
    <col min="30" max="30" width="10.5" bestFit="1" customWidth="1"/>
    <col min="31" max="31" width="9.5" bestFit="1" customWidth="1"/>
    <col min="32" max="32" width="76.6640625" bestFit="1" customWidth="1"/>
  </cols>
  <sheetData>
    <row r="1" spans="2:30" x14ac:dyDescent="0.2">
      <c r="X1" s="15"/>
    </row>
    <row r="2" spans="2:30" x14ac:dyDescent="0.2">
      <c r="X2" s="15"/>
    </row>
    <row r="3" spans="2:30" x14ac:dyDescent="0.2">
      <c r="X3" s="15"/>
    </row>
    <row r="7" spans="2:30" x14ac:dyDescent="0.2">
      <c r="B7" s="13" t="s">
        <v>11</v>
      </c>
      <c r="C7" s="13" t="s">
        <v>1996</v>
      </c>
      <c r="D7" s="13" t="s">
        <v>27</v>
      </c>
      <c r="E7" s="13" t="s">
        <v>15</v>
      </c>
      <c r="F7" s="13" t="s">
        <v>50</v>
      </c>
      <c r="G7" s="13" t="s">
        <v>65</v>
      </c>
      <c r="H7" s="13" t="s">
        <v>23</v>
      </c>
      <c r="I7" s="13" t="s">
        <v>31</v>
      </c>
      <c r="J7" s="13" t="s">
        <v>43</v>
      </c>
    </row>
    <row r="8" spans="2:30" x14ac:dyDescent="0.2">
      <c r="B8" s="14" t="s">
        <v>2011</v>
      </c>
      <c r="C8" s="14" t="s">
        <v>1987</v>
      </c>
      <c r="D8" s="12">
        <f>_xlfn.MAXIFS(Raw_data!$J$2:$J$1002,Raw_data!$D$2:$D$1002,Formulas!D7)</f>
        <v>256561</v>
      </c>
      <c r="E8" s="12">
        <f>_xlfn.MAXIFS(Raw_data!$J$2:$J$1002,Raw_data!$D$2:$D$1002,Formulas!E7)</f>
        <v>255369</v>
      </c>
      <c r="F8" s="12">
        <f>_xlfn.MAXIFS(Raw_data!$J$2:$J$1002,Raw_data!$D$2:$D$1002,Formulas!F7)</f>
        <v>258498</v>
      </c>
      <c r="G8" s="12">
        <f>_xlfn.MAXIFS(Raw_data!$J$2:$J$1002,Raw_data!$D$2:$D$1002,Formulas!G7)</f>
        <v>258426</v>
      </c>
      <c r="H8" s="12">
        <f>_xlfn.MAXIFS(Raw_data!$J$2:$J$1002,Raw_data!$D$2:$D$1002,Formulas!H7)</f>
        <v>250953</v>
      </c>
      <c r="I8" s="12">
        <f>_xlfn.MAXIFS(Raw_data!$J$2:$J$1002,Raw_data!$D$2:$D$1002,Formulas!I7)</f>
        <v>255431</v>
      </c>
      <c r="J8" s="12">
        <f>_xlfn.MAXIFS(Raw_data!$J$2:$J$1002,Raw_data!$D$2:$D$1002,Formulas!J7)</f>
        <v>257194</v>
      </c>
      <c r="K8" t="str">
        <f ca="1">_xlfn.FORMULATEXT(D8)</f>
        <v>=MAXIFS(Raw_data!$J$2:$J$1002,Raw_data!$D$2:$D$1002,Formulas!D7)</v>
      </c>
    </row>
    <row r="9" spans="2:30" x14ac:dyDescent="0.2">
      <c r="B9" s="14" t="s">
        <v>19</v>
      </c>
      <c r="C9" s="14" t="s">
        <v>2009</v>
      </c>
      <c r="D9" s="12">
        <f>_xlfn.MAXIFS(Raw_data!$K$2:$K$1002,Raw_data!$L$2:$L$1002,Formulas!$B$9,Raw_data!$D$2:$D$1002,Formulas!D7)</f>
        <v>0.39</v>
      </c>
      <c r="E9" s="12">
        <f>_xlfn.MAXIFS(Raw_data!$K$2:$K$1002,Raw_data!$L$2:$L$1002,Formulas!$B$9,Raw_data!$D$2:$D$1002,Formulas!E7)</f>
        <v>0.39</v>
      </c>
      <c r="F9" s="12">
        <f>_xlfn.MAXIFS(Raw_data!$K$2:$K$1002,Raw_data!$L$2:$L$1002,Formulas!$B$9,Raw_data!$D$2:$D$1002,Formulas!F7)</f>
        <v>0.38</v>
      </c>
      <c r="G9" s="12">
        <f>_xlfn.MAXIFS(Raw_data!$K$2:$K$1002,Raw_data!$L$2:$L$1002,Formulas!$B$9,Raw_data!$D$2:$D$1002,Formulas!G7)</f>
        <v>0.4</v>
      </c>
      <c r="H9" s="12">
        <f>_xlfn.MAXIFS(Raw_data!$K$2:$K$1002,Raw_data!$L$2:$L$1002,Formulas!$B$9,Raw_data!$D$2:$D$1002,Formulas!H7)</f>
        <v>0.39</v>
      </c>
      <c r="I9" s="12">
        <f>_xlfn.MAXIFS(Raw_data!$K$2:$K$1002,Raw_data!$L$2:$L$1002,Formulas!$B$9,Raw_data!$D$2:$D$1002,Formulas!I7)</f>
        <v>0.39</v>
      </c>
      <c r="J9" s="12">
        <f>_xlfn.MAXIFS(Raw_data!$K$2:$K$1002,Raw_data!$L$2:$L$1002,Formulas!$B$9,Raw_data!$D$2:$D$1002,Formulas!J7)</f>
        <v>0.37</v>
      </c>
      <c r="K9" t="str">
        <f ca="1">_xlfn.FORMULATEXT(D9)</f>
        <v>=MAXIFS(Raw_data!$K$2:$K$1002,Raw_data!$L$2:$L$1002,Formulas!$B$9,Raw_data!$D$2:$D$1002,Formulas!D7)</v>
      </c>
      <c r="W9" s="42" t="s">
        <v>1995</v>
      </c>
      <c r="X9" s="42"/>
      <c r="Y9" s="42"/>
      <c r="Z9" s="42"/>
      <c r="AA9" s="42"/>
      <c r="AB9" s="42"/>
      <c r="AC9" s="42"/>
      <c r="AD9" s="42"/>
    </row>
    <row r="10" spans="2:30" x14ac:dyDescent="0.2">
      <c r="B10" s="14" t="s">
        <v>2011</v>
      </c>
      <c r="C10" s="14" t="s">
        <v>1988</v>
      </c>
      <c r="D10" s="49">
        <f>AVERAGEIF(Raw_data!$D$2:$D$1002,Formulas!D7,Raw_data!$J$2:$J$1002)</f>
        <v>97790.452282157683</v>
      </c>
      <c r="E10" s="49">
        <f>AVERAGEIF(Raw_data!$D$2:$D$1002,Formulas!E7,Raw_data!$J$2:$J$1002)</f>
        <v>122802.89166666666</v>
      </c>
      <c r="F10" s="49">
        <f>AVERAGEIF(Raw_data!$D$2:$D$1002,Formulas!F7,Raw_data!$J$2:$J$1002)</f>
        <v>111049.85714285714</v>
      </c>
      <c r="G10" s="49">
        <f>AVERAGEIF(Raw_data!$D$2:$D$1002,Formulas!G7,Raw_data!$J$2:$J$1002)</f>
        <v>124106.206185567</v>
      </c>
      <c r="H10" s="49">
        <f>AVERAGEIF(Raw_data!$D$2:$D$1002,Formulas!H7,Raw_data!$J$2:$J$1002)</f>
        <v>118058.44</v>
      </c>
      <c r="I10" s="49">
        <f>AVERAGEIF(Raw_data!$D$2:$D$1002,Formulas!I7,Raw_data!$J$2:$J$1002)</f>
        <v>109035.20886075949</v>
      </c>
      <c r="J10" s="49">
        <f>AVERAGEIF(Raw_data!$D$2:$D$1002,Formulas!J7,Raw_data!$J$2:$J$1002)</f>
        <v>129663.03333333334</v>
      </c>
      <c r="K10" t="str">
        <f ca="1">_xlfn.FORMULATEXT(D10)</f>
        <v>=AVERAGEIF(Raw_data!$D$2:$D$1002,Formulas!D7,Raw_data!$J$2:$J$1002)</v>
      </c>
      <c r="W10" s="42"/>
      <c r="X10" s="42"/>
      <c r="Y10" s="42"/>
      <c r="Z10" s="42"/>
      <c r="AA10" s="42"/>
      <c r="AB10" s="42"/>
      <c r="AC10" s="42"/>
      <c r="AD10" s="42"/>
    </row>
    <row r="11" spans="2:30" x14ac:dyDescent="0.2">
      <c r="B11" s="14" t="s">
        <v>2011</v>
      </c>
      <c r="C11" s="14" t="s">
        <v>1997</v>
      </c>
      <c r="D11" s="12">
        <f>SUMIF(Raw_data!$D$2:$D$1002,Formulas!D7,Raw_data!$J$2:$J$1002)</f>
        <v>23567499</v>
      </c>
      <c r="E11" s="12">
        <f>SUMIF(Raw_data!$D$2:$D$1002,Formulas!E7,Raw_data!$J$2:$J$1002)</f>
        <v>14736347</v>
      </c>
      <c r="F11" s="12">
        <f>SUMIF(Raw_data!$D$2:$D$1002,Formulas!F7,Raw_data!$J$2:$J$1002)</f>
        <v>15546980</v>
      </c>
      <c r="G11" s="12">
        <f>SUMIF(Raw_data!$D$2:$D$1002,Formulas!G7,Raw_data!$J$2:$J$1002)</f>
        <v>12038302</v>
      </c>
      <c r="H11" s="12">
        <f>SUMIF(Raw_data!$D$2:$D$1002,Formulas!H7,Raw_data!$J$2:$J$1002)</f>
        <v>14757305</v>
      </c>
      <c r="I11" s="12">
        <f>SUMIF(Raw_data!$D$2:$D$1002,Formulas!I7,Raw_data!$J$2:$J$1002)</f>
        <v>17227563</v>
      </c>
      <c r="J11" s="12">
        <f>SUMIF(Raw_data!$D$2:$D$1002,Formulas!J7,Raw_data!$J$2:$J$1002)</f>
        <v>15559564</v>
      </c>
      <c r="K11" t="str">
        <f ca="1">_xlfn.FORMULATEXT(D11)</f>
        <v>=SUMIF(Raw_data!$D$2:$D$1002,Formulas!D7,Raw_data!$J$2:$J$1002)</v>
      </c>
      <c r="W11" s="42"/>
      <c r="X11" s="42"/>
      <c r="Y11" s="42"/>
      <c r="Z11" s="42"/>
      <c r="AA11" s="42"/>
      <c r="AB11" s="42"/>
      <c r="AC11" s="42"/>
      <c r="AD11" s="42"/>
    </row>
    <row r="12" spans="2:30" x14ac:dyDescent="0.2">
      <c r="B12" s="14" t="s">
        <v>2011</v>
      </c>
      <c r="C12" s="14" t="s">
        <v>2010</v>
      </c>
      <c r="D12" s="12">
        <f>COUNTIF(Raw_data!$D$2:$D$1002,Formulas!D7)</f>
        <v>241</v>
      </c>
      <c r="E12" s="12">
        <f>COUNTIF(Raw_data!$D$2:$D$1002,Formulas!E7)</f>
        <v>120</v>
      </c>
      <c r="F12" s="12">
        <f>COUNTIF(Raw_data!$D$2:$D$1002,Formulas!F7)</f>
        <v>140</v>
      </c>
      <c r="G12" s="12">
        <f>COUNTIF(Raw_data!$D$2:$D$1002,Formulas!G7)</f>
        <v>97</v>
      </c>
      <c r="H12" s="12">
        <f>COUNTIF(Raw_data!$D$2:$D$1002,Formulas!H7)</f>
        <v>125</v>
      </c>
      <c r="I12" s="12">
        <f>COUNTIF(Raw_data!$D$2:$D$1002,Formulas!I7)</f>
        <v>158</v>
      </c>
      <c r="J12" s="12">
        <f>COUNTIF(Raw_data!$D$2:$D$1002,Formulas!J7)</f>
        <v>120</v>
      </c>
      <c r="K12" t="str">
        <f ca="1">_xlfn.FORMULATEXT(D12)</f>
        <v>=COUNTIF(Raw_data!$D$2:$D$1002,Formulas!D7)</v>
      </c>
    </row>
    <row r="13" spans="2:30" x14ac:dyDescent="0.2">
      <c r="B13" s="14" t="s">
        <v>19</v>
      </c>
      <c r="C13" s="14" t="s">
        <v>2014</v>
      </c>
      <c r="D13" s="49">
        <f>AVERAGEIFS(Raw_data!$J$2:$J$1002,Raw_data!$L$2:$L$1002,Formulas!$B$13,Raw_data!$D$2:$D$1002,Formulas!D7)</f>
        <v>97301.581818181818</v>
      </c>
      <c r="E13" s="49">
        <f>AVERAGEIFS(Raw_data!$J$2:$J$1002,Raw_data!$L$2:$L$1002,Formulas!$B$13,Raw_data!$D$2:$D$1002,Formulas!E7)</f>
        <v>122272.33783783784</v>
      </c>
      <c r="F13" s="49">
        <f>AVERAGEIFS(Raw_data!$J$2:$J$1002,Raw_data!$L$2:$L$1002,Formulas!$B$13,Raw_data!$D$2:$D$1002,Formulas!F7)</f>
        <v>114303.80681818182</v>
      </c>
      <c r="G13" s="49">
        <f>AVERAGEIFS(Raw_data!$J$2:$J$1002,Raw_data!$L$2:$L$1002,Formulas!$B$13,Raw_data!$D$2:$D$1002,Formulas!G7)</f>
        <v>131935.23880597015</v>
      </c>
      <c r="H13" s="49">
        <f>AVERAGEIFS(Raw_data!$J$2:$J$1002,Raw_data!$L$2:$L$1002,Formulas!$B$13,Raw_data!$D$2:$D$1002,Formulas!H7)</f>
        <v>116915.02469135802</v>
      </c>
      <c r="I13" s="49">
        <f>AVERAGEIFS(Raw_data!$J$2:$J$1002,Raw_data!$L$2:$L$1002,Formulas!$B$13,Raw_data!$D$2:$D$1002,Formulas!I7)</f>
        <v>105572.72164948453</v>
      </c>
      <c r="J13" s="49">
        <f>AVERAGEIFS(Raw_data!$J$2:$J$1002,Raw_data!$L$2:$L$1002,Formulas!$B$13,Raw_data!$D$2:$D$1002,Formulas!J7)</f>
        <v>129095.79166666667</v>
      </c>
      <c r="K13" t="str">
        <f ca="1">_xlfn.FORMULATEXT(D13)</f>
        <v>=AVERAGEIFS(Raw_data!$J$2:$J$1002,Raw_data!$L$2:$L$1002,Formulas!$B$13,Raw_data!$D$2:$D$1002,Formulas!D7)</v>
      </c>
    </row>
    <row r="14" spans="2:30" x14ac:dyDescent="0.2">
      <c r="B14" s="14" t="s">
        <v>33</v>
      </c>
      <c r="C14" s="14" t="s">
        <v>2013</v>
      </c>
      <c r="D14" s="12">
        <f>SUMIFS(Raw_data!$J$2:$J$1002,Raw_data!$L$2:$L$1002,Formulas!$B$14,Raw_data!$D$2:$D$1002,Formulas!D7)</f>
        <v>5016064</v>
      </c>
      <c r="E14" s="12">
        <f>SUMIFS(Raw_data!$J$2:$J$1002,Raw_data!$L$2:$L$1002,Formulas!$B$14,Raw_data!$D$2:$D$1002,Formulas!E7)</f>
        <v>3574570</v>
      </c>
      <c r="F14" s="12">
        <f>SUMIFS(Raw_data!$J$2:$J$1002,Raw_data!$L$2:$L$1002,Formulas!$B$14,Raw_data!$D$2:$D$1002,Formulas!F7)</f>
        <v>3238037</v>
      </c>
      <c r="G14" s="12">
        <f>SUMIFS(Raw_data!$J$2:$J$1002,Raw_data!$L$2:$L$1002,Formulas!$B$14,Raw_data!$D$2:$D$1002,Formulas!G7)</f>
        <v>2180745</v>
      </c>
      <c r="H14" s="12">
        <f>SUMIFS(Raw_data!$J$2:$J$1002,Raw_data!$L$2:$L$1002,Formulas!$B$14,Raw_data!$D$2:$D$1002,Formulas!H7)</f>
        <v>3084193</v>
      </c>
      <c r="I14" s="12">
        <f>SUMIFS(Raw_data!$J$2:$J$1002,Raw_data!$L$2:$L$1002,Formulas!$B$14,Raw_data!$D$2:$D$1002,Formulas!I7)</f>
        <v>3114966</v>
      </c>
      <c r="J14" s="12">
        <f>SUMIFS(Raw_data!$J$2:$J$1002,Raw_data!$L$2:$L$1002,Formulas!$B$14,Raw_data!$D$2:$D$1002,Formulas!J7)</f>
        <v>4604955</v>
      </c>
      <c r="K14" t="str">
        <f ca="1">_xlfn.FORMULATEXT(D14)</f>
        <v>=SUMIFS(Raw_data!$J$2:$J$1002,Raw_data!$L$2:$L$1002,Formulas!$B$14,Raw_data!$D$2:$D$1002,Formulas!D7)</v>
      </c>
    </row>
    <row r="15" spans="2:30" x14ac:dyDescent="0.2">
      <c r="B15" s="14" t="s">
        <v>52</v>
      </c>
      <c r="C15" s="14" t="s">
        <v>2012</v>
      </c>
      <c r="D15" s="12">
        <f>COUNTIFS(Raw_data!$D$2:$D$1002,Formulas!D7,Raw_data!$L$2:$L$1002,Formulas!$B$15)</f>
        <v>26</v>
      </c>
      <c r="E15" s="12">
        <f>COUNTIFS(Raw_data!$D$2:$D$1002,Formulas!E7,Raw_data!$L$2:$L$1002,Formulas!$B$15)</f>
        <v>18</v>
      </c>
      <c r="F15" s="12">
        <f>COUNTIFS(Raw_data!$D$2:$D$1002,Formulas!F7,Raw_data!$L$2:$L$1002,Formulas!$B$15)</f>
        <v>21</v>
      </c>
      <c r="G15" s="12">
        <f>COUNTIFS(Raw_data!$D$2:$D$1002,Formulas!G7,Raw_data!$L$2:$L$1002,Formulas!$B$15)</f>
        <v>10</v>
      </c>
      <c r="H15" s="12">
        <f>COUNTIFS(Raw_data!$D$2:$D$1002,Formulas!H7,Raw_data!$L$2:$L$1002,Formulas!$B$15)</f>
        <v>19</v>
      </c>
      <c r="I15" s="12">
        <f>COUNTIFS(Raw_data!$D$2:$D$1002,Formulas!I7,Raw_data!$L$2:$L$1002,Formulas!$B$15)</f>
        <v>32</v>
      </c>
      <c r="J15" s="12">
        <f>COUNTIFS(Raw_data!$D$2:$D$1002,Formulas!J7,Raw_data!$L$2:$L$1002,Formulas!$B$15)</f>
        <v>13</v>
      </c>
      <c r="K15" t="str">
        <f ca="1">_xlfn.FORMULATEXT(D15)</f>
        <v>=COUNTIFS(Raw_data!$D$2:$D$1002,Formulas!D7,Raw_data!$L$2:$L$1002,Formulas!$B$15)</v>
      </c>
    </row>
  </sheetData>
  <mergeCells count="1">
    <mergeCell ref="W9:AD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3379E-9128-4122-9C23-3479AF029C97}">
  <sheetPr>
    <tabColor theme="9" tint="0.59999389629810485"/>
  </sheetPr>
  <dimension ref="C1:F4"/>
  <sheetViews>
    <sheetView showGridLines="0" workbookViewId="0">
      <selection activeCell="F7" sqref="F7"/>
    </sheetView>
  </sheetViews>
  <sheetFormatPr baseColWidth="10" defaultColWidth="8.83203125" defaultRowHeight="15" x14ac:dyDescent="0.2"/>
  <cols>
    <col min="6" max="6" width="64.1640625" customWidth="1"/>
  </cols>
  <sheetData>
    <row r="1" spans="3:6" x14ac:dyDescent="0.2">
      <c r="F1" s="41" t="s">
        <v>2864</v>
      </c>
    </row>
    <row r="3" spans="3:6" x14ac:dyDescent="0.2">
      <c r="C3" t="s">
        <v>2857</v>
      </c>
    </row>
    <row r="4" spans="3:6" x14ac:dyDescent="0.2">
      <c r="C4" t="s">
        <v>2863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8EBF2-7A7C-4DD3-9483-F6E2FC07181B}">
  <sheetPr>
    <tabColor theme="4" tint="-0.249977111117893"/>
  </sheetPr>
  <dimension ref="A1:B15"/>
  <sheetViews>
    <sheetView workbookViewId="0">
      <selection activeCell="A10" sqref="A10"/>
    </sheetView>
  </sheetViews>
  <sheetFormatPr baseColWidth="10" defaultColWidth="8.83203125" defaultRowHeight="15" x14ac:dyDescent="0.2"/>
  <cols>
    <col min="1" max="1" width="15.5" bestFit="1" customWidth="1"/>
    <col min="2" max="2" width="15.1640625" bestFit="1" customWidth="1"/>
    <col min="3" max="3" width="16.5" bestFit="1" customWidth="1"/>
  </cols>
  <sheetData>
    <row r="1" spans="1:2" x14ac:dyDescent="0.2">
      <c r="A1" s="41" t="s">
        <v>2865</v>
      </c>
      <c r="B1" s="39"/>
    </row>
    <row r="2" spans="1:2" x14ac:dyDescent="0.2">
      <c r="A2" s="40" t="s">
        <v>2858</v>
      </c>
    </row>
    <row r="3" spans="1:2" x14ac:dyDescent="0.2">
      <c r="A3" t="s">
        <v>2859</v>
      </c>
      <c r="B3" s="1"/>
    </row>
    <row r="4" spans="1:2" x14ac:dyDescent="0.2">
      <c r="A4" t="s">
        <v>2860</v>
      </c>
    </row>
    <row r="5" spans="1:2" x14ac:dyDescent="0.2">
      <c r="A5" t="s">
        <v>2861</v>
      </c>
    </row>
    <row r="6" spans="1:2" x14ac:dyDescent="0.2">
      <c r="A6" s="1" t="s">
        <v>2851</v>
      </c>
    </row>
    <row r="7" spans="1:2" x14ac:dyDescent="0.2">
      <c r="A7" t="s">
        <v>2852</v>
      </c>
    </row>
    <row r="8" spans="1:2" x14ac:dyDescent="0.2">
      <c r="A8" t="s">
        <v>2849</v>
      </c>
    </row>
    <row r="9" spans="1:2" x14ac:dyDescent="0.2">
      <c r="A9" t="s">
        <v>2850</v>
      </c>
    </row>
    <row r="10" spans="1:2" x14ac:dyDescent="0.2">
      <c r="A10" t="s">
        <v>2853</v>
      </c>
      <c r="B10" s="1"/>
    </row>
    <row r="11" spans="1:2" x14ac:dyDescent="0.2">
      <c r="A11" t="s">
        <v>2854</v>
      </c>
    </row>
    <row r="12" spans="1:2" x14ac:dyDescent="0.2">
      <c r="A12" t="s">
        <v>2855</v>
      </c>
    </row>
    <row r="13" spans="1:2" x14ac:dyDescent="0.2">
      <c r="A13" t="s">
        <v>2856</v>
      </c>
    </row>
    <row r="14" spans="1:2" x14ac:dyDescent="0.2">
      <c r="A14" t="s">
        <v>2854</v>
      </c>
    </row>
    <row r="15" spans="1:2" x14ac:dyDescent="0.2">
      <c r="A15" t="s">
        <v>2862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U1001"/>
  <sheetViews>
    <sheetView topLeftCell="D1" workbookViewId="0">
      <selection activeCell="O2" sqref="O2"/>
    </sheetView>
  </sheetViews>
  <sheetFormatPr baseColWidth="10" defaultColWidth="8.83203125" defaultRowHeight="15" x14ac:dyDescent="0.2"/>
  <cols>
    <col min="1" max="1" width="7.1640625" bestFit="1" customWidth="1"/>
    <col min="2" max="2" width="20.5" bestFit="1" customWidth="1"/>
    <col min="3" max="3" width="27.6640625" bestFit="1" customWidth="1"/>
    <col min="4" max="4" width="16.83203125" bestFit="1" customWidth="1"/>
    <col min="5" max="5" width="23.83203125" bestFit="1" customWidth="1"/>
    <col min="6" max="6" width="10" bestFit="1" customWidth="1"/>
    <col min="7" max="7" width="11" bestFit="1" customWidth="1"/>
    <col min="8" max="8" width="6.6640625" bestFit="1" customWidth="1"/>
    <col min="9" max="9" width="11.5" bestFit="1" customWidth="1"/>
    <col min="10" max="10" width="15.5" bestFit="1" customWidth="1"/>
    <col min="11" max="11" width="10.6640625" bestFit="1" customWidth="1"/>
    <col min="12" max="12" width="12.83203125" bestFit="1" customWidth="1"/>
    <col min="13" max="13" width="13.5" bestFit="1" customWidth="1"/>
    <col min="14" max="14" width="11.1640625" bestFit="1" customWidth="1"/>
    <col min="15" max="15" width="10.1640625" style="6" bestFit="1" customWidth="1"/>
    <col min="16" max="16" width="9.83203125" style="6" bestFit="1" customWidth="1"/>
    <col min="17" max="17" width="11.1640625" style="6" bestFit="1" customWidth="1"/>
    <col min="18" max="18" width="12.1640625" style="6" bestFit="1" customWidth="1"/>
    <col min="19" max="21" width="8.6640625" style="6"/>
  </cols>
  <sheetData>
    <row r="1" spans="1:21" s="2" customFormat="1" x14ac:dyDescent="0.2">
      <c r="A1" s="16" t="s">
        <v>0</v>
      </c>
      <c r="B1" s="16" t="s">
        <v>1</v>
      </c>
      <c r="C1" s="16" t="s">
        <v>2</v>
      </c>
      <c r="D1" s="16" t="s">
        <v>3</v>
      </c>
      <c r="E1" s="16" t="s">
        <v>4</v>
      </c>
      <c r="F1" s="16" t="s">
        <v>5</v>
      </c>
      <c r="G1" s="16" t="s">
        <v>6</v>
      </c>
      <c r="H1" s="16" t="s">
        <v>7</v>
      </c>
      <c r="I1" s="16" t="s">
        <v>8</v>
      </c>
      <c r="J1" s="16" t="s">
        <v>9</v>
      </c>
      <c r="K1" s="16" t="s">
        <v>10</v>
      </c>
      <c r="L1" s="16" t="s">
        <v>11</v>
      </c>
      <c r="M1" s="16" t="s">
        <v>12</v>
      </c>
      <c r="N1" s="16" t="s">
        <v>13</v>
      </c>
      <c r="O1" s="8" t="s">
        <v>1984</v>
      </c>
      <c r="P1" s="8" t="s">
        <v>1983</v>
      </c>
      <c r="Q1" s="8" t="s">
        <v>1985</v>
      </c>
      <c r="R1" s="8" t="s">
        <v>1986</v>
      </c>
      <c r="S1" s="8" t="s">
        <v>1992</v>
      </c>
      <c r="T1" s="8" t="s">
        <v>1993</v>
      </c>
      <c r="U1" s="8" t="s">
        <v>1994</v>
      </c>
    </row>
    <row r="2" spans="1:21" x14ac:dyDescent="0.2">
      <c r="A2" s="15" t="s">
        <v>410</v>
      </c>
      <c r="B2" s="15" t="s">
        <v>411</v>
      </c>
      <c r="C2" s="15" t="s">
        <v>61</v>
      </c>
      <c r="D2" s="15" t="s">
        <v>27</v>
      </c>
      <c r="E2" s="15" t="s">
        <v>16</v>
      </c>
      <c r="F2" s="15" t="s">
        <v>17</v>
      </c>
      <c r="G2" s="15" t="s">
        <v>47</v>
      </c>
      <c r="H2" s="15">
        <v>55</v>
      </c>
      <c r="I2" s="15">
        <v>42468</v>
      </c>
      <c r="J2" s="15">
        <v>141604</v>
      </c>
      <c r="K2" s="15">
        <v>0.15</v>
      </c>
      <c r="L2" s="15" t="s">
        <v>19</v>
      </c>
      <c r="M2" s="15" t="s">
        <v>63</v>
      </c>
      <c r="N2" s="17">
        <v>44485</v>
      </c>
      <c r="O2" s="5" t="str">
        <f>IF(LEN(TBL_Employees[[#This Row],[Exit Date]])&gt;0,"Not_Active","Active")</f>
        <v>Not_Active</v>
      </c>
      <c r="P2" s="6">
        <f>IF(TBL_Employees[[#This Row],[Emp_status]]="Not_Active",0,1)</f>
        <v>0</v>
      </c>
      <c r="Q2" s="7">
        <f>IFERROR(TBL_Employees[[#This Row],[Bonus %]]*TBL_Employees[[#This Row],[Annual Salary]],0)</f>
        <v>21240.6</v>
      </c>
      <c r="R2" s="7">
        <f>TBL_Employees[[#This Row],[Bonus Amount]]+TBL_Employees[[#This Row],[Annual Salary]]</f>
        <v>162844.6</v>
      </c>
      <c r="S2" s="6">
        <f>YEAR(TBL_Employees[[#This Row],[Hire Date]])</f>
        <v>2016</v>
      </c>
      <c r="T2" s="6">
        <f>WEEKNUM(TBL_Employees[[#This Row],[Hire Date]],1)</f>
        <v>15</v>
      </c>
      <c r="U2" s="6" t="str">
        <f>TEXT(TBL_Employees[[#This Row],[Hire Date]],"dddd")</f>
        <v>Friday</v>
      </c>
    </row>
    <row r="3" spans="1:21" x14ac:dyDescent="0.2">
      <c r="A3" s="15" t="s">
        <v>412</v>
      </c>
      <c r="B3" s="15" t="s">
        <v>413</v>
      </c>
      <c r="C3" s="15" t="s">
        <v>55</v>
      </c>
      <c r="D3" s="15" t="s">
        <v>27</v>
      </c>
      <c r="E3" s="15" t="s">
        <v>36</v>
      </c>
      <c r="F3" s="15" t="s">
        <v>28</v>
      </c>
      <c r="G3" s="15" t="s">
        <v>24</v>
      </c>
      <c r="H3" s="15">
        <v>59</v>
      </c>
      <c r="I3" s="15">
        <v>35763</v>
      </c>
      <c r="J3" s="15">
        <v>99975</v>
      </c>
      <c r="K3" s="15">
        <v>0</v>
      </c>
      <c r="L3" s="15" t="s">
        <v>33</v>
      </c>
      <c r="M3" s="15" t="s">
        <v>80</v>
      </c>
      <c r="N3" s="17" t="s">
        <v>21</v>
      </c>
      <c r="O3" s="5" t="str">
        <f>IF(LEN(TBL_Employees[[#This Row],[Exit Date]])&gt;0,"Not_Active","Active")</f>
        <v>Active</v>
      </c>
      <c r="P3" s="6">
        <f>IF(TBL_Employees[[#This Row],[Emp_status]]="Not_Active",0,1)</f>
        <v>1</v>
      </c>
      <c r="Q3" s="7">
        <f>IFERROR(TBL_Employees[[#This Row],[Bonus %]]*TBL_Employees[[#This Row],[Annual Salary]],0)</f>
        <v>0</v>
      </c>
      <c r="R3" s="7">
        <f>TBL_Employees[[#This Row],[Bonus Amount]]+TBL_Employees[[#This Row],[Annual Salary]]</f>
        <v>99975</v>
      </c>
      <c r="S3" s="6">
        <f>YEAR(TBL_Employees[[#This Row],[Hire Date]])</f>
        <v>1997</v>
      </c>
      <c r="T3" s="6">
        <f>WEEKNUM(TBL_Employees[[#This Row],[Hire Date]],1)</f>
        <v>48</v>
      </c>
      <c r="U3" s="6" t="str">
        <f>TEXT(TBL_Employees[[#This Row],[Hire Date]],"dddd")</f>
        <v>Saturday</v>
      </c>
    </row>
    <row r="4" spans="1:21" x14ac:dyDescent="0.2">
      <c r="A4" s="15" t="s">
        <v>57</v>
      </c>
      <c r="B4" s="15" t="s">
        <v>414</v>
      </c>
      <c r="C4" s="15" t="s">
        <v>40</v>
      </c>
      <c r="D4" s="15" t="s">
        <v>15</v>
      </c>
      <c r="E4" s="15" t="s">
        <v>44</v>
      </c>
      <c r="F4" s="15" t="s">
        <v>17</v>
      </c>
      <c r="G4" s="15" t="s">
        <v>18</v>
      </c>
      <c r="H4" s="15">
        <v>50</v>
      </c>
      <c r="I4" s="15">
        <v>39016</v>
      </c>
      <c r="J4" s="15">
        <v>163099</v>
      </c>
      <c r="K4" s="15">
        <v>0.2</v>
      </c>
      <c r="L4" s="15" t="s">
        <v>19</v>
      </c>
      <c r="M4" s="15" t="s">
        <v>20</v>
      </c>
      <c r="N4" s="17" t="s">
        <v>21</v>
      </c>
      <c r="O4" s="5" t="str">
        <f>IF(LEN(TBL_Employees[[#This Row],[Exit Date]])&gt;0,"Not_Active","Active")</f>
        <v>Active</v>
      </c>
      <c r="P4" s="6">
        <f>IF(TBL_Employees[[#This Row],[Emp_status]]="Not_Active",0,1)</f>
        <v>1</v>
      </c>
      <c r="Q4" s="7">
        <f>IFERROR(TBL_Employees[[#This Row],[Bonus %]]*TBL_Employees[[#This Row],[Annual Salary]],0)</f>
        <v>32619.800000000003</v>
      </c>
      <c r="R4" s="7">
        <f>TBL_Employees[[#This Row],[Bonus Amount]]+TBL_Employees[[#This Row],[Annual Salary]]</f>
        <v>195718.8</v>
      </c>
      <c r="S4" s="6">
        <f>YEAR(TBL_Employees[[#This Row],[Hire Date]])</f>
        <v>2006</v>
      </c>
      <c r="T4" s="6">
        <f>WEEKNUM(TBL_Employees[[#This Row],[Hire Date]],1)</f>
        <v>43</v>
      </c>
      <c r="U4" s="6" t="str">
        <f>TEXT(TBL_Employees[[#This Row],[Hire Date]],"dddd")</f>
        <v>Thursday</v>
      </c>
    </row>
    <row r="5" spans="1:21" x14ac:dyDescent="0.2">
      <c r="A5" s="15" t="s">
        <v>100</v>
      </c>
      <c r="B5" s="15" t="s">
        <v>415</v>
      </c>
      <c r="C5" s="15" t="s">
        <v>56</v>
      </c>
      <c r="D5" s="15" t="s">
        <v>27</v>
      </c>
      <c r="E5" s="15" t="s">
        <v>36</v>
      </c>
      <c r="F5" s="15" t="s">
        <v>17</v>
      </c>
      <c r="G5" s="15" t="s">
        <v>18</v>
      </c>
      <c r="H5" s="15">
        <v>26</v>
      </c>
      <c r="I5" s="15">
        <v>43735</v>
      </c>
      <c r="J5" s="15">
        <v>84913</v>
      </c>
      <c r="K5" s="15">
        <v>7.0000000000000007E-2</v>
      </c>
      <c r="L5" s="15" t="s">
        <v>19</v>
      </c>
      <c r="M5" s="15" t="s">
        <v>20</v>
      </c>
      <c r="N5" s="17" t="s">
        <v>21</v>
      </c>
      <c r="O5" s="5" t="str">
        <f>IF(LEN(TBL_Employees[[#This Row],[Exit Date]])&gt;0,"Not_Active","Active")</f>
        <v>Active</v>
      </c>
      <c r="P5" s="6">
        <f>IF(TBL_Employees[[#This Row],[Emp_status]]="Not_Active",0,1)</f>
        <v>1</v>
      </c>
      <c r="Q5" s="7">
        <f>IFERROR(TBL_Employees[[#This Row],[Bonus %]]*TBL_Employees[[#This Row],[Annual Salary]],0)</f>
        <v>5943.9100000000008</v>
      </c>
      <c r="R5" s="7">
        <f>TBL_Employees[[#This Row],[Bonus Amount]]+TBL_Employees[[#This Row],[Annual Salary]]</f>
        <v>90856.91</v>
      </c>
      <c r="S5" s="6">
        <f>YEAR(TBL_Employees[[#This Row],[Hire Date]])</f>
        <v>2019</v>
      </c>
      <c r="T5" s="6">
        <f>WEEKNUM(TBL_Employees[[#This Row],[Hire Date]],1)</f>
        <v>39</v>
      </c>
      <c r="U5" s="6" t="str">
        <f>TEXT(TBL_Employees[[#This Row],[Hire Date]],"dddd")</f>
        <v>Friday</v>
      </c>
    </row>
    <row r="6" spans="1:21" x14ac:dyDescent="0.2">
      <c r="A6" s="15" t="s">
        <v>362</v>
      </c>
      <c r="B6" s="15" t="s">
        <v>416</v>
      </c>
      <c r="C6" s="15" t="s">
        <v>42</v>
      </c>
      <c r="D6" s="15" t="s">
        <v>15</v>
      </c>
      <c r="E6" s="15" t="s">
        <v>36</v>
      </c>
      <c r="F6" s="15" t="s">
        <v>28</v>
      </c>
      <c r="G6" s="15" t="s">
        <v>24</v>
      </c>
      <c r="H6" s="15">
        <v>55</v>
      </c>
      <c r="I6" s="15">
        <v>35023</v>
      </c>
      <c r="J6" s="15">
        <v>95409</v>
      </c>
      <c r="K6" s="15">
        <v>0</v>
      </c>
      <c r="L6" s="15" t="s">
        <v>19</v>
      </c>
      <c r="M6" s="15" t="s">
        <v>39</v>
      </c>
      <c r="N6" s="17" t="s">
        <v>21</v>
      </c>
      <c r="O6" s="5" t="str">
        <f>IF(LEN(TBL_Employees[[#This Row],[Exit Date]])&gt;0,"Not_Active","Active")</f>
        <v>Active</v>
      </c>
      <c r="P6" s="6">
        <f>IF(TBL_Employees[[#This Row],[Emp_status]]="Not_Active",0,1)</f>
        <v>1</v>
      </c>
      <c r="Q6" s="7">
        <f>IFERROR(TBL_Employees[[#This Row],[Bonus %]]*TBL_Employees[[#This Row],[Annual Salary]],0)</f>
        <v>0</v>
      </c>
      <c r="R6" s="7">
        <f>TBL_Employees[[#This Row],[Bonus Amount]]+TBL_Employees[[#This Row],[Annual Salary]]</f>
        <v>95409</v>
      </c>
      <c r="S6" s="6">
        <f>YEAR(TBL_Employees[[#This Row],[Hire Date]])</f>
        <v>1995</v>
      </c>
      <c r="T6" s="6">
        <f>WEEKNUM(TBL_Employees[[#This Row],[Hire Date]],1)</f>
        <v>47</v>
      </c>
      <c r="U6" s="6" t="str">
        <f>TEXT(TBL_Employees[[#This Row],[Hire Date]],"dddd")</f>
        <v>Monday</v>
      </c>
    </row>
    <row r="7" spans="1:21" x14ac:dyDescent="0.2">
      <c r="A7" s="15" t="s">
        <v>417</v>
      </c>
      <c r="B7" s="15" t="s">
        <v>418</v>
      </c>
      <c r="C7" s="15" t="s">
        <v>94</v>
      </c>
      <c r="D7" s="15" t="s">
        <v>50</v>
      </c>
      <c r="E7" s="15" t="s">
        <v>32</v>
      </c>
      <c r="F7" s="15" t="s">
        <v>28</v>
      </c>
      <c r="G7" s="15" t="s">
        <v>24</v>
      </c>
      <c r="H7" s="15">
        <v>57</v>
      </c>
      <c r="I7" s="15">
        <v>42759</v>
      </c>
      <c r="J7" s="15">
        <v>50994</v>
      </c>
      <c r="K7" s="15">
        <v>0</v>
      </c>
      <c r="L7" s="15" t="s">
        <v>33</v>
      </c>
      <c r="M7" s="15" t="s">
        <v>80</v>
      </c>
      <c r="N7" s="17" t="s">
        <v>21</v>
      </c>
      <c r="O7" s="5" t="str">
        <f>IF(LEN(TBL_Employees[[#This Row],[Exit Date]])&gt;0,"Not_Active","Active")</f>
        <v>Active</v>
      </c>
      <c r="P7" s="6">
        <f>IF(TBL_Employees[[#This Row],[Emp_status]]="Not_Active",0,1)</f>
        <v>1</v>
      </c>
      <c r="Q7" s="7">
        <f>IFERROR(TBL_Employees[[#This Row],[Bonus %]]*TBL_Employees[[#This Row],[Annual Salary]],0)</f>
        <v>0</v>
      </c>
      <c r="R7" s="7">
        <f>TBL_Employees[[#This Row],[Bonus Amount]]+TBL_Employees[[#This Row],[Annual Salary]]</f>
        <v>50994</v>
      </c>
      <c r="S7" s="6">
        <f>YEAR(TBL_Employees[[#This Row],[Hire Date]])</f>
        <v>2017</v>
      </c>
      <c r="T7" s="6">
        <f>WEEKNUM(TBL_Employees[[#This Row],[Hire Date]],1)</f>
        <v>4</v>
      </c>
      <c r="U7" s="6" t="str">
        <f>TEXT(TBL_Employees[[#This Row],[Hire Date]],"dddd")</f>
        <v>Tuesday</v>
      </c>
    </row>
    <row r="8" spans="1:21" x14ac:dyDescent="0.2">
      <c r="A8" s="15" t="s">
        <v>99</v>
      </c>
      <c r="B8" s="15" t="s">
        <v>257</v>
      </c>
      <c r="C8" s="15" t="s">
        <v>62</v>
      </c>
      <c r="D8" s="15" t="s">
        <v>27</v>
      </c>
      <c r="E8" s="15" t="s">
        <v>32</v>
      </c>
      <c r="F8" s="15" t="s">
        <v>17</v>
      </c>
      <c r="G8" s="15" t="s">
        <v>18</v>
      </c>
      <c r="H8" s="15">
        <v>27</v>
      </c>
      <c r="I8" s="15">
        <v>44013</v>
      </c>
      <c r="J8" s="15">
        <v>119746</v>
      </c>
      <c r="K8" s="15">
        <v>0.1</v>
      </c>
      <c r="L8" s="15" t="s">
        <v>19</v>
      </c>
      <c r="M8" s="15" t="s">
        <v>39</v>
      </c>
      <c r="N8" s="17" t="s">
        <v>21</v>
      </c>
      <c r="O8" s="5" t="str">
        <f>IF(LEN(TBL_Employees[[#This Row],[Exit Date]])&gt;0,"Not_Active","Active")</f>
        <v>Active</v>
      </c>
      <c r="P8" s="6">
        <f>IF(TBL_Employees[[#This Row],[Emp_status]]="Not_Active",0,1)</f>
        <v>1</v>
      </c>
      <c r="Q8" s="7">
        <f>IFERROR(TBL_Employees[[#This Row],[Bonus %]]*TBL_Employees[[#This Row],[Annual Salary]],0)</f>
        <v>11974.6</v>
      </c>
      <c r="R8" s="7">
        <f>TBL_Employees[[#This Row],[Bonus Amount]]+TBL_Employees[[#This Row],[Annual Salary]]</f>
        <v>131720.6</v>
      </c>
      <c r="S8" s="6">
        <f>YEAR(TBL_Employees[[#This Row],[Hire Date]])</f>
        <v>2020</v>
      </c>
      <c r="T8" s="6">
        <f>WEEKNUM(TBL_Employees[[#This Row],[Hire Date]],1)</f>
        <v>27</v>
      </c>
      <c r="U8" s="6" t="str">
        <f>TEXT(TBL_Employees[[#This Row],[Hire Date]],"dddd")</f>
        <v>Wednesday</v>
      </c>
    </row>
    <row r="9" spans="1:21" x14ac:dyDescent="0.2">
      <c r="A9" s="15" t="s">
        <v>296</v>
      </c>
      <c r="B9" s="15" t="s">
        <v>419</v>
      </c>
      <c r="C9" s="15" t="s">
        <v>68</v>
      </c>
      <c r="D9" s="15" t="s">
        <v>15</v>
      </c>
      <c r="E9" s="15" t="s">
        <v>36</v>
      </c>
      <c r="F9" s="15" t="s">
        <v>28</v>
      </c>
      <c r="G9" s="15" t="s">
        <v>47</v>
      </c>
      <c r="H9" s="15">
        <v>25</v>
      </c>
      <c r="I9" s="15">
        <v>43967</v>
      </c>
      <c r="J9" s="15">
        <v>41336</v>
      </c>
      <c r="K9" s="15">
        <v>0</v>
      </c>
      <c r="L9" s="15" t="s">
        <v>19</v>
      </c>
      <c r="M9" s="15" t="s">
        <v>45</v>
      </c>
      <c r="N9" s="17">
        <v>44336</v>
      </c>
      <c r="O9" s="5" t="str">
        <f>IF(LEN(TBL_Employees[[#This Row],[Exit Date]])&gt;0,"Not_Active","Active")</f>
        <v>Not_Active</v>
      </c>
      <c r="P9" s="6">
        <f>IF(TBL_Employees[[#This Row],[Emp_status]]="Not_Active",0,1)</f>
        <v>0</v>
      </c>
      <c r="Q9" s="7">
        <f>IFERROR(TBL_Employees[[#This Row],[Bonus %]]*TBL_Employees[[#This Row],[Annual Salary]],0)</f>
        <v>0</v>
      </c>
      <c r="R9" s="7">
        <f>TBL_Employees[[#This Row],[Bonus Amount]]+TBL_Employees[[#This Row],[Annual Salary]]</f>
        <v>41336</v>
      </c>
      <c r="S9" s="6">
        <f>YEAR(TBL_Employees[[#This Row],[Hire Date]])</f>
        <v>2020</v>
      </c>
      <c r="T9" s="6">
        <f>WEEKNUM(TBL_Employees[[#This Row],[Hire Date]],1)</f>
        <v>20</v>
      </c>
      <c r="U9" s="6" t="str">
        <f>TEXT(TBL_Employees[[#This Row],[Hire Date]],"dddd")</f>
        <v>Saturday</v>
      </c>
    </row>
    <row r="10" spans="1:21" x14ac:dyDescent="0.2">
      <c r="A10" s="15" t="s">
        <v>420</v>
      </c>
      <c r="B10" s="15" t="s">
        <v>421</v>
      </c>
      <c r="C10" s="15" t="s">
        <v>62</v>
      </c>
      <c r="D10" s="15" t="s">
        <v>65</v>
      </c>
      <c r="E10" s="15" t="s">
        <v>36</v>
      </c>
      <c r="F10" s="15" t="s">
        <v>28</v>
      </c>
      <c r="G10" s="15" t="s">
        <v>18</v>
      </c>
      <c r="H10" s="15">
        <v>29</v>
      </c>
      <c r="I10" s="15">
        <v>43490</v>
      </c>
      <c r="J10" s="15">
        <v>113527</v>
      </c>
      <c r="K10" s="15">
        <v>0.06</v>
      </c>
      <c r="L10" s="15" t="s">
        <v>19</v>
      </c>
      <c r="M10" s="15" t="s">
        <v>25</v>
      </c>
      <c r="N10" s="17" t="s">
        <v>21</v>
      </c>
      <c r="O10" s="5" t="str">
        <f>IF(LEN(TBL_Employees[[#This Row],[Exit Date]])&gt;0,"Not_Active","Active")</f>
        <v>Active</v>
      </c>
      <c r="P10" s="6">
        <f>IF(TBL_Employees[[#This Row],[Emp_status]]="Not_Active",0,1)</f>
        <v>1</v>
      </c>
      <c r="Q10" s="7">
        <f>IFERROR(TBL_Employees[[#This Row],[Bonus %]]*TBL_Employees[[#This Row],[Annual Salary]],0)</f>
        <v>6811.62</v>
      </c>
      <c r="R10" s="7">
        <f>TBL_Employees[[#This Row],[Bonus Amount]]+TBL_Employees[[#This Row],[Annual Salary]]</f>
        <v>120338.62</v>
      </c>
      <c r="S10" s="6">
        <f>YEAR(TBL_Employees[[#This Row],[Hire Date]])</f>
        <v>2019</v>
      </c>
      <c r="T10" s="6">
        <f>WEEKNUM(TBL_Employees[[#This Row],[Hire Date]],1)</f>
        <v>4</v>
      </c>
      <c r="U10" s="6" t="str">
        <f>TEXT(TBL_Employees[[#This Row],[Hire Date]],"dddd")</f>
        <v>Friday</v>
      </c>
    </row>
    <row r="11" spans="1:21" x14ac:dyDescent="0.2">
      <c r="A11" s="15" t="s">
        <v>422</v>
      </c>
      <c r="B11" s="15" t="s">
        <v>423</v>
      </c>
      <c r="C11" s="15" t="s">
        <v>42</v>
      </c>
      <c r="D11" s="15" t="s">
        <v>15</v>
      </c>
      <c r="E11" s="15" t="s">
        <v>44</v>
      </c>
      <c r="F11" s="15" t="s">
        <v>17</v>
      </c>
      <c r="G11" s="15" t="s">
        <v>18</v>
      </c>
      <c r="H11" s="15">
        <v>34</v>
      </c>
      <c r="I11" s="15">
        <v>43264</v>
      </c>
      <c r="J11" s="15">
        <v>77203</v>
      </c>
      <c r="K11" s="15">
        <v>0</v>
      </c>
      <c r="L11" s="15" t="s">
        <v>19</v>
      </c>
      <c r="M11" s="15" t="s">
        <v>20</v>
      </c>
      <c r="N11" s="17" t="s">
        <v>21</v>
      </c>
      <c r="O11" s="5" t="str">
        <f>IF(LEN(TBL_Employees[[#This Row],[Exit Date]])&gt;0,"Not_Active","Active")</f>
        <v>Active</v>
      </c>
      <c r="P11" s="6">
        <f>IF(TBL_Employees[[#This Row],[Emp_status]]="Not_Active",0,1)</f>
        <v>1</v>
      </c>
      <c r="Q11" s="7">
        <f>IFERROR(TBL_Employees[[#This Row],[Bonus %]]*TBL_Employees[[#This Row],[Annual Salary]],0)</f>
        <v>0</v>
      </c>
      <c r="R11" s="7">
        <f>TBL_Employees[[#This Row],[Bonus Amount]]+TBL_Employees[[#This Row],[Annual Salary]]</f>
        <v>77203</v>
      </c>
      <c r="S11" s="6">
        <f>YEAR(TBL_Employees[[#This Row],[Hire Date]])</f>
        <v>2018</v>
      </c>
      <c r="T11" s="6">
        <f>WEEKNUM(TBL_Employees[[#This Row],[Hire Date]],1)</f>
        <v>24</v>
      </c>
      <c r="U11" s="6" t="str">
        <f>TEXT(TBL_Employees[[#This Row],[Hire Date]],"dddd")</f>
        <v>Wednesday</v>
      </c>
    </row>
    <row r="12" spans="1:21" x14ac:dyDescent="0.2">
      <c r="A12" s="15" t="s">
        <v>174</v>
      </c>
      <c r="B12" s="15" t="s">
        <v>424</v>
      </c>
      <c r="C12" s="15" t="s">
        <v>61</v>
      </c>
      <c r="D12" s="15" t="s">
        <v>23</v>
      </c>
      <c r="E12" s="15" t="s">
        <v>36</v>
      </c>
      <c r="F12" s="15" t="s">
        <v>17</v>
      </c>
      <c r="G12" s="15" t="s">
        <v>24</v>
      </c>
      <c r="H12" s="15">
        <v>36</v>
      </c>
      <c r="I12" s="15">
        <v>39855</v>
      </c>
      <c r="J12" s="15">
        <v>157333</v>
      </c>
      <c r="K12" s="15">
        <v>0.15</v>
      </c>
      <c r="L12" s="15" t="s">
        <v>19</v>
      </c>
      <c r="M12" s="15" t="s">
        <v>45</v>
      </c>
      <c r="N12" s="17" t="s">
        <v>21</v>
      </c>
      <c r="O12" s="5" t="str">
        <f>IF(LEN(TBL_Employees[[#This Row],[Exit Date]])&gt;0,"Not_Active","Active")</f>
        <v>Active</v>
      </c>
      <c r="P12" s="6">
        <f>IF(TBL_Employees[[#This Row],[Emp_status]]="Not_Active",0,1)</f>
        <v>1</v>
      </c>
      <c r="Q12" s="7">
        <f>IFERROR(TBL_Employees[[#This Row],[Bonus %]]*TBL_Employees[[#This Row],[Annual Salary]],0)</f>
        <v>23599.95</v>
      </c>
      <c r="R12" s="7">
        <f>TBL_Employees[[#This Row],[Bonus Amount]]+TBL_Employees[[#This Row],[Annual Salary]]</f>
        <v>180932.95</v>
      </c>
      <c r="S12" s="6">
        <f>YEAR(TBL_Employees[[#This Row],[Hire Date]])</f>
        <v>2009</v>
      </c>
      <c r="T12" s="6">
        <f>WEEKNUM(TBL_Employees[[#This Row],[Hire Date]],1)</f>
        <v>7</v>
      </c>
      <c r="U12" s="6" t="str">
        <f>TEXT(TBL_Employees[[#This Row],[Hire Date]],"dddd")</f>
        <v>Wednesday</v>
      </c>
    </row>
    <row r="13" spans="1:21" x14ac:dyDescent="0.2">
      <c r="A13" s="15" t="s">
        <v>425</v>
      </c>
      <c r="B13" s="15" t="s">
        <v>426</v>
      </c>
      <c r="C13" s="15" t="s">
        <v>84</v>
      </c>
      <c r="D13" s="15" t="s">
        <v>31</v>
      </c>
      <c r="E13" s="15" t="s">
        <v>44</v>
      </c>
      <c r="F13" s="15" t="s">
        <v>17</v>
      </c>
      <c r="G13" s="15" t="s">
        <v>18</v>
      </c>
      <c r="H13" s="15">
        <v>27</v>
      </c>
      <c r="I13" s="15">
        <v>44490</v>
      </c>
      <c r="J13" s="15">
        <v>109851</v>
      </c>
      <c r="K13" s="15">
        <v>0</v>
      </c>
      <c r="L13" s="15" t="s">
        <v>19</v>
      </c>
      <c r="M13" s="15" t="s">
        <v>63</v>
      </c>
      <c r="N13" s="17" t="s">
        <v>21</v>
      </c>
      <c r="O13" s="5" t="str">
        <f>IF(LEN(TBL_Employees[[#This Row],[Exit Date]])&gt;0,"Not_Active","Active")</f>
        <v>Active</v>
      </c>
      <c r="P13" s="6">
        <f>IF(TBL_Employees[[#This Row],[Emp_status]]="Not_Active",0,1)</f>
        <v>1</v>
      </c>
      <c r="Q13" s="7">
        <f>IFERROR(TBL_Employees[[#This Row],[Bonus %]]*TBL_Employees[[#This Row],[Annual Salary]],0)</f>
        <v>0</v>
      </c>
      <c r="R13" s="7">
        <f>TBL_Employees[[#This Row],[Bonus Amount]]+TBL_Employees[[#This Row],[Annual Salary]]</f>
        <v>109851</v>
      </c>
      <c r="S13" s="6">
        <f>YEAR(TBL_Employees[[#This Row],[Hire Date]])</f>
        <v>2021</v>
      </c>
      <c r="T13" s="6">
        <f>WEEKNUM(TBL_Employees[[#This Row],[Hire Date]],1)</f>
        <v>43</v>
      </c>
      <c r="U13" s="6" t="str">
        <f>TEXT(TBL_Employees[[#This Row],[Hire Date]],"dddd")</f>
        <v>Thursday</v>
      </c>
    </row>
    <row r="14" spans="1:21" x14ac:dyDescent="0.2">
      <c r="A14" s="15" t="s">
        <v>46</v>
      </c>
      <c r="B14" s="15" t="s">
        <v>427</v>
      </c>
      <c r="C14" s="15" t="s">
        <v>62</v>
      </c>
      <c r="D14" s="15" t="s">
        <v>23</v>
      </c>
      <c r="E14" s="15" t="s">
        <v>36</v>
      </c>
      <c r="F14" s="15" t="s">
        <v>28</v>
      </c>
      <c r="G14" s="15" t="s">
        <v>18</v>
      </c>
      <c r="H14" s="15">
        <v>59</v>
      </c>
      <c r="I14" s="15">
        <v>36233</v>
      </c>
      <c r="J14" s="15">
        <v>105086</v>
      </c>
      <c r="K14" s="15">
        <v>0.09</v>
      </c>
      <c r="L14" s="15" t="s">
        <v>19</v>
      </c>
      <c r="M14" s="15" t="s">
        <v>25</v>
      </c>
      <c r="N14" s="17" t="s">
        <v>21</v>
      </c>
      <c r="O14" s="5" t="str">
        <f>IF(LEN(TBL_Employees[[#This Row],[Exit Date]])&gt;0,"Not_Active","Active")</f>
        <v>Active</v>
      </c>
      <c r="P14" s="6">
        <f>IF(TBL_Employees[[#This Row],[Emp_status]]="Not_Active",0,1)</f>
        <v>1</v>
      </c>
      <c r="Q14" s="7">
        <f>IFERROR(TBL_Employees[[#This Row],[Bonus %]]*TBL_Employees[[#This Row],[Annual Salary]],0)</f>
        <v>9457.74</v>
      </c>
      <c r="R14" s="7">
        <f>TBL_Employees[[#This Row],[Bonus Amount]]+TBL_Employees[[#This Row],[Annual Salary]]</f>
        <v>114543.74</v>
      </c>
      <c r="S14" s="6">
        <f>YEAR(TBL_Employees[[#This Row],[Hire Date]])</f>
        <v>1999</v>
      </c>
      <c r="T14" s="6">
        <f>WEEKNUM(TBL_Employees[[#This Row],[Hire Date]],1)</f>
        <v>12</v>
      </c>
      <c r="U14" s="6" t="str">
        <f>TEXT(TBL_Employees[[#This Row],[Hire Date]],"dddd")</f>
        <v>Sunday</v>
      </c>
    </row>
    <row r="15" spans="1:21" x14ac:dyDescent="0.2">
      <c r="A15" s="15" t="s">
        <v>428</v>
      </c>
      <c r="B15" s="15" t="s">
        <v>429</v>
      </c>
      <c r="C15" s="15" t="s">
        <v>61</v>
      </c>
      <c r="D15" s="15" t="s">
        <v>15</v>
      </c>
      <c r="E15" s="15" t="s">
        <v>16</v>
      </c>
      <c r="F15" s="15" t="s">
        <v>17</v>
      </c>
      <c r="G15" s="15" t="s">
        <v>24</v>
      </c>
      <c r="H15" s="15">
        <v>51</v>
      </c>
      <c r="I15" s="15">
        <v>44357</v>
      </c>
      <c r="J15" s="15">
        <v>146742</v>
      </c>
      <c r="K15" s="15">
        <v>0.1</v>
      </c>
      <c r="L15" s="15" t="s">
        <v>33</v>
      </c>
      <c r="M15" s="15" t="s">
        <v>74</v>
      </c>
      <c r="N15" s="17" t="s">
        <v>21</v>
      </c>
      <c r="O15" s="5" t="str">
        <f>IF(LEN(TBL_Employees[[#This Row],[Exit Date]])&gt;0,"Not_Active","Active")</f>
        <v>Active</v>
      </c>
      <c r="P15" s="6">
        <f>IF(TBL_Employees[[#This Row],[Emp_status]]="Not_Active",0,1)</f>
        <v>1</v>
      </c>
      <c r="Q15" s="7">
        <f>IFERROR(TBL_Employees[[#This Row],[Bonus %]]*TBL_Employees[[#This Row],[Annual Salary]],0)</f>
        <v>14674.2</v>
      </c>
      <c r="R15" s="7">
        <f>TBL_Employees[[#This Row],[Bonus Amount]]+TBL_Employees[[#This Row],[Annual Salary]]</f>
        <v>161416.20000000001</v>
      </c>
      <c r="S15" s="6">
        <f>YEAR(TBL_Employees[[#This Row],[Hire Date]])</f>
        <v>2021</v>
      </c>
      <c r="T15" s="6">
        <f>WEEKNUM(TBL_Employees[[#This Row],[Hire Date]],1)</f>
        <v>24</v>
      </c>
      <c r="U15" s="6" t="str">
        <f>TEXT(TBL_Employees[[#This Row],[Hire Date]],"dddd")</f>
        <v>Thursday</v>
      </c>
    </row>
    <row r="16" spans="1:21" x14ac:dyDescent="0.2">
      <c r="A16" s="15" t="s">
        <v>430</v>
      </c>
      <c r="B16" s="15" t="s">
        <v>431</v>
      </c>
      <c r="C16" s="15" t="s">
        <v>42</v>
      </c>
      <c r="D16" s="15" t="s">
        <v>65</v>
      </c>
      <c r="E16" s="15" t="s">
        <v>44</v>
      </c>
      <c r="F16" s="15" t="s">
        <v>28</v>
      </c>
      <c r="G16" s="15" t="s">
        <v>24</v>
      </c>
      <c r="H16" s="15">
        <v>31</v>
      </c>
      <c r="I16" s="15">
        <v>43043</v>
      </c>
      <c r="J16" s="15">
        <v>97078</v>
      </c>
      <c r="K16" s="15">
        <v>0</v>
      </c>
      <c r="L16" s="15" t="s">
        <v>19</v>
      </c>
      <c r="M16" s="15" t="s">
        <v>25</v>
      </c>
      <c r="N16" s="17">
        <v>43899</v>
      </c>
      <c r="O16" s="5" t="str">
        <f>IF(LEN(TBL_Employees[[#This Row],[Exit Date]])&gt;0,"Not_Active","Active")</f>
        <v>Not_Active</v>
      </c>
      <c r="P16" s="6">
        <f>IF(TBL_Employees[[#This Row],[Emp_status]]="Not_Active",0,1)</f>
        <v>0</v>
      </c>
      <c r="Q16" s="7">
        <f>IFERROR(TBL_Employees[[#This Row],[Bonus %]]*TBL_Employees[[#This Row],[Annual Salary]],0)</f>
        <v>0</v>
      </c>
      <c r="R16" s="7">
        <f>TBL_Employees[[#This Row],[Bonus Amount]]+TBL_Employees[[#This Row],[Annual Salary]]</f>
        <v>97078</v>
      </c>
      <c r="S16" s="6">
        <f>YEAR(TBL_Employees[[#This Row],[Hire Date]])</f>
        <v>2017</v>
      </c>
      <c r="T16" s="6">
        <f>WEEKNUM(TBL_Employees[[#This Row],[Hire Date]],1)</f>
        <v>44</v>
      </c>
      <c r="U16" s="6" t="str">
        <f>TEXT(TBL_Employees[[#This Row],[Hire Date]],"dddd")</f>
        <v>Saturday</v>
      </c>
    </row>
    <row r="17" spans="1:21" x14ac:dyDescent="0.2">
      <c r="A17" s="15" t="s">
        <v>432</v>
      </c>
      <c r="B17" s="15" t="s">
        <v>433</v>
      </c>
      <c r="C17" s="15" t="s">
        <v>14</v>
      </c>
      <c r="D17" s="15" t="s">
        <v>43</v>
      </c>
      <c r="E17" s="15" t="s">
        <v>16</v>
      </c>
      <c r="F17" s="15" t="s">
        <v>17</v>
      </c>
      <c r="G17" s="15" t="s">
        <v>24</v>
      </c>
      <c r="H17" s="15">
        <v>41</v>
      </c>
      <c r="I17" s="15">
        <v>41346</v>
      </c>
      <c r="J17" s="15">
        <v>249270</v>
      </c>
      <c r="K17" s="15">
        <v>0.3</v>
      </c>
      <c r="L17" s="15" t="s">
        <v>19</v>
      </c>
      <c r="M17" s="15" t="s">
        <v>63</v>
      </c>
      <c r="N17" s="17" t="s">
        <v>21</v>
      </c>
      <c r="O17" s="5" t="str">
        <f>IF(LEN(TBL_Employees[[#This Row],[Exit Date]])&gt;0,"Not_Active","Active")</f>
        <v>Active</v>
      </c>
      <c r="P17" s="6">
        <f>IF(TBL_Employees[[#This Row],[Emp_status]]="Not_Active",0,1)</f>
        <v>1</v>
      </c>
      <c r="Q17" s="7">
        <f>IFERROR(TBL_Employees[[#This Row],[Bonus %]]*TBL_Employees[[#This Row],[Annual Salary]],0)</f>
        <v>74781</v>
      </c>
      <c r="R17" s="7">
        <f>TBL_Employees[[#This Row],[Bonus Amount]]+TBL_Employees[[#This Row],[Annual Salary]]</f>
        <v>324051</v>
      </c>
      <c r="S17" s="6">
        <f>YEAR(TBL_Employees[[#This Row],[Hire Date]])</f>
        <v>2013</v>
      </c>
      <c r="T17" s="6">
        <f>WEEKNUM(TBL_Employees[[#This Row],[Hire Date]],1)</f>
        <v>11</v>
      </c>
      <c r="U17" s="6" t="str">
        <f>TEXT(TBL_Employees[[#This Row],[Hire Date]],"dddd")</f>
        <v>Wednesday</v>
      </c>
    </row>
    <row r="18" spans="1:21" x14ac:dyDescent="0.2">
      <c r="A18" s="15" t="s">
        <v>434</v>
      </c>
      <c r="B18" s="15" t="s">
        <v>435</v>
      </c>
      <c r="C18" s="15" t="s">
        <v>40</v>
      </c>
      <c r="D18" s="15" t="s">
        <v>15</v>
      </c>
      <c r="E18" s="15" t="s">
        <v>16</v>
      </c>
      <c r="F18" s="15" t="s">
        <v>17</v>
      </c>
      <c r="G18" s="15" t="s">
        <v>47</v>
      </c>
      <c r="H18" s="15">
        <v>65</v>
      </c>
      <c r="I18" s="15">
        <v>37319</v>
      </c>
      <c r="J18" s="15">
        <v>175837</v>
      </c>
      <c r="K18" s="15">
        <v>0.2</v>
      </c>
      <c r="L18" s="15" t="s">
        <v>19</v>
      </c>
      <c r="M18" s="15" t="s">
        <v>39</v>
      </c>
      <c r="N18" s="17" t="s">
        <v>21</v>
      </c>
      <c r="O18" s="5" t="str">
        <f>IF(LEN(TBL_Employees[[#This Row],[Exit Date]])&gt;0,"Not_Active","Active")</f>
        <v>Active</v>
      </c>
      <c r="P18" s="6">
        <f>IF(TBL_Employees[[#This Row],[Emp_status]]="Not_Active",0,1)</f>
        <v>1</v>
      </c>
      <c r="Q18" s="7">
        <f>IFERROR(TBL_Employees[[#This Row],[Bonus %]]*TBL_Employees[[#This Row],[Annual Salary]],0)</f>
        <v>35167.4</v>
      </c>
      <c r="R18" s="7">
        <f>TBL_Employees[[#This Row],[Bonus Amount]]+TBL_Employees[[#This Row],[Annual Salary]]</f>
        <v>211004.4</v>
      </c>
      <c r="S18" s="6">
        <f>YEAR(TBL_Employees[[#This Row],[Hire Date]])</f>
        <v>2002</v>
      </c>
      <c r="T18" s="6">
        <f>WEEKNUM(TBL_Employees[[#This Row],[Hire Date]],1)</f>
        <v>10</v>
      </c>
      <c r="U18" s="6" t="str">
        <f>TEXT(TBL_Employees[[#This Row],[Hire Date]],"dddd")</f>
        <v>Monday</v>
      </c>
    </row>
    <row r="19" spans="1:21" x14ac:dyDescent="0.2">
      <c r="A19" s="15" t="s">
        <v>436</v>
      </c>
      <c r="B19" s="15" t="s">
        <v>437</v>
      </c>
      <c r="C19" s="15" t="s">
        <v>61</v>
      </c>
      <c r="D19" s="15" t="s">
        <v>43</v>
      </c>
      <c r="E19" s="15" t="s">
        <v>44</v>
      </c>
      <c r="F19" s="15" t="s">
        <v>17</v>
      </c>
      <c r="G19" s="15" t="s">
        <v>51</v>
      </c>
      <c r="H19" s="15">
        <v>64</v>
      </c>
      <c r="I19" s="15">
        <v>37956</v>
      </c>
      <c r="J19" s="15">
        <v>154828</v>
      </c>
      <c r="K19" s="15">
        <v>0.13</v>
      </c>
      <c r="L19" s="15" t="s">
        <v>19</v>
      </c>
      <c r="M19" s="15" t="s">
        <v>63</v>
      </c>
      <c r="N19" s="17" t="s">
        <v>21</v>
      </c>
      <c r="O19" s="5" t="str">
        <f>IF(LEN(TBL_Employees[[#This Row],[Exit Date]])&gt;0,"Not_Active","Active")</f>
        <v>Active</v>
      </c>
      <c r="P19" s="6">
        <f>IF(TBL_Employees[[#This Row],[Emp_status]]="Not_Active",0,1)</f>
        <v>1</v>
      </c>
      <c r="Q19" s="7">
        <f>IFERROR(TBL_Employees[[#This Row],[Bonus %]]*TBL_Employees[[#This Row],[Annual Salary]],0)</f>
        <v>20127.64</v>
      </c>
      <c r="R19" s="7">
        <f>TBL_Employees[[#This Row],[Bonus Amount]]+TBL_Employees[[#This Row],[Annual Salary]]</f>
        <v>174955.64</v>
      </c>
      <c r="S19" s="6">
        <f>YEAR(TBL_Employees[[#This Row],[Hire Date]])</f>
        <v>2003</v>
      </c>
      <c r="T19" s="6">
        <f>WEEKNUM(TBL_Employees[[#This Row],[Hire Date]],1)</f>
        <v>49</v>
      </c>
      <c r="U19" s="6" t="str">
        <f>TEXT(TBL_Employees[[#This Row],[Hire Date]],"dddd")</f>
        <v>Monday</v>
      </c>
    </row>
    <row r="20" spans="1:21" x14ac:dyDescent="0.2">
      <c r="A20" s="15" t="s">
        <v>438</v>
      </c>
      <c r="B20" s="15" t="s">
        <v>439</v>
      </c>
      <c r="C20" s="15" t="s">
        <v>40</v>
      </c>
      <c r="D20" s="15" t="s">
        <v>27</v>
      </c>
      <c r="E20" s="15" t="s">
        <v>32</v>
      </c>
      <c r="F20" s="15" t="s">
        <v>28</v>
      </c>
      <c r="G20" s="15" t="s">
        <v>18</v>
      </c>
      <c r="H20" s="15">
        <v>64</v>
      </c>
      <c r="I20" s="15">
        <v>41581</v>
      </c>
      <c r="J20" s="15">
        <v>186503</v>
      </c>
      <c r="K20" s="15">
        <v>0.24</v>
      </c>
      <c r="L20" s="15" t="s">
        <v>19</v>
      </c>
      <c r="M20" s="15" t="s">
        <v>29</v>
      </c>
      <c r="N20" s="17" t="s">
        <v>21</v>
      </c>
      <c r="O20" s="5" t="str">
        <f>IF(LEN(TBL_Employees[[#This Row],[Exit Date]])&gt;0,"Not_Active","Active")</f>
        <v>Active</v>
      </c>
      <c r="P20" s="6">
        <f>IF(TBL_Employees[[#This Row],[Emp_status]]="Not_Active",0,1)</f>
        <v>1</v>
      </c>
      <c r="Q20" s="7">
        <f>IFERROR(TBL_Employees[[#This Row],[Bonus %]]*TBL_Employees[[#This Row],[Annual Salary]],0)</f>
        <v>44760.72</v>
      </c>
      <c r="R20" s="7">
        <f>TBL_Employees[[#This Row],[Bonus Amount]]+TBL_Employees[[#This Row],[Annual Salary]]</f>
        <v>231263.72</v>
      </c>
      <c r="S20" s="6">
        <f>YEAR(TBL_Employees[[#This Row],[Hire Date]])</f>
        <v>2013</v>
      </c>
      <c r="T20" s="6">
        <f>WEEKNUM(TBL_Employees[[#This Row],[Hire Date]],1)</f>
        <v>45</v>
      </c>
      <c r="U20" s="6" t="str">
        <f>TEXT(TBL_Employees[[#This Row],[Hire Date]],"dddd")</f>
        <v>Sunday</v>
      </c>
    </row>
    <row r="21" spans="1:21" x14ac:dyDescent="0.2">
      <c r="A21" s="15" t="s">
        <v>369</v>
      </c>
      <c r="B21" s="15" t="s">
        <v>440</v>
      </c>
      <c r="C21" s="15" t="s">
        <v>40</v>
      </c>
      <c r="D21" s="15" t="s">
        <v>50</v>
      </c>
      <c r="E21" s="15" t="s">
        <v>16</v>
      </c>
      <c r="F21" s="15" t="s">
        <v>28</v>
      </c>
      <c r="G21" s="15" t="s">
        <v>24</v>
      </c>
      <c r="H21" s="15">
        <v>45</v>
      </c>
      <c r="I21" s="15">
        <v>37446</v>
      </c>
      <c r="J21" s="15">
        <v>166331</v>
      </c>
      <c r="K21" s="15">
        <v>0.18</v>
      </c>
      <c r="L21" s="15" t="s">
        <v>33</v>
      </c>
      <c r="M21" s="15" t="s">
        <v>80</v>
      </c>
      <c r="N21" s="17" t="s">
        <v>21</v>
      </c>
      <c r="O21" s="5" t="str">
        <f>IF(LEN(TBL_Employees[[#This Row],[Exit Date]])&gt;0,"Not_Active","Active")</f>
        <v>Active</v>
      </c>
      <c r="P21" s="6">
        <f>IF(TBL_Employees[[#This Row],[Emp_status]]="Not_Active",0,1)</f>
        <v>1</v>
      </c>
      <c r="Q21" s="7">
        <f>IFERROR(TBL_Employees[[#This Row],[Bonus %]]*TBL_Employees[[#This Row],[Annual Salary]],0)</f>
        <v>29939.579999999998</v>
      </c>
      <c r="R21" s="7">
        <f>TBL_Employees[[#This Row],[Bonus Amount]]+TBL_Employees[[#This Row],[Annual Salary]]</f>
        <v>196270.58</v>
      </c>
      <c r="S21" s="6">
        <f>YEAR(TBL_Employees[[#This Row],[Hire Date]])</f>
        <v>2002</v>
      </c>
      <c r="T21" s="6">
        <f>WEEKNUM(TBL_Employees[[#This Row],[Hire Date]],1)</f>
        <v>28</v>
      </c>
      <c r="U21" s="6" t="str">
        <f>TEXT(TBL_Employees[[#This Row],[Hire Date]],"dddd")</f>
        <v>Tuesday</v>
      </c>
    </row>
    <row r="22" spans="1:21" x14ac:dyDescent="0.2">
      <c r="A22" s="15" t="s">
        <v>382</v>
      </c>
      <c r="B22" s="15" t="s">
        <v>441</v>
      </c>
      <c r="C22" s="15" t="s">
        <v>61</v>
      </c>
      <c r="D22" s="15" t="s">
        <v>27</v>
      </c>
      <c r="E22" s="15" t="s">
        <v>36</v>
      </c>
      <c r="F22" s="15" t="s">
        <v>28</v>
      </c>
      <c r="G22" s="15" t="s">
        <v>51</v>
      </c>
      <c r="H22" s="15">
        <v>56</v>
      </c>
      <c r="I22" s="15">
        <v>40917</v>
      </c>
      <c r="J22" s="15">
        <v>146140</v>
      </c>
      <c r="K22" s="15">
        <v>0.1</v>
      </c>
      <c r="L22" s="15" t="s">
        <v>52</v>
      </c>
      <c r="M22" s="15" t="s">
        <v>81</v>
      </c>
      <c r="N22" s="17" t="s">
        <v>21</v>
      </c>
      <c r="O22" s="5" t="str">
        <f>IF(LEN(TBL_Employees[[#This Row],[Exit Date]])&gt;0,"Not_Active","Active")</f>
        <v>Active</v>
      </c>
      <c r="P22" s="6">
        <f>IF(TBL_Employees[[#This Row],[Emp_status]]="Not_Active",0,1)</f>
        <v>1</v>
      </c>
      <c r="Q22" s="7">
        <f>IFERROR(TBL_Employees[[#This Row],[Bonus %]]*TBL_Employees[[#This Row],[Annual Salary]],0)</f>
        <v>14614</v>
      </c>
      <c r="R22" s="7">
        <f>TBL_Employees[[#This Row],[Bonus Amount]]+TBL_Employees[[#This Row],[Annual Salary]]</f>
        <v>160754</v>
      </c>
      <c r="S22" s="6">
        <f>YEAR(TBL_Employees[[#This Row],[Hire Date]])</f>
        <v>2012</v>
      </c>
      <c r="T22" s="6">
        <f>WEEKNUM(TBL_Employees[[#This Row],[Hire Date]],1)</f>
        <v>2</v>
      </c>
      <c r="U22" s="6" t="str">
        <f>TEXT(TBL_Employees[[#This Row],[Hire Date]],"dddd")</f>
        <v>Monday</v>
      </c>
    </row>
    <row r="23" spans="1:21" x14ac:dyDescent="0.2">
      <c r="A23" s="15" t="s">
        <v>340</v>
      </c>
      <c r="B23" s="15" t="s">
        <v>442</v>
      </c>
      <c r="C23" s="15" t="s">
        <v>40</v>
      </c>
      <c r="D23" s="15" t="s">
        <v>50</v>
      </c>
      <c r="E23" s="15" t="s">
        <v>36</v>
      </c>
      <c r="F23" s="15" t="s">
        <v>17</v>
      </c>
      <c r="G23" s="15" t="s">
        <v>51</v>
      </c>
      <c r="H23" s="15">
        <v>36</v>
      </c>
      <c r="I23" s="15">
        <v>44288</v>
      </c>
      <c r="J23" s="15">
        <v>151703</v>
      </c>
      <c r="K23" s="15">
        <v>0.21</v>
      </c>
      <c r="L23" s="15" t="s">
        <v>19</v>
      </c>
      <c r="M23" s="15" t="s">
        <v>45</v>
      </c>
      <c r="N23" s="17" t="s">
        <v>21</v>
      </c>
      <c r="O23" s="5" t="str">
        <f>IF(LEN(TBL_Employees[[#This Row],[Exit Date]])&gt;0,"Not_Active","Active")</f>
        <v>Active</v>
      </c>
      <c r="P23" s="6">
        <f>IF(TBL_Employees[[#This Row],[Emp_status]]="Not_Active",0,1)</f>
        <v>1</v>
      </c>
      <c r="Q23" s="7">
        <f>IFERROR(TBL_Employees[[#This Row],[Bonus %]]*TBL_Employees[[#This Row],[Annual Salary]],0)</f>
        <v>31857.629999999997</v>
      </c>
      <c r="R23" s="7">
        <f>TBL_Employees[[#This Row],[Bonus Amount]]+TBL_Employees[[#This Row],[Annual Salary]]</f>
        <v>183560.63</v>
      </c>
      <c r="S23" s="6">
        <f>YEAR(TBL_Employees[[#This Row],[Hire Date]])</f>
        <v>2021</v>
      </c>
      <c r="T23" s="6">
        <f>WEEKNUM(TBL_Employees[[#This Row],[Hire Date]],1)</f>
        <v>14</v>
      </c>
      <c r="U23" s="6" t="str">
        <f>TEXT(TBL_Employees[[#This Row],[Hire Date]],"dddd")</f>
        <v>Friday</v>
      </c>
    </row>
    <row r="24" spans="1:21" x14ac:dyDescent="0.2">
      <c r="A24" s="15" t="s">
        <v>443</v>
      </c>
      <c r="B24" s="15" t="s">
        <v>444</v>
      </c>
      <c r="C24" s="15" t="s">
        <v>40</v>
      </c>
      <c r="D24" s="15" t="s">
        <v>27</v>
      </c>
      <c r="E24" s="15" t="s">
        <v>16</v>
      </c>
      <c r="F24" s="15" t="s">
        <v>28</v>
      </c>
      <c r="G24" s="15" t="s">
        <v>51</v>
      </c>
      <c r="H24" s="15">
        <v>59</v>
      </c>
      <c r="I24" s="15">
        <v>37400</v>
      </c>
      <c r="J24" s="15">
        <v>172787</v>
      </c>
      <c r="K24" s="15">
        <v>0.28000000000000003</v>
      </c>
      <c r="L24" s="15" t="s">
        <v>52</v>
      </c>
      <c r="M24" s="15" t="s">
        <v>66</v>
      </c>
      <c r="N24" s="17" t="s">
        <v>21</v>
      </c>
      <c r="O24" s="5" t="str">
        <f>IF(LEN(TBL_Employees[[#This Row],[Exit Date]])&gt;0,"Not_Active","Active")</f>
        <v>Active</v>
      </c>
      <c r="P24" s="6">
        <f>IF(TBL_Employees[[#This Row],[Emp_status]]="Not_Active",0,1)</f>
        <v>1</v>
      </c>
      <c r="Q24" s="7">
        <f>IFERROR(TBL_Employees[[#This Row],[Bonus %]]*TBL_Employees[[#This Row],[Annual Salary]],0)</f>
        <v>48380.360000000008</v>
      </c>
      <c r="R24" s="7">
        <f>TBL_Employees[[#This Row],[Bonus Amount]]+TBL_Employees[[#This Row],[Annual Salary]]</f>
        <v>221167.36000000002</v>
      </c>
      <c r="S24" s="6">
        <f>YEAR(TBL_Employees[[#This Row],[Hire Date]])</f>
        <v>2002</v>
      </c>
      <c r="T24" s="6">
        <f>WEEKNUM(TBL_Employees[[#This Row],[Hire Date]],1)</f>
        <v>21</v>
      </c>
      <c r="U24" s="6" t="str">
        <f>TEXT(TBL_Employees[[#This Row],[Hire Date]],"dddd")</f>
        <v>Friday</v>
      </c>
    </row>
    <row r="25" spans="1:21" x14ac:dyDescent="0.2">
      <c r="A25" s="15" t="s">
        <v>445</v>
      </c>
      <c r="B25" s="15" t="s">
        <v>446</v>
      </c>
      <c r="C25" s="15" t="s">
        <v>68</v>
      </c>
      <c r="D25" s="15" t="s">
        <v>50</v>
      </c>
      <c r="E25" s="15" t="s">
        <v>44</v>
      </c>
      <c r="F25" s="15" t="s">
        <v>28</v>
      </c>
      <c r="G25" s="15" t="s">
        <v>18</v>
      </c>
      <c r="H25" s="15">
        <v>37</v>
      </c>
      <c r="I25" s="15">
        <v>43713</v>
      </c>
      <c r="J25" s="15">
        <v>49998</v>
      </c>
      <c r="K25" s="15">
        <v>0</v>
      </c>
      <c r="L25" s="15" t="s">
        <v>19</v>
      </c>
      <c r="M25" s="15" t="s">
        <v>63</v>
      </c>
      <c r="N25" s="17" t="s">
        <v>21</v>
      </c>
      <c r="O25" s="5" t="str">
        <f>IF(LEN(TBL_Employees[[#This Row],[Exit Date]])&gt;0,"Not_Active","Active")</f>
        <v>Active</v>
      </c>
      <c r="P25" s="6">
        <f>IF(TBL_Employees[[#This Row],[Emp_status]]="Not_Active",0,1)</f>
        <v>1</v>
      </c>
      <c r="Q25" s="7">
        <f>IFERROR(TBL_Employees[[#This Row],[Bonus %]]*TBL_Employees[[#This Row],[Annual Salary]],0)</f>
        <v>0</v>
      </c>
      <c r="R25" s="7">
        <f>TBL_Employees[[#This Row],[Bonus Amount]]+TBL_Employees[[#This Row],[Annual Salary]]</f>
        <v>49998</v>
      </c>
      <c r="S25" s="6">
        <f>YEAR(TBL_Employees[[#This Row],[Hire Date]])</f>
        <v>2019</v>
      </c>
      <c r="T25" s="6">
        <f>WEEKNUM(TBL_Employees[[#This Row],[Hire Date]],1)</f>
        <v>36</v>
      </c>
      <c r="U25" s="6" t="str">
        <f>TEXT(TBL_Employees[[#This Row],[Hire Date]],"dddd")</f>
        <v>Thursday</v>
      </c>
    </row>
    <row r="26" spans="1:21" x14ac:dyDescent="0.2">
      <c r="A26" s="15" t="s">
        <v>231</v>
      </c>
      <c r="B26" s="15" t="s">
        <v>447</v>
      </c>
      <c r="C26" s="15" t="s">
        <v>14</v>
      </c>
      <c r="D26" s="15" t="s">
        <v>50</v>
      </c>
      <c r="E26" s="15" t="s">
        <v>44</v>
      </c>
      <c r="F26" s="15" t="s">
        <v>28</v>
      </c>
      <c r="G26" s="15" t="s">
        <v>24</v>
      </c>
      <c r="H26" s="15">
        <v>44</v>
      </c>
      <c r="I26" s="15">
        <v>41700</v>
      </c>
      <c r="J26" s="15">
        <v>207172</v>
      </c>
      <c r="K26" s="15">
        <v>0.31</v>
      </c>
      <c r="L26" s="15" t="s">
        <v>33</v>
      </c>
      <c r="M26" s="15" t="s">
        <v>80</v>
      </c>
      <c r="N26" s="17" t="s">
        <v>21</v>
      </c>
      <c r="O26" s="5" t="str">
        <f>IF(LEN(TBL_Employees[[#This Row],[Exit Date]])&gt;0,"Not_Active","Active")</f>
        <v>Active</v>
      </c>
      <c r="P26" s="6">
        <f>IF(TBL_Employees[[#This Row],[Emp_status]]="Not_Active",0,1)</f>
        <v>1</v>
      </c>
      <c r="Q26" s="7">
        <f>IFERROR(TBL_Employees[[#This Row],[Bonus %]]*TBL_Employees[[#This Row],[Annual Salary]],0)</f>
        <v>64223.32</v>
      </c>
      <c r="R26" s="7">
        <f>TBL_Employees[[#This Row],[Bonus Amount]]+TBL_Employees[[#This Row],[Annual Salary]]</f>
        <v>271395.32</v>
      </c>
      <c r="S26" s="6">
        <f>YEAR(TBL_Employees[[#This Row],[Hire Date]])</f>
        <v>2014</v>
      </c>
      <c r="T26" s="6">
        <f>WEEKNUM(TBL_Employees[[#This Row],[Hire Date]],1)</f>
        <v>10</v>
      </c>
      <c r="U26" s="6" t="str">
        <f>TEXT(TBL_Employees[[#This Row],[Hire Date]],"dddd")</f>
        <v>Sunday</v>
      </c>
    </row>
    <row r="27" spans="1:21" x14ac:dyDescent="0.2">
      <c r="A27" s="15" t="s">
        <v>448</v>
      </c>
      <c r="B27" s="15" t="s">
        <v>449</v>
      </c>
      <c r="C27" s="15" t="s">
        <v>40</v>
      </c>
      <c r="D27" s="15" t="s">
        <v>23</v>
      </c>
      <c r="E27" s="15" t="s">
        <v>44</v>
      </c>
      <c r="F27" s="15" t="s">
        <v>28</v>
      </c>
      <c r="G27" s="15" t="s">
        <v>47</v>
      </c>
      <c r="H27" s="15">
        <v>41</v>
      </c>
      <c r="I27" s="15">
        <v>42111</v>
      </c>
      <c r="J27" s="15">
        <v>152239</v>
      </c>
      <c r="K27" s="15">
        <v>0.23</v>
      </c>
      <c r="L27" s="15" t="s">
        <v>19</v>
      </c>
      <c r="M27" s="15" t="s">
        <v>29</v>
      </c>
      <c r="N27" s="17" t="s">
        <v>21</v>
      </c>
      <c r="O27" s="5" t="str">
        <f>IF(LEN(TBL_Employees[[#This Row],[Exit Date]])&gt;0,"Not_Active","Active")</f>
        <v>Active</v>
      </c>
      <c r="P27" s="6">
        <f>IF(TBL_Employees[[#This Row],[Emp_status]]="Not_Active",0,1)</f>
        <v>1</v>
      </c>
      <c r="Q27" s="7">
        <f>IFERROR(TBL_Employees[[#This Row],[Bonus %]]*TBL_Employees[[#This Row],[Annual Salary]],0)</f>
        <v>35014.97</v>
      </c>
      <c r="R27" s="7">
        <f>TBL_Employees[[#This Row],[Bonus Amount]]+TBL_Employees[[#This Row],[Annual Salary]]</f>
        <v>187253.97</v>
      </c>
      <c r="S27" s="6">
        <f>YEAR(TBL_Employees[[#This Row],[Hire Date]])</f>
        <v>2015</v>
      </c>
      <c r="T27" s="6">
        <f>WEEKNUM(TBL_Employees[[#This Row],[Hire Date]],1)</f>
        <v>16</v>
      </c>
      <c r="U27" s="6" t="str">
        <f>TEXT(TBL_Employees[[#This Row],[Hire Date]],"dddd")</f>
        <v>Friday</v>
      </c>
    </row>
    <row r="28" spans="1:21" x14ac:dyDescent="0.2">
      <c r="A28" s="15" t="s">
        <v>87</v>
      </c>
      <c r="B28" s="15" t="s">
        <v>450</v>
      </c>
      <c r="C28" s="15" t="s">
        <v>30</v>
      </c>
      <c r="D28" s="15" t="s">
        <v>31</v>
      </c>
      <c r="E28" s="15" t="s">
        <v>32</v>
      </c>
      <c r="F28" s="15" t="s">
        <v>17</v>
      </c>
      <c r="G28" s="15" t="s">
        <v>51</v>
      </c>
      <c r="H28" s="15">
        <v>56</v>
      </c>
      <c r="I28" s="15">
        <v>38388</v>
      </c>
      <c r="J28" s="15">
        <v>98581</v>
      </c>
      <c r="K28" s="15">
        <v>0</v>
      </c>
      <c r="L28" s="15" t="s">
        <v>52</v>
      </c>
      <c r="M28" s="15" t="s">
        <v>66</v>
      </c>
      <c r="N28" s="17" t="s">
        <v>21</v>
      </c>
      <c r="O28" s="5" t="str">
        <f>IF(LEN(TBL_Employees[[#This Row],[Exit Date]])&gt;0,"Not_Active","Active")</f>
        <v>Active</v>
      </c>
      <c r="P28" s="6">
        <f>IF(TBL_Employees[[#This Row],[Emp_status]]="Not_Active",0,1)</f>
        <v>1</v>
      </c>
      <c r="Q28" s="7">
        <f>IFERROR(TBL_Employees[[#This Row],[Bonus %]]*TBL_Employees[[#This Row],[Annual Salary]],0)</f>
        <v>0</v>
      </c>
      <c r="R28" s="7">
        <f>TBL_Employees[[#This Row],[Bonus Amount]]+TBL_Employees[[#This Row],[Annual Salary]]</f>
        <v>98581</v>
      </c>
      <c r="S28" s="6">
        <f>YEAR(TBL_Employees[[#This Row],[Hire Date]])</f>
        <v>2005</v>
      </c>
      <c r="T28" s="6">
        <f>WEEKNUM(TBL_Employees[[#This Row],[Hire Date]],1)</f>
        <v>6</v>
      </c>
      <c r="U28" s="6" t="str">
        <f>TEXT(TBL_Employees[[#This Row],[Hire Date]],"dddd")</f>
        <v>Saturday</v>
      </c>
    </row>
    <row r="29" spans="1:21" x14ac:dyDescent="0.2">
      <c r="A29" s="15" t="s">
        <v>293</v>
      </c>
      <c r="B29" s="15" t="s">
        <v>451</v>
      </c>
      <c r="C29" s="15" t="s">
        <v>14</v>
      </c>
      <c r="D29" s="15" t="s">
        <v>31</v>
      </c>
      <c r="E29" s="15" t="s">
        <v>44</v>
      </c>
      <c r="F29" s="15" t="s">
        <v>28</v>
      </c>
      <c r="G29" s="15" t="s">
        <v>24</v>
      </c>
      <c r="H29" s="15">
        <v>43</v>
      </c>
      <c r="I29" s="15">
        <v>38145</v>
      </c>
      <c r="J29" s="15">
        <v>246231</v>
      </c>
      <c r="K29" s="15">
        <v>0.31</v>
      </c>
      <c r="L29" s="15" t="s">
        <v>19</v>
      </c>
      <c r="M29" s="15" t="s">
        <v>63</v>
      </c>
      <c r="N29" s="17" t="s">
        <v>21</v>
      </c>
      <c r="O29" s="5" t="str">
        <f>IF(LEN(TBL_Employees[[#This Row],[Exit Date]])&gt;0,"Not_Active","Active")</f>
        <v>Active</v>
      </c>
      <c r="P29" s="6">
        <f>IF(TBL_Employees[[#This Row],[Emp_status]]="Not_Active",0,1)</f>
        <v>1</v>
      </c>
      <c r="Q29" s="7">
        <f>IFERROR(TBL_Employees[[#This Row],[Bonus %]]*TBL_Employees[[#This Row],[Annual Salary]],0)</f>
        <v>76331.61</v>
      </c>
      <c r="R29" s="7">
        <f>TBL_Employees[[#This Row],[Bonus Amount]]+TBL_Employees[[#This Row],[Annual Salary]]</f>
        <v>322562.61</v>
      </c>
      <c r="S29" s="6">
        <f>YEAR(TBL_Employees[[#This Row],[Hire Date]])</f>
        <v>2004</v>
      </c>
      <c r="T29" s="6">
        <f>WEEKNUM(TBL_Employees[[#This Row],[Hire Date]],1)</f>
        <v>24</v>
      </c>
      <c r="U29" s="6" t="str">
        <f>TEXT(TBL_Employees[[#This Row],[Hire Date]],"dddd")</f>
        <v>Monday</v>
      </c>
    </row>
    <row r="30" spans="1:21" x14ac:dyDescent="0.2">
      <c r="A30" s="15" t="s">
        <v>452</v>
      </c>
      <c r="B30" s="15" t="s">
        <v>453</v>
      </c>
      <c r="C30" s="15" t="s">
        <v>97</v>
      </c>
      <c r="D30" s="15" t="s">
        <v>31</v>
      </c>
      <c r="E30" s="15" t="s">
        <v>44</v>
      </c>
      <c r="F30" s="15" t="s">
        <v>28</v>
      </c>
      <c r="G30" s="15" t="s">
        <v>24</v>
      </c>
      <c r="H30" s="15">
        <v>64</v>
      </c>
      <c r="I30" s="15">
        <v>35403</v>
      </c>
      <c r="J30" s="15">
        <v>99354</v>
      </c>
      <c r="K30" s="15">
        <v>0.12</v>
      </c>
      <c r="L30" s="15" t="s">
        <v>33</v>
      </c>
      <c r="M30" s="15" t="s">
        <v>60</v>
      </c>
      <c r="N30" s="17" t="s">
        <v>21</v>
      </c>
      <c r="O30" s="5" t="str">
        <f>IF(LEN(TBL_Employees[[#This Row],[Exit Date]])&gt;0,"Not_Active","Active")</f>
        <v>Active</v>
      </c>
      <c r="P30" s="6">
        <f>IF(TBL_Employees[[#This Row],[Emp_status]]="Not_Active",0,1)</f>
        <v>1</v>
      </c>
      <c r="Q30" s="7">
        <f>IFERROR(TBL_Employees[[#This Row],[Bonus %]]*TBL_Employees[[#This Row],[Annual Salary]],0)</f>
        <v>11922.48</v>
      </c>
      <c r="R30" s="7">
        <f>TBL_Employees[[#This Row],[Bonus Amount]]+TBL_Employees[[#This Row],[Annual Salary]]</f>
        <v>111276.48</v>
      </c>
      <c r="S30" s="6">
        <f>YEAR(TBL_Employees[[#This Row],[Hire Date]])</f>
        <v>1996</v>
      </c>
      <c r="T30" s="6">
        <f>WEEKNUM(TBL_Employees[[#This Row],[Hire Date]],1)</f>
        <v>49</v>
      </c>
      <c r="U30" s="6" t="str">
        <f>TEXT(TBL_Employees[[#This Row],[Hire Date]],"dddd")</f>
        <v>Wednesday</v>
      </c>
    </row>
    <row r="31" spans="1:21" x14ac:dyDescent="0.2">
      <c r="A31" s="15" t="s">
        <v>454</v>
      </c>
      <c r="B31" s="15" t="s">
        <v>455</v>
      </c>
      <c r="C31" s="15" t="s">
        <v>14</v>
      </c>
      <c r="D31" s="15" t="s">
        <v>27</v>
      </c>
      <c r="E31" s="15" t="s">
        <v>32</v>
      </c>
      <c r="F31" s="15" t="s">
        <v>28</v>
      </c>
      <c r="G31" s="15" t="s">
        <v>24</v>
      </c>
      <c r="H31" s="15">
        <v>63</v>
      </c>
      <c r="I31" s="15">
        <v>41040</v>
      </c>
      <c r="J31" s="15">
        <v>231141</v>
      </c>
      <c r="K31" s="15">
        <v>0.34</v>
      </c>
      <c r="L31" s="15" t="s">
        <v>33</v>
      </c>
      <c r="M31" s="15" t="s">
        <v>60</v>
      </c>
      <c r="N31" s="17" t="s">
        <v>21</v>
      </c>
      <c r="O31" s="5" t="str">
        <f>IF(LEN(TBL_Employees[[#This Row],[Exit Date]])&gt;0,"Not_Active","Active")</f>
        <v>Active</v>
      </c>
      <c r="P31" s="6">
        <f>IF(TBL_Employees[[#This Row],[Emp_status]]="Not_Active",0,1)</f>
        <v>1</v>
      </c>
      <c r="Q31" s="7">
        <f>IFERROR(TBL_Employees[[#This Row],[Bonus %]]*TBL_Employees[[#This Row],[Annual Salary]],0)</f>
        <v>78587.94</v>
      </c>
      <c r="R31" s="7">
        <f>TBL_Employees[[#This Row],[Bonus Amount]]+TBL_Employees[[#This Row],[Annual Salary]]</f>
        <v>309728.94</v>
      </c>
      <c r="S31" s="6">
        <f>YEAR(TBL_Employees[[#This Row],[Hire Date]])</f>
        <v>2012</v>
      </c>
      <c r="T31" s="6">
        <f>WEEKNUM(TBL_Employees[[#This Row],[Hire Date]],1)</f>
        <v>19</v>
      </c>
      <c r="U31" s="6" t="str">
        <f>TEXT(TBL_Employees[[#This Row],[Hire Date]],"dddd")</f>
        <v>Friday</v>
      </c>
    </row>
    <row r="32" spans="1:21" x14ac:dyDescent="0.2">
      <c r="A32" s="15" t="s">
        <v>456</v>
      </c>
      <c r="B32" s="15" t="s">
        <v>457</v>
      </c>
      <c r="C32" s="15" t="s">
        <v>73</v>
      </c>
      <c r="D32" s="15" t="s">
        <v>27</v>
      </c>
      <c r="E32" s="15" t="s">
        <v>16</v>
      </c>
      <c r="F32" s="15" t="s">
        <v>28</v>
      </c>
      <c r="G32" s="15" t="s">
        <v>24</v>
      </c>
      <c r="H32" s="15">
        <v>28</v>
      </c>
      <c r="I32" s="15">
        <v>42911</v>
      </c>
      <c r="J32" s="15">
        <v>54775</v>
      </c>
      <c r="K32" s="15">
        <v>0</v>
      </c>
      <c r="L32" s="15" t="s">
        <v>19</v>
      </c>
      <c r="M32" s="15" t="s">
        <v>29</v>
      </c>
      <c r="N32" s="17" t="s">
        <v>21</v>
      </c>
      <c r="O32" s="5" t="str">
        <f>IF(LEN(TBL_Employees[[#This Row],[Exit Date]])&gt;0,"Not_Active","Active")</f>
        <v>Active</v>
      </c>
      <c r="P32" s="6">
        <f>IF(TBL_Employees[[#This Row],[Emp_status]]="Not_Active",0,1)</f>
        <v>1</v>
      </c>
      <c r="Q32" s="7">
        <f>IFERROR(TBL_Employees[[#This Row],[Bonus %]]*TBL_Employees[[#This Row],[Annual Salary]],0)</f>
        <v>0</v>
      </c>
      <c r="R32" s="7">
        <f>TBL_Employees[[#This Row],[Bonus Amount]]+TBL_Employees[[#This Row],[Annual Salary]]</f>
        <v>54775</v>
      </c>
      <c r="S32" s="6">
        <f>YEAR(TBL_Employees[[#This Row],[Hire Date]])</f>
        <v>2017</v>
      </c>
      <c r="T32" s="6">
        <f>WEEKNUM(TBL_Employees[[#This Row],[Hire Date]],1)</f>
        <v>26</v>
      </c>
      <c r="U32" s="6" t="str">
        <f>TEXT(TBL_Employees[[#This Row],[Hire Date]],"dddd")</f>
        <v>Sunday</v>
      </c>
    </row>
    <row r="33" spans="1:21" x14ac:dyDescent="0.2">
      <c r="A33" s="15" t="s">
        <v>458</v>
      </c>
      <c r="B33" s="15" t="s">
        <v>459</v>
      </c>
      <c r="C33" s="15" t="s">
        <v>68</v>
      </c>
      <c r="D33" s="15" t="s">
        <v>15</v>
      </c>
      <c r="E33" s="15" t="s">
        <v>36</v>
      </c>
      <c r="F33" s="15" t="s">
        <v>28</v>
      </c>
      <c r="G33" s="15" t="s">
        <v>51</v>
      </c>
      <c r="H33" s="15">
        <v>65</v>
      </c>
      <c r="I33" s="15">
        <v>38123</v>
      </c>
      <c r="J33" s="15">
        <v>55499</v>
      </c>
      <c r="K33" s="15">
        <v>0</v>
      </c>
      <c r="L33" s="15" t="s">
        <v>52</v>
      </c>
      <c r="M33" s="15" t="s">
        <v>81</v>
      </c>
      <c r="N33" s="17" t="s">
        <v>21</v>
      </c>
      <c r="O33" s="5" t="str">
        <f>IF(LEN(TBL_Employees[[#This Row],[Exit Date]])&gt;0,"Not_Active","Active")</f>
        <v>Active</v>
      </c>
      <c r="P33" s="6">
        <f>IF(TBL_Employees[[#This Row],[Emp_status]]="Not_Active",0,1)</f>
        <v>1</v>
      </c>
      <c r="Q33" s="7">
        <f>IFERROR(TBL_Employees[[#This Row],[Bonus %]]*TBL_Employees[[#This Row],[Annual Salary]],0)</f>
        <v>0</v>
      </c>
      <c r="R33" s="7">
        <f>TBL_Employees[[#This Row],[Bonus Amount]]+TBL_Employees[[#This Row],[Annual Salary]]</f>
        <v>55499</v>
      </c>
      <c r="S33" s="6">
        <f>YEAR(TBL_Employees[[#This Row],[Hire Date]])</f>
        <v>2004</v>
      </c>
      <c r="T33" s="6">
        <f>WEEKNUM(TBL_Employees[[#This Row],[Hire Date]],1)</f>
        <v>21</v>
      </c>
      <c r="U33" s="6" t="str">
        <f>TEXT(TBL_Employees[[#This Row],[Hire Date]],"dddd")</f>
        <v>Sunday</v>
      </c>
    </row>
    <row r="34" spans="1:21" x14ac:dyDescent="0.2">
      <c r="A34" s="15" t="s">
        <v>54</v>
      </c>
      <c r="B34" s="15" t="s">
        <v>460</v>
      </c>
      <c r="C34" s="15" t="s">
        <v>64</v>
      </c>
      <c r="D34" s="15" t="s">
        <v>50</v>
      </c>
      <c r="E34" s="15" t="s">
        <v>16</v>
      </c>
      <c r="F34" s="15" t="s">
        <v>28</v>
      </c>
      <c r="G34" s="15" t="s">
        <v>18</v>
      </c>
      <c r="H34" s="15">
        <v>61</v>
      </c>
      <c r="I34" s="15">
        <v>39640</v>
      </c>
      <c r="J34" s="15">
        <v>66521</v>
      </c>
      <c r="K34" s="15">
        <v>0</v>
      </c>
      <c r="L34" s="15" t="s">
        <v>19</v>
      </c>
      <c r="M34" s="15" t="s">
        <v>63</v>
      </c>
      <c r="N34" s="17" t="s">
        <v>21</v>
      </c>
      <c r="O34" s="5" t="str">
        <f>IF(LEN(TBL_Employees[[#This Row],[Exit Date]])&gt;0,"Not_Active","Active")</f>
        <v>Active</v>
      </c>
      <c r="P34" s="6">
        <f>IF(TBL_Employees[[#This Row],[Emp_status]]="Not_Active",0,1)</f>
        <v>1</v>
      </c>
      <c r="Q34" s="7">
        <f>IFERROR(TBL_Employees[[#This Row],[Bonus %]]*TBL_Employees[[#This Row],[Annual Salary]],0)</f>
        <v>0</v>
      </c>
      <c r="R34" s="7">
        <f>TBL_Employees[[#This Row],[Bonus Amount]]+TBL_Employees[[#This Row],[Annual Salary]]</f>
        <v>66521</v>
      </c>
      <c r="S34" s="6">
        <f>YEAR(TBL_Employees[[#This Row],[Hire Date]])</f>
        <v>2008</v>
      </c>
      <c r="T34" s="6">
        <f>WEEKNUM(TBL_Employees[[#This Row],[Hire Date]],1)</f>
        <v>28</v>
      </c>
      <c r="U34" s="6" t="str">
        <f>TEXT(TBL_Employees[[#This Row],[Hire Date]],"dddd")</f>
        <v>Friday</v>
      </c>
    </row>
    <row r="35" spans="1:21" x14ac:dyDescent="0.2">
      <c r="A35" s="15" t="s">
        <v>461</v>
      </c>
      <c r="B35" s="15" t="s">
        <v>462</v>
      </c>
      <c r="C35" s="15" t="s">
        <v>94</v>
      </c>
      <c r="D35" s="15" t="s">
        <v>50</v>
      </c>
      <c r="E35" s="15" t="s">
        <v>44</v>
      </c>
      <c r="F35" s="15" t="s">
        <v>28</v>
      </c>
      <c r="G35" s="15" t="s">
        <v>24</v>
      </c>
      <c r="H35" s="15">
        <v>30</v>
      </c>
      <c r="I35" s="15">
        <v>42642</v>
      </c>
      <c r="J35" s="15">
        <v>59100</v>
      </c>
      <c r="K35" s="15">
        <v>0</v>
      </c>
      <c r="L35" s="15" t="s">
        <v>33</v>
      </c>
      <c r="M35" s="15" t="s">
        <v>80</v>
      </c>
      <c r="N35" s="17" t="s">
        <v>21</v>
      </c>
      <c r="O35" s="5" t="str">
        <f>IF(LEN(TBL_Employees[[#This Row],[Exit Date]])&gt;0,"Not_Active","Active")</f>
        <v>Active</v>
      </c>
      <c r="P35" s="6">
        <f>IF(TBL_Employees[[#This Row],[Emp_status]]="Not_Active",0,1)</f>
        <v>1</v>
      </c>
      <c r="Q35" s="7">
        <f>IFERROR(TBL_Employees[[#This Row],[Bonus %]]*TBL_Employees[[#This Row],[Annual Salary]],0)</f>
        <v>0</v>
      </c>
      <c r="R35" s="7">
        <f>TBL_Employees[[#This Row],[Bonus Amount]]+TBL_Employees[[#This Row],[Annual Salary]]</f>
        <v>59100</v>
      </c>
      <c r="S35" s="6">
        <f>YEAR(TBL_Employees[[#This Row],[Hire Date]])</f>
        <v>2016</v>
      </c>
      <c r="T35" s="6">
        <f>WEEKNUM(TBL_Employees[[#This Row],[Hire Date]],1)</f>
        <v>40</v>
      </c>
      <c r="U35" s="6" t="str">
        <f>TEXT(TBL_Employees[[#This Row],[Hire Date]],"dddd")</f>
        <v>Thursday</v>
      </c>
    </row>
    <row r="36" spans="1:21" x14ac:dyDescent="0.2">
      <c r="A36" s="15" t="s">
        <v>463</v>
      </c>
      <c r="B36" s="15" t="s">
        <v>464</v>
      </c>
      <c r="C36" s="15" t="s">
        <v>68</v>
      </c>
      <c r="D36" s="15" t="s">
        <v>15</v>
      </c>
      <c r="E36" s="15" t="s">
        <v>16</v>
      </c>
      <c r="F36" s="15" t="s">
        <v>17</v>
      </c>
      <c r="G36" s="15" t="s">
        <v>18</v>
      </c>
      <c r="H36" s="15">
        <v>27</v>
      </c>
      <c r="I36" s="15">
        <v>43226</v>
      </c>
      <c r="J36" s="15">
        <v>49011</v>
      </c>
      <c r="K36" s="15">
        <v>0</v>
      </c>
      <c r="L36" s="15" t="s">
        <v>19</v>
      </c>
      <c r="M36" s="15" t="s">
        <v>20</v>
      </c>
      <c r="N36" s="17" t="s">
        <v>21</v>
      </c>
      <c r="O36" s="5" t="str">
        <f>IF(LEN(TBL_Employees[[#This Row],[Exit Date]])&gt;0,"Not_Active","Active")</f>
        <v>Active</v>
      </c>
      <c r="P36" s="6">
        <f>IF(TBL_Employees[[#This Row],[Emp_status]]="Not_Active",0,1)</f>
        <v>1</v>
      </c>
      <c r="Q36" s="7">
        <f>IFERROR(TBL_Employees[[#This Row],[Bonus %]]*TBL_Employees[[#This Row],[Annual Salary]],0)</f>
        <v>0</v>
      </c>
      <c r="R36" s="7">
        <f>TBL_Employees[[#This Row],[Bonus Amount]]+TBL_Employees[[#This Row],[Annual Salary]]</f>
        <v>49011</v>
      </c>
      <c r="S36" s="6">
        <f>YEAR(TBL_Employees[[#This Row],[Hire Date]])</f>
        <v>2018</v>
      </c>
      <c r="T36" s="6">
        <f>WEEKNUM(TBL_Employees[[#This Row],[Hire Date]],1)</f>
        <v>19</v>
      </c>
      <c r="U36" s="6" t="str">
        <f>TEXT(TBL_Employees[[#This Row],[Hire Date]],"dddd")</f>
        <v>Sunday</v>
      </c>
    </row>
    <row r="37" spans="1:21" x14ac:dyDescent="0.2">
      <c r="A37" s="15" t="s">
        <v>227</v>
      </c>
      <c r="B37" s="15" t="s">
        <v>465</v>
      </c>
      <c r="C37" s="15" t="s">
        <v>26</v>
      </c>
      <c r="D37" s="15" t="s">
        <v>27</v>
      </c>
      <c r="E37" s="15" t="s">
        <v>36</v>
      </c>
      <c r="F37" s="15" t="s">
        <v>17</v>
      </c>
      <c r="G37" s="15" t="s">
        <v>18</v>
      </c>
      <c r="H37" s="15">
        <v>32</v>
      </c>
      <c r="I37" s="15">
        <v>41681</v>
      </c>
      <c r="J37" s="15">
        <v>99575</v>
      </c>
      <c r="K37" s="15">
        <v>0</v>
      </c>
      <c r="L37" s="15" t="s">
        <v>19</v>
      </c>
      <c r="M37" s="15" t="s">
        <v>25</v>
      </c>
      <c r="N37" s="17" t="s">
        <v>21</v>
      </c>
      <c r="O37" s="5" t="str">
        <f>IF(LEN(TBL_Employees[[#This Row],[Exit Date]])&gt;0,"Not_Active","Active")</f>
        <v>Active</v>
      </c>
      <c r="P37" s="6">
        <f>IF(TBL_Employees[[#This Row],[Emp_status]]="Not_Active",0,1)</f>
        <v>1</v>
      </c>
      <c r="Q37" s="7">
        <f>IFERROR(TBL_Employees[[#This Row],[Bonus %]]*TBL_Employees[[#This Row],[Annual Salary]],0)</f>
        <v>0</v>
      </c>
      <c r="R37" s="7">
        <f>TBL_Employees[[#This Row],[Bonus Amount]]+TBL_Employees[[#This Row],[Annual Salary]]</f>
        <v>99575</v>
      </c>
      <c r="S37" s="6">
        <f>YEAR(TBL_Employees[[#This Row],[Hire Date]])</f>
        <v>2014</v>
      </c>
      <c r="T37" s="6">
        <f>WEEKNUM(TBL_Employees[[#This Row],[Hire Date]],1)</f>
        <v>7</v>
      </c>
      <c r="U37" s="6" t="str">
        <f>TEXT(TBL_Employees[[#This Row],[Hire Date]],"dddd")</f>
        <v>Tuesday</v>
      </c>
    </row>
    <row r="38" spans="1:21" x14ac:dyDescent="0.2">
      <c r="A38" s="15" t="s">
        <v>466</v>
      </c>
      <c r="B38" s="15" t="s">
        <v>72</v>
      </c>
      <c r="C38" s="15" t="s">
        <v>84</v>
      </c>
      <c r="D38" s="15" t="s">
        <v>31</v>
      </c>
      <c r="E38" s="15" t="s">
        <v>36</v>
      </c>
      <c r="F38" s="15" t="s">
        <v>17</v>
      </c>
      <c r="G38" s="15" t="s">
        <v>24</v>
      </c>
      <c r="H38" s="15">
        <v>34</v>
      </c>
      <c r="I38" s="15">
        <v>43815</v>
      </c>
      <c r="J38" s="15">
        <v>99989</v>
      </c>
      <c r="K38" s="15">
        <v>0</v>
      </c>
      <c r="L38" s="15" t="s">
        <v>33</v>
      </c>
      <c r="M38" s="15" t="s">
        <v>34</v>
      </c>
      <c r="N38" s="17" t="s">
        <v>21</v>
      </c>
      <c r="O38" s="5" t="str">
        <f>IF(LEN(TBL_Employees[[#This Row],[Exit Date]])&gt;0,"Not_Active","Active")</f>
        <v>Active</v>
      </c>
      <c r="P38" s="6">
        <f>IF(TBL_Employees[[#This Row],[Emp_status]]="Not_Active",0,1)</f>
        <v>1</v>
      </c>
      <c r="Q38" s="7">
        <f>IFERROR(TBL_Employees[[#This Row],[Bonus %]]*TBL_Employees[[#This Row],[Annual Salary]],0)</f>
        <v>0</v>
      </c>
      <c r="R38" s="7">
        <f>TBL_Employees[[#This Row],[Bonus Amount]]+TBL_Employees[[#This Row],[Annual Salary]]</f>
        <v>99989</v>
      </c>
      <c r="S38" s="6">
        <f>YEAR(TBL_Employees[[#This Row],[Hire Date]])</f>
        <v>2019</v>
      </c>
      <c r="T38" s="6">
        <f>WEEKNUM(TBL_Employees[[#This Row],[Hire Date]],1)</f>
        <v>51</v>
      </c>
      <c r="U38" s="6" t="str">
        <f>TEXT(TBL_Employees[[#This Row],[Hire Date]],"dddd")</f>
        <v>Monday</v>
      </c>
    </row>
    <row r="39" spans="1:21" x14ac:dyDescent="0.2">
      <c r="A39" s="15" t="s">
        <v>467</v>
      </c>
      <c r="B39" s="15" t="s">
        <v>468</v>
      </c>
      <c r="C39" s="15" t="s">
        <v>14</v>
      </c>
      <c r="D39" s="15" t="s">
        <v>43</v>
      </c>
      <c r="E39" s="15" t="s">
        <v>16</v>
      </c>
      <c r="F39" s="15" t="s">
        <v>28</v>
      </c>
      <c r="G39" s="15" t="s">
        <v>18</v>
      </c>
      <c r="H39" s="15">
        <v>27</v>
      </c>
      <c r="I39" s="15">
        <v>43758</v>
      </c>
      <c r="J39" s="15">
        <v>256420</v>
      </c>
      <c r="K39" s="15">
        <v>0.3</v>
      </c>
      <c r="L39" s="15" t="s">
        <v>19</v>
      </c>
      <c r="M39" s="15" t="s">
        <v>39</v>
      </c>
      <c r="N39" s="17" t="s">
        <v>21</v>
      </c>
      <c r="O39" s="5" t="str">
        <f>IF(LEN(TBL_Employees[[#This Row],[Exit Date]])&gt;0,"Not_Active","Active")</f>
        <v>Active</v>
      </c>
      <c r="P39" s="6">
        <f>IF(TBL_Employees[[#This Row],[Emp_status]]="Not_Active",0,1)</f>
        <v>1</v>
      </c>
      <c r="Q39" s="7">
        <f>IFERROR(TBL_Employees[[#This Row],[Bonus %]]*TBL_Employees[[#This Row],[Annual Salary]],0)</f>
        <v>76926</v>
      </c>
      <c r="R39" s="7">
        <f>TBL_Employees[[#This Row],[Bonus Amount]]+TBL_Employees[[#This Row],[Annual Salary]]</f>
        <v>333346</v>
      </c>
      <c r="S39" s="6">
        <f>YEAR(TBL_Employees[[#This Row],[Hire Date]])</f>
        <v>2019</v>
      </c>
      <c r="T39" s="6">
        <f>WEEKNUM(TBL_Employees[[#This Row],[Hire Date]],1)</f>
        <v>43</v>
      </c>
      <c r="U39" s="6" t="str">
        <f>TEXT(TBL_Employees[[#This Row],[Hire Date]],"dddd")</f>
        <v>Sunday</v>
      </c>
    </row>
    <row r="40" spans="1:21" x14ac:dyDescent="0.2">
      <c r="A40" s="15" t="s">
        <v>101</v>
      </c>
      <c r="B40" s="15" t="s">
        <v>469</v>
      </c>
      <c r="C40" s="15" t="s">
        <v>55</v>
      </c>
      <c r="D40" s="15" t="s">
        <v>27</v>
      </c>
      <c r="E40" s="15" t="s">
        <v>36</v>
      </c>
      <c r="F40" s="15" t="s">
        <v>17</v>
      </c>
      <c r="G40" s="15" t="s">
        <v>51</v>
      </c>
      <c r="H40" s="15">
        <v>35</v>
      </c>
      <c r="I40" s="15">
        <v>41409</v>
      </c>
      <c r="J40" s="15">
        <v>78940</v>
      </c>
      <c r="K40" s="15">
        <v>0</v>
      </c>
      <c r="L40" s="15" t="s">
        <v>19</v>
      </c>
      <c r="M40" s="15" t="s">
        <v>45</v>
      </c>
      <c r="N40" s="17" t="s">
        <v>21</v>
      </c>
      <c r="O40" s="5" t="str">
        <f>IF(LEN(TBL_Employees[[#This Row],[Exit Date]])&gt;0,"Not_Active","Active")</f>
        <v>Active</v>
      </c>
      <c r="P40" s="6">
        <f>IF(TBL_Employees[[#This Row],[Emp_status]]="Not_Active",0,1)</f>
        <v>1</v>
      </c>
      <c r="Q40" s="7">
        <f>IFERROR(TBL_Employees[[#This Row],[Bonus %]]*TBL_Employees[[#This Row],[Annual Salary]],0)</f>
        <v>0</v>
      </c>
      <c r="R40" s="7">
        <f>TBL_Employees[[#This Row],[Bonus Amount]]+TBL_Employees[[#This Row],[Annual Salary]]</f>
        <v>78940</v>
      </c>
      <c r="S40" s="6">
        <f>YEAR(TBL_Employees[[#This Row],[Hire Date]])</f>
        <v>2013</v>
      </c>
      <c r="T40" s="6">
        <f>WEEKNUM(TBL_Employees[[#This Row],[Hire Date]],1)</f>
        <v>20</v>
      </c>
      <c r="U40" s="6" t="str">
        <f>TEXT(TBL_Employees[[#This Row],[Hire Date]],"dddd")</f>
        <v>Wednesday</v>
      </c>
    </row>
    <row r="41" spans="1:21" x14ac:dyDescent="0.2">
      <c r="A41" s="15" t="s">
        <v>470</v>
      </c>
      <c r="B41" s="15" t="s">
        <v>471</v>
      </c>
      <c r="C41" s="15" t="s">
        <v>26</v>
      </c>
      <c r="D41" s="15" t="s">
        <v>27</v>
      </c>
      <c r="E41" s="15" t="s">
        <v>32</v>
      </c>
      <c r="F41" s="15" t="s">
        <v>17</v>
      </c>
      <c r="G41" s="15" t="s">
        <v>51</v>
      </c>
      <c r="H41" s="15">
        <v>57</v>
      </c>
      <c r="I41" s="15">
        <v>34337</v>
      </c>
      <c r="J41" s="15">
        <v>82872</v>
      </c>
      <c r="K41" s="15">
        <v>0</v>
      </c>
      <c r="L41" s="15" t="s">
        <v>52</v>
      </c>
      <c r="M41" s="15" t="s">
        <v>81</v>
      </c>
      <c r="N41" s="17" t="s">
        <v>21</v>
      </c>
      <c r="O41" s="5" t="str">
        <f>IF(LEN(TBL_Employees[[#This Row],[Exit Date]])&gt;0,"Not_Active","Active")</f>
        <v>Active</v>
      </c>
      <c r="P41" s="6">
        <f>IF(TBL_Employees[[#This Row],[Emp_status]]="Not_Active",0,1)</f>
        <v>1</v>
      </c>
      <c r="Q41" s="7">
        <f>IFERROR(TBL_Employees[[#This Row],[Bonus %]]*TBL_Employees[[#This Row],[Annual Salary]],0)</f>
        <v>0</v>
      </c>
      <c r="R41" s="7">
        <f>TBL_Employees[[#This Row],[Bonus Amount]]+TBL_Employees[[#This Row],[Annual Salary]]</f>
        <v>82872</v>
      </c>
      <c r="S41" s="6">
        <f>YEAR(TBL_Employees[[#This Row],[Hire Date]])</f>
        <v>1994</v>
      </c>
      <c r="T41" s="6">
        <f>WEEKNUM(TBL_Employees[[#This Row],[Hire Date]],1)</f>
        <v>2</v>
      </c>
      <c r="U41" s="6" t="str">
        <f>TEXT(TBL_Employees[[#This Row],[Hire Date]],"dddd")</f>
        <v>Monday</v>
      </c>
    </row>
    <row r="42" spans="1:21" x14ac:dyDescent="0.2">
      <c r="A42" s="15" t="s">
        <v>333</v>
      </c>
      <c r="B42" s="15" t="s">
        <v>472</v>
      </c>
      <c r="C42" s="15" t="s">
        <v>77</v>
      </c>
      <c r="D42" s="15" t="s">
        <v>23</v>
      </c>
      <c r="E42" s="15" t="s">
        <v>44</v>
      </c>
      <c r="F42" s="15" t="s">
        <v>28</v>
      </c>
      <c r="G42" s="15" t="s">
        <v>24</v>
      </c>
      <c r="H42" s="15">
        <v>30</v>
      </c>
      <c r="I42" s="15">
        <v>42884</v>
      </c>
      <c r="J42" s="15">
        <v>86317</v>
      </c>
      <c r="K42" s="15">
        <v>0</v>
      </c>
      <c r="L42" s="15" t="s">
        <v>33</v>
      </c>
      <c r="M42" s="15" t="s">
        <v>34</v>
      </c>
      <c r="N42" s="17">
        <v>42932</v>
      </c>
      <c r="O42" s="5" t="str">
        <f>IF(LEN(TBL_Employees[[#This Row],[Exit Date]])&gt;0,"Not_Active","Active")</f>
        <v>Not_Active</v>
      </c>
      <c r="P42" s="6">
        <f>IF(TBL_Employees[[#This Row],[Emp_status]]="Not_Active",0,1)</f>
        <v>0</v>
      </c>
      <c r="Q42" s="7">
        <f>IFERROR(TBL_Employees[[#This Row],[Bonus %]]*TBL_Employees[[#This Row],[Annual Salary]],0)</f>
        <v>0</v>
      </c>
      <c r="R42" s="7">
        <f>TBL_Employees[[#This Row],[Bonus Amount]]+TBL_Employees[[#This Row],[Annual Salary]]</f>
        <v>86317</v>
      </c>
      <c r="S42" s="6">
        <f>YEAR(TBL_Employees[[#This Row],[Hire Date]])</f>
        <v>2017</v>
      </c>
      <c r="T42" s="6">
        <f>WEEKNUM(TBL_Employees[[#This Row],[Hire Date]],1)</f>
        <v>22</v>
      </c>
      <c r="U42" s="6" t="str">
        <f>TEXT(TBL_Employees[[#This Row],[Hire Date]],"dddd")</f>
        <v>Monday</v>
      </c>
    </row>
    <row r="43" spans="1:21" x14ac:dyDescent="0.2">
      <c r="A43" s="15" t="s">
        <v>342</v>
      </c>
      <c r="B43" s="15" t="s">
        <v>473</v>
      </c>
      <c r="C43" s="15" t="s">
        <v>62</v>
      </c>
      <c r="D43" s="15" t="s">
        <v>43</v>
      </c>
      <c r="E43" s="15" t="s">
        <v>44</v>
      </c>
      <c r="F43" s="15" t="s">
        <v>17</v>
      </c>
      <c r="G43" s="15" t="s">
        <v>18</v>
      </c>
      <c r="H43" s="15">
        <v>53</v>
      </c>
      <c r="I43" s="15">
        <v>41601</v>
      </c>
      <c r="J43" s="15">
        <v>113135</v>
      </c>
      <c r="K43" s="15">
        <v>0.05</v>
      </c>
      <c r="L43" s="15" t="s">
        <v>19</v>
      </c>
      <c r="M43" s="15" t="s">
        <v>25</v>
      </c>
      <c r="N43" s="17" t="s">
        <v>21</v>
      </c>
      <c r="O43" s="5" t="str">
        <f>IF(LEN(TBL_Employees[[#This Row],[Exit Date]])&gt;0,"Not_Active","Active")</f>
        <v>Active</v>
      </c>
      <c r="P43" s="6">
        <f>IF(TBL_Employees[[#This Row],[Emp_status]]="Not_Active",0,1)</f>
        <v>1</v>
      </c>
      <c r="Q43" s="7">
        <f>IFERROR(TBL_Employees[[#This Row],[Bonus %]]*TBL_Employees[[#This Row],[Annual Salary]],0)</f>
        <v>5656.75</v>
      </c>
      <c r="R43" s="7">
        <f>TBL_Employees[[#This Row],[Bonus Amount]]+TBL_Employees[[#This Row],[Annual Salary]]</f>
        <v>118791.75</v>
      </c>
      <c r="S43" s="6">
        <f>YEAR(TBL_Employees[[#This Row],[Hire Date]])</f>
        <v>2013</v>
      </c>
      <c r="T43" s="6">
        <f>WEEKNUM(TBL_Employees[[#This Row],[Hire Date]],1)</f>
        <v>47</v>
      </c>
      <c r="U43" s="6" t="str">
        <f>TEXT(TBL_Employees[[#This Row],[Hire Date]],"dddd")</f>
        <v>Saturday</v>
      </c>
    </row>
    <row r="44" spans="1:21" x14ac:dyDescent="0.2">
      <c r="A44" s="15" t="s">
        <v>279</v>
      </c>
      <c r="B44" s="15" t="s">
        <v>474</v>
      </c>
      <c r="C44" s="15" t="s">
        <v>14</v>
      </c>
      <c r="D44" s="15" t="s">
        <v>27</v>
      </c>
      <c r="E44" s="15" t="s">
        <v>44</v>
      </c>
      <c r="F44" s="15" t="s">
        <v>28</v>
      </c>
      <c r="G44" s="15" t="s">
        <v>18</v>
      </c>
      <c r="H44" s="15">
        <v>52</v>
      </c>
      <c r="I44" s="15">
        <v>38664</v>
      </c>
      <c r="J44" s="15">
        <v>199808</v>
      </c>
      <c r="K44" s="15">
        <v>0.32</v>
      </c>
      <c r="L44" s="15" t="s">
        <v>19</v>
      </c>
      <c r="M44" s="15" t="s">
        <v>63</v>
      </c>
      <c r="N44" s="17" t="s">
        <v>21</v>
      </c>
      <c r="O44" s="5" t="str">
        <f>IF(LEN(TBL_Employees[[#This Row],[Exit Date]])&gt;0,"Not_Active","Active")</f>
        <v>Active</v>
      </c>
      <c r="P44" s="6">
        <f>IF(TBL_Employees[[#This Row],[Emp_status]]="Not_Active",0,1)</f>
        <v>1</v>
      </c>
      <c r="Q44" s="7">
        <f>IFERROR(TBL_Employees[[#This Row],[Bonus %]]*TBL_Employees[[#This Row],[Annual Salary]],0)</f>
        <v>63938.560000000005</v>
      </c>
      <c r="R44" s="7">
        <f>TBL_Employees[[#This Row],[Bonus Amount]]+TBL_Employees[[#This Row],[Annual Salary]]</f>
        <v>263746.56</v>
      </c>
      <c r="S44" s="6">
        <f>YEAR(TBL_Employees[[#This Row],[Hire Date]])</f>
        <v>2005</v>
      </c>
      <c r="T44" s="6">
        <f>WEEKNUM(TBL_Employees[[#This Row],[Hire Date]],1)</f>
        <v>46</v>
      </c>
      <c r="U44" s="6" t="str">
        <f>TEXT(TBL_Employees[[#This Row],[Hire Date]],"dddd")</f>
        <v>Tuesday</v>
      </c>
    </row>
    <row r="45" spans="1:21" x14ac:dyDescent="0.2">
      <c r="A45" s="15" t="s">
        <v>475</v>
      </c>
      <c r="B45" s="15" t="s">
        <v>476</v>
      </c>
      <c r="C45" s="15" t="s">
        <v>94</v>
      </c>
      <c r="D45" s="15" t="s">
        <v>50</v>
      </c>
      <c r="E45" s="15" t="s">
        <v>44</v>
      </c>
      <c r="F45" s="15" t="s">
        <v>28</v>
      </c>
      <c r="G45" s="15" t="s">
        <v>24</v>
      </c>
      <c r="H45" s="15">
        <v>37</v>
      </c>
      <c r="I45" s="15">
        <v>41592</v>
      </c>
      <c r="J45" s="15">
        <v>56037</v>
      </c>
      <c r="K45" s="15">
        <v>0</v>
      </c>
      <c r="L45" s="15" t="s">
        <v>33</v>
      </c>
      <c r="M45" s="15" t="s">
        <v>74</v>
      </c>
      <c r="N45" s="17" t="s">
        <v>21</v>
      </c>
      <c r="O45" s="5" t="str">
        <f>IF(LEN(TBL_Employees[[#This Row],[Exit Date]])&gt;0,"Not_Active","Active")</f>
        <v>Active</v>
      </c>
      <c r="P45" s="6">
        <f>IF(TBL_Employees[[#This Row],[Emp_status]]="Not_Active",0,1)</f>
        <v>1</v>
      </c>
      <c r="Q45" s="7">
        <f>IFERROR(TBL_Employees[[#This Row],[Bonus %]]*TBL_Employees[[#This Row],[Annual Salary]],0)</f>
        <v>0</v>
      </c>
      <c r="R45" s="7">
        <f>TBL_Employees[[#This Row],[Bonus Amount]]+TBL_Employees[[#This Row],[Annual Salary]]</f>
        <v>56037</v>
      </c>
      <c r="S45" s="6">
        <f>YEAR(TBL_Employees[[#This Row],[Hire Date]])</f>
        <v>2013</v>
      </c>
      <c r="T45" s="6">
        <f>WEEKNUM(TBL_Employees[[#This Row],[Hire Date]],1)</f>
        <v>46</v>
      </c>
      <c r="U45" s="6" t="str">
        <f>TEXT(TBL_Employees[[#This Row],[Hire Date]],"dddd")</f>
        <v>Thursday</v>
      </c>
    </row>
    <row r="46" spans="1:21" x14ac:dyDescent="0.2">
      <c r="A46" s="15" t="s">
        <v>477</v>
      </c>
      <c r="B46" s="15" t="s">
        <v>478</v>
      </c>
      <c r="C46" s="15" t="s">
        <v>61</v>
      </c>
      <c r="D46" s="15" t="s">
        <v>43</v>
      </c>
      <c r="E46" s="15" t="s">
        <v>16</v>
      </c>
      <c r="F46" s="15" t="s">
        <v>17</v>
      </c>
      <c r="G46" s="15" t="s">
        <v>18</v>
      </c>
      <c r="H46" s="15">
        <v>29</v>
      </c>
      <c r="I46" s="15">
        <v>43609</v>
      </c>
      <c r="J46" s="15">
        <v>122350</v>
      </c>
      <c r="K46" s="15">
        <v>0.12</v>
      </c>
      <c r="L46" s="15" t="s">
        <v>19</v>
      </c>
      <c r="M46" s="15" t="s">
        <v>39</v>
      </c>
      <c r="N46" s="17" t="s">
        <v>21</v>
      </c>
      <c r="O46" s="5" t="str">
        <f>IF(LEN(TBL_Employees[[#This Row],[Exit Date]])&gt;0,"Not_Active","Active")</f>
        <v>Active</v>
      </c>
      <c r="P46" s="6">
        <f>IF(TBL_Employees[[#This Row],[Emp_status]]="Not_Active",0,1)</f>
        <v>1</v>
      </c>
      <c r="Q46" s="7">
        <f>IFERROR(TBL_Employees[[#This Row],[Bonus %]]*TBL_Employees[[#This Row],[Annual Salary]],0)</f>
        <v>14682</v>
      </c>
      <c r="R46" s="7">
        <f>TBL_Employees[[#This Row],[Bonus Amount]]+TBL_Employees[[#This Row],[Annual Salary]]</f>
        <v>137032</v>
      </c>
      <c r="S46" s="6">
        <f>YEAR(TBL_Employees[[#This Row],[Hire Date]])</f>
        <v>2019</v>
      </c>
      <c r="T46" s="6">
        <f>WEEKNUM(TBL_Employees[[#This Row],[Hire Date]],1)</f>
        <v>21</v>
      </c>
      <c r="U46" s="6" t="str">
        <f>TEXT(TBL_Employees[[#This Row],[Hire Date]],"dddd")</f>
        <v>Friday</v>
      </c>
    </row>
    <row r="47" spans="1:21" x14ac:dyDescent="0.2">
      <c r="A47" s="15" t="s">
        <v>479</v>
      </c>
      <c r="B47" s="15" t="s">
        <v>480</v>
      </c>
      <c r="C47" s="15" t="s">
        <v>26</v>
      </c>
      <c r="D47" s="15" t="s">
        <v>27</v>
      </c>
      <c r="E47" s="15" t="s">
        <v>16</v>
      </c>
      <c r="F47" s="15" t="s">
        <v>28</v>
      </c>
      <c r="G47" s="15" t="s">
        <v>18</v>
      </c>
      <c r="H47" s="15">
        <v>40</v>
      </c>
      <c r="I47" s="15">
        <v>40486</v>
      </c>
      <c r="J47" s="15">
        <v>92952</v>
      </c>
      <c r="K47" s="15">
        <v>0</v>
      </c>
      <c r="L47" s="15" t="s">
        <v>19</v>
      </c>
      <c r="M47" s="15" t="s">
        <v>63</v>
      </c>
      <c r="N47" s="17" t="s">
        <v>21</v>
      </c>
      <c r="O47" s="5" t="str">
        <f>IF(LEN(TBL_Employees[[#This Row],[Exit Date]])&gt;0,"Not_Active","Active")</f>
        <v>Active</v>
      </c>
      <c r="P47" s="6">
        <f>IF(TBL_Employees[[#This Row],[Emp_status]]="Not_Active",0,1)</f>
        <v>1</v>
      </c>
      <c r="Q47" s="7">
        <f>IFERROR(TBL_Employees[[#This Row],[Bonus %]]*TBL_Employees[[#This Row],[Annual Salary]],0)</f>
        <v>0</v>
      </c>
      <c r="R47" s="7">
        <f>TBL_Employees[[#This Row],[Bonus Amount]]+TBL_Employees[[#This Row],[Annual Salary]]</f>
        <v>92952</v>
      </c>
      <c r="S47" s="6">
        <f>YEAR(TBL_Employees[[#This Row],[Hire Date]])</f>
        <v>2010</v>
      </c>
      <c r="T47" s="6">
        <f>WEEKNUM(TBL_Employees[[#This Row],[Hire Date]],1)</f>
        <v>45</v>
      </c>
      <c r="U47" s="6" t="str">
        <f>TEXT(TBL_Employees[[#This Row],[Hire Date]],"dddd")</f>
        <v>Thursday</v>
      </c>
    </row>
    <row r="48" spans="1:21" x14ac:dyDescent="0.2">
      <c r="A48" s="15" t="s">
        <v>481</v>
      </c>
      <c r="B48" s="15" t="s">
        <v>482</v>
      </c>
      <c r="C48" s="15" t="s">
        <v>56</v>
      </c>
      <c r="D48" s="15" t="s">
        <v>27</v>
      </c>
      <c r="E48" s="15" t="s">
        <v>32</v>
      </c>
      <c r="F48" s="15" t="s">
        <v>28</v>
      </c>
      <c r="G48" s="15" t="s">
        <v>51</v>
      </c>
      <c r="H48" s="15">
        <v>32</v>
      </c>
      <c r="I48" s="15">
        <v>41353</v>
      </c>
      <c r="J48" s="15">
        <v>79921</v>
      </c>
      <c r="K48" s="15">
        <v>0.05</v>
      </c>
      <c r="L48" s="15" t="s">
        <v>19</v>
      </c>
      <c r="M48" s="15" t="s">
        <v>25</v>
      </c>
      <c r="N48" s="17" t="s">
        <v>21</v>
      </c>
      <c r="O48" s="5" t="str">
        <f>IF(LEN(TBL_Employees[[#This Row],[Exit Date]])&gt;0,"Not_Active","Active")</f>
        <v>Active</v>
      </c>
      <c r="P48" s="6">
        <f>IF(TBL_Employees[[#This Row],[Emp_status]]="Not_Active",0,1)</f>
        <v>1</v>
      </c>
      <c r="Q48" s="7">
        <f>IFERROR(TBL_Employees[[#This Row],[Bonus %]]*TBL_Employees[[#This Row],[Annual Salary]],0)</f>
        <v>3996.05</v>
      </c>
      <c r="R48" s="7">
        <f>TBL_Employees[[#This Row],[Bonus Amount]]+TBL_Employees[[#This Row],[Annual Salary]]</f>
        <v>83917.05</v>
      </c>
      <c r="S48" s="6">
        <f>YEAR(TBL_Employees[[#This Row],[Hire Date]])</f>
        <v>2013</v>
      </c>
      <c r="T48" s="6">
        <f>WEEKNUM(TBL_Employees[[#This Row],[Hire Date]],1)</f>
        <v>12</v>
      </c>
      <c r="U48" s="6" t="str">
        <f>TEXT(TBL_Employees[[#This Row],[Hire Date]],"dddd")</f>
        <v>Wednesday</v>
      </c>
    </row>
    <row r="49" spans="1:21" x14ac:dyDescent="0.2">
      <c r="A49" s="15" t="s">
        <v>483</v>
      </c>
      <c r="B49" s="15" t="s">
        <v>484</v>
      </c>
      <c r="C49" s="15" t="s">
        <v>40</v>
      </c>
      <c r="D49" s="15" t="s">
        <v>27</v>
      </c>
      <c r="E49" s="15" t="s">
        <v>16</v>
      </c>
      <c r="F49" s="15" t="s">
        <v>17</v>
      </c>
      <c r="G49" s="15" t="s">
        <v>47</v>
      </c>
      <c r="H49" s="15">
        <v>37</v>
      </c>
      <c r="I49" s="15">
        <v>40076</v>
      </c>
      <c r="J49" s="15">
        <v>167199</v>
      </c>
      <c r="K49" s="15">
        <v>0.2</v>
      </c>
      <c r="L49" s="15" t="s">
        <v>19</v>
      </c>
      <c r="M49" s="15" t="s">
        <v>63</v>
      </c>
      <c r="N49" s="17" t="s">
        <v>21</v>
      </c>
      <c r="O49" s="5" t="str">
        <f>IF(LEN(TBL_Employees[[#This Row],[Exit Date]])&gt;0,"Not_Active","Active")</f>
        <v>Active</v>
      </c>
      <c r="P49" s="6">
        <f>IF(TBL_Employees[[#This Row],[Emp_status]]="Not_Active",0,1)</f>
        <v>1</v>
      </c>
      <c r="Q49" s="7">
        <f>IFERROR(TBL_Employees[[#This Row],[Bonus %]]*TBL_Employees[[#This Row],[Annual Salary]],0)</f>
        <v>33439.800000000003</v>
      </c>
      <c r="R49" s="7">
        <f>TBL_Employees[[#This Row],[Bonus Amount]]+TBL_Employees[[#This Row],[Annual Salary]]</f>
        <v>200638.8</v>
      </c>
      <c r="S49" s="6">
        <f>YEAR(TBL_Employees[[#This Row],[Hire Date]])</f>
        <v>2009</v>
      </c>
      <c r="T49" s="6">
        <f>WEEKNUM(TBL_Employees[[#This Row],[Hire Date]],1)</f>
        <v>39</v>
      </c>
      <c r="U49" s="6" t="str">
        <f>TEXT(TBL_Employees[[#This Row],[Hire Date]],"dddd")</f>
        <v>Sunday</v>
      </c>
    </row>
    <row r="50" spans="1:21" x14ac:dyDescent="0.2">
      <c r="A50" s="15" t="s">
        <v>485</v>
      </c>
      <c r="B50" s="15" t="s">
        <v>486</v>
      </c>
      <c r="C50" s="15" t="s">
        <v>30</v>
      </c>
      <c r="D50" s="15" t="s">
        <v>31</v>
      </c>
      <c r="E50" s="15" t="s">
        <v>16</v>
      </c>
      <c r="F50" s="15" t="s">
        <v>28</v>
      </c>
      <c r="G50" s="15" t="s">
        <v>18</v>
      </c>
      <c r="H50" s="15">
        <v>52</v>
      </c>
      <c r="I50" s="15">
        <v>41199</v>
      </c>
      <c r="J50" s="15">
        <v>71476</v>
      </c>
      <c r="K50" s="15">
        <v>0</v>
      </c>
      <c r="L50" s="15" t="s">
        <v>19</v>
      </c>
      <c r="M50" s="15" t="s">
        <v>39</v>
      </c>
      <c r="N50" s="17" t="s">
        <v>21</v>
      </c>
      <c r="O50" s="5" t="str">
        <f>IF(LEN(TBL_Employees[[#This Row],[Exit Date]])&gt;0,"Not_Active","Active")</f>
        <v>Active</v>
      </c>
      <c r="P50" s="6">
        <f>IF(TBL_Employees[[#This Row],[Emp_status]]="Not_Active",0,1)</f>
        <v>1</v>
      </c>
      <c r="Q50" s="7">
        <f>IFERROR(TBL_Employees[[#This Row],[Bonus %]]*TBL_Employees[[#This Row],[Annual Salary]],0)</f>
        <v>0</v>
      </c>
      <c r="R50" s="7">
        <f>TBL_Employees[[#This Row],[Bonus Amount]]+TBL_Employees[[#This Row],[Annual Salary]]</f>
        <v>71476</v>
      </c>
      <c r="S50" s="6">
        <f>YEAR(TBL_Employees[[#This Row],[Hire Date]])</f>
        <v>2012</v>
      </c>
      <c r="T50" s="6">
        <f>WEEKNUM(TBL_Employees[[#This Row],[Hire Date]],1)</f>
        <v>42</v>
      </c>
      <c r="U50" s="6" t="str">
        <f>TEXT(TBL_Employees[[#This Row],[Hire Date]],"dddd")</f>
        <v>Wednesday</v>
      </c>
    </row>
    <row r="51" spans="1:21" x14ac:dyDescent="0.2">
      <c r="A51" s="15" t="s">
        <v>152</v>
      </c>
      <c r="B51" s="15" t="s">
        <v>487</v>
      </c>
      <c r="C51" s="15" t="s">
        <v>40</v>
      </c>
      <c r="D51" s="15" t="s">
        <v>31</v>
      </c>
      <c r="E51" s="15" t="s">
        <v>36</v>
      </c>
      <c r="F51" s="15" t="s">
        <v>17</v>
      </c>
      <c r="G51" s="15" t="s">
        <v>18</v>
      </c>
      <c r="H51" s="15">
        <v>45</v>
      </c>
      <c r="I51" s="15">
        <v>41941</v>
      </c>
      <c r="J51" s="15">
        <v>189420</v>
      </c>
      <c r="K51" s="15">
        <v>0.2</v>
      </c>
      <c r="L51" s="15" t="s">
        <v>19</v>
      </c>
      <c r="M51" s="15" t="s">
        <v>63</v>
      </c>
      <c r="N51" s="17" t="s">
        <v>21</v>
      </c>
      <c r="O51" s="5" t="str">
        <f>IF(LEN(TBL_Employees[[#This Row],[Exit Date]])&gt;0,"Not_Active","Active")</f>
        <v>Active</v>
      </c>
      <c r="P51" s="6">
        <f>IF(TBL_Employees[[#This Row],[Emp_status]]="Not_Active",0,1)</f>
        <v>1</v>
      </c>
      <c r="Q51" s="7">
        <f>IFERROR(TBL_Employees[[#This Row],[Bonus %]]*TBL_Employees[[#This Row],[Annual Salary]],0)</f>
        <v>37884</v>
      </c>
      <c r="R51" s="7">
        <f>TBL_Employees[[#This Row],[Bonus Amount]]+TBL_Employees[[#This Row],[Annual Salary]]</f>
        <v>227304</v>
      </c>
      <c r="S51" s="6">
        <f>YEAR(TBL_Employees[[#This Row],[Hire Date]])</f>
        <v>2014</v>
      </c>
      <c r="T51" s="6">
        <f>WEEKNUM(TBL_Employees[[#This Row],[Hire Date]],1)</f>
        <v>44</v>
      </c>
      <c r="U51" s="6" t="str">
        <f>TEXT(TBL_Employees[[#This Row],[Hire Date]],"dddd")</f>
        <v>Wednesday</v>
      </c>
    </row>
    <row r="52" spans="1:21" x14ac:dyDescent="0.2">
      <c r="A52" s="15" t="s">
        <v>488</v>
      </c>
      <c r="B52" s="15" t="s">
        <v>489</v>
      </c>
      <c r="C52" s="15" t="s">
        <v>22</v>
      </c>
      <c r="D52" s="15" t="s">
        <v>23</v>
      </c>
      <c r="E52" s="15" t="s">
        <v>16</v>
      </c>
      <c r="F52" s="15" t="s">
        <v>17</v>
      </c>
      <c r="G52" s="15" t="s">
        <v>18</v>
      </c>
      <c r="H52" s="15">
        <v>64</v>
      </c>
      <c r="I52" s="15">
        <v>37184</v>
      </c>
      <c r="J52" s="15">
        <v>64057</v>
      </c>
      <c r="K52" s="15">
        <v>0</v>
      </c>
      <c r="L52" s="15" t="s">
        <v>19</v>
      </c>
      <c r="M52" s="15" t="s">
        <v>39</v>
      </c>
      <c r="N52" s="17" t="s">
        <v>21</v>
      </c>
      <c r="O52" s="5" t="str">
        <f>IF(LEN(TBL_Employees[[#This Row],[Exit Date]])&gt;0,"Not_Active","Active")</f>
        <v>Active</v>
      </c>
      <c r="P52" s="6">
        <f>IF(TBL_Employees[[#This Row],[Emp_status]]="Not_Active",0,1)</f>
        <v>1</v>
      </c>
      <c r="Q52" s="7">
        <f>IFERROR(TBL_Employees[[#This Row],[Bonus %]]*TBL_Employees[[#This Row],[Annual Salary]],0)</f>
        <v>0</v>
      </c>
      <c r="R52" s="7">
        <f>TBL_Employees[[#This Row],[Bonus Amount]]+TBL_Employees[[#This Row],[Annual Salary]]</f>
        <v>64057</v>
      </c>
      <c r="S52" s="6">
        <f>YEAR(TBL_Employees[[#This Row],[Hire Date]])</f>
        <v>2001</v>
      </c>
      <c r="T52" s="6">
        <f>WEEKNUM(TBL_Employees[[#This Row],[Hire Date]],1)</f>
        <v>42</v>
      </c>
      <c r="U52" s="6" t="str">
        <f>TEXT(TBL_Employees[[#This Row],[Hire Date]],"dddd")</f>
        <v>Saturday</v>
      </c>
    </row>
    <row r="53" spans="1:21" x14ac:dyDescent="0.2">
      <c r="A53" s="15" t="s">
        <v>490</v>
      </c>
      <c r="B53" s="15" t="s">
        <v>491</v>
      </c>
      <c r="C53" s="15" t="s">
        <v>64</v>
      </c>
      <c r="D53" s="15" t="s">
        <v>43</v>
      </c>
      <c r="E53" s="15" t="s">
        <v>36</v>
      </c>
      <c r="F53" s="15" t="s">
        <v>17</v>
      </c>
      <c r="G53" s="15" t="s">
        <v>47</v>
      </c>
      <c r="H53" s="15">
        <v>27</v>
      </c>
      <c r="I53" s="15">
        <v>44460</v>
      </c>
      <c r="J53" s="15">
        <v>68728</v>
      </c>
      <c r="K53" s="15">
        <v>0</v>
      </c>
      <c r="L53" s="15" t="s">
        <v>19</v>
      </c>
      <c r="M53" s="15" t="s">
        <v>39</v>
      </c>
      <c r="N53" s="17" t="s">
        <v>21</v>
      </c>
      <c r="O53" s="5" t="str">
        <f>IF(LEN(TBL_Employees[[#This Row],[Exit Date]])&gt;0,"Not_Active","Active")</f>
        <v>Active</v>
      </c>
      <c r="P53" s="6">
        <f>IF(TBL_Employees[[#This Row],[Emp_status]]="Not_Active",0,1)</f>
        <v>1</v>
      </c>
      <c r="Q53" s="7">
        <f>IFERROR(TBL_Employees[[#This Row],[Bonus %]]*TBL_Employees[[#This Row],[Annual Salary]],0)</f>
        <v>0</v>
      </c>
      <c r="R53" s="7">
        <f>TBL_Employees[[#This Row],[Bonus Amount]]+TBL_Employees[[#This Row],[Annual Salary]]</f>
        <v>68728</v>
      </c>
      <c r="S53" s="6">
        <f>YEAR(TBL_Employees[[#This Row],[Hire Date]])</f>
        <v>2021</v>
      </c>
      <c r="T53" s="6">
        <f>WEEKNUM(TBL_Employees[[#This Row],[Hire Date]],1)</f>
        <v>39</v>
      </c>
      <c r="U53" s="6" t="str">
        <f>TEXT(TBL_Employees[[#This Row],[Hire Date]],"dddd")</f>
        <v>Tuesday</v>
      </c>
    </row>
    <row r="54" spans="1:21" x14ac:dyDescent="0.2">
      <c r="A54" s="15" t="s">
        <v>492</v>
      </c>
      <c r="B54" s="15" t="s">
        <v>493</v>
      </c>
      <c r="C54" s="15" t="s">
        <v>61</v>
      </c>
      <c r="D54" s="15" t="s">
        <v>27</v>
      </c>
      <c r="E54" s="15" t="s">
        <v>36</v>
      </c>
      <c r="F54" s="15" t="s">
        <v>17</v>
      </c>
      <c r="G54" s="15" t="s">
        <v>24</v>
      </c>
      <c r="H54" s="15">
        <v>25</v>
      </c>
      <c r="I54" s="15">
        <v>44379</v>
      </c>
      <c r="J54" s="15">
        <v>125633</v>
      </c>
      <c r="K54" s="15">
        <v>0.11</v>
      </c>
      <c r="L54" s="15" t="s">
        <v>33</v>
      </c>
      <c r="M54" s="15" t="s">
        <v>60</v>
      </c>
      <c r="N54" s="17" t="s">
        <v>21</v>
      </c>
      <c r="O54" s="5" t="str">
        <f>IF(LEN(TBL_Employees[[#This Row],[Exit Date]])&gt;0,"Not_Active","Active")</f>
        <v>Active</v>
      </c>
      <c r="P54" s="6">
        <f>IF(TBL_Employees[[#This Row],[Emp_status]]="Not_Active",0,1)</f>
        <v>1</v>
      </c>
      <c r="Q54" s="7">
        <f>IFERROR(TBL_Employees[[#This Row],[Bonus %]]*TBL_Employees[[#This Row],[Annual Salary]],0)</f>
        <v>13819.63</v>
      </c>
      <c r="R54" s="7">
        <f>TBL_Employees[[#This Row],[Bonus Amount]]+TBL_Employees[[#This Row],[Annual Salary]]</f>
        <v>139452.63</v>
      </c>
      <c r="S54" s="6">
        <f>YEAR(TBL_Employees[[#This Row],[Hire Date]])</f>
        <v>2021</v>
      </c>
      <c r="T54" s="6">
        <f>WEEKNUM(TBL_Employees[[#This Row],[Hire Date]],1)</f>
        <v>27</v>
      </c>
      <c r="U54" s="6" t="str">
        <f>TEXT(TBL_Employees[[#This Row],[Hire Date]],"dddd")</f>
        <v>Friday</v>
      </c>
    </row>
    <row r="55" spans="1:21" x14ac:dyDescent="0.2">
      <c r="A55" s="15" t="s">
        <v>494</v>
      </c>
      <c r="B55" s="15" t="s">
        <v>495</v>
      </c>
      <c r="C55" s="15" t="s">
        <v>64</v>
      </c>
      <c r="D55" s="15" t="s">
        <v>43</v>
      </c>
      <c r="E55" s="15" t="s">
        <v>36</v>
      </c>
      <c r="F55" s="15" t="s">
        <v>28</v>
      </c>
      <c r="G55" s="15" t="s">
        <v>51</v>
      </c>
      <c r="H55" s="15">
        <v>35</v>
      </c>
      <c r="I55" s="15">
        <v>40678</v>
      </c>
      <c r="J55" s="15">
        <v>66889</v>
      </c>
      <c r="K55" s="15">
        <v>0</v>
      </c>
      <c r="L55" s="15" t="s">
        <v>19</v>
      </c>
      <c r="M55" s="15" t="s">
        <v>29</v>
      </c>
      <c r="N55" s="17" t="s">
        <v>21</v>
      </c>
      <c r="O55" s="5" t="str">
        <f>IF(LEN(TBL_Employees[[#This Row],[Exit Date]])&gt;0,"Not_Active","Active")</f>
        <v>Active</v>
      </c>
      <c r="P55" s="6">
        <f>IF(TBL_Employees[[#This Row],[Emp_status]]="Not_Active",0,1)</f>
        <v>1</v>
      </c>
      <c r="Q55" s="7">
        <f>IFERROR(TBL_Employees[[#This Row],[Bonus %]]*TBL_Employees[[#This Row],[Annual Salary]],0)</f>
        <v>0</v>
      </c>
      <c r="R55" s="7">
        <f>TBL_Employees[[#This Row],[Bonus Amount]]+TBL_Employees[[#This Row],[Annual Salary]]</f>
        <v>66889</v>
      </c>
      <c r="S55" s="6">
        <f>YEAR(TBL_Employees[[#This Row],[Hire Date]])</f>
        <v>2011</v>
      </c>
      <c r="T55" s="6">
        <f>WEEKNUM(TBL_Employees[[#This Row],[Hire Date]],1)</f>
        <v>21</v>
      </c>
      <c r="U55" s="6" t="str">
        <f>TEXT(TBL_Employees[[#This Row],[Hire Date]],"dddd")</f>
        <v>Sunday</v>
      </c>
    </row>
    <row r="56" spans="1:21" x14ac:dyDescent="0.2">
      <c r="A56" s="15" t="s">
        <v>380</v>
      </c>
      <c r="B56" s="15" t="s">
        <v>496</v>
      </c>
      <c r="C56" s="15" t="s">
        <v>40</v>
      </c>
      <c r="D56" s="15" t="s">
        <v>65</v>
      </c>
      <c r="E56" s="15" t="s">
        <v>16</v>
      </c>
      <c r="F56" s="15" t="s">
        <v>17</v>
      </c>
      <c r="G56" s="15" t="s">
        <v>24</v>
      </c>
      <c r="H56" s="15">
        <v>36</v>
      </c>
      <c r="I56" s="15">
        <v>42276</v>
      </c>
      <c r="J56" s="15">
        <v>178700</v>
      </c>
      <c r="K56" s="15">
        <v>0.28999999999999998</v>
      </c>
      <c r="L56" s="15" t="s">
        <v>19</v>
      </c>
      <c r="M56" s="15" t="s">
        <v>63</v>
      </c>
      <c r="N56" s="17" t="s">
        <v>21</v>
      </c>
      <c r="O56" s="5" t="str">
        <f>IF(LEN(TBL_Employees[[#This Row],[Exit Date]])&gt;0,"Not_Active","Active")</f>
        <v>Active</v>
      </c>
      <c r="P56" s="6">
        <f>IF(TBL_Employees[[#This Row],[Emp_status]]="Not_Active",0,1)</f>
        <v>1</v>
      </c>
      <c r="Q56" s="7">
        <f>IFERROR(TBL_Employees[[#This Row],[Bonus %]]*TBL_Employees[[#This Row],[Annual Salary]],0)</f>
        <v>51823</v>
      </c>
      <c r="R56" s="7">
        <f>TBL_Employees[[#This Row],[Bonus Amount]]+TBL_Employees[[#This Row],[Annual Salary]]</f>
        <v>230523</v>
      </c>
      <c r="S56" s="6">
        <f>YEAR(TBL_Employees[[#This Row],[Hire Date]])</f>
        <v>2015</v>
      </c>
      <c r="T56" s="6">
        <f>WEEKNUM(TBL_Employees[[#This Row],[Hire Date]],1)</f>
        <v>40</v>
      </c>
      <c r="U56" s="6" t="str">
        <f>TEXT(TBL_Employees[[#This Row],[Hire Date]],"dddd")</f>
        <v>Tuesday</v>
      </c>
    </row>
    <row r="57" spans="1:21" x14ac:dyDescent="0.2">
      <c r="A57" s="15" t="s">
        <v>497</v>
      </c>
      <c r="B57" s="15" t="s">
        <v>498</v>
      </c>
      <c r="C57" s="15" t="s">
        <v>129</v>
      </c>
      <c r="D57" s="15" t="s">
        <v>31</v>
      </c>
      <c r="E57" s="15" t="s">
        <v>16</v>
      </c>
      <c r="F57" s="15" t="s">
        <v>17</v>
      </c>
      <c r="G57" s="15" t="s">
        <v>18</v>
      </c>
      <c r="H57" s="15">
        <v>33</v>
      </c>
      <c r="I57" s="15">
        <v>43456</v>
      </c>
      <c r="J57" s="15">
        <v>83990</v>
      </c>
      <c r="K57" s="15">
        <v>0</v>
      </c>
      <c r="L57" s="15" t="s">
        <v>19</v>
      </c>
      <c r="M57" s="15" t="s">
        <v>20</v>
      </c>
      <c r="N57" s="17" t="s">
        <v>21</v>
      </c>
      <c r="O57" s="5" t="str">
        <f>IF(LEN(TBL_Employees[[#This Row],[Exit Date]])&gt;0,"Not_Active","Active")</f>
        <v>Active</v>
      </c>
      <c r="P57" s="6">
        <f>IF(TBL_Employees[[#This Row],[Emp_status]]="Not_Active",0,1)</f>
        <v>1</v>
      </c>
      <c r="Q57" s="7">
        <f>IFERROR(TBL_Employees[[#This Row],[Bonus %]]*TBL_Employees[[#This Row],[Annual Salary]],0)</f>
        <v>0</v>
      </c>
      <c r="R57" s="7">
        <f>TBL_Employees[[#This Row],[Bonus Amount]]+TBL_Employees[[#This Row],[Annual Salary]]</f>
        <v>83990</v>
      </c>
      <c r="S57" s="6">
        <f>YEAR(TBL_Employees[[#This Row],[Hire Date]])</f>
        <v>2018</v>
      </c>
      <c r="T57" s="6">
        <f>WEEKNUM(TBL_Employees[[#This Row],[Hire Date]],1)</f>
        <v>51</v>
      </c>
      <c r="U57" s="6" t="str">
        <f>TEXT(TBL_Employees[[#This Row],[Hire Date]],"dddd")</f>
        <v>Saturday</v>
      </c>
    </row>
    <row r="58" spans="1:21" x14ac:dyDescent="0.2">
      <c r="A58" s="15" t="s">
        <v>499</v>
      </c>
      <c r="B58" s="15" t="s">
        <v>500</v>
      </c>
      <c r="C58" s="15" t="s">
        <v>59</v>
      </c>
      <c r="D58" s="15" t="s">
        <v>31</v>
      </c>
      <c r="E58" s="15" t="s">
        <v>32</v>
      </c>
      <c r="F58" s="15" t="s">
        <v>17</v>
      </c>
      <c r="G58" s="15" t="s">
        <v>18</v>
      </c>
      <c r="H58" s="15">
        <v>52</v>
      </c>
      <c r="I58" s="15">
        <v>38696</v>
      </c>
      <c r="J58" s="15">
        <v>102043</v>
      </c>
      <c r="K58" s="15">
        <v>0</v>
      </c>
      <c r="L58" s="15" t="s">
        <v>19</v>
      </c>
      <c r="M58" s="15" t="s">
        <v>20</v>
      </c>
      <c r="N58" s="17" t="s">
        <v>21</v>
      </c>
      <c r="O58" s="5" t="str">
        <f>IF(LEN(TBL_Employees[[#This Row],[Exit Date]])&gt;0,"Not_Active","Active")</f>
        <v>Active</v>
      </c>
      <c r="P58" s="6">
        <f>IF(TBL_Employees[[#This Row],[Emp_status]]="Not_Active",0,1)</f>
        <v>1</v>
      </c>
      <c r="Q58" s="7">
        <f>IFERROR(TBL_Employees[[#This Row],[Bonus %]]*TBL_Employees[[#This Row],[Annual Salary]],0)</f>
        <v>0</v>
      </c>
      <c r="R58" s="7">
        <f>TBL_Employees[[#This Row],[Bonus Amount]]+TBL_Employees[[#This Row],[Annual Salary]]</f>
        <v>102043</v>
      </c>
      <c r="S58" s="6">
        <f>YEAR(TBL_Employees[[#This Row],[Hire Date]])</f>
        <v>2005</v>
      </c>
      <c r="T58" s="6">
        <f>WEEKNUM(TBL_Employees[[#This Row],[Hire Date]],1)</f>
        <v>50</v>
      </c>
      <c r="U58" s="6" t="str">
        <f>TEXT(TBL_Employees[[#This Row],[Hire Date]],"dddd")</f>
        <v>Saturday</v>
      </c>
    </row>
    <row r="59" spans="1:21" x14ac:dyDescent="0.2">
      <c r="A59" s="15" t="s">
        <v>501</v>
      </c>
      <c r="B59" s="15" t="s">
        <v>502</v>
      </c>
      <c r="C59" s="15" t="s">
        <v>69</v>
      </c>
      <c r="D59" s="15" t="s">
        <v>31</v>
      </c>
      <c r="E59" s="15" t="s">
        <v>36</v>
      </c>
      <c r="F59" s="15" t="s">
        <v>17</v>
      </c>
      <c r="G59" s="15" t="s">
        <v>24</v>
      </c>
      <c r="H59" s="15">
        <v>46</v>
      </c>
      <c r="I59" s="15">
        <v>37041</v>
      </c>
      <c r="J59" s="15">
        <v>90678</v>
      </c>
      <c r="K59" s="15">
        <v>0</v>
      </c>
      <c r="L59" s="15" t="s">
        <v>19</v>
      </c>
      <c r="M59" s="15" t="s">
        <v>29</v>
      </c>
      <c r="N59" s="17" t="s">
        <v>21</v>
      </c>
      <c r="O59" s="5" t="str">
        <f>IF(LEN(TBL_Employees[[#This Row],[Exit Date]])&gt;0,"Not_Active","Active")</f>
        <v>Active</v>
      </c>
      <c r="P59" s="6">
        <f>IF(TBL_Employees[[#This Row],[Emp_status]]="Not_Active",0,1)</f>
        <v>1</v>
      </c>
      <c r="Q59" s="7">
        <f>IFERROR(TBL_Employees[[#This Row],[Bonus %]]*TBL_Employees[[#This Row],[Annual Salary]],0)</f>
        <v>0</v>
      </c>
      <c r="R59" s="7">
        <f>TBL_Employees[[#This Row],[Bonus Amount]]+TBL_Employees[[#This Row],[Annual Salary]]</f>
        <v>90678</v>
      </c>
      <c r="S59" s="6">
        <f>YEAR(TBL_Employees[[#This Row],[Hire Date]])</f>
        <v>2001</v>
      </c>
      <c r="T59" s="6">
        <f>WEEKNUM(TBL_Employees[[#This Row],[Hire Date]],1)</f>
        <v>22</v>
      </c>
      <c r="U59" s="6" t="str">
        <f>TEXT(TBL_Employees[[#This Row],[Hire Date]],"dddd")</f>
        <v>Wednesday</v>
      </c>
    </row>
    <row r="60" spans="1:21" x14ac:dyDescent="0.2">
      <c r="A60" s="15" t="s">
        <v>503</v>
      </c>
      <c r="B60" s="15" t="s">
        <v>504</v>
      </c>
      <c r="C60" s="15" t="s">
        <v>83</v>
      </c>
      <c r="D60" s="15" t="s">
        <v>23</v>
      </c>
      <c r="E60" s="15" t="s">
        <v>36</v>
      </c>
      <c r="F60" s="15" t="s">
        <v>17</v>
      </c>
      <c r="G60" s="15" t="s">
        <v>47</v>
      </c>
      <c r="H60" s="15">
        <v>46</v>
      </c>
      <c r="I60" s="15">
        <v>39681</v>
      </c>
      <c r="J60" s="15">
        <v>59067</v>
      </c>
      <c r="K60" s="15">
        <v>0</v>
      </c>
      <c r="L60" s="15" t="s">
        <v>19</v>
      </c>
      <c r="M60" s="15" t="s">
        <v>45</v>
      </c>
      <c r="N60" s="17" t="s">
        <v>21</v>
      </c>
      <c r="O60" s="5" t="str">
        <f>IF(LEN(TBL_Employees[[#This Row],[Exit Date]])&gt;0,"Not_Active","Active")</f>
        <v>Active</v>
      </c>
      <c r="P60" s="6">
        <f>IF(TBL_Employees[[#This Row],[Emp_status]]="Not_Active",0,1)</f>
        <v>1</v>
      </c>
      <c r="Q60" s="7">
        <f>IFERROR(TBL_Employees[[#This Row],[Bonus %]]*TBL_Employees[[#This Row],[Annual Salary]],0)</f>
        <v>0</v>
      </c>
      <c r="R60" s="7">
        <f>TBL_Employees[[#This Row],[Bonus Amount]]+TBL_Employees[[#This Row],[Annual Salary]]</f>
        <v>59067</v>
      </c>
      <c r="S60" s="6">
        <f>YEAR(TBL_Employees[[#This Row],[Hire Date]])</f>
        <v>2008</v>
      </c>
      <c r="T60" s="6">
        <f>WEEKNUM(TBL_Employees[[#This Row],[Hire Date]],1)</f>
        <v>34</v>
      </c>
      <c r="U60" s="6" t="str">
        <f>TEXT(TBL_Employees[[#This Row],[Hire Date]],"dddd")</f>
        <v>Thursday</v>
      </c>
    </row>
    <row r="61" spans="1:21" x14ac:dyDescent="0.2">
      <c r="A61" s="15" t="s">
        <v>505</v>
      </c>
      <c r="B61" s="15" t="s">
        <v>506</v>
      </c>
      <c r="C61" s="15" t="s">
        <v>61</v>
      </c>
      <c r="D61" s="15" t="s">
        <v>43</v>
      </c>
      <c r="E61" s="15" t="s">
        <v>16</v>
      </c>
      <c r="F61" s="15" t="s">
        <v>28</v>
      </c>
      <c r="G61" s="15" t="s">
        <v>24</v>
      </c>
      <c r="H61" s="15">
        <v>45</v>
      </c>
      <c r="I61" s="15">
        <v>44266</v>
      </c>
      <c r="J61" s="15">
        <v>135062</v>
      </c>
      <c r="K61" s="15">
        <v>0.15</v>
      </c>
      <c r="L61" s="15" t="s">
        <v>33</v>
      </c>
      <c r="M61" s="15" t="s">
        <v>34</v>
      </c>
      <c r="N61" s="17" t="s">
        <v>21</v>
      </c>
      <c r="O61" s="5" t="str">
        <f>IF(LEN(TBL_Employees[[#This Row],[Exit Date]])&gt;0,"Not_Active","Active")</f>
        <v>Active</v>
      </c>
      <c r="P61" s="6">
        <f>IF(TBL_Employees[[#This Row],[Emp_status]]="Not_Active",0,1)</f>
        <v>1</v>
      </c>
      <c r="Q61" s="7">
        <f>IFERROR(TBL_Employees[[#This Row],[Bonus %]]*TBL_Employees[[#This Row],[Annual Salary]],0)</f>
        <v>20259.3</v>
      </c>
      <c r="R61" s="7">
        <f>TBL_Employees[[#This Row],[Bonus Amount]]+TBL_Employees[[#This Row],[Annual Salary]]</f>
        <v>155321.29999999999</v>
      </c>
      <c r="S61" s="6">
        <f>YEAR(TBL_Employees[[#This Row],[Hire Date]])</f>
        <v>2021</v>
      </c>
      <c r="T61" s="6">
        <f>WEEKNUM(TBL_Employees[[#This Row],[Hire Date]],1)</f>
        <v>11</v>
      </c>
      <c r="U61" s="6" t="str">
        <f>TEXT(TBL_Employees[[#This Row],[Hire Date]],"dddd")</f>
        <v>Thursday</v>
      </c>
    </row>
    <row r="62" spans="1:21" x14ac:dyDescent="0.2">
      <c r="A62" s="15" t="s">
        <v>203</v>
      </c>
      <c r="B62" s="15" t="s">
        <v>507</v>
      </c>
      <c r="C62" s="15" t="s">
        <v>61</v>
      </c>
      <c r="D62" s="15" t="s">
        <v>27</v>
      </c>
      <c r="E62" s="15" t="s">
        <v>32</v>
      </c>
      <c r="F62" s="15" t="s">
        <v>17</v>
      </c>
      <c r="G62" s="15" t="s">
        <v>51</v>
      </c>
      <c r="H62" s="15">
        <v>55</v>
      </c>
      <c r="I62" s="15">
        <v>38945</v>
      </c>
      <c r="J62" s="15">
        <v>159044</v>
      </c>
      <c r="K62" s="15">
        <v>0.1</v>
      </c>
      <c r="L62" s="15" t="s">
        <v>52</v>
      </c>
      <c r="M62" s="15" t="s">
        <v>81</v>
      </c>
      <c r="N62" s="17" t="s">
        <v>21</v>
      </c>
      <c r="O62" s="5" t="str">
        <f>IF(LEN(TBL_Employees[[#This Row],[Exit Date]])&gt;0,"Not_Active","Active")</f>
        <v>Active</v>
      </c>
      <c r="P62" s="6">
        <f>IF(TBL_Employees[[#This Row],[Emp_status]]="Not_Active",0,1)</f>
        <v>1</v>
      </c>
      <c r="Q62" s="7">
        <f>IFERROR(TBL_Employees[[#This Row],[Bonus %]]*TBL_Employees[[#This Row],[Annual Salary]],0)</f>
        <v>15904.400000000001</v>
      </c>
      <c r="R62" s="7">
        <f>TBL_Employees[[#This Row],[Bonus Amount]]+TBL_Employees[[#This Row],[Annual Salary]]</f>
        <v>174948.4</v>
      </c>
      <c r="S62" s="6">
        <f>YEAR(TBL_Employees[[#This Row],[Hire Date]])</f>
        <v>2006</v>
      </c>
      <c r="T62" s="6">
        <f>WEEKNUM(TBL_Employees[[#This Row],[Hire Date]],1)</f>
        <v>33</v>
      </c>
      <c r="U62" s="6" t="str">
        <f>TEXT(TBL_Employees[[#This Row],[Hire Date]],"dddd")</f>
        <v>Wednesday</v>
      </c>
    </row>
    <row r="63" spans="1:21" x14ac:dyDescent="0.2">
      <c r="A63" s="15" t="s">
        <v>170</v>
      </c>
      <c r="B63" s="15" t="s">
        <v>508</v>
      </c>
      <c r="C63" s="15" t="s">
        <v>42</v>
      </c>
      <c r="D63" s="15" t="s">
        <v>65</v>
      </c>
      <c r="E63" s="15" t="s">
        <v>36</v>
      </c>
      <c r="F63" s="15" t="s">
        <v>17</v>
      </c>
      <c r="G63" s="15" t="s">
        <v>51</v>
      </c>
      <c r="H63" s="15">
        <v>44</v>
      </c>
      <c r="I63" s="15">
        <v>43467</v>
      </c>
      <c r="J63" s="15">
        <v>74691</v>
      </c>
      <c r="K63" s="15">
        <v>0</v>
      </c>
      <c r="L63" s="15" t="s">
        <v>52</v>
      </c>
      <c r="M63" s="15" t="s">
        <v>81</v>
      </c>
      <c r="N63" s="17">
        <v>44020</v>
      </c>
      <c r="O63" s="5" t="str">
        <f>IF(LEN(TBL_Employees[[#This Row],[Exit Date]])&gt;0,"Not_Active","Active")</f>
        <v>Not_Active</v>
      </c>
      <c r="P63" s="6">
        <f>IF(TBL_Employees[[#This Row],[Emp_status]]="Not_Active",0,1)</f>
        <v>0</v>
      </c>
      <c r="Q63" s="7">
        <f>IFERROR(TBL_Employees[[#This Row],[Bonus %]]*TBL_Employees[[#This Row],[Annual Salary]],0)</f>
        <v>0</v>
      </c>
      <c r="R63" s="7">
        <f>TBL_Employees[[#This Row],[Bonus Amount]]+TBL_Employees[[#This Row],[Annual Salary]]</f>
        <v>74691</v>
      </c>
      <c r="S63" s="6">
        <f>YEAR(TBL_Employees[[#This Row],[Hire Date]])</f>
        <v>2019</v>
      </c>
      <c r="T63" s="6">
        <f>WEEKNUM(TBL_Employees[[#This Row],[Hire Date]],1)</f>
        <v>1</v>
      </c>
      <c r="U63" s="6" t="str">
        <f>TEXT(TBL_Employees[[#This Row],[Hire Date]],"dddd")</f>
        <v>Wednesday</v>
      </c>
    </row>
    <row r="64" spans="1:21" x14ac:dyDescent="0.2">
      <c r="A64" s="15" t="s">
        <v>509</v>
      </c>
      <c r="B64" s="15" t="s">
        <v>510</v>
      </c>
      <c r="C64" s="15" t="s">
        <v>97</v>
      </c>
      <c r="D64" s="15" t="s">
        <v>31</v>
      </c>
      <c r="E64" s="15" t="s">
        <v>32</v>
      </c>
      <c r="F64" s="15" t="s">
        <v>17</v>
      </c>
      <c r="G64" s="15" t="s">
        <v>51</v>
      </c>
      <c r="H64" s="15">
        <v>44</v>
      </c>
      <c r="I64" s="15">
        <v>39800</v>
      </c>
      <c r="J64" s="15">
        <v>92753</v>
      </c>
      <c r="K64" s="15">
        <v>0.13</v>
      </c>
      <c r="L64" s="15" t="s">
        <v>19</v>
      </c>
      <c r="M64" s="15" t="s">
        <v>25</v>
      </c>
      <c r="N64" s="17">
        <v>44371</v>
      </c>
      <c r="O64" s="5" t="str">
        <f>IF(LEN(TBL_Employees[[#This Row],[Exit Date]])&gt;0,"Not_Active","Active")</f>
        <v>Not_Active</v>
      </c>
      <c r="P64" s="6">
        <f>IF(TBL_Employees[[#This Row],[Emp_status]]="Not_Active",0,1)</f>
        <v>0</v>
      </c>
      <c r="Q64" s="7">
        <f>IFERROR(TBL_Employees[[#This Row],[Bonus %]]*TBL_Employees[[#This Row],[Annual Salary]],0)</f>
        <v>12057.890000000001</v>
      </c>
      <c r="R64" s="7">
        <f>TBL_Employees[[#This Row],[Bonus Amount]]+TBL_Employees[[#This Row],[Annual Salary]]</f>
        <v>104810.89</v>
      </c>
      <c r="S64" s="6">
        <f>YEAR(TBL_Employees[[#This Row],[Hire Date]])</f>
        <v>2008</v>
      </c>
      <c r="T64" s="6">
        <f>WEEKNUM(TBL_Employees[[#This Row],[Hire Date]],1)</f>
        <v>51</v>
      </c>
      <c r="U64" s="6" t="str">
        <f>TEXT(TBL_Employees[[#This Row],[Hire Date]],"dddd")</f>
        <v>Thursday</v>
      </c>
    </row>
    <row r="65" spans="1:21" x14ac:dyDescent="0.2">
      <c r="A65" s="15" t="s">
        <v>315</v>
      </c>
      <c r="B65" s="15" t="s">
        <v>511</v>
      </c>
      <c r="C65" s="15" t="s">
        <v>14</v>
      </c>
      <c r="D65" s="15" t="s">
        <v>23</v>
      </c>
      <c r="E65" s="15" t="s">
        <v>44</v>
      </c>
      <c r="F65" s="15" t="s">
        <v>28</v>
      </c>
      <c r="G65" s="15" t="s">
        <v>47</v>
      </c>
      <c r="H65" s="15">
        <v>45</v>
      </c>
      <c r="I65" s="15">
        <v>41493</v>
      </c>
      <c r="J65" s="15">
        <v>236946</v>
      </c>
      <c r="K65" s="15">
        <v>0.37</v>
      </c>
      <c r="L65" s="15" t="s">
        <v>19</v>
      </c>
      <c r="M65" s="15" t="s">
        <v>63</v>
      </c>
      <c r="N65" s="17" t="s">
        <v>21</v>
      </c>
      <c r="O65" s="5" t="str">
        <f>IF(LEN(TBL_Employees[[#This Row],[Exit Date]])&gt;0,"Not_Active","Active")</f>
        <v>Active</v>
      </c>
      <c r="P65" s="6">
        <f>IF(TBL_Employees[[#This Row],[Emp_status]]="Not_Active",0,1)</f>
        <v>1</v>
      </c>
      <c r="Q65" s="7">
        <f>IFERROR(TBL_Employees[[#This Row],[Bonus %]]*TBL_Employees[[#This Row],[Annual Salary]],0)</f>
        <v>87670.02</v>
      </c>
      <c r="R65" s="7">
        <f>TBL_Employees[[#This Row],[Bonus Amount]]+TBL_Employees[[#This Row],[Annual Salary]]</f>
        <v>324616.02</v>
      </c>
      <c r="S65" s="6">
        <f>YEAR(TBL_Employees[[#This Row],[Hire Date]])</f>
        <v>2013</v>
      </c>
      <c r="T65" s="6">
        <f>WEEKNUM(TBL_Employees[[#This Row],[Hire Date]],1)</f>
        <v>32</v>
      </c>
      <c r="U65" s="6" t="str">
        <f>TEXT(TBL_Employees[[#This Row],[Hire Date]],"dddd")</f>
        <v>Wednesday</v>
      </c>
    </row>
    <row r="66" spans="1:21" x14ac:dyDescent="0.2">
      <c r="A66" s="15" t="s">
        <v>512</v>
      </c>
      <c r="B66" s="15" t="s">
        <v>513</v>
      </c>
      <c r="C66" s="15" t="s">
        <v>68</v>
      </c>
      <c r="D66" s="15" t="s">
        <v>15</v>
      </c>
      <c r="E66" s="15" t="s">
        <v>32</v>
      </c>
      <c r="F66" s="15" t="s">
        <v>17</v>
      </c>
      <c r="G66" s="15" t="s">
        <v>47</v>
      </c>
      <c r="H66" s="15">
        <v>36</v>
      </c>
      <c r="I66" s="15">
        <v>44435</v>
      </c>
      <c r="J66" s="15">
        <v>48906</v>
      </c>
      <c r="K66" s="15">
        <v>0</v>
      </c>
      <c r="L66" s="15" t="s">
        <v>19</v>
      </c>
      <c r="M66" s="15" t="s">
        <v>45</v>
      </c>
      <c r="N66" s="17" t="s">
        <v>21</v>
      </c>
      <c r="O66" s="5" t="str">
        <f>IF(LEN(TBL_Employees[[#This Row],[Exit Date]])&gt;0,"Not_Active","Active")</f>
        <v>Active</v>
      </c>
      <c r="P66" s="6">
        <f>IF(TBL_Employees[[#This Row],[Emp_status]]="Not_Active",0,1)</f>
        <v>1</v>
      </c>
      <c r="Q66" s="7">
        <f>IFERROR(TBL_Employees[[#This Row],[Bonus %]]*TBL_Employees[[#This Row],[Annual Salary]],0)</f>
        <v>0</v>
      </c>
      <c r="R66" s="7">
        <f>TBL_Employees[[#This Row],[Bonus Amount]]+TBL_Employees[[#This Row],[Annual Salary]]</f>
        <v>48906</v>
      </c>
      <c r="S66" s="6">
        <f>YEAR(TBL_Employees[[#This Row],[Hire Date]])</f>
        <v>2021</v>
      </c>
      <c r="T66" s="6">
        <f>WEEKNUM(TBL_Employees[[#This Row],[Hire Date]],1)</f>
        <v>35</v>
      </c>
      <c r="U66" s="6" t="str">
        <f>TEXT(TBL_Employees[[#This Row],[Hire Date]],"dddd")</f>
        <v>Friday</v>
      </c>
    </row>
    <row r="67" spans="1:21" x14ac:dyDescent="0.2">
      <c r="A67" s="15" t="s">
        <v>514</v>
      </c>
      <c r="B67" s="15" t="s">
        <v>404</v>
      </c>
      <c r="C67" s="15" t="s">
        <v>42</v>
      </c>
      <c r="D67" s="15" t="s">
        <v>50</v>
      </c>
      <c r="E67" s="15" t="s">
        <v>32</v>
      </c>
      <c r="F67" s="15" t="s">
        <v>17</v>
      </c>
      <c r="G67" s="15" t="s">
        <v>18</v>
      </c>
      <c r="H67" s="15">
        <v>38</v>
      </c>
      <c r="I67" s="15">
        <v>39474</v>
      </c>
      <c r="J67" s="15">
        <v>80024</v>
      </c>
      <c r="K67" s="15">
        <v>0</v>
      </c>
      <c r="L67" s="15" t="s">
        <v>19</v>
      </c>
      <c r="M67" s="15" t="s">
        <v>29</v>
      </c>
      <c r="N67" s="17" t="s">
        <v>21</v>
      </c>
      <c r="O67" s="5" t="str">
        <f>IF(LEN(TBL_Employees[[#This Row],[Exit Date]])&gt;0,"Not_Active","Active")</f>
        <v>Active</v>
      </c>
      <c r="P67" s="6">
        <f>IF(TBL_Employees[[#This Row],[Emp_status]]="Not_Active",0,1)</f>
        <v>1</v>
      </c>
      <c r="Q67" s="7">
        <f>IFERROR(TBL_Employees[[#This Row],[Bonus %]]*TBL_Employees[[#This Row],[Annual Salary]],0)</f>
        <v>0</v>
      </c>
      <c r="R67" s="7">
        <f>TBL_Employees[[#This Row],[Bonus Amount]]+TBL_Employees[[#This Row],[Annual Salary]]</f>
        <v>80024</v>
      </c>
      <c r="S67" s="6">
        <f>YEAR(TBL_Employees[[#This Row],[Hire Date]])</f>
        <v>2008</v>
      </c>
      <c r="T67" s="6">
        <f>WEEKNUM(TBL_Employees[[#This Row],[Hire Date]],1)</f>
        <v>5</v>
      </c>
      <c r="U67" s="6" t="str">
        <f>TEXT(TBL_Employees[[#This Row],[Hire Date]],"dddd")</f>
        <v>Sunday</v>
      </c>
    </row>
    <row r="68" spans="1:21" x14ac:dyDescent="0.2">
      <c r="A68" s="15" t="s">
        <v>375</v>
      </c>
      <c r="B68" s="15" t="s">
        <v>515</v>
      </c>
      <c r="C68" s="15" t="s">
        <v>22</v>
      </c>
      <c r="D68" s="15" t="s">
        <v>23</v>
      </c>
      <c r="E68" s="15" t="s">
        <v>44</v>
      </c>
      <c r="F68" s="15" t="s">
        <v>17</v>
      </c>
      <c r="G68" s="15" t="s">
        <v>18</v>
      </c>
      <c r="H68" s="15">
        <v>41</v>
      </c>
      <c r="I68" s="15">
        <v>40109</v>
      </c>
      <c r="J68" s="15">
        <v>54415</v>
      </c>
      <c r="K68" s="15">
        <v>0</v>
      </c>
      <c r="L68" s="15" t="s">
        <v>19</v>
      </c>
      <c r="M68" s="15" t="s">
        <v>63</v>
      </c>
      <c r="N68" s="17">
        <v>41661</v>
      </c>
      <c r="O68" s="5" t="str">
        <f>IF(LEN(TBL_Employees[[#This Row],[Exit Date]])&gt;0,"Not_Active","Active")</f>
        <v>Not_Active</v>
      </c>
      <c r="P68" s="6">
        <f>IF(TBL_Employees[[#This Row],[Emp_status]]="Not_Active",0,1)</f>
        <v>0</v>
      </c>
      <c r="Q68" s="7">
        <f>IFERROR(TBL_Employees[[#This Row],[Bonus %]]*TBL_Employees[[#This Row],[Annual Salary]],0)</f>
        <v>0</v>
      </c>
      <c r="R68" s="7">
        <f>TBL_Employees[[#This Row],[Bonus Amount]]+TBL_Employees[[#This Row],[Annual Salary]]</f>
        <v>54415</v>
      </c>
      <c r="S68" s="6">
        <f>YEAR(TBL_Employees[[#This Row],[Hire Date]])</f>
        <v>2009</v>
      </c>
      <c r="T68" s="6">
        <f>WEEKNUM(TBL_Employees[[#This Row],[Hire Date]],1)</f>
        <v>43</v>
      </c>
      <c r="U68" s="6" t="str">
        <f>TEXT(TBL_Employees[[#This Row],[Hire Date]],"dddd")</f>
        <v>Friday</v>
      </c>
    </row>
    <row r="69" spans="1:21" x14ac:dyDescent="0.2">
      <c r="A69" s="15" t="s">
        <v>516</v>
      </c>
      <c r="B69" s="15" t="s">
        <v>517</v>
      </c>
      <c r="C69" s="15" t="s">
        <v>62</v>
      </c>
      <c r="D69" s="15" t="s">
        <v>43</v>
      </c>
      <c r="E69" s="15" t="s">
        <v>16</v>
      </c>
      <c r="F69" s="15" t="s">
        <v>17</v>
      </c>
      <c r="G69" s="15" t="s">
        <v>24</v>
      </c>
      <c r="H69" s="15">
        <v>30</v>
      </c>
      <c r="I69" s="15">
        <v>42484</v>
      </c>
      <c r="J69" s="15">
        <v>120341</v>
      </c>
      <c r="K69" s="15">
        <v>7.0000000000000007E-2</v>
      </c>
      <c r="L69" s="15" t="s">
        <v>19</v>
      </c>
      <c r="M69" s="15" t="s">
        <v>63</v>
      </c>
      <c r="N69" s="17" t="s">
        <v>21</v>
      </c>
      <c r="O69" s="5" t="str">
        <f>IF(LEN(TBL_Employees[[#This Row],[Exit Date]])&gt;0,"Not_Active","Active")</f>
        <v>Active</v>
      </c>
      <c r="P69" s="6">
        <f>IF(TBL_Employees[[#This Row],[Emp_status]]="Not_Active",0,1)</f>
        <v>1</v>
      </c>
      <c r="Q69" s="7">
        <f>IFERROR(TBL_Employees[[#This Row],[Bonus %]]*TBL_Employees[[#This Row],[Annual Salary]],0)</f>
        <v>8423.8700000000008</v>
      </c>
      <c r="R69" s="7">
        <f>TBL_Employees[[#This Row],[Bonus Amount]]+TBL_Employees[[#This Row],[Annual Salary]]</f>
        <v>128764.87</v>
      </c>
      <c r="S69" s="6">
        <f>YEAR(TBL_Employees[[#This Row],[Hire Date]])</f>
        <v>2016</v>
      </c>
      <c r="T69" s="6">
        <f>WEEKNUM(TBL_Employees[[#This Row],[Hire Date]],1)</f>
        <v>18</v>
      </c>
      <c r="U69" s="6" t="str">
        <f>TEXT(TBL_Employees[[#This Row],[Hire Date]],"dddd")</f>
        <v>Sunday</v>
      </c>
    </row>
    <row r="70" spans="1:21" x14ac:dyDescent="0.2">
      <c r="A70" s="15" t="s">
        <v>177</v>
      </c>
      <c r="B70" s="15" t="s">
        <v>518</v>
      </c>
      <c r="C70" s="15" t="s">
        <v>14</v>
      </c>
      <c r="D70" s="15" t="s">
        <v>27</v>
      </c>
      <c r="E70" s="15" t="s">
        <v>44</v>
      </c>
      <c r="F70" s="15" t="s">
        <v>17</v>
      </c>
      <c r="G70" s="15" t="s">
        <v>51</v>
      </c>
      <c r="H70" s="15">
        <v>43</v>
      </c>
      <c r="I70" s="15">
        <v>40029</v>
      </c>
      <c r="J70" s="15">
        <v>208415</v>
      </c>
      <c r="K70" s="15">
        <v>0.35</v>
      </c>
      <c r="L70" s="15" t="s">
        <v>19</v>
      </c>
      <c r="M70" s="15" t="s">
        <v>63</v>
      </c>
      <c r="N70" s="17" t="s">
        <v>21</v>
      </c>
      <c r="O70" s="5" t="str">
        <f>IF(LEN(TBL_Employees[[#This Row],[Exit Date]])&gt;0,"Not_Active","Active")</f>
        <v>Active</v>
      </c>
      <c r="P70" s="6">
        <f>IF(TBL_Employees[[#This Row],[Emp_status]]="Not_Active",0,1)</f>
        <v>1</v>
      </c>
      <c r="Q70" s="7">
        <f>IFERROR(TBL_Employees[[#This Row],[Bonus %]]*TBL_Employees[[#This Row],[Annual Salary]],0)</f>
        <v>72945.25</v>
      </c>
      <c r="R70" s="7">
        <f>TBL_Employees[[#This Row],[Bonus Amount]]+TBL_Employees[[#This Row],[Annual Salary]]</f>
        <v>281360.25</v>
      </c>
      <c r="S70" s="6">
        <f>YEAR(TBL_Employees[[#This Row],[Hire Date]])</f>
        <v>2009</v>
      </c>
      <c r="T70" s="6">
        <f>WEEKNUM(TBL_Employees[[#This Row],[Hire Date]],1)</f>
        <v>32</v>
      </c>
      <c r="U70" s="6" t="str">
        <f>TEXT(TBL_Employees[[#This Row],[Hire Date]],"dddd")</f>
        <v>Tuesday</v>
      </c>
    </row>
    <row r="71" spans="1:21" x14ac:dyDescent="0.2">
      <c r="A71" s="15" t="s">
        <v>519</v>
      </c>
      <c r="B71" s="15" t="s">
        <v>520</v>
      </c>
      <c r="C71" s="15" t="s">
        <v>38</v>
      </c>
      <c r="D71" s="15" t="s">
        <v>27</v>
      </c>
      <c r="E71" s="15" t="s">
        <v>44</v>
      </c>
      <c r="F71" s="15" t="s">
        <v>17</v>
      </c>
      <c r="G71" s="15" t="s">
        <v>24</v>
      </c>
      <c r="H71" s="15">
        <v>32</v>
      </c>
      <c r="I71" s="15">
        <v>43835</v>
      </c>
      <c r="J71" s="15">
        <v>78844</v>
      </c>
      <c r="K71" s="15">
        <v>0</v>
      </c>
      <c r="L71" s="15" t="s">
        <v>19</v>
      </c>
      <c r="M71" s="15" t="s">
        <v>63</v>
      </c>
      <c r="N71" s="17" t="s">
        <v>21</v>
      </c>
      <c r="O71" s="5" t="str">
        <f>IF(LEN(TBL_Employees[[#This Row],[Exit Date]])&gt;0,"Not_Active","Active")</f>
        <v>Active</v>
      </c>
      <c r="P71" s="6">
        <f>IF(TBL_Employees[[#This Row],[Emp_status]]="Not_Active",0,1)</f>
        <v>1</v>
      </c>
      <c r="Q71" s="7">
        <f>IFERROR(TBL_Employees[[#This Row],[Bonus %]]*TBL_Employees[[#This Row],[Annual Salary]],0)</f>
        <v>0</v>
      </c>
      <c r="R71" s="7">
        <f>TBL_Employees[[#This Row],[Bonus Amount]]+TBL_Employees[[#This Row],[Annual Salary]]</f>
        <v>78844</v>
      </c>
      <c r="S71" s="6">
        <f>YEAR(TBL_Employees[[#This Row],[Hire Date]])</f>
        <v>2020</v>
      </c>
      <c r="T71" s="6">
        <f>WEEKNUM(TBL_Employees[[#This Row],[Hire Date]],1)</f>
        <v>2</v>
      </c>
      <c r="U71" s="6" t="str">
        <f>TEXT(TBL_Employees[[#This Row],[Hire Date]],"dddd")</f>
        <v>Sunday</v>
      </c>
    </row>
    <row r="72" spans="1:21" x14ac:dyDescent="0.2">
      <c r="A72" s="15" t="s">
        <v>521</v>
      </c>
      <c r="B72" s="15" t="s">
        <v>522</v>
      </c>
      <c r="C72" s="15" t="s">
        <v>129</v>
      </c>
      <c r="D72" s="15" t="s">
        <v>31</v>
      </c>
      <c r="E72" s="15" t="s">
        <v>36</v>
      </c>
      <c r="F72" s="15" t="s">
        <v>28</v>
      </c>
      <c r="G72" s="15" t="s">
        <v>18</v>
      </c>
      <c r="H72" s="15">
        <v>58</v>
      </c>
      <c r="I72" s="15">
        <v>37399</v>
      </c>
      <c r="J72" s="15">
        <v>76354</v>
      </c>
      <c r="K72" s="15">
        <v>0</v>
      </c>
      <c r="L72" s="15" t="s">
        <v>19</v>
      </c>
      <c r="M72" s="15" t="s">
        <v>39</v>
      </c>
      <c r="N72" s="17">
        <v>44465</v>
      </c>
      <c r="O72" s="5" t="str">
        <f>IF(LEN(TBL_Employees[[#This Row],[Exit Date]])&gt;0,"Not_Active","Active")</f>
        <v>Not_Active</v>
      </c>
      <c r="P72" s="6">
        <f>IF(TBL_Employees[[#This Row],[Emp_status]]="Not_Active",0,1)</f>
        <v>0</v>
      </c>
      <c r="Q72" s="7">
        <f>IFERROR(TBL_Employees[[#This Row],[Bonus %]]*TBL_Employees[[#This Row],[Annual Salary]],0)</f>
        <v>0</v>
      </c>
      <c r="R72" s="7">
        <f>TBL_Employees[[#This Row],[Bonus Amount]]+TBL_Employees[[#This Row],[Annual Salary]]</f>
        <v>76354</v>
      </c>
      <c r="S72" s="6">
        <f>YEAR(TBL_Employees[[#This Row],[Hire Date]])</f>
        <v>2002</v>
      </c>
      <c r="T72" s="6">
        <f>WEEKNUM(TBL_Employees[[#This Row],[Hire Date]],1)</f>
        <v>21</v>
      </c>
      <c r="U72" s="6" t="str">
        <f>TEXT(TBL_Employees[[#This Row],[Hire Date]],"dddd")</f>
        <v>Thursday</v>
      </c>
    </row>
    <row r="73" spans="1:21" x14ac:dyDescent="0.2">
      <c r="A73" s="15" t="s">
        <v>391</v>
      </c>
      <c r="B73" s="15" t="s">
        <v>523</v>
      </c>
      <c r="C73" s="15" t="s">
        <v>40</v>
      </c>
      <c r="D73" s="15" t="s">
        <v>15</v>
      </c>
      <c r="E73" s="15" t="s">
        <v>44</v>
      </c>
      <c r="F73" s="15" t="s">
        <v>17</v>
      </c>
      <c r="G73" s="15" t="s">
        <v>51</v>
      </c>
      <c r="H73" s="15">
        <v>37</v>
      </c>
      <c r="I73" s="15">
        <v>43493</v>
      </c>
      <c r="J73" s="15">
        <v>165927</v>
      </c>
      <c r="K73" s="15">
        <v>0.2</v>
      </c>
      <c r="L73" s="15" t="s">
        <v>19</v>
      </c>
      <c r="M73" s="15" t="s">
        <v>39</v>
      </c>
      <c r="N73" s="17" t="s">
        <v>21</v>
      </c>
      <c r="O73" s="5" t="str">
        <f>IF(LEN(TBL_Employees[[#This Row],[Exit Date]])&gt;0,"Not_Active","Active")</f>
        <v>Active</v>
      </c>
      <c r="P73" s="6">
        <f>IF(TBL_Employees[[#This Row],[Emp_status]]="Not_Active",0,1)</f>
        <v>1</v>
      </c>
      <c r="Q73" s="7">
        <f>IFERROR(TBL_Employees[[#This Row],[Bonus %]]*TBL_Employees[[#This Row],[Annual Salary]],0)</f>
        <v>33185.4</v>
      </c>
      <c r="R73" s="7">
        <f>TBL_Employees[[#This Row],[Bonus Amount]]+TBL_Employees[[#This Row],[Annual Salary]]</f>
        <v>199112.4</v>
      </c>
      <c r="S73" s="6">
        <f>YEAR(TBL_Employees[[#This Row],[Hire Date]])</f>
        <v>2019</v>
      </c>
      <c r="T73" s="6">
        <f>WEEKNUM(TBL_Employees[[#This Row],[Hire Date]],1)</f>
        <v>5</v>
      </c>
      <c r="U73" s="6" t="str">
        <f>TEXT(TBL_Employees[[#This Row],[Hire Date]],"dddd")</f>
        <v>Monday</v>
      </c>
    </row>
    <row r="74" spans="1:21" x14ac:dyDescent="0.2">
      <c r="A74" s="15" t="s">
        <v>524</v>
      </c>
      <c r="B74" s="15" t="s">
        <v>525</v>
      </c>
      <c r="C74" s="15" t="s">
        <v>62</v>
      </c>
      <c r="D74" s="15" t="s">
        <v>65</v>
      </c>
      <c r="E74" s="15" t="s">
        <v>44</v>
      </c>
      <c r="F74" s="15" t="s">
        <v>17</v>
      </c>
      <c r="G74" s="15" t="s">
        <v>51</v>
      </c>
      <c r="H74" s="15">
        <v>38</v>
      </c>
      <c r="I74" s="15">
        <v>44516</v>
      </c>
      <c r="J74" s="15">
        <v>109812</v>
      </c>
      <c r="K74" s="15">
        <v>0.09</v>
      </c>
      <c r="L74" s="15" t="s">
        <v>52</v>
      </c>
      <c r="M74" s="15" t="s">
        <v>81</v>
      </c>
      <c r="N74" s="17" t="s">
        <v>21</v>
      </c>
      <c r="O74" s="5" t="str">
        <f>IF(LEN(TBL_Employees[[#This Row],[Exit Date]])&gt;0,"Not_Active","Active")</f>
        <v>Active</v>
      </c>
      <c r="P74" s="6">
        <f>IF(TBL_Employees[[#This Row],[Emp_status]]="Not_Active",0,1)</f>
        <v>1</v>
      </c>
      <c r="Q74" s="7">
        <f>IFERROR(TBL_Employees[[#This Row],[Bonus %]]*TBL_Employees[[#This Row],[Annual Salary]],0)</f>
        <v>9883.08</v>
      </c>
      <c r="R74" s="7">
        <f>TBL_Employees[[#This Row],[Bonus Amount]]+TBL_Employees[[#This Row],[Annual Salary]]</f>
        <v>119695.08</v>
      </c>
      <c r="S74" s="6">
        <f>YEAR(TBL_Employees[[#This Row],[Hire Date]])</f>
        <v>2021</v>
      </c>
      <c r="T74" s="6">
        <f>WEEKNUM(TBL_Employees[[#This Row],[Hire Date]],1)</f>
        <v>47</v>
      </c>
      <c r="U74" s="6" t="str">
        <f>TEXT(TBL_Employees[[#This Row],[Hire Date]],"dddd")</f>
        <v>Tuesday</v>
      </c>
    </row>
    <row r="75" spans="1:21" x14ac:dyDescent="0.2">
      <c r="A75" s="15" t="s">
        <v>526</v>
      </c>
      <c r="B75" s="15" t="s">
        <v>527</v>
      </c>
      <c r="C75" s="15" t="s">
        <v>84</v>
      </c>
      <c r="D75" s="15" t="s">
        <v>31</v>
      </c>
      <c r="E75" s="15" t="s">
        <v>32</v>
      </c>
      <c r="F75" s="15" t="s">
        <v>28</v>
      </c>
      <c r="G75" s="15" t="s">
        <v>24</v>
      </c>
      <c r="H75" s="15">
        <v>55</v>
      </c>
      <c r="I75" s="15">
        <v>36041</v>
      </c>
      <c r="J75" s="15">
        <v>86299</v>
      </c>
      <c r="K75" s="15">
        <v>0</v>
      </c>
      <c r="L75" s="15" t="s">
        <v>19</v>
      </c>
      <c r="M75" s="15" t="s">
        <v>63</v>
      </c>
      <c r="N75" s="17" t="s">
        <v>21</v>
      </c>
      <c r="O75" s="5" t="str">
        <f>IF(LEN(TBL_Employees[[#This Row],[Exit Date]])&gt;0,"Not_Active","Active")</f>
        <v>Active</v>
      </c>
      <c r="P75" s="6">
        <f>IF(TBL_Employees[[#This Row],[Emp_status]]="Not_Active",0,1)</f>
        <v>1</v>
      </c>
      <c r="Q75" s="7">
        <f>IFERROR(TBL_Employees[[#This Row],[Bonus %]]*TBL_Employees[[#This Row],[Annual Salary]],0)</f>
        <v>0</v>
      </c>
      <c r="R75" s="7">
        <f>TBL_Employees[[#This Row],[Bonus Amount]]+TBL_Employees[[#This Row],[Annual Salary]]</f>
        <v>86299</v>
      </c>
      <c r="S75" s="6">
        <f>YEAR(TBL_Employees[[#This Row],[Hire Date]])</f>
        <v>1998</v>
      </c>
      <c r="T75" s="6">
        <f>WEEKNUM(TBL_Employees[[#This Row],[Hire Date]],1)</f>
        <v>36</v>
      </c>
      <c r="U75" s="6" t="str">
        <f>TEXT(TBL_Employees[[#This Row],[Hire Date]],"dddd")</f>
        <v>Thursday</v>
      </c>
    </row>
    <row r="76" spans="1:21" x14ac:dyDescent="0.2">
      <c r="A76" s="15" t="s">
        <v>182</v>
      </c>
      <c r="B76" s="15" t="s">
        <v>528</v>
      </c>
      <c r="C76" s="15" t="s">
        <v>14</v>
      </c>
      <c r="D76" s="15" t="s">
        <v>43</v>
      </c>
      <c r="E76" s="15" t="s">
        <v>16</v>
      </c>
      <c r="F76" s="15" t="s">
        <v>28</v>
      </c>
      <c r="G76" s="15" t="s">
        <v>51</v>
      </c>
      <c r="H76" s="15">
        <v>57</v>
      </c>
      <c r="I76" s="15">
        <v>37828</v>
      </c>
      <c r="J76" s="15">
        <v>206624</v>
      </c>
      <c r="K76" s="15">
        <v>0.4</v>
      </c>
      <c r="L76" s="15" t="s">
        <v>52</v>
      </c>
      <c r="M76" s="15" t="s">
        <v>53</v>
      </c>
      <c r="N76" s="17" t="s">
        <v>21</v>
      </c>
      <c r="O76" s="5" t="str">
        <f>IF(LEN(TBL_Employees[[#This Row],[Exit Date]])&gt;0,"Not_Active","Active")</f>
        <v>Active</v>
      </c>
      <c r="P76" s="6">
        <f>IF(TBL_Employees[[#This Row],[Emp_status]]="Not_Active",0,1)</f>
        <v>1</v>
      </c>
      <c r="Q76" s="7">
        <f>IFERROR(TBL_Employees[[#This Row],[Bonus %]]*TBL_Employees[[#This Row],[Annual Salary]],0)</f>
        <v>82649.600000000006</v>
      </c>
      <c r="R76" s="7">
        <f>TBL_Employees[[#This Row],[Bonus Amount]]+TBL_Employees[[#This Row],[Annual Salary]]</f>
        <v>289273.59999999998</v>
      </c>
      <c r="S76" s="6">
        <f>YEAR(TBL_Employees[[#This Row],[Hire Date]])</f>
        <v>2003</v>
      </c>
      <c r="T76" s="6">
        <f>WEEKNUM(TBL_Employees[[#This Row],[Hire Date]],1)</f>
        <v>30</v>
      </c>
      <c r="U76" s="6" t="str">
        <f>TEXT(TBL_Employees[[#This Row],[Hire Date]],"dddd")</f>
        <v>Saturday</v>
      </c>
    </row>
    <row r="77" spans="1:21" x14ac:dyDescent="0.2">
      <c r="A77" s="15" t="s">
        <v>169</v>
      </c>
      <c r="B77" s="15" t="s">
        <v>529</v>
      </c>
      <c r="C77" s="15" t="s">
        <v>73</v>
      </c>
      <c r="D77" s="15" t="s">
        <v>27</v>
      </c>
      <c r="E77" s="15" t="s">
        <v>36</v>
      </c>
      <c r="F77" s="15" t="s">
        <v>28</v>
      </c>
      <c r="G77" s="15" t="s">
        <v>51</v>
      </c>
      <c r="H77" s="15">
        <v>36</v>
      </c>
      <c r="I77" s="15">
        <v>40535</v>
      </c>
      <c r="J77" s="15">
        <v>53215</v>
      </c>
      <c r="K77" s="15">
        <v>0</v>
      </c>
      <c r="L77" s="15" t="s">
        <v>52</v>
      </c>
      <c r="M77" s="15" t="s">
        <v>53</v>
      </c>
      <c r="N77" s="17">
        <v>41725</v>
      </c>
      <c r="O77" s="5" t="str">
        <f>IF(LEN(TBL_Employees[[#This Row],[Exit Date]])&gt;0,"Not_Active","Active")</f>
        <v>Not_Active</v>
      </c>
      <c r="P77" s="6">
        <f>IF(TBL_Employees[[#This Row],[Emp_status]]="Not_Active",0,1)</f>
        <v>0</v>
      </c>
      <c r="Q77" s="7">
        <f>IFERROR(TBL_Employees[[#This Row],[Bonus %]]*TBL_Employees[[#This Row],[Annual Salary]],0)</f>
        <v>0</v>
      </c>
      <c r="R77" s="7">
        <f>TBL_Employees[[#This Row],[Bonus Amount]]+TBL_Employees[[#This Row],[Annual Salary]]</f>
        <v>53215</v>
      </c>
      <c r="S77" s="6">
        <f>YEAR(TBL_Employees[[#This Row],[Hire Date]])</f>
        <v>2010</v>
      </c>
      <c r="T77" s="6">
        <f>WEEKNUM(TBL_Employees[[#This Row],[Hire Date]],1)</f>
        <v>52</v>
      </c>
      <c r="U77" s="6" t="str">
        <f>TEXT(TBL_Employees[[#This Row],[Hire Date]],"dddd")</f>
        <v>Thursday</v>
      </c>
    </row>
    <row r="78" spans="1:21" x14ac:dyDescent="0.2">
      <c r="A78" s="15" t="s">
        <v>366</v>
      </c>
      <c r="B78" s="15" t="s">
        <v>530</v>
      </c>
      <c r="C78" s="15" t="s">
        <v>58</v>
      </c>
      <c r="D78" s="15" t="s">
        <v>31</v>
      </c>
      <c r="E78" s="15" t="s">
        <v>16</v>
      </c>
      <c r="F78" s="15" t="s">
        <v>17</v>
      </c>
      <c r="G78" s="15" t="s">
        <v>24</v>
      </c>
      <c r="H78" s="15">
        <v>30</v>
      </c>
      <c r="I78" s="15">
        <v>42877</v>
      </c>
      <c r="J78" s="15">
        <v>86858</v>
      </c>
      <c r="K78" s="15">
        <v>0</v>
      </c>
      <c r="L78" s="15" t="s">
        <v>33</v>
      </c>
      <c r="M78" s="15" t="s">
        <v>80</v>
      </c>
      <c r="N78" s="17">
        <v>43016</v>
      </c>
      <c r="O78" s="5" t="str">
        <f>IF(LEN(TBL_Employees[[#This Row],[Exit Date]])&gt;0,"Not_Active","Active")</f>
        <v>Not_Active</v>
      </c>
      <c r="P78" s="6">
        <f>IF(TBL_Employees[[#This Row],[Emp_status]]="Not_Active",0,1)</f>
        <v>0</v>
      </c>
      <c r="Q78" s="7">
        <f>IFERROR(TBL_Employees[[#This Row],[Bonus %]]*TBL_Employees[[#This Row],[Annual Salary]],0)</f>
        <v>0</v>
      </c>
      <c r="R78" s="7">
        <f>TBL_Employees[[#This Row],[Bonus Amount]]+TBL_Employees[[#This Row],[Annual Salary]]</f>
        <v>86858</v>
      </c>
      <c r="S78" s="6">
        <f>YEAR(TBL_Employees[[#This Row],[Hire Date]])</f>
        <v>2017</v>
      </c>
      <c r="T78" s="6">
        <f>WEEKNUM(TBL_Employees[[#This Row],[Hire Date]],1)</f>
        <v>21</v>
      </c>
      <c r="U78" s="6" t="str">
        <f>TEXT(TBL_Employees[[#This Row],[Hire Date]],"dddd")</f>
        <v>Monday</v>
      </c>
    </row>
    <row r="79" spans="1:21" x14ac:dyDescent="0.2">
      <c r="A79" s="15" t="s">
        <v>531</v>
      </c>
      <c r="B79" s="15" t="s">
        <v>532</v>
      </c>
      <c r="C79" s="15" t="s">
        <v>56</v>
      </c>
      <c r="D79" s="15" t="s">
        <v>27</v>
      </c>
      <c r="E79" s="15" t="s">
        <v>36</v>
      </c>
      <c r="F79" s="15" t="s">
        <v>28</v>
      </c>
      <c r="G79" s="15" t="s">
        <v>24</v>
      </c>
      <c r="H79" s="15">
        <v>40</v>
      </c>
      <c r="I79" s="15">
        <v>39265</v>
      </c>
      <c r="J79" s="15">
        <v>93971</v>
      </c>
      <c r="K79" s="15">
        <v>0.08</v>
      </c>
      <c r="L79" s="15" t="s">
        <v>33</v>
      </c>
      <c r="M79" s="15" t="s">
        <v>80</v>
      </c>
      <c r="N79" s="17" t="s">
        <v>21</v>
      </c>
      <c r="O79" s="5" t="str">
        <f>IF(LEN(TBL_Employees[[#This Row],[Exit Date]])&gt;0,"Not_Active","Active")</f>
        <v>Active</v>
      </c>
      <c r="P79" s="6">
        <f>IF(TBL_Employees[[#This Row],[Emp_status]]="Not_Active",0,1)</f>
        <v>1</v>
      </c>
      <c r="Q79" s="7">
        <f>IFERROR(TBL_Employees[[#This Row],[Bonus %]]*TBL_Employees[[#This Row],[Annual Salary]],0)</f>
        <v>7517.68</v>
      </c>
      <c r="R79" s="7">
        <f>TBL_Employees[[#This Row],[Bonus Amount]]+TBL_Employees[[#This Row],[Annual Salary]]</f>
        <v>101488.68</v>
      </c>
      <c r="S79" s="6">
        <f>YEAR(TBL_Employees[[#This Row],[Hire Date]])</f>
        <v>2007</v>
      </c>
      <c r="T79" s="6">
        <f>WEEKNUM(TBL_Employees[[#This Row],[Hire Date]],1)</f>
        <v>27</v>
      </c>
      <c r="U79" s="6" t="str">
        <f>TEXT(TBL_Employees[[#This Row],[Hire Date]],"dddd")</f>
        <v>Monday</v>
      </c>
    </row>
    <row r="80" spans="1:21" x14ac:dyDescent="0.2">
      <c r="A80" s="15" t="s">
        <v>533</v>
      </c>
      <c r="B80" s="15" t="s">
        <v>534</v>
      </c>
      <c r="C80" s="15" t="s">
        <v>64</v>
      </c>
      <c r="D80" s="15" t="s">
        <v>15</v>
      </c>
      <c r="E80" s="15" t="s">
        <v>32</v>
      </c>
      <c r="F80" s="15" t="s">
        <v>28</v>
      </c>
      <c r="G80" s="15" t="s">
        <v>51</v>
      </c>
      <c r="H80" s="15">
        <v>34</v>
      </c>
      <c r="I80" s="15">
        <v>42182</v>
      </c>
      <c r="J80" s="15">
        <v>57008</v>
      </c>
      <c r="K80" s="15">
        <v>0</v>
      </c>
      <c r="L80" s="15" t="s">
        <v>19</v>
      </c>
      <c r="M80" s="15" t="s">
        <v>39</v>
      </c>
      <c r="N80" s="17" t="s">
        <v>21</v>
      </c>
      <c r="O80" s="5" t="str">
        <f>IF(LEN(TBL_Employees[[#This Row],[Exit Date]])&gt;0,"Not_Active","Active")</f>
        <v>Active</v>
      </c>
      <c r="P80" s="6">
        <f>IF(TBL_Employees[[#This Row],[Emp_status]]="Not_Active",0,1)</f>
        <v>1</v>
      </c>
      <c r="Q80" s="7">
        <f>IFERROR(TBL_Employees[[#This Row],[Bonus %]]*TBL_Employees[[#This Row],[Annual Salary]],0)</f>
        <v>0</v>
      </c>
      <c r="R80" s="7">
        <f>TBL_Employees[[#This Row],[Bonus Amount]]+TBL_Employees[[#This Row],[Annual Salary]]</f>
        <v>57008</v>
      </c>
      <c r="S80" s="6">
        <f>YEAR(TBL_Employees[[#This Row],[Hire Date]])</f>
        <v>2015</v>
      </c>
      <c r="T80" s="6">
        <f>WEEKNUM(TBL_Employees[[#This Row],[Hire Date]],1)</f>
        <v>26</v>
      </c>
      <c r="U80" s="6" t="str">
        <f>TEXT(TBL_Employees[[#This Row],[Hire Date]],"dddd")</f>
        <v>Saturday</v>
      </c>
    </row>
    <row r="81" spans="1:21" x14ac:dyDescent="0.2">
      <c r="A81" s="15" t="s">
        <v>535</v>
      </c>
      <c r="B81" s="15" t="s">
        <v>536</v>
      </c>
      <c r="C81" s="15" t="s">
        <v>61</v>
      </c>
      <c r="D81" s="15" t="s">
        <v>15</v>
      </c>
      <c r="E81" s="15" t="s">
        <v>36</v>
      </c>
      <c r="F81" s="15" t="s">
        <v>28</v>
      </c>
      <c r="G81" s="15" t="s">
        <v>51</v>
      </c>
      <c r="H81" s="15">
        <v>60</v>
      </c>
      <c r="I81" s="15">
        <v>42270</v>
      </c>
      <c r="J81" s="15">
        <v>141899</v>
      </c>
      <c r="K81" s="15">
        <v>0.15</v>
      </c>
      <c r="L81" s="15" t="s">
        <v>19</v>
      </c>
      <c r="M81" s="15" t="s">
        <v>39</v>
      </c>
      <c r="N81" s="17" t="s">
        <v>21</v>
      </c>
      <c r="O81" s="5" t="str">
        <f>IF(LEN(TBL_Employees[[#This Row],[Exit Date]])&gt;0,"Not_Active","Active")</f>
        <v>Active</v>
      </c>
      <c r="P81" s="6">
        <f>IF(TBL_Employees[[#This Row],[Emp_status]]="Not_Active",0,1)</f>
        <v>1</v>
      </c>
      <c r="Q81" s="7">
        <f>IFERROR(TBL_Employees[[#This Row],[Bonus %]]*TBL_Employees[[#This Row],[Annual Salary]],0)</f>
        <v>21284.85</v>
      </c>
      <c r="R81" s="7">
        <f>TBL_Employees[[#This Row],[Bonus Amount]]+TBL_Employees[[#This Row],[Annual Salary]]</f>
        <v>163183.85</v>
      </c>
      <c r="S81" s="6">
        <f>YEAR(TBL_Employees[[#This Row],[Hire Date]])</f>
        <v>2015</v>
      </c>
      <c r="T81" s="6">
        <f>WEEKNUM(TBL_Employees[[#This Row],[Hire Date]],1)</f>
        <v>39</v>
      </c>
      <c r="U81" s="6" t="str">
        <f>TEXT(TBL_Employees[[#This Row],[Hire Date]],"dddd")</f>
        <v>Wednesday</v>
      </c>
    </row>
    <row r="82" spans="1:21" x14ac:dyDescent="0.2">
      <c r="A82" s="15" t="s">
        <v>537</v>
      </c>
      <c r="B82" s="15" t="s">
        <v>538</v>
      </c>
      <c r="C82" s="15" t="s">
        <v>64</v>
      </c>
      <c r="D82" s="15" t="s">
        <v>43</v>
      </c>
      <c r="E82" s="15" t="s">
        <v>32</v>
      </c>
      <c r="F82" s="15" t="s">
        <v>28</v>
      </c>
      <c r="G82" s="15" t="s">
        <v>47</v>
      </c>
      <c r="H82" s="15">
        <v>41</v>
      </c>
      <c r="I82" s="15">
        <v>42626</v>
      </c>
      <c r="J82" s="15">
        <v>64847</v>
      </c>
      <c r="K82" s="15">
        <v>0</v>
      </c>
      <c r="L82" s="15" t="s">
        <v>19</v>
      </c>
      <c r="M82" s="15" t="s">
        <v>45</v>
      </c>
      <c r="N82" s="17" t="s">
        <v>21</v>
      </c>
      <c r="O82" s="5" t="str">
        <f>IF(LEN(TBL_Employees[[#This Row],[Exit Date]])&gt;0,"Not_Active","Active")</f>
        <v>Active</v>
      </c>
      <c r="P82" s="6">
        <f>IF(TBL_Employees[[#This Row],[Emp_status]]="Not_Active",0,1)</f>
        <v>1</v>
      </c>
      <c r="Q82" s="7">
        <f>IFERROR(TBL_Employees[[#This Row],[Bonus %]]*TBL_Employees[[#This Row],[Annual Salary]],0)</f>
        <v>0</v>
      </c>
      <c r="R82" s="7">
        <f>TBL_Employees[[#This Row],[Bonus Amount]]+TBL_Employees[[#This Row],[Annual Salary]]</f>
        <v>64847</v>
      </c>
      <c r="S82" s="6">
        <f>YEAR(TBL_Employees[[#This Row],[Hire Date]])</f>
        <v>2016</v>
      </c>
      <c r="T82" s="6">
        <f>WEEKNUM(TBL_Employees[[#This Row],[Hire Date]],1)</f>
        <v>38</v>
      </c>
      <c r="U82" s="6" t="str">
        <f>TEXT(TBL_Employees[[#This Row],[Hire Date]],"dddd")</f>
        <v>Tuesday</v>
      </c>
    </row>
    <row r="83" spans="1:21" x14ac:dyDescent="0.2">
      <c r="A83" s="15" t="s">
        <v>539</v>
      </c>
      <c r="B83" s="15" t="s">
        <v>540</v>
      </c>
      <c r="C83" s="15" t="s">
        <v>97</v>
      </c>
      <c r="D83" s="15" t="s">
        <v>31</v>
      </c>
      <c r="E83" s="15" t="s">
        <v>16</v>
      </c>
      <c r="F83" s="15" t="s">
        <v>28</v>
      </c>
      <c r="G83" s="15" t="s">
        <v>18</v>
      </c>
      <c r="H83" s="15">
        <v>53</v>
      </c>
      <c r="I83" s="15">
        <v>33702</v>
      </c>
      <c r="J83" s="15">
        <v>116878</v>
      </c>
      <c r="K83" s="15">
        <v>0.11</v>
      </c>
      <c r="L83" s="15" t="s">
        <v>19</v>
      </c>
      <c r="M83" s="15" t="s">
        <v>45</v>
      </c>
      <c r="N83" s="17" t="s">
        <v>21</v>
      </c>
      <c r="O83" s="5" t="str">
        <f>IF(LEN(TBL_Employees[[#This Row],[Exit Date]])&gt;0,"Not_Active","Active")</f>
        <v>Active</v>
      </c>
      <c r="P83" s="6">
        <f>IF(TBL_Employees[[#This Row],[Emp_status]]="Not_Active",0,1)</f>
        <v>1</v>
      </c>
      <c r="Q83" s="7">
        <f>IFERROR(TBL_Employees[[#This Row],[Bonus %]]*TBL_Employees[[#This Row],[Annual Salary]],0)</f>
        <v>12856.58</v>
      </c>
      <c r="R83" s="7">
        <f>TBL_Employees[[#This Row],[Bonus Amount]]+TBL_Employees[[#This Row],[Annual Salary]]</f>
        <v>129734.58</v>
      </c>
      <c r="S83" s="6">
        <f>YEAR(TBL_Employees[[#This Row],[Hire Date]])</f>
        <v>1992</v>
      </c>
      <c r="T83" s="6">
        <f>WEEKNUM(TBL_Employees[[#This Row],[Hire Date]],1)</f>
        <v>15</v>
      </c>
      <c r="U83" s="6" t="str">
        <f>TEXT(TBL_Employees[[#This Row],[Hire Date]],"dddd")</f>
        <v>Wednesday</v>
      </c>
    </row>
    <row r="84" spans="1:21" x14ac:dyDescent="0.2">
      <c r="A84" s="15" t="s">
        <v>541</v>
      </c>
      <c r="B84" s="15" t="s">
        <v>542</v>
      </c>
      <c r="C84" s="15" t="s">
        <v>30</v>
      </c>
      <c r="D84" s="15" t="s">
        <v>31</v>
      </c>
      <c r="E84" s="15" t="s">
        <v>44</v>
      </c>
      <c r="F84" s="15" t="s">
        <v>28</v>
      </c>
      <c r="G84" s="15" t="s">
        <v>47</v>
      </c>
      <c r="H84" s="15">
        <v>45</v>
      </c>
      <c r="I84" s="15">
        <v>38388</v>
      </c>
      <c r="J84" s="15">
        <v>70505</v>
      </c>
      <c r="K84" s="15">
        <v>0</v>
      </c>
      <c r="L84" s="15" t="s">
        <v>19</v>
      </c>
      <c r="M84" s="15" t="s">
        <v>25</v>
      </c>
      <c r="N84" s="17" t="s">
        <v>21</v>
      </c>
      <c r="O84" s="5" t="str">
        <f>IF(LEN(TBL_Employees[[#This Row],[Exit Date]])&gt;0,"Not_Active","Active")</f>
        <v>Active</v>
      </c>
      <c r="P84" s="6">
        <f>IF(TBL_Employees[[#This Row],[Emp_status]]="Not_Active",0,1)</f>
        <v>1</v>
      </c>
      <c r="Q84" s="7">
        <f>IFERROR(TBL_Employees[[#This Row],[Bonus %]]*TBL_Employees[[#This Row],[Annual Salary]],0)</f>
        <v>0</v>
      </c>
      <c r="R84" s="7">
        <f>TBL_Employees[[#This Row],[Bonus Amount]]+TBL_Employees[[#This Row],[Annual Salary]]</f>
        <v>70505</v>
      </c>
      <c r="S84" s="6">
        <f>YEAR(TBL_Employees[[#This Row],[Hire Date]])</f>
        <v>2005</v>
      </c>
      <c r="T84" s="6">
        <f>WEEKNUM(TBL_Employees[[#This Row],[Hire Date]],1)</f>
        <v>6</v>
      </c>
      <c r="U84" s="6" t="str">
        <f>TEXT(TBL_Employees[[#This Row],[Hire Date]],"dddd")</f>
        <v>Saturday</v>
      </c>
    </row>
    <row r="85" spans="1:21" x14ac:dyDescent="0.2">
      <c r="A85" s="15" t="s">
        <v>543</v>
      </c>
      <c r="B85" s="15" t="s">
        <v>544</v>
      </c>
      <c r="C85" s="15" t="s">
        <v>40</v>
      </c>
      <c r="D85" s="15" t="s">
        <v>31</v>
      </c>
      <c r="E85" s="15" t="s">
        <v>16</v>
      </c>
      <c r="F85" s="15" t="s">
        <v>17</v>
      </c>
      <c r="G85" s="15" t="s">
        <v>51</v>
      </c>
      <c r="H85" s="15">
        <v>30</v>
      </c>
      <c r="I85" s="15">
        <v>42512</v>
      </c>
      <c r="J85" s="15">
        <v>189702</v>
      </c>
      <c r="K85" s="15">
        <v>0.28000000000000003</v>
      </c>
      <c r="L85" s="15" t="s">
        <v>52</v>
      </c>
      <c r="M85" s="15" t="s">
        <v>81</v>
      </c>
      <c r="N85" s="17">
        <v>44186</v>
      </c>
      <c r="O85" s="5" t="str">
        <f>IF(LEN(TBL_Employees[[#This Row],[Exit Date]])&gt;0,"Not_Active","Active")</f>
        <v>Not_Active</v>
      </c>
      <c r="P85" s="6">
        <f>IF(TBL_Employees[[#This Row],[Emp_status]]="Not_Active",0,1)</f>
        <v>0</v>
      </c>
      <c r="Q85" s="7">
        <f>IFERROR(TBL_Employees[[#This Row],[Bonus %]]*TBL_Employees[[#This Row],[Annual Salary]],0)</f>
        <v>53116.560000000005</v>
      </c>
      <c r="R85" s="7">
        <f>TBL_Employees[[#This Row],[Bonus Amount]]+TBL_Employees[[#This Row],[Annual Salary]]</f>
        <v>242818.56</v>
      </c>
      <c r="S85" s="6">
        <f>YEAR(TBL_Employees[[#This Row],[Hire Date]])</f>
        <v>2016</v>
      </c>
      <c r="T85" s="6">
        <f>WEEKNUM(TBL_Employees[[#This Row],[Hire Date]],1)</f>
        <v>22</v>
      </c>
      <c r="U85" s="6" t="str">
        <f>TEXT(TBL_Employees[[#This Row],[Hire Date]],"dddd")</f>
        <v>Sunday</v>
      </c>
    </row>
    <row r="86" spans="1:21" x14ac:dyDescent="0.2">
      <c r="A86" s="15" t="s">
        <v>545</v>
      </c>
      <c r="B86" s="15" t="s">
        <v>546</v>
      </c>
      <c r="C86" s="15" t="s">
        <v>40</v>
      </c>
      <c r="D86" s="15" t="s">
        <v>65</v>
      </c>
      <c r="E86" s="15" t="s">
        <v>44</v>
      </c>
      <c r="F86" s="15" t="s">
        <v>28</v>
      </c>
      <c r="G86" s="15" t="s">
        <v>18</v>
      </c>
      <c r="H86" s="15">
        <v>26</v>
      </c>
      <c r="I86" s="15">
        <v>44040</v>
      </c>
      <c r="J86" s="15">
        <v>180664</v>
      </c>
      <c r="K86" s="15">
        <v>0.27</v>
      </c>
      <c r="L86" s="15" t="s">
        <v>19</v>
      </c>
      <c r="M86" s="15" t="s">
        <v>20</v>
      </c>
      <c r="N86" s="17" t="s">
        <v>21</v>
      </c>
      <c r="O86" s="5" t="str">
        <f>IF(LEN(TBL_Employees[[#This Row],[Exit Date]])&gt;0,"Not_Active","Active")</f>
        <v>Active</v>
      </c>
      <c r="P86" s="6">
        <f>IF(TBL_Employees[[#This Row],[Emp_status]]="Not_Active",0,1)</f>
        <v>1</v>
      </c>
      <c r="Q86" s="7">
        <f>IFERROR(TBL_Employees[[#This Row],[Bonus %]]*TBL_Employees[[#This Row],[Annual Salary]],0)</f>
        <v>48779.280000000006</v>
      </c>
      <c r="R86" s="7">
        <f>TBL_Employees[[#This Row],[Bonus Amount]]+TBL_Employees[[#This Row],[Annual Salary]]</f>
        <v>229443.28</v>
      </c>
      <c r="S86" s="6">
        <f>YEAR(TBL_Employees[[#This Row],[Hire Date]])</f>
        <v>2020</v>
      </c>
      <c r="T86" s="6">
        <f>WEEKNUM(TBL_Employees[[#This Row],[Hire Date]],1)</f>
        <v>31</v>
      </c>
      <c r="U86" s="6" t="str">
        <f>TEXT(TBL_Employees[[#This Row],[Hire Date]],"dddd")</f>
        <v>Tuesday</v>
      </c>
    </row>
    <row r="87" spans="1:21" x14ac:dyDescent="0.2">
      <c r="A87" s="15" t="s">
        <v>547</v>
      </c>
      <c r="B87" s="15" t="s">
        <v>548</v>
      </c>
      <c r="C87" s="15" t="s">
        <v>83</v>
      </c>
      <c r="D87" s="15" t="s">
        <v>23</v>
      </c>
      <c r="E87" s="15" t="s">
        <v>36</v>
      </c>
      <c r="F87" s="15" t="s">
        <v>17</v>
      </c>
      <c r="G87" s="15" t="s">
        <v>24</v>
      </c>
      <c r="H87" s="15">
        <v>45</v>
      </c>
      <c r="I87" s="15">
        <v>37972</v>
      </c>
      <c r="J87" s="15">
        <v>48345</v>
      </c>
      <c r="K87" s="15">
        <v>0</v>
      </c>
      <c r="L87" s="15" t="s">
        <v>33</v>
      </c>
      <c r="M87" s="15" t="s">
        <v>34</v>
      </c>
      <c r="N87" s="17" t="s">
        <v>21</v>
      </c>
      <c r="O87" s="5" t="str">
        <f>IF(LEN(TBL_Employees[[#This Row],[Exit Date]])&gt;0,"Not_Active","Active")</f>
        <v>Active</v>
      </c>
      <c r="P87" s="6">
        <f>IF(TBL_Employees[[#This Row],[Emp_status]]="Not_Active",0,1)</f>
        <v>1</v>
      </c>
      <c r="Q87" s="7">
        <f>IFERROR(TBL_Employees[[#This Row],[Bonus %]]*TBL_Employees[[#This Row],[Annual Salary]],0)</f>
        <v>0</v>
      </c>
      <c r="R87" s="7">
        <f>TBL_Employees[[#This Row],[Bonus Amount]]+TBL_Employees[[#This Row],[Annual Salary]]</f>
        <v>48345</v>
      </c>
      <c r="S87" s="6">
        <f>YEAR(TBL_Employees[[#This Row],[Hire Date]])</f>
        <v>2003</v>
      </c>
      <c r="T87" s="6">
        <f>WEEKNUM(TBL_Employees[[#This Row],[Hire Date]],1)</f>
        <v>51</v>
      </c>
      <c r="U87" s="6" t="str">
        <f>TEXT(TBL_Employees[[#This Row],[Hire Date]],"dddd")</f>
        <v>Wednesday</v>
      </c>
    </row>
    <row r="88" spans="1:21" x14ac:dyDescent="0.2">
      <c r="A88" s="15" t="s">
        <v>549</v>
      </c>
      <c r="B88" s="15" t="s">
        <v>550</v>
      </c>
      <c r="C88" s="15" t="s">
        <v>40</v>
      </c>
      <c r="D88" s="15" t="s">
        <v>23</v>
      </c>
      <c r="E88" s="15" t="s">
        <v>36</v>
      </c>
      <c r="F88" s="15" t="s">
        <v>28</v>
      </c>
      <c r="G88" s="15" t="s">
        <v>24</v>
      </c>
      <c r="H88" s="15">
        <v>42</v>
      </c>
      <c r="I88" s="15">
        <v>41655</v>
      </c>
      <c r="J88" s="15">
        <v>152214</v>
      </c>
      <c r="K88" s="15">
        <v>0.3</v>
      </c>
      <c r="L88" s="15" t="s">
        <v>33</v>
      </c>
      <c r="M88" s="15" t="s">
        <v>60</v>
      </c>
      <c r="N88" s="17" t="s">
        <v>21</v>
      </c>
      <c r="O88" s="5" t="str">
        <f>IF(LEN(TBL_Employees[[#This Row],[Exit Date]])&gt;0,"Not_Active","Active")</f>
        <v>Active</v>
      </c>
      <c r="P88" s="6">
        <f>IF(TBL_Employees[[#This Row],[Emp_status]]="Not_Active",0,1)</f>
        <v>1</v>
      </c>
      <c r="Q88" s="7">
        <f>IFERROR(TBL_Employees[[#This Row],[Bonus %]]*TBL_Employees[[#This Row],[Annual Salary]],0)</f>
        <v>45664.2</v>
      </c>
      <c r="R88" s="7">
        <f>TBL_Employees[[#This Row],[Bonus Amount]]+TBL_Employees[[#This Row],[Annual Salary]]</f>
        <v>197878.2</v>
      </c>
      <c r="S88" s="6">
        <f>YEAR(TBL_Employees[[#This Row],[Hire Date]])</f>
        <v>2014</v>
      </c>
      <c r="T88" s="6">
        <f>WEEKNUM(TBL_Employees[[#This Row],[Hire Date]],1)</f>
        <v>3</v>
      </c>
      <c r="U88" s="6" t="str">
        <f>TEXT(TBL_Employees[[#This Row],[Hire Date]],"dddd")</f>
        <v>Thursday</v>
      </c>
    </row>
    <row r="89" spans="1:21" x14ac:dyDescent="0.2">
      <c r="A89" s="15" t="s">
        <v>308</v>
      </c>
      <c r="B89" s="15" t="s">
        <v>551</v>
      </c>
      <c r="C89" s="15" t="s">
        <v>38</v>
      </c>
      <c r="D89" s="15" t="s">
        <v>27</v>
      </c>
      <c r="E89" s="15" t="s">
        <v>32</v>
      </c>
      <c r="F89" s="15" t="s">
        <v>17</v>
      </c>
      <c r="G89" s="15" t="s">
        <v>51</v>
      </c>
      <c r="H89" s="15">
        <v>41</v>
      </c>
      <c r="I89" s="15">
        <v>39931</v>
      </c>
      <c r="J89" s="15">
        <v>69803</v>
      </c>
      <c r="K89" s="15">
        <v>0</v>
      </c>
      <c r="L89" s="15" t="s">
        <v>52</v>
      </c>
      <c r="M89" s="15" t="s">
        <v>81</v>
      </c>
      <c r="N89" s="17" t="s">
        <v>21</v>
      </c>
      <c r="O89" s="5" t="str">
        <f>IF(LEN(TBL_Employees[[#This Row],[Exit Date]])&gt;0,"Not_Active","Active")</f>
        <v>Active</v>
      </c>
      <c r="P89" s="6">
        <f>IF(TBL_Employees[[#This Row],[Emp_status]]="Not_Active",0,1)</f>
        <v>1</v>
      </c>
      <c r="Q89" s="7">
        <f>IFERROR(TBL_Employees[[#This Row],[Bonus %]]*TBL_Employees[[#This Row],[Annual Salary]],0)</f>
        <v>0</v>
      </c>
      <c r="R89" s="7">
        <f>TBL_Employees[[#This Row],[Bonus Amount]]+TBL_Employees[[#This Row],[Annual Salary]]</f>
        <v>69803</v>
      </c>
      <c r="S89" s="6">
        <f>YEAR(TBL_Employees[[#This Row],[Hire Date]])</f>
        <v>2009</v>
      </c>
      <c r="T89" s="6">
        <f>WEEKNUM(TBL_Employees[[#This Row],[Hire Date]],1)</f>
        <v>18</v>
      </c>
      <c r="U89" s="6" t="str">
        <f>TEXT(TBL_Employees[[#This Row],[Hire Date]],"dddd")</f>
        <v>Tuesday</v>
      </c>
    </row>
    <row r="90" spans="1:21" x14ac:dyDescent="0.2">
      <c r="A90" s="15" t="s">
        <v>190</v>
      </c>
      <c r="B90" s="15" t="s">
        <v>552</v>
      </c>
      <c r="C90" s="15" t="s">
        <v>71</v>
      </c>
      <c r="D90" s="15" t="s">
        <v>27</v>
      </c>
      <c r="E90" s="15" t="s">
        <v>32</v>
      </c>
      <c r="F90" s="15" t="s">
        <v>17</v>
      </c>
      <c r="G90" s="15" t="s">
        <v>51</v>
      </c>
      <c r="H90" s="15">
        <v>48</v>
      </c>
      <c r="I90" s="15">
        <v>43650</v>
      </c>
      <c r="J90" s="15">
        <v>76588</v>
      </c>
      <c r="K90" s="15">
        <v>0</v>
      </c>
      <c r="L90" s="15" t="s">
        <v>52</v>
      </c>
      <c r="M90" s="15" t="s">
        <v>66</v>
      </c>
      <c r="N90" s="17" t="s">
        <v>21</v>
      </c>
      <c r="O90" s="5" t="str">
        <f>IF(LEN(TBL_Employees[[#This Row],[Exit Date]])&gt;0,"Not_Active","Active")</f>
        <v>Active</v>
      </c>
      <c r="P90" s="6">
        <f>IF(TBL_Employees[[#This Row],[Emp_status]]="Not_Active",0,1)</f>
        <v>1</v>
      </c>
      <c r="Q90" s="7">
        <f>IFERROR(TBL_Employees[[#This Row],[Bonus %]]*TBL_Employees[[#This Row],[Annual Salary]],0)</f>
        <v>0</v>
      </c>
      <c r="R90" s="7">
        <f>TBL_Employees[[#This Row],[Bonus Amount]]+TBL_Employees[[#This Row],[Annual Salary]]</f>
        <v>76588</v>
      </c>
      <c r="S90" s="6">
        <f>YEAR(TBL_Employees[[#This Row],[Hire Date]])</f>
        <v>2019</v>
      </c>
      <c r="T90" s="6">
        <f>WEEKNUM(TBL_Employees[[#This Row],[Hire Date]],1)</f>
        <v>27</v>
      </c>
      <c r="U90" s="6" t="str">
        <f>TEXT(TBL_Employees[[#This Row],[Hire Date]],"dddd")</f>
        <v>Thursday</v>
      </c>
    </row>
    <row r="91" spans="1:21" x14ac:dyDescent="0.2">
      <c r="A91" s="15" t="s">
        <v>553</v>
      </c>
      <c r="B91" s="15" t="s">
        <v>554</v>
      </c>
      <c r="C91" s="15" t="s">
        <v>35</v>
      </c>
      <c r="D91" s="15" t="s">
        <v>27</v>
      </c>
      <c r="E91" s="15" t="s">
        <v>36</v>
      </c>
      <c r="F91" s="15" t="s">
        <v>28</v>
      </c>
      <c r="G91" s="15" t="s">
        <v>18</v>
      </c>
      <c r="H91" s="15">
        <v>29</v>
      </c>
      <c r="I91" s="15">
        <v>43444</v>
      </c>
      <c r="J91" s="15">
        <v>84596</v>
      </c>
      <c r="K91" s="15">
        <v>0</v>
      </c>
      <c r="L91" s="15" t="s">
        <v>19</v>
      </c>
      <c r="M91" s="15" t="s">
        <v>45</v>
      </c>
      <c r="N91" s="17" t="s">
        <v>21</v>
      </c>
      <c r="O91" s="5" t="str">
        <f>IF(LEN(TBL_Employees[[#This Row],[Exit Date]])&gt;0,"Not_Active","Active")</f>
        <v>Active</v>
      </c>
      <c r="P91" s="6">
        <f>IF(TBL_Employees[[#This Row],[Emp_status]]="Not_Active",0,1)</f>
        <v>1</v>
      </c>
      <c r="Q91" s="7">
        <f>IFERROR(TBL_Employees[[#This Row],[Bonus %]]*TBL_Employees[[#This Row],[Annual Salary]],0)</f>
        <v>0</v>
      </c>
      <c r="R91" s="7">
        <f>TBL_Employees[[#This Row],[Bonus Amount]]+TBL_Employees[[#This Row],[Annual Salary]]</f>
        <v>84596</v>
      </c>
      <c r="S91" s="6">
        <f>YEAR(TBL_Employees[[#This Row],[Hire Date]])</f>
        <v>2018</v>
      </c>
      <c r="T91" s="6">
        <f>WEEKNUM(TBL_Employees[[#This Row],[Hire Date]],1)</f>
        <v>50</v>
      </c>
      <c r="U91" s="6" t="str">
        <f>TEXT(TBL_Employees[[#This Row],[Hire Date]],"dddd")</f>
        <v>Monday</v>
      </c>
    </row>
    <row r="92" spans="1:21" x14ac:dyDescent="0.2">
      <c r="A92" s="15" t="s">
        <v>555</v>
      </c>
      <c r="B92" s="15" t="s">
        <v>556</v>
      </c>
      <c r="C92" s="15" t="s">
        <v>62</v>
      </c>
      <c r="D92" s="15" t="s">
        <v>43</v>
      </c>
      <c r="E92" s="15" t="s">
        <v>16</v>
      </c>
      <c r="F92" s="15" t="s">
        <v>28</v>
      </c>
      <c r="G92" s="15" t="s">
        <v>24</v>
      </c>
      <c r="H92" s="15">
        <v>27</v>
      </c>
      <c r="I92" s="15">
        <v>43368</v>
      </c>
      <c r="J92" s="15">
        <v>114441</v>
      </c>
      <c r="K92" s="15">
        <v>0.1</v>
      </c>
      <c r="L92" s="15" t="s">
        <v>33</v>
      </c>
      <c r="M92" s="15" t="s">
        <v>80</v>
      </c>
      <c r="N92" s="17">
        <v>43821</v>
      </c>
      <c r="O92" s="5" t="str">
        <f>IF(LEN(TBL_Employees[[#This Row],[Exit Date]])&gt;0,"Not_Active","Active")</f>
        <v>Not_Active</v>
      </c>
      <c r="P92" s="6">
        <f>IF(TBL_Employees[[#This Row],[Emp_status]]="Not_Active",0,1)</f>
        <v>0</v>
      </c>
      <c r="Q92" s="7">
        <f>IFERROR(TBL_Employees[[#This Row],[Bonus %]]*TBL_Employees[[#This Row],[Annual Salary]],0)</f>
        <v>11444.1</v>
      </c>
      <c r="R92" s="7">
        <f>TBL_Employees[[#This Row],[Bonus Amount]]+TBL_Employees[[#This Row],[Annual Salary]]</f>
        <v>125885.1</v>
      </c>
      <c r="S92" s="6">
        <f>YEAR(TBL_Employees[[#This Row],[Hire Date]])</f>
        <v>2018</v>
      </c>
      <c r="T92" s="6">
        <f>WEEKNUM(TBL_Employees[[#This Row],[Hire Date]],1)</f>
        <v>39</v>
      </c>
      <c r="U92" s="6" t="str">
        <f>TEXT(TBL_Employees[[#This Row],[Hire Date]],"dddd")</f>
        <v>Tuesday</v>
      </c>
    </row>
    <row r="93" spans="1:21" x14ac:dyDescent="0.2">
      <c r="A93" s="15" t="s">
        <v>358</v>
      </c>
      <c r="B93" s="15" t="s">
        <v>557</v>
      </c>
      <c r="C93" s="15" t="s">
        <v>61</v>
      </c>
      <c r="D93" s="15" t="s">
        <v>15</v>
      </c>
      <c r="E93" s="15" t="s">
        <v>44</v>
      </c>
      <c r="F93" s="15" t="s">
        <v>17</v>
      </c>
      <c r="G93" s="15" t="s">
        <v>24</v>
      </c>
      <c r="H93" s="15">
        <v>33</v>
      </c>
      <c r="I93" s="15">
        <v>43211</v>
      </c>
      <c r="J93" s="15">
        <v>140402</v>
      </c>
      <c r="K93" s="15">
        <v>0.15</v>
      </c>
      <c r="L93" s="15" t="s">
        <v>33</v>
      </c>
      <c r="M93" s="15" t="s">
        <v>60</v>
      </c>
      <c r="N93" s="17" t="s">
        <v>21</v>
      </c>
      <c r="O93" s="5" t="str">
        <f>IF(LEN(TBL_Employees[[#This Row],[Exit Date]])&gt;0,"Not_Active","Active")</f>
        <v>Active</v>
      </c>
      <c r="P93" s="6">
        <f>IF(TBL_Employees[[#This Row],[Emp_status]]="Not_Active",0,1)</f>
        <v>1</v>
      </c>
      <c r="Q93" s="7">
        <f>IFERROR(TBL_Employees[[#This Row],[Bonus %]]*TBL_Employees[[#This Row],[Annual Salary]],0)</f>
        <v>21060.3</v>
      </c>
      <c r="R93" s="7">
        <f>TBL_Employees[[#This Row],[Bonus Amount]]+TBL_Employees[[#This Row],[Annual Salary]]</f>
        <v>161462.29999999999</v>
      </c>
      <c r="S93" s="6">
        <f>YEAR(TBL_Employees[[#This Row],[Hire Date]])</f>
        <v>2018</v>
      </c>
      <c r="T93" s="6">
        <f>WEEKNUM(TBL_Employees[[#This Row],[Hire Date]],1)</f>
        <v>16</v>
      </c>
      <c r="U93" s="6" t="str">
        <f>TEXT(TBL_Employees[[#This Row],[Hire Date]],"dddd")</f>
        <v>Saturday</v>
      </c>
    </row>
    <row r="94" spans="1:21" x14ac:dyDescent="0.2">
      <c r="A94" s="15" t="s">
        <v>558</v>
      </c>
      <c r="B94" s="15" t="s">
        <v>559</v>
      </c>
      <c r="C94" s="15" t="s">
        <v>64</v>
      </c>
      <c r="D94" s="15" t="s">
        <v>15</v>
      </c>
      <c r="E94" s="15" t="s">
        <v>32</v>
      </c>
      <c r="F94" s="15" t="s">
        <v>17</v>
      </c>
      <c r="G94" s="15" t="s">
        <v>51</v>
      </c>
      <c r="H94" s="15">
        <v>26</v>
      </c>
      <c r="I94" s="15">
        <v>43578</v>
      </c>
      <c r="J94" s="15">
        <v>59817</v>
      </c>
      <c r="K94" s="15">
        <v>0</v>
      </c>
      <c r="L94" s="15" t="s">
        <v>52</v>
      </c>
      <c r="M94" s="15" t="s">
        <v>53</v>
      </c>
      <c r="N94" s="17" t="s">
        <v>21</v>
      </c>
      <c r="O94" s="5" t="str">
        <f>IF(LEN(TBL_Employees[[#This Row],[Exit Date]])&gt;0,"Not_Active","Active")</f>
        <v>Active</v>
      </c>
      <c r="P94" s="6">
        <f>IF(TBL_Employees[[#This Row],[Emp_status]]="Not_Active",0,1)</f>
        <v>1</v>
      </c>
      <c r="Q94" s="7">
        <f>IFERROR(TBL_Employees[[#This Row],[Bonus %]]*TBL_Employees[[#This Row],[Annual Salary]],0)</f>
        <v>0</v>
      </c>
      <c r="R94" s="7">
        <f>TBL_Employees[[#This Row],[Bonus Amount]]+TBL_Employees[[#This Row],[Annual Salary]]</f>
        <v>59817</v>
      </c>
      <c r="S94" s="6">
        <f>YEAR(TBL_Employees[[#This Row],[Hire Date]])</f>
        <v>2019</v>
      </c>
      <c r="T94" s="6">
        <f>WEEKNUM(TBL_Employees[[#This Row],[Hire Date]],1)</f>
        <v>17</v>
      </c>
      <c r="U94" s="6" t="str">
        <f>TEXT(TBL_Employees[[#This Row],[Hire Date]],"dddd")</f>
        <v>Tuesday</v>
      </c>
    </row>
    <row r="95" spans="1:21" x14ac:dyDescent="0.2">
      <c r="A95" s="15" t="s">
        <v>560</v>
      </c>
      <c r="B95" s="15" t="s">
        <v>561</v>
      </c>
      <c r="C95" s="15" t="s">
        <v>94</v>
      </c>
      <c r="D95" s="15" t="s">
        <v>50</v>
      </c>
      <c r="E95" s="15" t="s">
        <v>36</v>
      </c>
      <c r="F95" s="15" t="s">
        <v>28</v>
      </c>
      <c r="G95" s="15" t="s">
        <v>24</v>
      </c>
      <c r="H95" s="15">
        <v>31</v>
      </c>
      <c r="I95" s="15">
        <v>42938</v>
      </c>
      <c r="J95" s="15">
        <v>55854</v>
      </c>
      <c r="K95" s="15">
        <v>0</v>
      </c>
      <c r="L95" s="15" t="s">
        <v>19</v>
      </c>
      <c r="M95" s="15" t="s">
        <v>25</v>
      </c>
      <c r="N95" s="17" t="s">
        <v>21</v>
      </c>
      <c r="O95" s="5" t="str">
        <f>IF(LEN(TBL_Employees[[#This Row],[Exit Date]])&gt;0,"Not_Active","Active")</f>
        <v>Active</v>
      </c>
      <c r="P95" s="6">
        <f>IF(TBL_Employees[[#This Row],[Emp_status]]="Not_Active",0,1)</f>
        <v>1</v>
      </c>
      <c r="Q95" s="7">
        <f>IFERROR(TBL_Employees[[#This Row],[Bonus %]]*TBL_Employees[[#This Row],[Annual Salary]],0)</f>
        <v>0</v>
      </c>
      <c r="R95" s="7">
        <f>TBL_Employees[[#This Row],[Bonus Amount]]+TBL_Employees[[#This Row],[Annual Salary]]</f>
        <v>55854</v>
      </c>
      <c r="S95" s="6">
        <f>YEAR(TBL_Employees[[#This Row],[Hire Date]])</f>
        <v>2017</v>
      </c>
      <c r="T95" s="6">
        <f>WEEKNUM(TBL_Employees[[#This Row],[Hire Date]],1)</f>
        <v>29</v>
      </c>
      <c r="U95" s="6" t="str">
        <f>TEXT(TBL_Employees[[#This Row],[Hire Date]],"dddd")</f>
        <v>Saturday</v>
      </c>
    </row>
    <row r="96" spans="1:21" x14ac:dyDescent="0.2">
      <c r="A96" s="15" t="s">
        <v>562</v>
      </c>
      <c r="B96" s="15" t="s">
        <v>563</v>
      </c>
      <c r="C96" s="15" t="s">
        <v>77</v>
      </c>
      <c r="D96" s="15" t="s">
        <v>23</v>
      </c>
      <c r="E96" s="15" t="s">
        <v>16</v>
      </c>
      <c r="F96" s="15" t="s">
        <v>28</v>
      </c>
      <c r="G96" s="15" t="s">
        <v>24</v>
      </c>
      <c r="H96" s="15">
        <v>53</v>
      </c>
      <c r="I96" s="15">
        <v>37576</v>
      </c>
      <c r="J96" s="15">
        <v>95998</v>
      </c>
      <c r="K96" s="15">
        <v>0</v>
      </c>
      <c r="L96" s="15" t="s">
        <v>19</v>
      </c>
      <c r="M96" s="15" t="s">
        <v>63</v>
      </c>
      <c r="N96" s="17" t="s">
        <v>21</v>
      </c>
      <c r="O96" s="5" t="str">
        <f>IF(LEN(TBL_Employees[[#This Row],[Exit Date]])&gt;0,"Not_Active","Active")</f>
        <v>Active</v>
      </c>
      <c r="P96" s="6">
        <f>IF(TBL_Employees[[#This Row],[Emp_status]]="Not_Active",0,1)</f>
        <v>1</v>
      </c>
      <c r="Q96" s="7">
        <f>IFERROR(TBL_Employees[[#This Row],[Bonus %]]*TBL_Employees[[#This Row],[Annual Salary]],0)</f>
        <v>0</v>
      </c>
      <c r="R96" s="7">
        <f>TBL_Employees[[#This Row],[Bonus Amount]]+TBL_Employees[[#This Row],[Annual Salary]]</f>
        <v>95998</v>
      </c>
      <c r="S96" s="6">
        <f>YEAR(TBL_Employees[[#This Row],[Hire Date]])</f>
        <v>2002</v>
      </c>
      <c r="T96" s="6">
        <f>WEEKNUM(TBL_Employees[[#This Row],[Hire Date]],1)</f>
        <v>46</v>
      </c>
      <c r="U96" s="6" t="str">
        <f>TEXT(TBL_Employees[[#This Row],[Hire Date]],"dddd")</f>
        <v>Saturday</v>
      </c>
    </row>
    <row r="97" spans="1:21" x14ac:dyDescent="0.2">
      <c r="A97" s="15" t="s">
        <v>564</v>
      </c>
      <c r="B97" s="15" t="s">
        <v>565</v>
      </c>
      <c r="C97" s="15" t="s">
        <v>61</v>
      </c>
      <c r="D97" s="15" t="s">
        <v>50</v>
      </c>
      <c r="E97" s="15" t="s">
        <v>36</v>
      </c>
      <c r="F97" s="15" t="s">
        <v>17</v>
      </c>
      <c r="G97" s="15" t="s">
        <v>24</v>
      </c>
      <c r="H97" s="15">
        <v>34</v>
      </c>
      <c r="I97" s="15">
        <v>42116</v>
      </c>
      <c r="J97" s="15">
        <v>154941</v>
      </c>
      <c r="K97" s="15">
        <v>0.13</v>
      </c>
      <c r="L97" s="15" t="s">
        <v>19</v>
      </c>
      <c r="M97" s="15" t="s">
        <v>39</v>
      </c>
      <c r="N97" s="17" t="s">
        <v>21</v>
      </c>
      <c r="O97" s="5" t="str">
        <f>IF(LEN(TBL_Employees[[#This Row],[Exit Date]])&gt;0,"Not_Active","Active")</f>
        <v>Active</v>
      </c>
      <c r="P97" s="6">
        <f>IF(TBL_Employees[[#This Row],[Emp_status]]="Not_Active",0,1)</f>
        <v>1</v>
      </c>
      <c r="Q97" s="7">
        <f>IFERROR(TBL_Employees[[#This Row],[Bonus %]]*TBL_Employees[[#This Row],[Annual Salary]],0)</f>
        <v>20142.330000000002</v>
      </c>
      <c r="R97" s="7">
        <f>TBL_Employees[[#This Row],[Bonus Amount]]+TBL_Employees[[#This Row],[Annual Salary]]</f>
        <v>175083.33000000002</v>
      </c>
      <c r="S97" s="6">
        <f>YEAR(TBL_Employees[[#This Row],[Hire Date]])</f>
        <v>2015</v>
      </c>
      <c r="T97" s="6">
        <f>WEEKNUM(TBL_Employees[[#This Row],[Hire Date]],1)</f>
        <v>17</v>
      </c>
      <c r="U97" s="6" t="str">
        <f>TEXT(TBL_Employees[[#This Row],[Hire Date]],"dddd")</f>
        <v>Wednesday</v>
      </c>
    </row>
    <row r="98" spans="1:21" x14ac:dyDescent="0.2">
      <c r="A98" s="15" t="s">
        <v>566</v>
      </c>
      <c r="B98" s="15" t="s">
        <v>496</v>
      </c>
      <c r="C98" s="15" t="s">
        <v>14</v>
      </c>
      <c r="D98" s="15" t="s">
        <v>15</v>
      </c>
      <c r="E98" s="15" t="s">
        <v>44</v>
      </c>
      <c r="F98" s="15" t="s">
        <v>17</v>
      </c>
      <c r="G98" s="15" t="s">
        <v>24</v>
      </c>
      <c r="H98" s="15">
        <v>54</v>
      </c>
      <c r="I98" s="15">
        <v>40734</v>
      </c>
      <c r="J98" s="15">
        <v>247022</v>
      </c>
      <c r="K98" s="15">
        <v>0.3</v>
      </c>
      <c r="L98" s="15" t="s">
        <v>33</v>
      </c>
      <c r="M98" s="15" t="s">
        <v>60</v>
      </c>
      <c r="N98" s="17" t="s">
        <v>21</v>
      </c>
      <c r="O98" s="5" t="str">
        <f>IF(LEN(TBL_Employees[[#This Row],[Exit Date]])&gt;0,"Not_Active","Active")</f>
        <v>Active</v>
      </c>
      <c r="P98" s="6">
        <f>IF(TBL_Employees[[#This Row],[Emp_status]]="Not_Active",0,1)</f>
        <v>1</v>
      </c>
      <c r="Q98" s="7">
        <f>IFERROR(TBL_Employees[[#This Row],[Bonus %]]*TBL_Employees[[#This Row],[Annual Salary]],0)</f>
        <v>74106.599999999991</v>
      </c>
      <c r="R98" s="7">
        <f>TBL_Employees[[#This Row],[Bonus Amount]]+TBL_Employees[[#This Row],[Annual Salary]]</f>
        <v>321128.59999999998</v>
      </c>
      <c r="S98" s="6">
        <f>YEAR(TBL_Employees[[#This Row],[Hire Date]])</f>
        <v>2011</v>
      </c>
      <c r="T98" s="6">
        <f>WEEKNUM(TBL_Employees[[#This Row],[Hire Date]],1)</f>
        <v>29</v>
      </c>
      <c r="U98" s="6" t="str">
        <f>TEXT(TBL_Employees[[#This Row],[Hire Date]],"dddd")</f>
        <v>Sunday</v>
      </c>
    </row>
    <row r="99" spans="1:21" x14ac:dyDescent="0.2">
      <c r="A99" s="15" t="s">
        <v>567</v>
      </c>
      <c r="B99" s="15" t="s">
        <v>568</v>
      </c>
      <c r="C99" s="15" t="s">
        <v>71</v>
      </c>
      <c r="D99" s="15" t="s">
        <v>27</v>
      </c>
      <c r="E99" s="15" t="s">
        <v>36</v>
      </c>
      <c r="F99" s="15" t="s">
        <v>17</v>
      </c>
      <c r="G99" s="15" t="s">
        <v>51</v>
      </c>
      <c r="H99" s="15">
        <v>32</v>
      </c>
      <c r="I99" s="15">
        <v>44474</v>
      </c>
      <c r="J99" s="15">
        <v>88072</v>
      </c>
      <c r="K99" s="15">
        <v>0</v>
      </c>
      <c r="L99" s="15" t="s">
        <v>52</v>
      </c>
      <c r="M99" s="15" t="s">
        <v>53</v>
      </c>
      <c r="N99" s="17" t="s">
        <v>21</v>
      </c>
      <c r="O99" s="5" t="str">
        <f>IF(LEN(TBL_Employees[[#This Row],[Exit Date]])&gt;0,"Not_Active","Active")</f>
        <v>Active</v>
      </c>
      <c r="P99" s="6">
        <f>IF(TBL_Employees[[#This Row],[Emp_status]]="Not_Active",0,1)</f>
        <v>1</v>
      </c>
      <c r="Q99" s="7">
        <f>IFERROR(TBL_Employees[[#This Row],[Bonus %]]*TBL_Employees[[#This Row],[Annual Salary]],0)</f>
        <v>0</v>
      </c>
      <c r="R99" s="7">
        <f>TBL_Employees[[#This Row],[Bonus Amount]]+TBL_Employees[[#This Row],[Annual Salary]]</f>
        <v>88072</v>
      </c>
      <c r="S99" s="6">
        <f>YEAR(TBL_Employees[[#This Row],[Hire Date]])</f>
        <v>2021</v>
      </c>
      <c r="T99" s="6">
        <f>WEEKNUM(TBL_Employees[[#This Row],[Hire Date]],1)</f>
        <v>41</v>
      </c>
      <c r="U99" s="6" t="str">
        <f>TEXT(TBL_Employees[[#This Row],[Hire Date]],"dddd")</f>
        <v>Tuesday</v>
      </c>
    </row>
    <row r="100" spans="1:21" x14ac:dyDescent="0.2">
      <c r="A100" s="15" t="s">
        <v>241</v>
      </c>
      <c r="B100" s="15" t="s">
        <v>569</v>
      </c>
      <c r="C100" s="15" t="s">
        <v>56</v>
      </c>
      <c r="D100" s="15" t="s">
        <v>27</v>
      </c>
      <c r="E100" s="15" t="s">
        <v>16</v>
      </c>
      <c r="F100" s="15" t="s">
        <v>28</v>
      </c>
      <c r="G100" s="15" t="s">
        <v>24</v>
      </c>
      <c r="H100" s="15">
        <v>28</v>
      </c>
      <c r="I100" s="15">
        <v>43977</v>
      </c>
      <c r="J100" s="15">
        <v>67925</v>
      </c>
      <c r="K100" s="15">
        <v>0.08</v>
      </c>
      <c r="L100" s="15" t="s">
        <v>33</v>
      </c>
      <c r="M100" s="15" t="s">
        <v>74</v>
      </c>
      <c r="N100" s="17" t="s">
        <v>21</v>
      </c>
      <c r="O100" s="5" t="str">
        <f>IF(LEN(TBL_Employees[[#This Row],[Exit Date]])&gt;0,"Not_Active","Active")</f>
        <v>Active</v>
      </c>
      <c r="P100" s="6">
        <f>IF(TBL_Employees[[#This Row],[Emp_status]]="Not_Active",0,1)</f>
        <v>1</v>
      </c>
      <c r="Q100" s="7">
        <f>IFERROR(TBL_Employees[[#This Row],[Bonus %]]*TBL_Employees[[#This Row],[Annual Salary]],0)</f>
        <v>5434</v>
      </c>
      <c r="R100" s="7">
        <f>TBL_Employees[[#This Row],[Bonus Amount]]+TBL_Employees[[#This Row],[Annual Salary]]</f>
        <v>73359</v>
      </c>
      <c r="S100" s="6">
        <f>YEAR(TBL_Employees[[#This Row],[Hire Date]])</f>
        <v>2020</v>
      </c>
      <c r="T100" s="6">
        <f>WEEKNUM(TBL_Employees[[#This Row],[Hire Date]],1)</f>
        <v>22</v>
      </c>
      <c r="U100" s="6" t="str">
        <f>TEXT(TBL_Employees[[#This Row],[Hire Date]],"dddd")</f>
        <v>Tuesday</v>
      </c>
    </row>
    <row r="101" spans="1:21" x14ac:dyDescent="0.2">
      <c r="A101" s="15" t="s">
        <v>570</v>
      </c>
      <c r="B101" s="15" t="s">
        <v>571</v>
      </c>
      <c r="C101" s="15" t="s">
        <v>14</v>
      </c>
      <c r="D101" s="15" t="s">
        <v>50</v>
      </c>
      <c r="E101" s="15" t="s">
        <v>36</v>
      </c>
      <c r="F101" s="15" t="s">
        <v>17</v>
      </c>
      <c r="G101" s="15" t="s">
        <v>18</v>
      </c>
      <c r="H101" s="15">
        <v>31</v>
      </c>
      <c r="I101" s="15">
        <v>44063</v>
      </c>
      <c r="J101" s="15">
        <v>219693</v>
      </c>
      <c r="K101" s="15">
        <v>0.3</v>
      </c>
      <c r="L101" s="15" t="s">
        <v>19</v>
      </c>
      <c r="M101" s="15" t="s">
        <v>25</v>
      </c>
      <c r="N101" s="17" t="s">
        <v>21</v>
      </c>
      <c r="O101" s="5" t="str">
        <f>IF(LEN(TBL_Employees[[#This Row],[Exit Date]])&gt;0,"Not_Active","Active")</f>
        <v>Active</v>
      </c>
      <c r="P101" s="6">
        <f>IF(TBL_Employees[[#This Row],[Emp_status]]="Not_Active",0,1)</f>
        <v>1</v>
      </c>
      <c r="Q101" s="7">
        <f>IFERROR(TBL_Employees[[#This Row],[Bonus %]]*TBL_Employees[[#This Row],[Annual Salary]],0)</f>
        <v>65907.899999999994</v>
      </c>
      <c r="R101" s="7">
        <f>TBL_Employees[[#This Row],[Bonus Amount]]+TBL_Employees[[#This Row],[Annual Salary]]</f>
        <v>285600.90000000002</v>
      </c>
      <c r="S101" s="6">
        <f>YEAR(TBL_Employees[[#This Row],[Hire Date]])</f>
        <v>2020</v>
      </c>
      <c r="T101" s="6">
        <f>WEEKNUM(TBL_Employees[[#This Row],[Hire Date]],1)</f>
        <v>34</v>
      </c>
      <c r="U101" s="6" t="str">
        <f>TEXT(TBL_Employees[[#This Row],[Hire Date]],"dddd")</f>
        <v>Thursday</v>
      </c>
    </row>
    <row r="102" spans="1:21" x14ac:dyDescent="0.2">
      <c r="A102" s="15" t="s">
        <v>572</v>
      </c>
      <c r="B102" s="15" t="s">
        <v>573</v>
      </c>
      <c r="C102" s="15" t="s">
        <v>58</v>
      </c>
      <c r="D102" s="15" t="s">
        <v>31</v>
      </c>
      <c r="E102" s="15" t="s">
        <v>16</v>
      </c>
      <c r="F102" s="15" t="s">
        <v>17</v>
      </c>
      <c r="G102" s="15" t="s">
        <v>18</v>
      </c>
      <c r="H102" s="15">
        <v>45</v>
      </c>
      <c r="I102" s="15">
        <v>41386</v>
      </c>
      <c r="J102" s="15">
        <v>61773</v>
      </c>
      <c r="K102" s="15">
        <v>0</v>
      </c>
      <c r="L102" s="15" t="s">
        <v>19</v>
      </c>
      <c r="M102" s="15" t="s">
        <v>63</v>
      </c>
      <c r="N102" s="17" t="s">
        <v>21</v>
      </c>
      <c r="O102" s="5" t="str">
        <f>IF(LEN(TBL_Employees[[#This Row],[Exit Date]])&gt;0,"Not_Active","Active")</f>
        <v>Active</v>
      </c>
      <c r="P102" s="6">
        <f>IF(TBL_Employees[[#This Row],[Emp_status]]="Not_Active",0,1)</f>
        <v>1</v>
      </c>
      <c r="Q102" s="7">
        <f>IFERROR(TBL_Employees[[#This Row],[Bonus %]]*TBL_Employees[[#This Row],[Annual Salary]],0)</f>
        <v>0</v>
      </c>
      <c r="R102" s="7">
        <f>TBL_Employees[[#This Row],[Bonus Amount]]+TBL_Employees[[#This Row],[Annual Salary]]</f>
        <v>61773</v>
      </c>
      <c r="S102" s="6">
        <f>YEAR(TBL_Employees[[#This Row],[Hire Date]])</f>
        <v>2013</v>
      </c>
      <c r="T102" s="6">
        <f>WEEKNUM(TBL_Employees[[#This Row],[Hire Date]],1)</f>
        <v>17</v>
      </c>
      <c r="U102" s="6" t="str">
        <f>TEXT(TBL_Employees[[#This Row],[Hire Date]],"dddd")</f>
        <v>Monday</v>
      </c>
    </row>
    <row r="103" spans="1:21" x14ac:dyDescent="0.2">
      <c r="A103" s="15" t="s">
        <v>400</v>
      </c>
      <c r="B103" s="15" t="s">
        <v>574</v>
      </c>
      <c r="C103" s="15" t="s">
        <v>56</v>
      </c>
      <c r="D103" s="15" t="s">
        <v>27</v>
      </c>
      <c r="E103" s="15" t="s">
        <v>44</v>
      </c>
      <c r="F103" s="15" t="s">
        <v>17</v>
      </c>
      <c r="G103" s="15" t="s">
        <v>24</v>
      </c>
      <c r="H103" s="15">
        <v>48</v>
      </c>
      <c r="I103" s="15">
        <v>39091</v>
      </c>
      <c r="J103" s="15">
        <v>74546</v>
      </c>
      <c r="K103" s="15">
        <v>0.09</v>
      </c>
      <c r="L103" s="15" t="s">
        <v>19</v>
      </c>
      <c r="M103" s="15" t="s">
        <v>63</v>
      </c>
      <c r="N103" s="17" t="s">
        <v>21</v>
      </c>
      <c r="O103" s="5" t="str">
        <f>IF(LEN(TBL_Employees[[#This Row],[Exit Date]])&gt;0,"Not_Active","Active")</f>
        <v>Active</v>
      </c>
      <c r="P103" s="6">
        <f>IF(TBL_Employees[[#This Row],[Emp_status]]="Not_Active",0,1)</f>
        <v>1</v>
      </c>
      <c r="Q103" s="7">
        <f>IFERROR(TBL_Employees[[#This Row],[Bonus %]]*TBL_Employees[[#This Row],[Annual Salary]],0)</f>
        <v>6709.1399999999994</v>
      </c>
      <c r="R103" s="7">
        <f>TBL_Employees[[#This Row],[Bonus Amount]]+TBL_Employees[[#This Row],[Annual Salary]]</f>
        <v>81255.14</v>
      </c>
      <c r="S103" s="6">
        <f>YEAR(TBL_Employees[[#This Row],[Hire Date]])</f>
        <v>2007</v>
      </c>
      <c r="T103" s="6">
        <f>WEEKNUM(TBL_Employees[[#This Row],[Hire Date]],1)</f>
        <v>2</v>
      </c>
      <c r="U103" s="6" t="str">
        <f>TEXT(TBL_Employees[[#This Row],[Hire Date]],"dddd")</f>
        <v>Tuesday</v>
      </c>
    </row>
    <row r="104" spans="1:21" x14ac:dyDescent="0.2">
      <c r="A104" s="15" t="s">
        <v>291</v>
      </c>
      <c r="B104" s="15" t="s">
        <v>575</v>
      </c>
      <c r="C104" s="15" t="s">
        <v>86</v>
      </c>
      <c r="D104" s="15" t="s">
        <v>31</v>
      </c>
      <c r="E104" s="15" t="s">
        <v>44</v>
      </c>
      <c r="F104" s="15" t="s">
        <v>28</v>
      </c>
      <c r="G104" s="15" t="s">
        <v>47</v>
      </c>
      <c r="H104" s="15">
        <v>56</v>
      </c>
      <c r="I104" s="15">
        <v>42031</v>
      </c>
      <c r="J104" s="15">
        <v>62575</v>
      </c>
      <c r="K104" s="15">
        <v>0</v>
      </c>
      <c r="L104" s="15" t="s">
        <v>19</v>
      </c>
      <c r="M104" s="15" t="s">
        <v>45</v>
      </c>
      <c r="N104" s="17" t="s">
        <v>21</v>
      </c>
      <c r="O104" s="5" t="str">
        <f>IF(LEN(TBL_Employees[[#This Row],[Exit Date]])&gt;0,"Not_Active","Active")</f>
        <v>Active</v>
      </c>
      <c r="P104" s="6">
        <f>IF(TBL_Employees[[#This Row],[Emp_status]]="Not_Active",0,1)</f>
        <v>1</v>
      </c>
      <c r="Q104" s="7">
        <f>IFERROR(TBL_Employees[[#This Row],[Bonus %]]*TBL_Employees[[#This Row],[Annual Salary]],0)</f>
        <v>0</v>
      </c>
      <c r="R104" s="7">
        <f>TBL_Employees[[#This Row],[Bonus Amount]]+TBL_Employees[[#This Row],[Annual Salary]]</f>
        <v>62575</v>
      </c>
      <c r="S104" s="6">
        <f>YEAR(TBL_Employees[[#This Row],[Hire Date]])</f>
        <v>2015</v>
      </c>
      <c r="T104" s="6">
        <f>WEEKNUM(TBL_Employees[[#This Row],[Hire Date]],1)</f>
        <v>5</v>
      </c>
      <c r="U104" s="6" t="str">
        <f>TEXT(TBL_Employees[[#This Row],[Hire Date]],"dddd")</f>
        <v>Tuesday</v>
      </c>
    </row>
    <row r="105" spans="1:21" x14ac:dyDescent="0.2">
      <c r="A105" s="15" t="s">
        <v>576</v>
      </c>
      <c r="B105" s="15" t="s">
        <v>577</v>
      </c>
      <c r="C105" s="15" t="s">
        <v>40</v>
      </c>
      <c r="D105" s="15" t="s">
        <v>23</v>
      </c>
      <c r="E105" s="15" t="s">
        <v>32</v>
      </c>
      <c r="F105" s="15" t="s">
        <v>17</v>
      </c>
      <c r="G105" s="15" t="s">
        <v>24</v>
      </c>
      <c r="H105" s="15">
        <v>27</v>
      </c>
      <c r="I105" s="15">
        <v>44250</v>
      </c>
      <c r="J105" s="15">
        <v>199041</v>
      </c>
      <c r="K105" s="15">
        <v>0.16</v>
      </c>
      <c r="L105" s="15" t="s">
        <v>33</v>
      </c>
      <c r="M105" s="15" t="s">
        <v>60</v>
      </c>
      <c r="N105" s="17" t="s">
        <v>21</v>
      </c>
      <c r="O105" s="5" t="str">
        <f>IF(LEN(TBL_Employees[[#This Row],[Exit Date]])&gt;0,"Not_Active","Active")</f>
        <v>Active</v>
      </c>
      <c r="P105" s="6">
        <f>IF(TBL_Employees[[#This Row],[Emp_status]]="Not_Active",0,1)</f>
        <v>1</v>
      </c>
      <c r="Q105" s="7">
        <f>IFERROR(TBL_Employees[[#This Row],[Bonus %]]*TBL_Employees[[#This Row],[Annual Salary]],0)</f>
        <v>31846.560000000001</v>
      </c>
      <c r="R105" s="7">
        <f>TBL_Employees[[#This Row],[Bonus Amount]]+TBL_Employees[[#This Row],[Annual Salary]]</f>
        <v>230887.56</v>
      </c>
      <c r="S105" s="6">
        <f>YEAR(TBL_Employees[[#This Row],[Hire Date]])</f>
        <v>2021</v>
      </c>
      <c r="T105" s="6">
        <f>WEEKNUM(TBL_Employees[[#This Row],[Hire Date]],1)</f>
        <v>9</v>
      </c>
      <c r="U105" s="6" t="str">
        <f>TEXT(TBL_Employees[[#This Row],[Hire Date]],"dddd")</f>
        <v>Tuesday</v>
      </c>
    </row>
    <row r="106" spans="1:21" x14ac:dyDescent="0.2">
      <c r="A106" s="15" t="s">
        <v>578</v>
      </c>
      <c r="B106" s="15" t="s">
        <v>579</v>
      </c>
      <c r="C106" s="15" t="s">
        <v>64</v>
      </c>
      <c r="D106" s="15" t="s">
        <v>65</v>
      </c>
      <c r="E106" s="15" t="s">
        <v>44</v>
      </c>
      <c r="F106" s="15" t="s">
        <v>28</v>
      </c>
      <c r="G106" s="15" t="s">
        <v>18</v>
      </c>
      <c r="H106" s="15">
        <v>55</v>
      </c>
      <c r="I106" s="15">
        <v>39177</v>
      </c>
      <c r="J106" s="15">
        <v>52310</v>
      </c>
      <c r="K106" s="15">
        <v>0</v>
      </c>
      <c r="L106" s="15" t="s">
        <v>19</v>
      </c>
      <c r="M106" s="15" t="s">
        <v>45</v>
      </c>
      <c r="N106" s="17">
        <v>43385</v>
      </c>
      <c r="O106" s="5" t="str">
        <f>IF(LEN(TBL_Employees[[#This Row],[Exit Date]])&gt;0,"Not_Active","Active")</f>
        <v>Not_Active</v>
      </c>
      <c r="P106" s="6">
        <f>IF(TBL_Employees[[#This Row],[Emp_status]]="Not_Active",0,1)</f>
        <v>0</v>
      </c>
      <c r="Q106" s="7">
        <f>IFERROR(TBL_Employees[[#This Row],[Bonus %]]*TBL_Employees[[#This Row],[Annual Salary]],0)</f>
        <v>0</v>
      </c>
      <c r="R106" s="7">
        <f>TBL_Employees[[#This Row],[Bonus Amount]]+TBL_Employees[[#This Row],[Annual Salary]]</f>
        <v>52310</v>
      </c>
      <c r="S106" s="6">
        <f>YEAR(TBL_Employees[[#This Row],[Hire Date]])</f>
        <v>2007</v>
      </c>
      <c r="T106" s="6">
        <f>WEEKNUM(TBL_Employees[[#This Row],[Hire Date]],1)</f>
        <v>14</v>
      </c>
      <c r="U106" s="6" t="str">
        <f>TEXT(TBL_Employees[[#This Row],[Hire Date]],"dddd")</f>
        <v>Thursday</v>
      </c>
    </row>
    <row r="107" spans="1:21" x14ac:dyDescent="0.2">
      <c r="A107" s="15" t="s">
        <v>580</v>
      </c>
      <c r="B107" s="15" t="s">
        <v>581</v>
      </c>
      <c r="C107" s="15" t="s">
        <v>61</v>
      </c>
      <c r="D107" s="15" t="s">
        <v>15</v>
      </c>
      <c r="E107" s="15" t="s">
        <v>44</v>
      </c>
      <c r="F107" s="15" t="s">
        <v>28</v>
      </c>
      <c r="G107" s="15" t="s">
        <v>47</v>
      </c>
      <c r="H107" s="15">
        <v>64</v>
      </c>
      <c r="I107" s="15">
        <v>41454</v>
      </c>
      <c r="J107" s="15">
        <v>159571</v>
      </c>
      <c r="K107" s="15">
        <v>0.1</v>
      </c>
      <c r="L107" s="15" t="s">
        <v>19</v>
      </c>
      <c r="M107" s="15" t="s">
        <v>29</v>
      </c>
      <c r="N107" s="17" t="s">
        <v>21</v>
      </c>
      <c r="O107" s="5" t="str">
        <f>IF(LEN(TBL_Employees[[#This Row],[Exit Date]])&gt;0,"Not_Active","Active")</f>
        <v>Active</v>
      </c>
      <c r="P107" s="6">
        <f>IF(TBL_Employees[[#This Row],[Emp_status]]="Not_Active",0,1)</f>
        <v>1</v>
      </c>
      <c r="Q107" s="7">
        <f>IFERROR(TBL_Employees[[#This Row],[Bonus %]]*TBL_Employees[[#This Row],[Annual Salary]],0)</f>
        <v>15957.1</v>
      </c>
      <c r="R107" s="7">
        <f>TBL_Employees[[#This Row],[Bonus Amount]]+TBL_Employees[[#This Row],[Annual Salary]]</f>
        <v>175528.1</v>
      </c>
      <c r="S107" s="6">
        <f>YEAR(TBL_Employees[[#This Row],[Hire Date]])</f>
        <v>2013</v>
      </c>
      <c r="T107" s="6">
        <f>WEEKNUM(TBL_Employees[[#This Row],[Hire Date]],1)</f>
        <v>26</v>
      </c>
      <c r="U107" s="6" t="str">
        <f>TEXT(TBL_Employees[[#This Row],[Hire Date]],"dddd")</f>
        <v>Saturday</v>
      </c>
    </row>
    <row r="108" spans="1:21" x14ac:dyDescent="0.2">
      <c r="A108" s="15" t="s">
        <v>582</v>
      </c>
      <c r="B108" s="15" t="s">
        <v>583</v>
      </c>
      <c r="C108" s="15" t="s">
        <v>129</v>
      </c>
      <c r="D108" s="15" t="s">
        <v>31</v>
      </c>
      <c r="E108" s="15" t="s">
        <v>16</v>
      </c>
      <c r="F108" s="15" t="s">
        <v>17</v>
      </c>
      <c r="G108" s="15" t="s">
        <v>51</v>
      </c>
      <c r="H108" s="15">
        <v>50</v>
      </c>
      <c r="I108" s="15">
        <v>35726</v>
      </c>
      <c r="J108" s="15">
        <v>91763</v>
      </c>
      <c r="K108" s="15">
        <v>0</v>
      </c>
      <c r="L108" s="15" t="s">
        <v>19</v>
      </c>
      <c r="M108" s="15" t="s">
        <v>25</v>
      </c>
      <c r="N108" s="17" t="s">
        <v>21</v>
      </c>
      <c r="O108" s="5" t="str">
        <f>IF(LEN(TBL_Employees[[#This Row],[Exit Date]])&gt;0,"Not_Active","Active")</f>
        <v>Active</v>
      </c>
      <c r="P108" s="6">
        <f>IF(TBL_Employees[[#This Row],[Emp_status]]="Not_Active",0,1)</f>
        <v>1</v>
      </c>
      <c r="Q108" s="7">
        <f>IFERROR(TBL_Employees[[#This Row],[Bonus %]]*TBL_Employees[[#This Row],[Annual Salary]],0)</f>
        <v>0</v>
      </c>
      <c r="R108" s="7">
        <f>TBL_Employees[[#This Row],[Bonus Amount]]+TBL_Employees[[#This Row],[Annual Salary]]</f>
        <v>91763</v>
      </c>
      <c r="S108" s="6">
        <f>YEAR(TBL_Employees[[#This Row],[Hire Date]])</f>
        <v>1997</v>
      </c>
      <c r="T108" s="6">
        <f>WEEKNUM(TBL_Employees[[#This Row],[Hire Date]],1)</f>
        <v>43</v>
      </c>
      <c r="U108" s="6" t="str">
        <f>TEXT(TBL_Employees[[#This Row],[Hire Date]],"dddd")</f>
        <v>Thursday</v>
      </c>
    </row>
    <row r="109" spans="1:21" x14ac:dyDescent="0.2">
      <c r="A109" s="15" t="s">
        <v>292</v>
      </c>
      <c r="B109" s="15" t="s">
        <v>584</v>
      </c>
      <c r="C109" s="15" t="s">
        <v>86</v>
      </c>
      <c r="D109" s="15" t="s">
        <v>31</v>
      </c>
      <c r="E109" s="15" t="s">
        <v>32</v>
      </c>
      <c r="F109" s="15" t="s">
        <v>17</v>
      </c>
      <c r="G109" s="15" t="s">
        <v>18</v>
      </c>
      <c r="H109" s="15">
        <v>51</v>
      </c>
      <c r="I109" s="15">
        <v>35055</v>
      </c>
      <c r="J109" s="15">
        <v>96475</v>
      </c>
      <c r="K109" s="15">
        <v>0</v>
      </c>
      <c r="L109" s="15" t="s">
        <v>19</v>
      </c>
      <c r="M109" s="15" t="s">
        <v>25</v>
      </c>
      <c r="N109" s="17" t="s">
        <v>21</v>
      </c>
      <c r="O109" s="5" t="str">
        <f>IF(LEN(TBL_Employees[[#This Row],[Exit Date]])&gt;0,"Not_Active","Active")</f>
        <v>Active</v>
      </c>
      <c r="P109" s="6">
        <f>IF(TBL_Employees[[#This Row],[Emp_status]]="Not_Active",0,1)</f>
        <v>1</v>
      </c>
      <c r="Q109" s="7">
        <f>IFERROR(TBL_Employees[[#This Row],[Bonus %]]*TBL_Employees[[#This Row],[Annual Salary]],0)</f>
        <v>0</v>
      </c>
      <c r="R109" s="7">
        <f>TBL_Employees[[#This Row],[Bonus Amount]]+TBL_Employees[[#This Row],[Annual Salary]]</f>
        <v>96475</v>
      </c>
      <c r="S109" s="6">
        <f>YEAR(TBL_Employees[[#This Row],[Hire Date]])</f>
        <v>1995</v>
      </c>
      <c r="T109" s="6">
        <f>WEEKNUM(TBL_Employees[[#This Row],[Hire Date]],1)</f>
        <v>51</v>
      </c>
      <c r="U109" s="6" t="str">
        <f>TEXT(TBL_Employees[[#This Row],[Hire Date]],"dddd")</f>
        <v>Friday</v>
      </c>
    </row>
    <row r="110" spans="1:21" x14ac:dyDescent="0.2">
      <c r="A110" s="15" t="s">
        <v>585</v>
      </c>
      <c r="B110" s="15" t="s">
        <v>586</v>
      </c>
      <c r="C110" s="15" t="s">
        <v>84</v>
      </c>
      <c r="D110" s="15" t="s">
        <v>31</v>
      </c>
      <c r="E110" s="15" t="s">
        <v>36</v>
      </c>
      <c r="F110" s="15" t="s">
        <v>28</v>
      </c>
      <c r="G110" s="15" t="s">
        <v>18</v>
      </c>
      <c r="H110" s="15">
        <v>36</v>
      </c>
      <c r="I110" s="15">
        <v>42706</v>
      </c>
      <c r="J110" s="15">
        <v>113781</v>
      </c>
      <c r="K110" s="15">
        <v>0</v>
      </c>
      <c r="L110" s="15" t="s">
        <v>19</v>
      </c>
      <c r="M110" s="15" t="s">
        <v>29</v>
      </c>
      <c r="N110" s="17" t="s">
        <v>21</v>
      </c>
      <c r="O110" s="5" t="str">
        <f>IF(LEN(TBL_Employees[[#This Row],[Exit Date]])&gt;0,"Not_Active","Active")</f>
        <v>Active</v>
      </c>
      <c r="P110" s="6">
        <f>IF(TBL_Employees[[#This Row],[Emp_status]]="Not_Active",0,1)</f>
        <v>1</v>
      </c>
      <c r="Q110" s="7">
        <f>IFERROR(TBL_Employees[[#This Row],[Bonus %]]*TBL_Employees[[#This Row],[Annual Salary]],0)</f>
        <v>0</v>
      </c>
      <c r="R110" s="7">
        <f>TBL_Employees[[#This Row],[Bonus Amount]]+TBL_Employees[[#This Row],[Annual Salary]]</f>
        <v>113781</v>
      </c>
      <c r="S110" s="6">
        <f>YEAR(TBL_Employees[[#This Row],[Hire Date]])</f>
        <v>2016</v>
      </c>
      <c r="T110" s="6">
        <f>WEEKNUM(TBL_Employees[[#This Row],[Hire Date]],1)</f>
        <v>49</v>
      </c>
      <c r="U110" s="6" t="str">
        <f>TEXT(TBL_Employees[[#This Row],[Hire Date]],"dddd")</f>
        <v>Friday</v>
      </c>
    </row>
    <row r="111" spans="1:21" x14ac:dyDescent="0.2">
      <c r="A111" s="15" t="s">
        <v>155</v>
      </c>
      <c r="B111" s="15" t="s">
        <v>587</v>
      </c>
      <c r="C111" s="15" t="s">
        <v>40</v>
      </c>
      <c r="D111" s="15" t="s">
        <v>15</v>
      </c>
      <c r="E111" s="15" t="s">
        <v>16</v>
      </c>
      <c r="F111" s="15" t="s">
        <v>28</v>
      </c>
      <c r="G111" s="15" t="s">
        <v>24</v>
      </c>
      <c r="H111" s="15">
        <v>42</v>
      </c>
      <c r="I111" s="15">
        <v>37636</v>
      </c>
      <c r="J111" s="15">
        <v>166599</v>
      </c>
      <c r="K111" s="15">
        <v>0.26</v>
      </c>
      <c r="L111" s="15" t="s">
        <v>19</v>
      </c>
      <c r="M111" s="15" t="s">
        <v>63</v>
      </c>
      <c r="N111" s="17" t="s">
        <v>21</v>
      </c>
      <c r="O111" s="5" t="str">
        <f>IF(LEN(TBL_Employees[[#This Row],[Exit Date]])&gt;0,"Not_Active","Active")</f>
        <v>Active</v>
      </c>
      <c r="P111" s="6">
        <f>IF(TBL_Employees[[#This Row],[Emp_status]]="Not_Active",0,1)</f>
        <v>1</v>
      </c>
      <c r="Q111" s="7">
        <f>IFERROR(TBL_Employees[[#This Row],[Bonus %]]*TBL_Employees[[#This Row],[Annual Salary]],0)</f>
        <v>43315.74</v>
      </c>
      <c r="R111" s="7">
        <f>TBL_Employees[[#This Row],[Bonus Amount]]+TBL_Employees[[#This Row],[Annual Salary]]</f>
        <v>209914.74</v>
      </c>
      <c r="S111" s="6">
        <f>YEAR(TBL_Employees[[#This Row],[Hire Date]])</f>
        <v>2003</v>
      </c>
      <c r="T111" s="6">
        <f>WEEKNUM(TBL_Employees[[#This Row],[Hire Date]],1)</f>
        <v>3</v>
      </c>
      <c r="U111" s="6" t="str">
        <f>TEXT(TBL_Employees[[#This Row],[Hire Date]],"dddd")</f>
        <v>Wednesday</v>
      </c>
    </row>
    <row r="112" spans="1:21" x14ac:dyDescent="0.2">
      <c r="A112" s="15" t="s">
        <v>228</v>
      </c>
      <c r="B112" s="15" t="s">
        <v>588</v>
      </c>
      <c r="C112" s="15" t="s">
        <v>49</v>
      </c>
      <c r="D112" s="15" t="s">
        <v>50</v>
      </c>
      <c r="E112" s="15" t="s">
        <v>32</v>
      </c>
      <c r="F112" s="15" t="s">
        <v>17</v>
      </c>
      <c r="G112" s="15" t="s">
        <v>24</v>
      </c>
      <c r="H112" s="15">
        <v>41</v>
      </c>
      <c r="I112" s="15">
        <v>38398</v>
      </c>
      <c r="J112" s="15">
        <v>95372</v>
      </c>
      <c r="K112" s="15">
        <v>0</v>
      </c>
      <c r="L112" s="15" t="s">
        <v>33</v>
      </c>
      <c r="M112" s="15" t="s">
        <v>74</v>
      </c>
      <c r="N112" s="17" t="s">
        <v>21</v>
      </c>
      <c r="O112" s="5" t="str">
        <f>IF(LEN(TBL_Employees[[#This Row],[Exit Date]])&gt;0,"Not_Active","Active")</f>
        <v>Active</v>
      </c>
      <c r="P112" s="6">
        <f>IF(TBL_Employees[[#This Row],[Emp_status]]="Not_Active",0,1)</f>
        <v>1</v>
      </c>
      <c r="Q112" s="7">
        <f>IFERROR(TBL_Employees[[#This Row],[Bonus %]]*TBL_Employees[[#This Row],[Annual Salary]],0)</f>
        <v>0</v>
      </c>
      <c r="R112" s="7">
        <f>TBL_Employees[[#This Row],[Bonus Amount]]+TBL_Employees[[#This Row],[Annual Salary]]</f>
        <v>95372</v>
      </c>
      <c r="S112" s="6">
        <f>YEAR(TBL_Employees[[#This Row],[Hire Date]])</f>
        <v>2005</v>
      </c>
      <c r="T112" s="6">
        <f>WEEKNUM(TBL_Employees[[#This Row],[Hire Date]],1)</f>
        <v>8</v>
      </c>
      <c r="U112" s="6" t="str">
        <f>TEXT(TBL_Employees[[#This Row],[Hire Date]],"dddd")</f>
        <v>Tuesday</v>
      </c>
    </row>
    <row r="113" spans="1:21" x14ac:dyDescent="0.2">
      <c r="A113" s="15" t="s">
        <v>589</v>
      </c>
      <c r="B113" s="15" t="s">
        <v>590</v>
      </c>
      <c r="C113" s="15" t="s">
        <v>40</v>
      </c>
      <c r="D113" s="15" t="s">
        <v>27</v>
      </c>
      <c r="E113" s="15" t="s">
        <v>16</v>
      </c>
      <c r="F113" s="15" t="s">
        <v>17</v>
      </c>
      <c r="G113" s="15" t="s">
        <v>24</v>
      </c>
      <c r="H113" s="15">
        <v>29</v>
      </c>
      <c r="I113" s="15">
        <v>44052</v>
      </c>
      <c r="J113" s="15">
        <v>161203</v>
      </c>
      <c r="K113" s="15">
        <v>0.15</v>
      </c>
      <c r="L113" s="15" t="s">
        <v>33</v>
      </c>
      <c r="M113" s="15" t="s">
        <v>34</v>
      </c>
      <c r="N113" s="17" t="s">
        <v>21</v>
      </c>
      <c r="O113" s="5" t="str">
        <f>IF(LEN(TBL_Employees[[#This Row],[Exit Date]])&gt;0,"Not_Active","Active")</f>
        <v>Active</v>
      </c>
      <c r="P113" s="6">
        <f>IF(TBL_Employees[[#This Row],[Emp_status]]="Not_Active",0,1)</f>
        <v>1</v>
      </c>
      <c r="Q113" s="7">
        <f>IFERROR(TBL_Employees[[#This Row],[Bonus %]]*TBL_Employees[[#This Row],[Annual Salary]],0)</f>
        <v>24180.45</v>
      </c>
      <c r="R113" s="7">
        <f>TBL_Employees[[#This Row],[Bonus Amount]]+TBL_Employees[[#This Row],[Annual Salary]]</f>
        <v>185383.45</v>
      </c>
      <c r="S113" s="6">
        <f>YEAR(TBL_Employees[[#This Row],[Hire Date]])</f>
        <v>2020</v>
      </c>
      <c r="T113" s="6">
        <f>WEEKNUM(TBL_Employees[[#This Row],[Hire Date]],1)</f>
        <v>33</v>
      </c>
      <c r="U113" s="6" t="str">
        <f>TEXT(TBL_Employees[[#This Row],[Hire Date]],"dddd")</f>
        <v>Sunday</v>
      </c>
    </row>
    <row r="114" spans="1:21" x14ac:dyDescent="0.2">
      <c r="A114" s="15" t="s">
        <v>591</v>
      </c>
      <c r="B114" s="15" t="s">
        <v>592</v>
      </c>
      <c r="C114" s="15" t="s">
        <v>98</v>
      </c>
      <c r="D114" s="15" t="s">
        <v>27</v>
      </c>
      <c r="E114" s="15" t="s">
        <v>36</v>
      </c>
      <c r="F114" s="15" t="s">
        <v>17</v>
      </c>
      <c r="G114" s="15" t="s">
        <v>18</v>
      </c>
      <c r="H114" s="15">
        <v>44</v>
      </c>
      <c r="I114" s="15">
        <v>39064</v>
      </c>
      <c r="J114" s="15">
        <v>74738</v>
      </c>
      <c r="K114" s="15">
        <v>0</v>
      </c>
      <c r="L114" s="15" t="s">
        <v>19</v>
      </c>
      <c r="M114" s="15" t="s">
        <v>45</v>
      </c>
      <c r="N114" s="17" t="s">
        <v>21</v>
      </c>
      <c r="O114" s="5" t="str">
        <f>IF(LEN(TBL_Employees[[#This Row],[Exit Date]])&gt;0,"Not_Active","Active")</f>
        <v>Active</v>
      </c>
      <c r="P114" s="6">
        <f>IF(TBL_Employees[[#This Row],[Emp_status]]="Not_Active",0,1)</f>
        <v>1</v>
      </c>
      <c r="Q114" s="7">
        <f>IFERROR(TBL_Employees[[#This Row],[Bonus %]]*TBL_Employees[[#This Row],[Annual Salary]],0)</f>
        <v>0</v>
      </c>
      <c r="R114" s="7">
        <f>TBL_Employees[[#This Row],[Bonus Amount]]+TBL_Employees[[#This Row],[Annual Salary]]</f>
        <v>74738</v>
      </c>
      <c r="S114" s="6">
        <f>YEAR(TBL_Employees[[#This Row],[Hire Date]])</f>
        <v>2006</v>
      </c>
      <c r="T114" s="6">
        <f>WEEKNUM(TBL_Employees[[#This Row],[Hire Date]],1)</f>
        <v>50</v>
      </c>
      <c r="U114" s="6" t="str">
        <f>TEXT(TBL_Employees[[#This Row],[Hire Date]],"dddd")</f>
        <v>Wednesday</v>
      </c>
    </row>
    <row r="115" spans="1:21" x14ac:dyDescent="0.2">
      <c r="A115" s="15" t="s">
        <v>236</v>
      </c>
      <c r="B115" s="15" t="s">
        <v>593</v>
      </c>
      <c r="C115" s="15" t="s">
        <v>40</v>
      </c>
      <c r="D115" s="15" t="s">
        <v>50</v>
      </c>
      <c r="E115" s="15" t="s">
        <v>16</v>
      </c>
      <c r="F115" s="15" t="s">
        <v>17</v>
      </c>
      <c r="G115" s="15" t="s">
        <v>24</v>
      </c>
      <c r="H115" s="15">
        <v>41</v>
      </c>
      <c r="I115" s="15">
        <v>43322</v>
      </c>
      <c r="J115" s="15">
        <v>171173</v>
      </c>
      <c r="K115" s="15">
        <v>0.21</v>
      </c>
      <c r="L115" s="15" t="s">
        <v>19</v>
      </c>
      <c r="M115" s="15" t="s">
        <v>29</v>
      </c>
      <c r="N115" s="17" t="s">
        <v>21</v>
      </c>
      <c r="O115" s="5" t="str">
        <f>IF(LEN(TBL_Employees[[#This Row],[Exit Date]])&gt;0,"Not_Active","Active")</f>
        <v>Active</v>
      </c>
      <c r="P115" s="6">
        <f>IF(TBL_Employees[[#This Row],[Emp_status]]="Not_Active",0,1)</f>
        <v>1</v>
      </c>
      <c r="Q115" s="7">
        <f>IFERROR(TBL_Employees[[#This Row],[Bonus %]]*TBL_Employees[[#This Row],[Annual Salary]],0)</f>
        <v>35946.33</v>
      </c>
      <c r="R115" s="7">
        <f>TBL_Employees[[#This Row],[Bonus Amount]]+TBL_Employees[[#This Row],[Annual Salary]]</f>
        <v>207119.33000000002</v>
      </c>
      <c r="S115" s="6">
        <f>YEAR(TBL_Employees[[#This Row],[Hire Date]])</f>
        <v>2018</v>
      </c>
      <c r="T115" s="6">
        <f>WEEKNUM(TBL_Employees[[#This Row],[Hire Date]],1)</f>
        <v>32</v>
      </c>
      <c r="U115" s="6" t="str">
        <f>TEXT(TBL_Employees[[#This Row],[Hire Date]],"dddd")</f>
        <v>Friday</v>
      </c>
    </row>
    <row r="116" spans="1:21" x14ac:dyDescent="0.2">
      <c r="A116" s="15" t="s">
        <v>594</v>
      </c>
      <c r="B116" s="15" t="s">
        <v>595</v>
      </c>
      <c r="C116" s="15" t="s">
        <v>14</v>
      </c>
      <c r="D116" s="15" t="s">
        <v>50</v>
      </c>
      <c r="E116" s="15" t="s">
        <v>32</v>
      </c>
      <c r="F116" s="15" t="s">
        <v>28</v>
      </c>
      <c r="G116" s="15" t="s">
        <v>51</v>
      </c>
      <c r="H116" s="15">
        <v>61</v>
      </c>
      <c r="I116" s="15">
        <v>43732</v>
      </c>
      <c r="J116" s="15">
        <v>201464</v>
      </c>
      <c r="K116" s="15">
        <v>0.37</v>
      </c>
      <c r="L116" s="15" t="s">
        <v>19</v>
      </c>
      <c r="M116" s="15" t="s">
        <v>20</v>
      </c>
      <c r="N116" s="17" t="s">
        <v>21</v>
      </c>
      <c r="O116" s="5" t="str">
        <f>IF(LEN(TBL_Employees[[#This Row],[Exit Date]])&gt;0,"Not_Active","Active")</f>
        <v>Active</v>
      </c>
      <c r="P116" s="6">
        <f>IF(TBL_Employees[[#This Row],[Emp_status]]="Not_Active",0,1)</f>
        <v>1</v>
      </c>
      <c r="Q116" s="7">
        <f>IFERROR(TBL_Employees[[#This Row],[Bonus %]]*TBL_Employees[[#This Row],[Annual Salary]],0)</f>
        <v>74541.679999999993</v>
      </c>
      <c r="R116" s="7">
        <f>TBL_Employees[[#This Row],[Bonus Amount]]+TBL_Employees[[#This Row],[Annual Salary]]</f>
        <v>276005.68</v>
      </c>
      <c r="S116" s="6">
        <f>YEAR(TBL_Employees[[#This Row],[Hire Date]])</f>
        <v>2019</v>
      </c>
      <c r="T116" s="6">
        <f>WEEKNUM(TBL_Employees[[#This Row],[Hire Date]],1)</f>
        <v>39</v>
      </c>
      <c r="U116" s="6" t="str">
        <f>TEXT(TBL_Employees[[#This Row],[Hire Date]],"dddd")</f>
        <v>Tuesday</v>
      </c>
    </row>
    <row r="117" spans="1:21" x14ac:dyDescent="0.2">
      <c r="A117" s="15" t="s">
        <v>596</v>
      </c>
      <c r="B117" s="15" t="s">
        <v>597</v>
      </c>
      <c r="C117" s="15" t="s">
        <v>40</v>
      </c>
      <c r="D117" s="15" t="s">
        <v>23</v>
      </c>
      <c r="E117" s="15" t="s">
        <v>32</v>
      </c>
      <c r="F117" s="15" t="s">
        <v>28</v>
      </c>
      <c r="G117" s="15" t="s">
        <v>18</v>
      </c>
      <c r="H117" s="15">
        <v>50</v>
      </c>
      <c r="I117" s="15">
        <v>35998</v>
      </c>
      <c r="J117" s="15">
        <v>174895</v>
      </c>
      <c r="K117" s="15">
        <v>0.15</v>
      </c>
      <c r="L117" s="15" t="s">
        <v>19</v>
      </c>
      <c r="M117" s="15" t="s">
        <v>20</v>
      </c>
      <c r="N117" s="17" t="s">
        <v>21</v>
      </c>
      <c r="O117" s="5" t="str">
        <f>IF(LEN(TBL_Employees[[#This Row],[Exit Date]])&gt;0,"Not_Active","Active")</f>
        <v>Active</v>
      </c>
      <c r="P117" s="6">
        <f>IF(TBL_Employees[[#This Row],[Emp_status]]="Not_Active",0,1)</f>
        <v>1</v>
      </c>
      <c r="Q117" s="7">
        <f>IFERROR(TBL_Employees[[#This Row],[Bonus %]]*TBL_Employees[[#This Row],[Annual Salary]],0)</f>
        <v>26234.25</v>
      </c>
      <c r="R117" s="7">
        <f>TBL_Employees[[#This Row],[Bonus Amount]]+TBL_Employees[[#This Row],[Annual Salary]]</f>
        <v>201129.25</v>
      </c>
      <c r="S117" s="6">
        <f>YEAR(TBL_Employees[[#This Row],[Hire Date]])</f>
        <v>1998</v>
      </c>
      <c r="T117" s="6">
        <f>WEEKNUM(TBL_Employees[[#This Row],[Hire Date]],1)</f>
        <v>30</v>
      </c>
      <c r="U117" s="6" t="str">
        <f>TEXT(TBL_Employees[[#This Row],[Hire Date]],"dddd")</f>
        <v>Wednesday</v>
      </c>
    </row>
    <row r="118" spans="1:21" x14ac:dyDescent="0.2">
      <c r="A118" s="15" t="s">
        <v>598</v>
      </c>
      <c r="B118" s="15" t="s">
        <v>599</v>
      </c>
      <c r="C118" s="15" t="s">
        <v>61</v>
      </c>
      <c r="D118" s="15" t="s">
        <v>27</v>
      </c>
      <c r="E118" s="15" t="s">
        <v>36</v>
      </c>
      <c r="F118" s="15" t="s">
        <v>17</v>
      </c>
      <c r="G118" s="15" t="s">
        <v>24</v>
      </c>
      <c r="H118" s="15">
        <v>49</v>
      </c>
      <c r="I118" s="15">
        <v>38825</v>
      </c>
      <c r="J118" s="15">
        <v>134486</v>
      </c>
      <c r="K118" s="15">
        <v>0.14000000000000001</v>
      </c>
      <c r="L118" s="15" t="s">
        <v>19</v>
      </c>
      <c r="M118" s="15" t="s">
        <v>25</v>
      </c>
      <c r="N118" s="17" t="s">
        <v>21</v>
      </c>
      <c r="O118" s="5" t="str">
        <f>IF(LEN(TBL_Employees[[#This Row],[Exit Date]])&gt;0,"Not_Active","Active")</f>
        <v>Active</v>
      </c>
      <c r="P118" s="6">
        <f>IF(TBL_Employees[[#This Row],[Emp_status]]="Not_Active",0,1)</f>
        <v>1</v>
      </c>
      <c r="Q118" s="7">
        <f>IFERROR(TBL_Employees[[#This Row],[Bonus %]]*TBL_Employees[[#This Row],[Annual Salary]],0)</f>
        <v>18828.04</v>
      </c>
      <c r="R118" s="7">
        <f>TBL_Employees[[#This Row],[Bonus Amount]]+TBL_Employees[[#This Row],[Annual Salary]]</f>
        <v>153314.04</v>
      </c>
      <c r="S118" s="6">
        <f>YEAR(TBL_Employees[[#This Row],[Hire Date]])</f>
        <v>2006</v>
      </c>
      <c r="T118" s="6">
        <f>WEEKNUM(TBL_Employees[[#This Row],[Hire Date]],1)</f>
        <v>16</v>
      </c>
      <c r="U118" s="6" t="str">
        <f>TEXT(TBL_Employees[[#This Row],[Hire Date]],"dddd")</f>
        <v>Tuesday</v>
      </c>
    </row>
    <row r="119" spans="1:21" x14ac:dyDescent="0.2">
      <c r="A119" s="15" t="s">
        <v>349</v>
      </c>
      <c r="B119" s="15" t="s">
        <v>600</v>
      </c>
      <c r="C119" s="15" t="s">
        <v>42</v>
      </c>
      <c r="D119" s="15" t="s">
        <v>15</v>
      </c>
      <c r="E119" s="15" t="s">
        <v>36</v>
      </c>
      <c r="F119" s="15" t="s">
        <v>17</v>
      </c>
      <c r="G119" s="15" t="s">
        <v>51</v>
      </c>
      <c r="H119" s="15">
        <v>60</v>
      </c>
      <c r="I119" s="15">
        <v>39137</v>
      </c>
      <c r="J119" s="15">
        <v>71699</v>
      </c>
      <c r="K119" s="15">
        <v>0</v>
      </c>
      <c r="L119" s="15" t="s">
        <v>52</v>
      </c>
      <c r="M119" s="15" t="s">
        <v>81</v>
      </c>
      <c r="N119" s="17" t="s">
        <v>21</v>
      </c>
      <c r="O119" s="5" t="str">
        <f>IF(LEN(TBL_Employees[[#This Row],[Exit Date]])&gt;0,"Not_Active","Active")</f>
        <v>Active</v>
      </c>
      <c r="P119" s="6">
        <f>IF(TBL_Employees[[#This Row],[Emp_status]]="Not_Active",0,1)</f>
        <v>1</v>
      </c>
      <c r="Q119" s="7">
        <f>IFERROR(TBL_Employees[[#This Row],[Bonus %]]*TBL_Employees[[#This Row],[Annual Salary]],0)</f>
        <v>0</v>
      </c>
      <c r="R119" s="7">
        <f>TBL_Employees[[#This Row],[Bonus Amount]]+TBL_Employees[[#This Row],[Annual Salary]]</f>
        <v>71699</v>
      </c>
      <c r="S119" s="6">
        <f>YEAR(TBL_Employees[[#This Row],[Hire Date]])</f>
        <v>2007</v>
      </c>
      <c r="T119" s="6">
        <f>WEEKNUM(TBL_Employees[[#This Row],[Hire Date]],1)</f>
        <v>8</v>
      </c>
      <c r="U119" s="6" t="str">
        <f>TEXT(TBL_Employees[[#This Row],[Hire Date]],"dddd")</f>
        <v>Saturday</v>
      </c>
    </row>
    <row r="120" spans="1:21" x14ac:dyDescent="0.2">
      <c r="A120" s="15" t="s">
        <v>186</v>
      </c>
      <c r="B120" s="15" t="s">
        <v>601</v>
      </c>
      <c r="C120" s="15" t="s">
        <v>42</v>
      </c>
      <c r="D120" s="15" t="s">
        <v>43</v>
      </c>
      <c r="E120" s="15" t="s">
        <v>32</v>
      </c>
      <c r="F120" s="15" t="s">
        <v>17</v>
      </c>
      <c r="G120" s="15" t="s">
        <v>51</v>
      </c>
      <c r="H120" s="15">
        <v>42</v>
      </c>
      <c r="I120" s="15">
        <v>44198</v>
      </c>
      <c r="J120" s="15">
        <v>94430</v>
      </c>
      <c r="K120" s="15">
        <v>0</v>
      </c>
      <c r="L120" s="15" t="s">
        <v>19</v>
      </c>
      <c r="M120" s="15" t="s">
        <v>63</v>
      </c>
      <c r="N120" s="17" t="s">
        <v>21</v>
      </c>
      <c r="O120" s="5" t="str">
        <f>IF(LEN(TBL_Employees[[#This Row],[Exit Date]])&gt;0,"Not_Active","Active")</f>
        <v>Active</v>
      </c>
      <c r="P120" s="6">
        <f>IF(TBL_Employees[[#This Row],[Emp_status]]="Not_Active",0,1)</f>
        <v>1</v>
      </c>
      <c r="Q120" s="7">
        <f>IFERROR(TBL_Employees[[#This Row],[Bonus %]]*TBL_Employees[[#This Row],[Annual Salary]],0)</f>
        <v>0</v>
      </c>
      <c r="R120" s="7">
        <f>TBL_Employees[[#This Row],[Bonus Amount]]+TBL_Employees[[#This Row],[Annual Salary]]</f>
        <v>94430</v>
      </c>
      <c r="S120" s="6">
        <f>YEAR(TBL_Employees[[#This Row],[Hire Date]])</f>
        <v>2021</v>
      </c>
      <c r="T120" s="6">
        <f>WEEKNUM(TBL_Employees[[#This Row],[Hire Date]],1)</f>
        <v>1</v>
      </c>
      <c r="U120" s="6" t="str">
        <f>TEXT(TBL_Employees[[#This Row],[Hire Date]],"dddd")</f>
        <v>Saturday</v>
      </c>
    </row>
    <row r="121" spans="1:21" x14ac:dyDescent="0.2">
      <c r="A121" s="15" t="s">
        <v>602</v>
      </c>
      <c r="B121" s="15" t="s">
        <v>603</v>
      </c>
      <c r="C121" s="15" t="s">
        <v>62</v>
      </c>
      <c r="D121" s="15" t="s">
        <v>15</v>
      </c>
      <c r="E121" s="15" t="s">
        <v>32</v>
      </c>
      <c r="F121" s="15" t="s">
        <v>28</v>
      </c>
      <c r="G121" s="15" t="s">
        <v>24</v>
      </c>
      <c r="H121" s="15">
        <v>39</v>
      </c>
      <c r="I121" s="15">
        <v>40192</v>
      </c>
      <c r="J121" s="15">
        <v>103504</v>
      </c>
      <c r="K121" s="15">
        <v>7.0000000000000007E-2</v>
      </c>
      <c r="L121" s="15" t="s">
        <v>33</v>
      </c>
      <c r="M121" s="15" t="s">
        <v>34</v>
      </c>
      <c r="N121" s="17" t="s">
        <v>21</v>
      </c>
      <c r="O121" s="5" t="str">
        <f>IF(LEN(TBL_Employees[[#This Row],[Exit Date]])&gt;0,"Not_Active","Active")</f>
        <v>Active</v>
      </c>
      <c r="P121" s="6">
        <f>IF(TBL_Employees[[#This Row],[Emp_status]]="Not_Active",0,1)</f>
        <v>1</v>
      </c>
      <c r="Q121" s="7">
        <f>IFERROR(TBL_Employees[[#This Row],[Bonus %]]*TBL_Employees[[#This Row],[Annual Salary]],0)</f>
        <v>7245.2800000000007</v>
      </c>
      <c r="R121" s="7">
        <f>TBL_Employees[[#This Row],[Bonus Amount]]+TBL_Employees[[#This Row],[Annual Salary]]</f>
        <v>110749.28</v>
      </c>
      <c r="S121" s="6">
        <f>YEAR(TBL_Employees[[#This Row],[Hire Date]])</f>
        <v>2010</v>
      </c>
      <c r="T121" s="6">
        <f>WEEKNUM(TBL_Employees[[#This Row],[Hire Date]],1)</f>
        <v>3</v>
      </c>
      <c r="U121" s="6" t="str">
        <f>TEXT(TBL_Employees[[#This Row],[Hire Date]],"dddd")</f>
        <v>Thursday</v>
      </c>
    </row>
    <row r="122" spans="1:21" x14ac:dyDescent="0.2">
      <c r="A122" s="15" t="s">
        <v>604</v>
      </c>
      <c r="B122" s="15" t="s">
        <v>605</v>
      </c>
      <c r="C122" s="15" t="s">
        <v>26</v>
      </c>
      <c r="D122" s="15" t="s">
        <v>27</v>
      </c>
      <c r="E122" s="15" t="s">
        <v>36</v>
      </c>
      <c r="F122" s="15" t="s">
        <v>17</v>
      </c>
      <c r="G122" s="15" t="s">
        <v>24</v>
      </c>
      <c r="H122" s="15">
        <v>55</v>
      </c>
      <c r="I122" s="15">
        <v>38573</v>
      </c>
      <c r="J122" s="15">
        <v>92771</v>
      </c>
      <c r="K122" s="15">
        <v>0</v>
      </c>
      <c r="L122" s="15" t="s">
        <v>19</v>
      </c>
      <c r="M122" s="15" t="s">
        <v>45</v>
      </c>
      <c r="N122" s="17" t="s">
        <v>21</v>
      </c>
      <c r="O122" s="5" t="str">
        <f>IF(LEN(TBL_Employees[[#This Row],[Exit Date]])&gt;0,"Not_Active","Active")</f>
        <v>Active</v>
      </c>
      <c r="P122" s="6">
        <f>IF(TBL_Employees[[#This Row],[Emp_status]]="Not_Active",0,1)</f>
        <v>1</v>
      </c>
      <c r="Q122" s="7">
        <f>IFERROR(TBL_Employees[[#This Row],[Bonus %]]*TBL_Employees[[#This Row],[Annual Salary]],0)</f>
        <v>0</v>
      </c>
      <c r="R122" s="7">
        <f>TBL_Employees[[#This Row],[Bonus Amount]]+TBL_Employees[[#This Row],[Annual Salary]]</f>
        <v>92771</v>
      </c>
      <c r="S122" s="6">
        <f>YEAR(TBL_Employees[[#This Row],[Hire Date]])</f>
        <v>2005</v>
      </c>
      <c r="T122" s="6">
        <f>WEEKNUM(TBL_Employees[[#This Row],[Hire Date]],1)</f>
        <v>33</v>
      </c>
      <c r="U122" s="6" t="str">
        <f>TEXT(TBL_Employees[[#This Row],[Hire Date]],"dddd")</f>
        <v>Tuesday</v>
      </c>
    </row>
    <row r="123" spans="1:21" x14ac:dyDescent="0.2">
      <c r="A123" s="15" t="s">
        <v>606</v>
      </c>
      <c r="B123" s="15" t="s">
        <v>607</v>
      </c>
      <c r="C123" s="15" t="s">
        <v>64</v>
      </c>
      <c r="D123" s="15" t="s">
        <v>15</v>
      </c>
      <c r="E123" s="15" t="s">
        <v>44</v>
      </c>
      <c r="F123" s="15" t="s">
        <v>17</v>
      </c>
      <c r="G123" s="15" t="s">
        <v>51</v>
      </c>
      <c r="H123" s="15">
        <v>39</v>
      </c>
      <c r="I123" s="15">
        <v>38813</v>
      </c>
      <c r="J123" s="15">
        <v>71531</v>
      </c>
      <c r="K123" s="15">
        <v>0</v>
      </c>
      <c r="L123" s="15" t="s">
        <v>19</v>
      </c>
      <c r="M123" s="15" t="s">
        <v>29</v>
      </c>
      <c r="N123" s="17" t="s">
        <v>21</v>
      </c>
      <c r="O123" s="5" t="str">
        <f>IF(LEN(TBL_Employees[[#This Row],[Exit Date]])&gt;0,"Not_Active","Active")</f>
        <v>Active</v>
      </c>
      <c r="P123" s="6">
        <f>IF(TBL_Employees[[#This Row],[Emp_status]]="Not_Active",0,1)</f>
        <v>1</v>
      </c>
      <c r="Q123" s="7">
        <f>IFERROR(TBL_Employees[[#This Row],[Bonus %]]*TBL_Employees[[#This Row],[Annual Salary]],0)</f>
        <v>0</v>
      </c>
      <c r="R123" s="7">
        <f>TBL_Employees[[#This Row],[Bonus Amount]]+TBL_Employees[[#This Row],[Annual Salary]]</f>
        <v>71531</v>
      </c>
      <c r="S123" s="6">
        <f>YEAR(TBL_Employees[[#This Row],[Hire Date]])</f>
        <v>2006</v>
      </c>
      <c r="T123" s="6">
        <f>WEEKNUM(TBL_Employees[[#This Row],[Hire Date]],1)</f>
        <v>14</v>
      </c>
      <c r="U123" s="6" t="str">
        <f>TEXT(TBL_Employees[[#This Row],[Hire Date]],"dddd")</f>
        <v>Thursday</v>
      </c>
    </row>
    <row r="124" spans="1:21" x14ac:dyDescent="0.2">
      <c r="A124" s="15" t="s">
        <v>367</v>
      </c>
      <c r="B124" s="15" t="s">
        <v>608</v>
      </c>
      <c r="C124" s="15" t="s">
        <v>38</v>
      </c>
      <c r="D124" s="15" t="s">
        <v>27</v>
      </c>
      <c r="E124" s="15" t="s">
        <v>44</v>
      </c>
      <c r="F124" s="15" t="s">
        <v>28</v>
      </c>
      <c r="G124" s="15" t="s">
        <v>47</v>
      </c>
      <c r="H124" s="15">
        <v>28</v>
      </c>
      <c r="I124" s="15">
        <v>43530</v>
      </c>
      <c r="J124" s="15">
        <v>90304</v>
      </c>
      <c r="K124" s="15">
        <v>0</v>
      </c>
      <c r="L124" s="15" t="s">
        <v>19</v>
      </c>
      <c r="M124" s="15" t="s">
        <v>20</v>
      </c>
      <c r="N124" s="17" t="s">
        <v>21</v>
      </c>
      <c r="O124" s="5" t="str">
        <f>IF(LEN(TBL_Employees[[#This Row],[Exit Date]])&gt;0,"Not_Active","Active")</f>
        <v>Active</v>
      </c>
      <c r="P124" s="6">
        <f>IF(TBL_Employees[[#This Row],[Emp_status]]="Not_Active",0,1)</f>
        <v>1</v>
      </c>
      <c r="Q124" s="7">
        <f>IFERROR(TBL_Employees[[#This Row],[Bonus %]]*TBL_Employees[[#This Row],[Annual Salary]],0)</f>
        <v>0</v>
      </c>
      <c r="R124" s="7">
        <f>TBL_Employees[[#This Row],[Bonus Amount]]+TBL_Employees[[#This Row],[Annual Salary]]</f>
        <v>90304</v>
      </c>
      <c r="S124" s="6">
        <f>YEAR(TBL_Employees[[#This Row],[Hire Date]])</f>
        <v>2019</v>
      </c>
      <c r="T124" s="6">
        <f>WEEKNUM(TBL_Employees[[#This Row],[Hire Date]],1)</f>
        <v>10</v>
      </c>
      <c r="U124" s="6" t="str">
        <f>TEXT(TBL_Employees[[#This Row],[Hire Date]],"dddd")</f>
        <v>Wednesday</v>
      </c>
    </row>
    <row r="125" spans="1:21" x14ac:dyDescent="0.2">
      <c r="A125" s="15" t="s">
        <v>609</v>
      </c>
      <c r="B125" s="15" t="s">
        <v>92</v>
      </c>
      <c r="C125" s="15" t="s">
        <v>62</v>
      </c>
      <c r="D125" s="15" t="s">
        <v>43</v>
      </c>
      <c r="E125" s="15" t="s">
        <v>36</v>
      </c>
      <c r="F125" s="15" t="s">
        <v>17</v>
      </c>
      <c r="G125" s="15" t="s">
        <v>18</v>
      </c>
      <c r="H125" s="15">
        <v>65</v>
      </c>
      <c r="I125" s="15">
        <v>40793</v>
      </c>
      <c r="J125" s="15">
        <v>104903</v>
      </c>
      <c r="K125" s="15">
        <v>0.1</v>
      </c>
      <c r="L125" s="15" t="s">
        <v>19</v>
      </c>
      <c r="M125" s="15" t="s">
        <v>29</v>
      </c>
      <c r="N125" s="17" t="s">
        <v>21</v>
      </c>
      <c r="O125" s="5" t="str">
        <f>IF(LEN(TBL_Employees[[#This Row],[Exit Date]])&gt;0,"Not_Active","Active")</f>
        <v>Active</v>
      </c>
      <c r="P125" s="6">
        <f>IF(TBL_Employees[[#This Row],[Emp_status]]="Not_Active",0,1)</f>
        <v>1</v>
      </c>
      <c r="Q125" s="7">
        <f>IFERROR(TBL_Employees[[#This Row],[Bonus %]]*TBL_Employees[[#This Row],[Annual Salary]],0)</f>
        <v>10490.300000000001</v>
      </c>
      <c r="R125" s="7">
        <f>TBL_Employees[[#This Row],[Bonus Amount]]+TBL_Employees[[#This Row],[Annual Salary]]</f>
        <v>115393.3</v>
      </c>
      <c r="S125" s="6">
        <f>YEAR(TBL_Employees[[#This Row],[Hire Date]])</f>
        <v>2011</v>
      </c>
      <c r="T125" s="6">
        <f>WEEKNUM(TBL_Employees[[#This Row],[Hire Date]],1)</f>
        <v>37</v>
      </c>
      <c r="U125" s="6" t="str">
        <f>TEXT(TBL_Employees[[#This Row],[Hire Date]],"dddd")</f>
        <v>Wednesday</v>
      </c>
    </row>
    <row r="126" spans="1:21" x14ac:dyDescent="0.2">
      <c r="A126" s="15" t="s">
        <v>610</v>
      </c>
      <c r="B126" s="15" t="s">
        <v>611</v>
      </c>
      <c r="C126" s="15" t="s">
        <v>68</v>
      </c>
      <c r="D126" s="15" t="s">
        <v>15</v>
      </c>
      <c r="E126" s="15" t="s">
        <v>32</v>
      </c>
      <c r="F126" s="15" t="s">
        <v>17</v>
      </c>
      <c r="G126" s="15" t="s">
        <v>24</v>
      </c>
      <c r="H126" s="15">
        <v>52</v>
      </c>
      <c r="I126" s="15">
        <v>43515</v>
      </c>
      <c r="J126" s="15">
        <v>55859</v>
      </c>
      <c r="K126" s="15">
        <v>0</v>
      </c>
      <c r="L126" s="15" t="s">
        <v>33</v>
      </c>
      <c r="M126" s="15" t="s">
        <v>60</v>
      </c>
      <c r="N126" s="17" t="s">
        <v>21</v>
      </c>
      <c r="O126" s="5" t="str">
        <f>IF(LEN(TBL_Employees[[#This Row],[Exit Date]])&gt;0,"Not_Active","Active")</f>
        <v>Active</v>
      </c>
      <c r="P126" s="6">
        <f>IF(TBL_Employees[[#This Row],[Emp_status]]="Not_Active",0,1)</f>
        <v>1</v>
      </c>
      <c r="Q126" s="7">
        <f>IFERROR(TBL_Employees[[#This Row],[Bonus %]]*TBL_Employees[[#This Row],[Annual Salary]],0)</f>
        <v>0</v>
      </c>
      <c r="R126" s="7">
        <f>TBL_Employees[[#This Row],[Bonus Amount]]+TBL_Employees[[#This Row],[Annual Salary]]</f>
        <v>55859</v>
      </c>
      <c r="S126" s="6">
        <f>YEAR(TBL_Employees[[#This Row],[Hire Date]])</f>
        <v>2019</v>
      </c>
      <c r="T126" s="6">
        <f>WEEKNUM(TBL_Employees[[#This Row],[Hire Date]],1)</f>
        <v>8</v>
      </c>
      <c r="U126" s="6" t="str">
        <f>TEXT(TBL_Employees[[#This Row],[Hire Date]],"dddd")</f>
        <v>Tuesday</v>
      </c>
    </row>
    <row r="127" spans="1:21" x14ac:dyDescent="0.2">
      <c r="A127" s="15" t="s">
        <v>253</v>
      </c>
      <c r="B127" s="15" t="s">
        <v>612</v>
      </c>
      <c r="C127" s="15" t="s">
        <v>69</v>
      </c>
      <c r="D127" s="15" t="s">
        <v>31</v>
      </c>
      <c r="E127" s="15" t="s">
        <v>32</v>
      </c>
      <c r="F127" s="15" t="s">
        <v>17</v>
      </c>
      <c r="G127" s="15" t="s">
        <v>51</v>
      </c>
      <c r="H127" s="15">
        <v>62</v>
      </c>
      <c r="I127" s="15">
        <v>39002</v>
      </c>
      <c r="J127" s="15">
        <v>79785</v>
      </c>
      <c r="K127" s="15">
        <v>0</v>
      </c>
      <c r="L127" s="15" t="s">
        <v>19</v>
      </c>
      <c r="M127" s="15" t="s">
        <v>25</v>
      </c>
      <c r="N127" s="17" t="s">
        <v>21</v>
      </c>
      <c r="O127" s="5" t="str">
        <f>IF(LEN(TBL_Employees[[#This Row],[Exit Date]])&gt;0,"Not_Active","Active")</f>
        <v>Active</v>
      </c>
      <c r="P127" s="6">
        <f>IF(TBL_Employees[[#This Row],[Emp_status]]="Not_Active",0,1)</f>
        <v>1</v>
      </c>
      <c r="Q127" s="7">
        <f>IFERROR(TBL_Employees[[#This Row],[Bonus %]]*TBL_Employees[[#This Row],[Annual Salary]],0)</f>
        <v>0</v>
      </c>
      <c r="R127" s="7">
        <f>TBL_Employees[[#This Row],[Bonus Amount]]+TBL_Employees[[#This Row],[Annual Salary]]</f>
        <v>79785</v>
      </c>
      <c r="S127" s="6">
        <f>YEAR(TBL_Employees[[#This Row],[Hire Date]])</f>
        <v>2006</v>
      </c>
      <c r="T127" s="6">
        <f>WEEKNUM(TBL_Employees[[#This Row],[Hire Date]],1)</f>
        <v>41</v>
      </c>
      <c r="U127" s="6" t="str">
        <f>TEXT(TBL_Employees[[#This Row],[Hire Date]],"dddd")</f>
        <v>Thursday</v>
      </c>
    </row>
    <row r="128" spans="1:21" x14ac:dyDescent="0.2">
      <c r="A128" s="15" t="s">
        <v>613</v>
      </c>
      <c r="B128" s="15" t="s">
        <v>614</v>
      </c>
      <c r="C128" s="15" t="s">
        <v>42</v>
      </c>
      <c r="D128" s="15" t="s">
        <v>43</v>
      </c>
      <c r="E128" s="15" t="s">
        <v>32</v>
      </c>
      <c r="F128" s="15" t="s">
        <v>17</v>
      </c>
      <c r="G128" s="15" t="s">
        <v>24</v>
      </c>
      <c r="H128" s="15">
        <v>39</v>
      </c>
      <c r="I128" s="15">
        <v>39391</v>
      </c>
      <c r="J128" s="15">
        <v>99017</v>
      </c>
      <c r="K128" s="15">
        <v>0</v>
      </c>
      <c r="L128" s="15" t="s">
        <v>33</v>
      </c>
      <c r="M128" s="15" t="s">
        <v>60</v>
      </c>
      <c r="N128" s="17" t="s">
        <v>21</v>
      </c>
      <c r="O128" s="5" t="str">
        <f>IF(LEN(TBL_Employees[[#This Row],[Exit Date]])&gt;0,"Not_Active","Active")</f>
        <v>Active</v>
      </c>
      <c r="P128" s="6">
        <f>IF(TBL_Employees[[#This Row],[Emp_status]]="Not_Active",0,1)</f>
        <v>1</v>
      </c>
      <c r="Q128" s="7">
        <f>IFERROR(TBL_Employees[[#This Row],[Bonus %]]*TBL_Employees[[#This Row],[Annual Salary]],0)</f>
        <v>0</v>
      </c>
      <c r="R128" s="7">
        <f>TBL_Employees[[#This Row],[Bonus Amount]]+TBL_Employees[[#This Row],[Annual Salary]]</f>
        <v>99017</v>
      </c>
      <c r="S128" s="6">
        <f>YEAR(TBL_Employees[[#This Row],[Hire Date]])</f>
        <v>2007</v>
      </c>
      <c r="T128" s="6">
        <f>WEEKNUM(TBL_Employees[[#This Row],[Hire Date]],1)</f>
        <v>45</v>
      </c>
      <c r="U128" s="6" t="str">
        <f>TEXT(TBL_Employees[[#This Row],[Hire Date]],"dddd")</f>
        <v>Monday</v>
      </c>
    </row>
    <row r="129" spans="1:21" x14ac:dyDescent="0.2">
      <c r="A129" s="15" t="s">
        <v>615</v>
      </c>
      <c r="B129" s="15" t="s">
        <v>616</v>
      </c>
      <c r="C129" s="15" t="s">
        <v>76</v>
      </c>
      <c r="D129" s="15" t="s">
        <v>27</v>
      </c>
      <c r="E129" s="15" t="s">
        <v>36</v>
      </c>
      <c r="F129" s="15" t="s">
        <v>17</v>
      </c>
      <c r="G129" s="15" t="s">
        <v>18</v>
      </c>
      <c r="H129" s="15">
        <v>63</v>
      </c>
      <c r="I129" s="15">
        <v>33695</v>
      </c>
      <c r="J129" s="15">
        <v>53809</v>
      </c>
      <c r="K129" s="15">
        <v>0</v>
      </c>
      <c r="L129" s="15" t="s">
        <v>19</v>
      </c>
      <c r="M129" s="15" t="s">
        <v>39</v>
      </c>
      <c r="N129" s="17" t="s">
        <v>21</v>
      </c>
      <c r="O129" s="5" t="str">
        <f>IF(LEN(TBL_Employees[[#This Row],[Exit Date]])&gt;0,"Not_Active","Active")</f>
        <v>Active</v>
      </c>
      <c r="P129" s="6">
        <f>IF(TBL_Employees[[#This Row],[Emp_status]]="Not_Active",0,1)</f>
        <v>1</v>
      </c>
      <c r="Q129" s="7">
        <f>IFERROR(TBL_Employees[[#This Row],[Bonus %]]*TBL_Employees[[#This Row],[Annual Salary]],0)</f>
        <v>0</v>
      </c>
      <c r="R129" s="7">
        <f>TBL_Employees[[#This Row],[Bonus Amount]]+TBL_Employees[[#This Row],[Annual Salary]]</f>
        <v>53809</v>
      </c>
      <c r="S129" s="6">
        <f>YEAR(TBL_Employees[[#This Row],[Hire Date]])</f>
        <v>1992</v>
      </c>
      <c r="T129" s="6">
        <f>WEEKNUM(TBL_Employees[[#This Row],[Hire Date]],1)</f>
        <v>14</v>
      </c>
      <c r="U129" s="6" t="str">
        <f>TEXT(TBL_Employees[[#This Row],[Hire Date]],"dddd")</f>
        <v>Wednesday</v>
      </c>
    </row>
    <row r="130" spans="1:21" x14ac:dyDescent="0.2">
      <c r="A130" s="15" t="s">
        <v>617</v>
      </c>
      <c r="B130" s="15" t="s">
        <v>618</v>
      </c>
      <c r="C130" s="15" t="s">
        <v>129</v>
      </c>
      <c r="D130" s="15" t="s">
        <v>31</v>
      </c>
      <c r="E130" s="15" t="s">
        <v>44</v>
      </c>
      <c r="F130" s="15" t="s">
        <v>28</v>
      </c>
      <c r="G130" s="15" t="s">
        <v>24</v>
      </c>
      <c r="H130" s="15">
        <v>27</v>
      </c>
      <c r="I130" s="15">
        <v>43937</v>
      </c>
      <c r="J130" s="15">
        <v>71864</v>
      </c>
      <c r="K130" s="15">
        <v>0</v>
      </c>
      <c r="L130" s="15" t="s">
        <v>33</v>
      </c>
      <c r="M130" s="15" t="s">
        <v>34</v>
      </c>
      <c r="N130" s="17" t="s">
        <v>21</v>
      </c>
      <c r="O130" s="5" t="str">
        <f>IF(LEN(TBL_Employees[[#This Row],[Exit Date]])&gt;0,"Not_Active","Active")</f>
        <v>Active</v>
      </c>
      <c r="P130" s="6">
        <f>IF(TBL_Employees[[#This Row],[Emp_status]]="Not_Active",0,1)</f>
        <v>1</v>
      </c>
      <c r="Q130" s="7">
        <f>IFERROR(TBL_Employees[[#This Row],[Bonus %]]*TBL_Employees[[#This Row],[Annual Salary]],0)</f>
        <v>0</v>
      </c>
      <c r="R130" s="7">
        <f>TBL_Employees[[#This Row],[Bonus Amount]]+TBL_Employees[[#This Row],[Annual Salary]]</f>
        <v>71864</v>
      </c>
      <c r="S130" s="6">
        <f>YEAR(TBL_Employees[[#This Row],[Hire Date]])</f>
        <v>2020</v>
      </c>
      <c r="T130" s="6">
        <f>WEEKNUM(TBL_Employees[[#This Row],[Hire Date]],1)</f>
        <v>16</v>
      </c>
      <c r="U130" s="6" t="str">
        <f>TEXT(TBL_Employees[[#This Row],[Hire Date]],"dddd")</f>
        <v>Thursday</v>
      </c>
    </row>
    <row r="131" spans="1:21" x14ac:dyDescent="0.2">
      <c r="A131" s="15" t="s">
        <v>619</v>
      </c>
      <c r="B131" s="15" t="s">
        <v>620</v>
      </c>
      <c r="C131" s="15" t="s">
        <v>14</v>
      </c>
      <c r="D131" s="15" t="s">
        <v>15</v>
      </c>
      <c r="E131" s="15" t="s">
        <v>32</v>
      </c>
      <c r="F131" s="15" t="s">
        <v>17</v>
      </c>
      <c r="G131" s="15" t="s">
        <v>24</v>
      </c>
      <c r="H131" s="15">
        <v>37</v>
      </c>
      <c r="I131" s="15">
        <v>40883</v>
      </c>
      <c r="J131" s="15">
        <v>225558</v>
      </c>
      <c r="K131" s="15">
        <v>0.33</v>
      </c>
      <c r="L131" s="15" t="s">
        <v>33</v>
      </c>
      <c r="M131" s="15" t="s">
        <v>74</v>
      </c>
      <c r="N131" s="17" t="s">
        <v>21</v>
      </c>
      <c r="O131" s="5" t="str">
        <f>IF(LEN(TBL_Employees[[#This Row],[Exit Date]])&gt;0,"Not_Active","Active")</f>
        <v>Active</v>
      </c>
      <c r="P131" s="6">
        <f>IF(TBL_Employees[[#This Row],[Emp_status]]="Not_Active",0,1)</f>
        <v>1</v>
      </c>
      <c r="Q131" s="7">
        <f>IFERROR(TBL_Employees[[#This Row],[Bonus %]]*TBL_Employees[[#This Row],[Annual Salary]],0)</f>
        <v>74434.14</v>
      </c>
      <c r="R131" s="7">
        <f>TBL_Employees[[#This Row],[Bonus Amount]]+TBL_Employees[[#This Row],[Annual Salary]]</f>
        <v>299992.14</v>
      </c>
      <c r="S131" s="6">
        <f>YEAR(TBL_Employees[[#This Row],[Hire Date]])</f>
        <v>2011</v>
      </c>
      <c r="T131" s="6">
        <f>WEEKNUM(TBL_Employees[[#This Row],[Hire Date]],1)</f>
        <v>50</v>
      </c>
      <c r="U131" s="6" t="str">
        <f>TEXT(TBL_Employees[[#This Row],[Hire Date]],"dddd")</f>
        <v>Tuesday</v>
      </c>
    </row>
    <row r="132" spans="1:21" x14ac:dyDescent="0.2">
      <c r="A132" s="15" t="s">
        <v>104</v>
      </c>
      <c r="B132" s="15" t="s">
        <v>621</v>
      </c>
      <c r="C132" s="15" t="s">
        <v>61</v>
      </c>
      <c r="D132" s="15" t="s">
        <v>27</v>
      </c>
      <c r="E132" s="15" t="s">
        <v>36</v>
      </c>
      <c r="F132" s="15" t="s">
        <v>28</v>
      </c>
      <c r="G132" s="15" t="s">
        <v>18</v>
      </c>
      <c r="H132" s="15">
        <v>37</v>
      </c>
      <c r="I132" s="15">
        <v>41695</v>
      </c>
      <c r="J132" s="15">
        <v>128984</v>
      </c>
      <c r="K132" s="15">
        <v>0.12</v>
      </c>
      <c r="L132" s="15" t="s">
        <v>19</v>
      </c>
      <c r="M132" s="15" t="s">
        <v>45</v>
      </c>
      <c r="N132" s="17">
        <v>44317</v>
      </c>
      <c r="O132" s="5" t="str">
        <f>IF(LEN(TBL_Employees[[#This Row],[Exit Date]])&gt;0,"Not_Active","Active")</f>
        <v>Not_Active</v>
      </c>
      <c r="P132" s="6">
        <f>IF(TBL_Employees[[#This Row],[Emp_status]]="Not_Active",0,1)</f>
        <v>0</v>
      </c>
      <c r="Q132" s="7">
        <f>IFERROR(TBL_Employees[[#This Row],[Bonus %]]*TBL_Employees[[#This Row],[Annual Salary]],0)</f>
        <v>15478.08</v>
      </c>
      <c r="R132" s="7">
        <f>TBL_Employees[[#This Row],[Bonus Amount]]+TBL_Employees[[#This Row],[Annual Salary]]</f>
        <v>144462.07999999999</v>
      </c>
      <c r="S132" s="6">
        <f>YEAR(TBL_Employees[[#This Row],[Hire Date]])</f>
        <v>2014</v>
      </c>
      <c r="T132" s="6">
        <f>WEEKNUM(TBL_Employees[[#This Row],[Hire Date]],1)</f>
        <v>9</v>
      </c>
      <c r="U132" s="6" t="str">
        <f>TEXT(TBL_Employees[[#This Row],[Hire Date]],"dddd")</f>
        <v>Tuesday</v>
      </c>
    </row>
    <row r="133" spans="1:21" x14ac:dyDescent="0.2">
      <c r="A133" s="15" t="s">
        <v>622</v>
      </c>
      <c r="B133" s="15" t="s">
        <v>623</v>
      </c>
      <c r="C133" s="15" t="s">
        <v>129</v>
      </c>
      <c r="D133" s="15" t="s">
        <v>31</v>
      </c>
      <c r="E133" s="15" t="s">
        <v>44</v>
      </c>
      <c r="F133" s="15" t="s">
        <v>28</v>
      </c>
      <c r="G133" s="15" t="s">
        <v>51</v>
      </c>
      <c r="H133" s="15">
        <v>46</v>
      </c>
      <c r="I133" s="15">
        <v>36331</v>
      </c>
      <c r="J133" s="15">
        <v>96997</v>
      </c>
      <c r="K133" s="15">
        <v>0</v>
      </c>
      <c r="L133" s="15" t="s">
        <v>52</v>
      </c>
      <c r="M133" s="15" t="s">
        <v>53</v>
      </c>
      <c r="N133" s="17" t="s">
        <v>21</v>
      </c>
      <c r="O133" s="5" t="str">
        <f>IF(LEN(TBL_Employees[[#This Row],[Exit Date]])&gt;0,"Not_Active","Active")</f>
        <v>Active</v>
      </c>
      <c r="P133" s="6">
        <f>IF(TBL_Employees[[#This Row],[Emp_status]]="Not_Active",0,1)</f>
        <v>1</v>
      </c>
      <c r="Q133" s="7">
        <f>IFERROR(TBL_Employees[[#This Row],[Bonus %]]*TBL_Employees[[#This Row],[Annual Salary]],0)</f>
        <v>0</v>
      </c>
      <c r="R133" s="7">
        <f>TBL_Employees[[#This Row],[Bonus Amount]]+TBL_Employees[[#This Row],[Annual Salary]]</f>
        <v>96997</v>
      </c>
      <c r="S133" s="6">
        <f>YEAR(TBL_Employees[[#This Row],[Hire Date]])</f>
        <v>1999</v>
      </c>
      <c r="T133" s="6">
        <f>WEEKNUM(TBL_Employees[[#This Row],[Hire Date]],1)</f>
        <v>26</v>
      </c>
      <c r="U133" s="6" t="str">
        <f>TEXT(TBL_Employees[[#This Row],[Hire Date]],"dddd")</f>
        <v>Sunday</v>
      </c>
    </row>
    <row r="134" spans="1:21" x14ac:dyDescent="0.2">
      <c r="A134" s="15" t="s">
        <v>624</v>
      </c>
      <c r="B134" s="15" t="s">
        <v>625</v>
      </c>
      <c r="C134" s="15" t="s">
        <v>40</v>
      </c>
      <c r="D134" s="15" t="s">
        <v>23</v>
      </c>
      <c r="E134" s="15" t="s">
        <v>36</v>
      </c>
      <c r="F134" s="15" t="s">
        <v>17</v>
      </c>
      <c r="G134" s="15" t="s">
        <v>51</v>
      </c>
      <c r="H134" s="15">
        <v>54</v>
      </c>
      <c r="I134" s="15">
        <v>43122</v>
      </c>
      <c r="J134" s="15">
        <v>176294</v>
      </c>
      <c r="K134" s="15">
        <v>0.28000000000000003</v>
      </c>
      <c r="L134" s="15" t="s">
        <v>19</v>
      </c>
      <c r="M134" s="15" t="s">
        <v>25</v>
      </c>
      <c r="N134" s="17" t="s">
        <v>21</v>
      </c>
      <c r="O134" s="5" t="str">
        <f>IF(LEN(TBL_Employees[[#This Row],[Exit Date]])&gt;0,"Not_Active","Active")</f>
        <v>Active</v>
      </c>
      <c r="P134" s="6">
        <f>IF(TBL_Employees[[#This Row],[Emp_status]]="Not_Active",0,1)</f>
        <v>1</v>
      </c>
      <c r="Q134" s="7">
        <f>IFERROR(TBL_Employees[[#This Row],[Bonus %]]*TBL_Employees[[#This Row],[Annual Salary]],0)</f>
        <v>49362.320000000007</v>
      </c>
      <c r="R134" s="7">
        <f>TBL_Employees[[#This Row],[Bonus Amount]]+TBL_Employees[[#This Row],[Annual Salary]]</f>
        <v>225656.32000000001</v>
      </c>
      <c r="S134" s="6">
        <f>YEAR(TBL_Employees[[#This Row],[Hire Date]])</f>
        <v>2018</v>
      </c>
      <c r="T134" s="6">
        <f>WEEKNUM(TBL_Employees[[#This Row],[Hire Date]],1)</f>
        <v>4</v>
      </c>
      <c r="U134" s="6" t="str">
        <f>TEXT(TBL_Employees[[#This Row],[Hire Date]],"dddd")</f>
        <v>Monday</v>
      </c>
    </row>
    <row r="135" spans="1:21" x14ac:dyDescent="0.2">
      <c r="A135" s="15" t="s">
        <v>626</v>
      </c>
      <c r="B135" s="15" t="s">
        <v>627</v>
      </c>
      <c r="C135" s="15" t="s">
        <v>68</v>
      </c>
      <c r="D135" s="15" t="s">
        <v>50</v>
      </c>
      <c r="E135" s="15" t="s">
        <v>16</v>
      </c>
      <c r="F135" s="15" t="s">
        <v>17</v>
      </c>
      <c r="G135" s="15" t="s">
        <v>24</v>
      </c>
      <c r="H135" s="15">
        <v>30</v>
      </c>
      <c r="I135" s="15">
        <v>44241</v>
      </c>
      <c r="J135" s="15">
        <v>48340</v>
      </c>
      <c r="K135" s="15">
        <v>0</v>
      </c>
      <c r="L135" s="15" t="s">
        <v>33</v>
      </c>
      <c r="M135" s="15" t="s">
        <v>60</v>
      </c>
      <c r="N135" s="17" t="s">
        <v>21</v>
      </c>
      <c r="O135" s="5" t="str">
        <f>IF(LEN(TBL_Employees[[#This Row],[Exit Date]])&gt;0,"Not_Active","Active")</f>
        <v>Active</v>
      </c>
      <c r="P135" s="6">
        <f>IF(TBL_Employees[[#This Row],[Emp_status]]="Not_Active",0,1)</f>
        <v>1</v>
      </c>
      <c r="Q135" s="7">
        <f>IFERROR(TBL_Employees[[#This Row],[Bonus %]]*TBL_Employees[[#This Row],[Annual Salary]],0)</f>
        <v>0</v>
      </c>
      <c r="R135" s="7">
        <f>TBL_Employees[[#This Row],[Bonus Amount]]+TBL_Employees[[#This Row],[Annual Salary]]</f>
        <v>48340</v>
      </c>
      <c r="S135" s="6">
        <f>YEAR(TBL_Employees[[#This Row],[Hire Date]])</f>
        <v>2021</v>
      </c>
      <c r="T135" s="6">
        <f>WEEKNUM(TBL_Employees[[#This Row],[Hire Date]],1)</f>
        <v>8</v>
      </c>
      <c r="U135" s="6" t="str">
        <f>TEXT(TBL_Employees[[#This Row],[Hire Date]],"dddd")</f>
        <v>Sunday</v>
      </c>
    </row>
    <row r="136" spans="1:21" x14ac:dyDescent="0.2">
      <c r="A136" s="15" t="s">
        <v>628</v>
      </c>
      <c r="B136" s="15" t="s">
        <v>229</v>
      </c>
      <c r="C136" s="15" t="s">
        <v>14</v>
      </c>
      <c r="D136" s="15" t="s">
        <v>31</v>
      </c>
      <c r="E136" s="15" t="s">
        <v>32</v>
      </c>
      <c r="F136" s="15" t="s">
        <v>17</v>
      </c>
      <c r="G136" s="15" t="s">
        <v>51</v>
      </c>
      <c r="H136" s="15">
        <v>28</v>
      </c>
      <c r="I136" s="15">
        <v>42922</v>
      </c>
      <c r="J136" s="15">
        <v>240488</v>
      </c>
      <c r="K136" s="15">
        <v>0.4</v>
      </c>
      <c r="L136" s="15" t="s">
        <v>52</v>
      </c>
      <c r="M136" s="15" t="s">
        <v>66</v>
      </c>
      <c r="N136" s="17" t="s">
        <v>21</v>
      </c>
      <c r="O136" s="5" t="str">
        <f>IF(LEN(TBL_Employees[[#This Row],[Exit Date]])&gt;0,"Not_Active","Active")</f>
        <v>Active</v>
      </c>
      <c r="P136" s="6">
        <f>IF(TBL_Employees[[#This Row],[Emp_status]]="Not_Active",0,1)</f>
        <v>1</v>
      </c>
      <c r="Q136" s="7">
        <f>IFERROR(TBL_Employees[[#This Row],[Bonus %]]*TBL_Employees[[#This Row],[Annual Salary]],0)</f>
        <v>96195.200000000012</v>
      </c>
      <c r="R136" s="7">
        <f>TBL_Employees[[#This Row],[Bonus Amount]]+TBL_Employees[[#This Row],[Annual Salary]]</f>
        <v>336683.2</v>
      </c>
      <c r="S136" s="6">
        <f>YEAR(TBL_Employees[[#This Row],[Hire Date]])</f>
        <v>2017</v>
      </c>
      <c r="T136" s="6">
        <f>WEEKNUM(TBL_Employees[[#This Row],[Hire Date]],1)</f>
        <v>27</v>
      </c>
      <c r="U136" s="6" t="str">
        <f>TEXT(TBL_Employees[[#This Row],[Hire Date]],"dddd")</f>
        <v>Thursday</v>
      </c>
    </row>
    <row r="137" spans="1:21" x14ac:dyDescent="0.2">
      <c r="A137" s="15" t="s">
        <v>629</v>
      </c>
      <c r="B137" s="15" t="s">
        <v>630</v>
      </c>
      <c r="C137" s="15" t="s">
        <v>26</v>
      </c>
      <c r="D137" s="15" t="s">
        <v>27</v>
      </c>
      <c r="E137" s="15" t="s">
        <v>36</v>
      </c>
      <c r="F137" s="15" t="s">
        <v>28</v>
      </c>
      <c r="G137" s="15" t="s">
        <v>18</v>
      </c>
      <c r="H137" s="15">
        <v>40</v>
      </c>
      <c r="I137" s="15">
        <v>40565</v>
      </c>
      <c r="J137" s="15">
        <v>97339</v>
      </c>
      <c r="K137" s="15">
        <v>0</v>
      </c>
      <c r="L137" s="15" t="s">
        <v>19</v>
      </c>
      <c r="M137" s="15" t="s">
        <v>25</v>
      </c>
      <c r="N137" s="17" t="s">
        <v>21</v>
      </c>
      <c r="O137" s="5" t="str">
        <f>IF(LEN(TBL_Employees[[#This Row],[Exit Date]])&gt;0,"Not_Active","Active")</f>
        <v>Active</v>
      </c>
      <c r="P137" s="6">
        <f>IF(TBL_Employees[[#This Row],[Emp_status]]="Not_Active",0,1)</f>
        <v>1</v>
      </c>
      <c r="Q137" s="7">
        <f>IFERROR(TBL_Employees[[#This Row],[Bonus %]]*TBL_Employees[[#This Row],[Annual Salary]],0)</f>
        <v>0</v>
      </c>
      <c r="R137" s="7">
        <f>TBL_Employees[[#This Row],[Bonus Amount]]+TBL_Employees[[#This Row],[Annual Salary]]</f>
        <v>97339</v>
      </c>
      <c r="S137" s="6">
        <f>YEAR(TBL_Employees[[#This Row],[Hire Date]])</f>
        <v>2011</v>
      </c>
      <c r="T137" s="6">
        <f>WEEKNUM(TBL_Employees[[#This Row],[Hire Date]],1)</f>
        <v>4</v>
      </c>
      <c r="U137" s="6" t="str">
        <f>TEXT(TBL_Employees[[#This Row],[Hire Date]],"dddd")</f>
        <v>Saturday</v>
      </c>
    </row>
    <row r="138" spans="1:21" x14ac:dyDescent="0.2">
      <c r="A138" s="15" t="s">
        <v>631</v>
      </c>
      <c r="B138" s="15" t="s">
        <v>632</v>
      </c>
      <c r="C138" s="15" t="s">
        <v>14</v>
      </c>
      <c r="D138" s="15" t="s">
        <v>23</v>
      </c>
      <c r="E138" s="15" t="s">
        <v>36</v>
      </c>
      <c r="F138" s="15" t="s">
        <v>17</v>
      </c>
      <c r="G138" s="15" t="s">
        <v>24</v>
      </c>
      <c r="H138" s="15">
        <v>49</v>
      </c>
      <c r="I138" s="15">
        <v>37680</v>
      </c>
      <c r="J138" s="15">
        <v>211291</v>
      </c>
      <c r="K138" s="15">
        <v>0.37</v>
      </c>
      <c r="L138" s="15" t="s">
        <v>33</v>
      </c>
      <c r="M138" s="15" t="s">
        <v>80</v>
      </c>
      <c r="N138" s="17" t="s">
        <v>21</v>
      </c>
      <c r="O138" s="5" t="str">
        <f>IF(LEN(TBL_Employees[[#This Row],[Exit Date]])&gt;0,"Not_Active","Active")</f>
        <v>Active</v>
      </c>
      <c r="P138" s="6">
        <f>IF(TBL_Employees[[#This Row],[Emp_status]]="Not_Active",0,1)</f>
        <v>1</v>
      </c>
      <c r="Q138" s="7">
        <f>IFERROR(TBL_Employees[[#This Row],[Bonus %]]*TBL_Employees[[#This Row],[Annual Salary]],0)</f>
        <v>78177.67</v>
      </c>
      <c r="R138" s="7">
        <f>TBL_Employees[[#This Row],[Bonus Amount]]+TBL_Employees[[#This Row],[Annual Salary]]</f>
        <v>289468.67</v>
      </c>
      <c r="S138" s="6">
        <f>YEAR(TBL_Employees[[#This Row],[Hire Date]])</f>
        <v>2003</v>
      </c>
      <c r="T138" s="6">
        <f>WEEKNUM(TBL_Employees[[#This Row],[Hire Date]],1)</f>
        <v>9</v>
      </c>
      <c r="U138" s="6" t="str">
        <f>TEXT(TBL_Employees[[#This Row],[Hire Date]],"dddd")</f>
        <v>Friday</v>
      </c>
    </row>
    <row r="139" spans="1:21" x14ac:dyDescent="0.2">
      <c r="A139" s="15" t="s">
        <v>379</v>
      </c>
      <c r="B139" s="15" t="s">
        <v>633</v>
      </c>
      <c r="C139" s="15" t="s">
        <v>14</v>
      </c>
      <c r="D139" s="15" t="s">
        <v>50</v>
      </c>
      <c r="E139" s="15" t="s">
        <v>16</v>
      </c>
      <c r="F139" s="15" t="s">
        <v>28</v>
      </c>
      <c r="G139" s="15" t="s">
        <v>51</v>
      </c>
      <c r="H139" s="15">
        <v>39</v>
      </c>
      <c r="I139" s="15">
        <v>40778</v>
      </c>
      <c r="J139" s="15">
        <v>249506</v>
      </c>
      <c r="K139" s="15">
        <v>0.3</v>
      </c>
      <c r="L139" s="15" t="s">
        <v>52</v>
      </c>
      <c r="M139" s="15" t="s">
        <v>66</v>
      </c>
      <c r="N139" s="17" t="s">
        <v>21</v>
      </c>
      <c r="O139" s="5" t="str">
        <f>IF(LEN(TBL_Employees[[#This Row],[Exit Date]])&gt;0,"Not_Active","Active")</f>
        <v>Active</v>
      </c>
      <c r="P139" s="6">
        <f>IF(TBL_Employees[[#This Row],[Emp_status]]="Not_Active",0,1)</f>
        <v>1</v>
      </c>
      <c r="Q139" s="7">
        <f>IFERROR(TBL_Employees[[#This Row],[Bonus %]]*TBL_Employees[[#This Row],[Annual Salary]],0)</f>
        <v>74851.8</v>
      </c>
      <c r="R139" s="7">
        <f>TBL_Employees[[#This Row],[Bonus Amount]]+TBL_Employees[[#This Row],[Annual Salary]]</f>
        <v>324357.8</v>
      </c>
      <c r="S139" s="6">
        <f>YEAR(TBL_Employees[[#This Row],[Hire Date]])</f>
        <v>2011</v>
      </c>
      <c r="T139" s="6">
        <f>WEEKNUM(TBL_Employees[[#This Row],[Hire Date]],1)</f>
        <v>35</v>
      </c>
      <c r="U139" s="6" t="str">
        <f>TEXT(TBL_Employees[[#This Row],[Hire Date]],"dddd")</f>
        <v>Tuesday</v>
      </c>
    </row>
    <row r="140" spans="1:21" x14ac:dyDescent="0.2">
      <c r="A140" s="15" t="s">
        <v>244</v>
      </c>
      <c r="B140" s="15" t="s">
        <v>634</v>
      </c>
      <c r="C140" s="15" t="s">
        <v>30</v>
      </c>
      <c r="D140" s="15" t="s">
        <v>31</v>
      </c>
      <c r="E140" s="15" t="s">
        <v>44</v>
      </c>
      <c r="F140" s="15" t="s">
        <v>28</v>
      </c>
      <c r="G140" s="15" t="s">
        <v>24</v>
      </c>
      <c r="H140" s="15">
        <v>61</v>
      </c>
      <c r="I140" s="15">
        <v>37582</v>
      </c>
      <c r="J140" s="15">
        <v>80950</v>
      </c>
      <c r="K140" s="15">
        <v>0</v>
      </c>
      <c r="L140" s="15" t="s">
        <v>33</v>
      </c>
      <c r="M140" s="15" t="s">
        <v>80</v>
      </c>
      <c r="N140" s="17" t="s">
        <v>21</v>
      </c>
      <c r="O140" s="5" t="str">
        <f>IF(LEN(TBL_Employees[[#This Row],[Exit Date]])&gt;0,"Not_Active","Active")</f>
        <v>Active</v>
      </c>
      <c r="P140" s="6">
        <f>IF(TBL_Employees[[#This Row],[Emp_status]]="Not_Active",0,1)</f>
        <v>1</v>
      </c>
      <c r="Q140" s="7">
        <f>IFERROR(TBL_Employees[[#This Row],[Bonus %]]*TBL_Employees[[#This Row],[Annual Salary]],0)</f>
        <v>0</v>
      </c>
      <c r="R140" s="7">
        <f>TBL_Employees[[#This Row],[Bonus Amount]]+TBL_Employees[[#This Row],[Annual Salary]]</f>
        <v>80950</v>
      </c>
      <c r="S140" s="6">
        <f>YEAR(TBL_Employees[[#This Row],[Hire Date]])</f>
        <v>2002</v>
      </c>
      <c r="T140" s="6">
        <f>WEEKNUM(TBL_Employees[[#This Row],[Hire Date]],1)</f>
        <v>47</v>
      </c>
      <c r="U140" s="6" t="str">
        <f>TEXT(TBL_Employees[[#This Row],[Hire Date]],"dddd")</f>
        <v>Friday</v>
      </c>
    </row>
    <row r="141" spans="1:21" x14ac:dyDescent="0.2">
      <c r="A141" s="15" t="s">
        <v>635</v>
      </c>
      <c r="B141" s="15" t="s">
        <v>636</v>
      </c>
      <c r="C141" s="15" t="s">
        <v>59</v>
      </c>
      <c r="D141" s="15" t="s">
        <v>31</v>
      </c>
      <c r="E141" s="15" t="s">
        <v>16</v>
      </c>
      <c r="F141" s="15" t="s">
        <v>17</v>
      </c>
      <c r="G141" s="15" t="s">
        <v>24</v>
      </c>
      <c r="H141" s="15">
        <v>46</v>
      </c>
      <c r="I141" s="15">
        <v>44206</v>
      </c>
      <c r="J141" s="15">
        <v>86538</v>
      </c>
      <c r="K141" s="15">
        <v>0</v>
      </c>
      <c r="L141" s="15" t="s">
        <v>33</v>
      </c>
      <c r="M141" s="15" t="s">
        <v>34</v>
      </c>
      <c r="N141" s="17" t="s">
        <v>21</v>
      </c>
      <c r="O141" s="5" t="str">
        <f>IF(LEN(TBL_Employees[[#This Row],[Exit Date]])&gt;0,"Not_Active","Active")</f>
        <v>Active</v>
      </c>
      <c r="P141" s="6">
        <f>IF(TBL_Employees[[#This Row],[Emp_status]]="Not_Active",0,1)</f>
        <v>1</v>
      </c>
      <c r="Q141" s="7">
        <f>IFERROR(TBL_Employees[[#This Row],[Bonus %]]*TBL_Employees[[#This Row],[Annual Salary]],0)</f>
        <v>0</v>
      </c>
      <c r="R141" s="7">
        <f>TBL_Employees[[#This Row],[Bonus Amount]]+TBL_Employees[[#This Row],[Annual Salary]]</f>
        <v>86538</v>
      </c>
      <c r="S141" s="6">
        <f>YEAR(TBL_Employees[[#This Row],[Hire Date]])</f>
        <v>2021</v>
      </c>
      <c r="T141" s="6">
        <f>WEEKNUM(TBL_Employees[[#This Row],[Hire Date]],1)</f>
        <v>3</v>
      </c>
      <c r="U141" s="6" t="str">
        <f>TEXT(TBL_Employees[[#This Row],[Hire Date]],"dddd")</f>
        <v>Sunday</v>
      </c>
    </row>
    <row r="142" spans="1:21" x14ac:dyDescent="0.2">
      <c r="A142" s="15" t="s">
        <v>637</v>
      </c>
      <c r="B142" s="15" t="s">
        <v>638</v>
      </c>
      <c r="C142" s="15" t="s">
        <v>42</v>
      </c>
      <c r="D142" s="15" t="s">
        <v>43</v>
      </c>
      <c r="E142" s="15" t="s">
        <v>44</v>
      </c>
      <c r="F142" s="15" t="s">
        <v>17</v>
      </c>
      <c r="G142" s="15" t="s">
        <v>18</v>
      </c>
      <c r="H142" s="15">
        <v>35</v>
      </c>
      <c r="I142" s="15">
        <v>43715</v>
      </c>
      <c r="J142" s="15">
        <v>70992</v>
      </c>
      <c r="K142" s="15">
        <v>0</v>
      </c>
      <c r="L142" s="15" t="s">
        <v>19</v>
      </c>
      <c r="M142" s="15" t="s">
        <v>25</v>
      </c>
      <c r="N142" s="17" t="s">
        <v>21</v>
      </c>
      <c r="O142" s="5" t="str">
        <f>IF(LEN(TBL_Employees[[#This Row],[Exit Date]])&gt;0,"Not_Active","Active")</f>
        <v>Active</v>
      </c>
      <c r="P142" s="6">
        <f>IF(TBL_Employees[[#This Row],[Emp_status]]="Not_Active",0,1)</f>
        <v>1</v>
      </c>
      <c r="Q142" s="7">
        <f>IFERROR(TBL_Employees[[#This Row],[Bonus %]]*TBL_Employees[[#This Row],[Annual Salary]],0)</f>
        <v>0</v>
      </c>
      <c r="R142" s="7">
        <f>TBL_Employees[[#This Row],[Bonus Amount]]+TBL_Employees[[#This Row],[Annual Salary]]</f>
        <v>70992</v>
      </c>
      <c r="S142" s="6">
        <f>YEAR(TBL_Employees[[#This Row],[Hire Date]])</f>
        <v>2019</v>
      </c>
      <c r="T142" s="6">
        <f>WEEKNUM(TBL_Employees[[#This Row],[Hire Date]],1)</f>
        <v>36</v>
      </c>
      <c r="U142" s="6" t="str">
        <f>TEXT(TBL_Employees[[#This Row],[Hire Date]],"dddd")</f>
        <v>Saturday</v>
      </c>
    </row>
    <row r="143" spans="1:21" x14ac:dyDescent="0.2">
      <c r="A143" s="15" t="s">
        <v>639</v>
      </c>
      <c r="B143" s="15" t="s">
        <v>640</v>
      </c>
      <c r="C143" s="15" t="s">
        <v>14</v>
      </c>
      <c r="D143" s="15" t="s">
        <v>31</v>
      </c>
      <c r="E143" s="15" t="s">
        <v>32</v>
      </c>
      <c r="F143" s="15" t="s">
        <v>28</v>
      </c>
      <c r="G143" s="15" t="s">
        <v>18</v>
      </c>
      <c r="H143" s="15">
        <v>33</v>
      </c>
      <c r="I143" s="15">
        <v>42173</v>
      </c>
      <c r="J143" s="15">
        <v>205314</v>
      </c>
      <c r="K143" s="15">
        <v>0.3</v>
      </c>
      <c r="L143" s="15" t="s">
        <v>19</v>
      </c>
      <c r="M143" s="15" t="s">
        <v>29</v>
      </c>
      <c r="N143" s="17" t="s">
        <v>21</v>
      </c>
      <c r="O143" s="5" t="str">
        <f>IF(LEN(TBL_Employees[[#This Row],[Exit Date]])&gt;0,"Not_Active","Active")</f>
        <v>Active</v>
      </c>
      <c r="P143" s="6">
        <f>IF(TBL_Employees[[#This Row],[Emp_status]]="Not_Active",0,1)</f>
        <v>1</v>
      </c>
      <c r="Q143" s="7">
        <f>IFERROR(TBL_Employees[[#This Row],[Bonus %]]*TBL_Employees[[#This Row],[Annual Salary]],0)</f>
        <v>61594.2</v>
      </c>
      <c r="R143" s="7">
        <f>TBL_Employees[[#This Row],[Bonus Amount]]+TBL_Employees[[#This Row],[Annual Salary]]</f>
        <v>266908.2</v>
      </c>
      <c r="S143" s="6">
        <f>YEAR(TBL_Employees[[#This Row],[Hire Date]])</f>
        <v>2015</v>
      </c>
      <c r="T143" s="6">
        <f>WEEKNUM(TBL_Employees[[#This Row],[Hire Date]],1)</f>
        <v>25</v>
      </c>
      <c r="U143" s="6" t="str">
        <f>TEXT(TBL_Employees[[#This Row],[Hire Date]],"dddd")</f>
        <v>Thursday</v>
      </c>
    </row>
    <row r="144" spans="1:21" x14ac:dyDescent="0.2">
      <c r="A144" s="15" t="s">
        <v>641</v>
      </c>
      <c r="B144" s="15" t="s">
        <v>642</v>
      </c>
      <c r="C144" s="15" t="s">
        <v>14</v>
      </c>
      <c r="D144" s="15" t="s">
        <v>23</v>
      </c>
      <c r="E144" s="15" t="s">
        <v>32</v>
      </c>
      <c r="F144" s="15" t="s">
        <v>17</v>
      </c>
      <c r="G144" s="15" t="s">
        <v>24</v>
      </c>
      <c r="H144" s="15">
        <v>61</v>
      </c>
      <c r="I144" s="15">
        <v>42804</v>
      </c>
      <c r="J144" s="15">
        <v>196951</v>
      </c>
      <c r="K144" s="15">
        <v>0.33</v>
      </c>
      <c r="L144" s="15" t="s">
        <v>33</v>
      </c>
      <c r="M144" s="15" t="s">
        <v>60</v>
      </c>
      <c r="N144" s="17" t="s">
        <v>21</v>
      </c>
      <c r="O144" s="5" t="str">
        <f>IF(LEN(TBL_Employees[[#This Row],[Exit Date]])&gt;0,"Not_Active","Active")</f>
        <v>Active</v>
      </c>
      <c r="P144" s="6">
        <f>IF(TBL_Employees[[#This Row],[Emp_status]]="Not_Active",0,1)</f>
        <v>1</v>
      </c>
      <c r="Q144" s="7">
        <f>IFERROR(TBL_Employees[[#This Row],[Bonus %]]*TBL_Employees[[#This Row],[Annual Salary]],0)</f>
        <v>64993.83</v>
      </c>
      <c r="R144" s="7">
        <f>TBL_Employees[[#This Row],[Bonus Amount]]+TBL_Employees[[#This Row],[Annual Salary]]</f>
        <v>261944.83000000002</v>
      </c>
      <c r="S144" s="6">
        <f>YEAR(TBL_Employees[[#This Row],[Hire Date]])</f>
        <v>2017</v>
      </c>
      <c r="T144" s="6">
        <f>WEEKNUM(TBL_Employees[[#This Row],[Hire Date]],1)</f>
        <v>10</v>
      </c>
      <c r="U144" s="6" t="str">
        <f>TEXT(TBL_Employees[[#This Row],[Hire Date]],"dddd")</f>
        <v>Friday</v>
      </c>
    </row>
    <row r="145" spans="1:21" x14ac:dyDescent="0.2">
      <c r="A145" s="15" t="s">
        <v>283</v>
      </c>
      <c r="B145" s="15" t="s">
        <v>643</v>
      </c>
      <c r="C145" s="15" t="s">
        <v>35</v>
      </c>
      <c r="D145" s="15" t="s">
        <v>27</v>
      </c>
      <c r="E145" s="15" t="s">
        <v>44</v>
      </c>
      <c r="F145" s="15" t="s">
        <v>28</v>
      </c>
      <c r="G145" s="15" t="s">
        <v>24</v>
      </c>
      <c r="H145" s="15">
        <v>45</v>
      </c>
      <c r="I145" s="15">
        <v>38613</v>
      </c>
      <c r="J145" s="15">
        <v>67686</v>
      </c>
      <c r="K145" s="15">
        <v>0</v>
      </c>
      <c r="L145" s="15" t="s">
        <v>33</v>
      </c>
      <c r="M145" s="15" t="s">
        <v>60</v>
      </c>
      <c r="N145" s="17" t="s">
        <v>21</v>
      </c>
      <c r="O145" s="5" t="str">
        <f>IF(LEN(TBL_Employees[[#This Row],[Exit Date]])&gt;0,"Not_Active","Active")</f>
        <v>Active</v>
      </c>
      <c r="P145" s="6">
        <f>IF(TBL_Employees[[#This Row],[Emp_status]]="Not_Active",0,1)</f>
        <v>1</v>
      </c>
      <c r="Q145" s="7">
        <f>IFERROR(TBL_Employees[[#This Row],[Bonus %]]*TBL_Employees[[#This Row],[Annual Salary]],0)</f>
        <v>0</v>
      </c>
      <c r="R145" s="7">
        <f>TBL_Employees[[#This Row],[Bonus Amount]]+TBL_Employees[[#This Row],[Annual Salary]]</f>
        <v>67686</v>
      </c>
      <c r="S145" s="6">
        <f>YEAR(TBL_Employees[[#This Row],[Hire Date]])</f>
        <v>2005</v>
      </c>
      <c r="T145" s="6">
        <f>WEEKNUM(TBL_Employees[[#This Row],[Hire Date]],1)</f>
        <v>39</v>
      </c>
      <c r="U145" s="6" t="str">
        <f>TEXT(TBL_Employees[[#This Row],[Hire Date]],"dddd")</f>
        <v>Sunday</v>
      </c>
    </row>
    <row r="146" spans="1:21" x14ac:dyDescent="0.2">
      <c r="A146" s="15" t="s">
        <v>230</v>
      </c>
      <c r="B146" s="15" t="s">
        <v>644</v>
      </c>
      <c r="C146" s="15" t="s">
        <v>55</v>
      </c>
      <c r="D146" s="15" t="s">
        <v>27</v>
      </c>
      <c r="E146" s="15" t="s">
        <v>16</v>
      </c>
      <c r="F146" s="15" t="s">
        <v>28</v>
      </c>
      <c r="G146" s="15" t="s">
        <v>51</v>
      </c>
      <c r="H146" s="15">
        <v>51</v>
      </c>
      <c r="I146" s="15">
        <v>39553</v>
      </c>
      <c r="J146" s="15">
        <v>86431</v>
      </c>
      <c r="K146" s="15">
        <v>0</v>
      </c>
      <c r="L146" s="15" t="s">
        <v>19</v>
      </c>
      <c r="M146" s="15" t="s">
        <v>29</v>
      </c>
      <c r="N146" s="17" t="s">
        <v>21</v>
      </c>
      <c r="O146" s="5" t="str">
        <f>IF(LEN(TBL_Employees[[#This Row],[Exit Date]])&gt;0,"Not_Active","Active")</f>
        <v>Active</v>
      </c>
      <c r="P146" s="6">
        <f>IF(TBL_Employees[[#This Row],[Emp_status]]="Not_Active",0,1)</f>
        <v>1</v>
      </c>
      <c r="Q146" s="7">
        <f>IFERROR(TBL_Employees[[#This Row],[Bonus %]]*TBL_Employees[[#This Row],[Annual Salary]],0)</f>
        <v>0</v>
      </c>
      <c r="R146" s="7">
        <f>TBL_Employees[[#This Row],[Bonus Amount]]+TBL_Employees[[#This Row],[Annual Salary]]</f>
        <v>86431</v>
      </c>
      <c r="S146" s="6">
        <f>YEAR(TBL_Employees[[#This Row],[Hire Date]])</f>
        <v>2008</v>
      </c>
      <c r="T146" s="6">
        <f>WEEKNUM(TBL_Employees[[#This Row],[Hire Date]],1)</f>
        <v>16</v>
      </c>
      <c r="U146" s="6" t="str">
        <f>TEXT(TBL_Employees[[#This Row],[Hire Date]],"dddd")</f>
        <v>Tuesday</v>
      </c>
    </row>
    <row r="147" spans="1:21" x14ac:dyDescent="0.2">
      <c r="A147" s="15" t="s">
        <v>645</v>
      </c>
      <c r="B147" s="15" t="s">
        <v>646</v>
      </c>
      <c r="C147" s="15" t="s">
        <v>62</v>
      </c>
      <c r="D147" s="15" t="s">
        <v>23</v>
      </c>
      <c r="E147" s="15" t="s">
        <v>36</v>
      </c>
      <c r="F147" s="15" t="s">
        <v>28</v>
      </c>
      <c r="G147" s="15" t="s">
        <v>24</v>
      </c>
      <c r="H147" s="15">
        <v>55</v>
      </c>
      <c r="I147" s="15">
        <v>35019</v>
      </c>
      <c r="J147" s="15">
        <v>125936</v>
      </c>
      <c r="K147" s="15">
        <v>0.08</v>
      </c>
      <c r="L147" s="15" t="s">
        <v>33</v>
      </c>
      <c r="M147" s="15" t="s">
        <v>80</v>
      </c>
      <c r="N147" s="17" t="s">
        <v>21</v>
      </c>
      <c r="O147" s="5" t="str">
        <f>IF(LEN(TBL_Employees[[#This Row],[Exit Date]])&gt;0,"Not_Active","Active")</f>
        <v>Active</v>
      </c>
      <c r="P147" s="6">
        <f>IF(TBL_Employees[[#This Row],[Emp_status]]="Not_Active",0,1)</f>
        <v>1</v>
      </c>
      <c r="Q147" s="7">
        <f>IFERROR(TBL_Employees[[#This Row],[Bonus %]]*TBL_Employees[[#This Row],[Annual Salary]],0)</f>
        <v>10074.880000000001</v>
      </c>
      <c r="R147" s="7">
        <f>TBL_Employees[[#This Row],[Bonus Amount]]+TBL_Employees[[#This Row],[Annual Salary]]</f>
        <v>136010.88</v>
      </c>
      <c r="S147" s="6">
        <f>YEAR(TBL_Employees[[#This Row],[Hire Date]])</f>
        <v>1995</v>
      </c>
      <c r="T147" s="6">
        <f>WEEKNUM(TBL_Employees[[#This Row],[Hire Date]],1)</f>
        <v>46</v>
      </c>
      <c r="U147" s="6" t="str">
        <f>TEXT(TBL_Employees[[#This Row],[Hire Date]],"dddd")</f>
        <v>Thursday</v>
      </c>
    </row>
    <row r="148" spans="1:21" x14ac:dyDescent="0.2">
      <c r="A148" s="15" t="s">
        <v>647</v>
      </c>
      <c r="B148" s="15" t="s">
        <v>648</v>
      </c>
      <c r="C148" s="15" t="s">
        <v>61</v>
      </c>
      <c r="D148" s="15" t="s">
        <v>50</v>
      </c>
      <c r="E148" s="15" t="s">
        <v>32</v>
      </c>
      <c r="F148" s="15" t="s">
        <v>17</v>
      </c>
      <c r="G148" s="15" t="s">
        <v>18</v>
      </c>
      <c r="H148" s="15">
        <v>46</v>
      </c>
      <c r="I148" s="15">
        <v>41473</v>
      </c>
      <c r="J148" s="15">
        <v>149712</v>
      </c>
      <c r="K148" s="15">
        <v>0.14000000000000001</v>
      </c>
      <c r="L148" s="15" t="s">
        <v>19</v>
      </c>
      <c r="M148" s="15" t="s">
        <v>29</v>
      </c>
      <c r="N148" s="17" t="s">
        <v>21</v>
      </c>
      <c r="O148" s="5" t="str">
        <f>IF(LEN(TBL_Employees[[#This Row],[Exit Date]])&gt;0,"Not_Active","Active")</f>
        <v>Active</v>
      </c>
      <c r="P148" s="6">
        <f>IF(TBL_Employees[[#This Row],[Emp_status]]="Not_Active",0,1)</f>
        <v>1</v>
      </c>
      <c r="Q148" s="7">
        <f>IFERROR(TBL_Employees[[#This Row],[Bonus %]]*TBL_Employees[[#This Row],[Annual Salary]],0)</f>
        <v>20959.68</v>
      </c>
      <c r="R148" s="7">
        <f>TBL_Employees[[#This Row],[Bonus Amount]]+TBL_Employees[[#This Row],[Annual Salary]]</f>
        <v>170671.68</v>
      </c>
      <c r="S148" s="6">
        <f>YEAR(TBL_Employees[[#This Row],[Hire Date]])</f>
        <v>2013</v>
      </c>
      <c r="T148" s="6">
        <f>WEEKNUM(TBL_Employees[[#This Row],[Hire Date]],1)</f>
        <v>29</v>
      </c>
      <c r="U148" s="6" t="str">
        <f>TEXT(TBL_Employees[[#This Row],[Hire Date]],"dddd")</f>
        <v>Thursday</v>
      </c>
    </row>
    <row r="149" spans="1:21" x14ac:dyDescent="0.2">
      <c r="A149" s="15" t="s">
        <v>146</v>
      </c>
      <c r="B149" s="15" t="s">
        <v>649</v>
      </c>
      <c r="C149" s="15" t="s">
        <v>129</v>
      </c>
      <c r="D149" s="15" t="s">
        <v>31</v>
      </c>
      <c r="E149" s="15" t="s">
        <v>44</v>
      </c>
      <c r="F149" s="15" t="s">
        <v>28</v>
      </c>
      <c r="G149" s="15" t="s">
        <v>18</v>
      </c>
      <c r="H149" s="15">
        <v>30</v>
      </c>
      <c r="I149" s="15">
        <v>44471</v>
      </c>
      <c r="J149" s="15">
        <v>88758</v>
      </c>
      <c r="K149" s="15">
        <v>0</v>
      </c>
      <c r="L149" s="15" t="s">
        <v>19</v>
      </c>
      <c r="M149" s="15" t="s">
        <v>63</v>
      </c>
      <c r="N149" s="17" t="s">
        <v>21</v>
      </c>
      <c r="O149" s="5" t="str">
        <f>IF(LEN(TBL_Employees[[#This Row],[Exit Date]])&gt;0,"Not_Active","Active")</f>
        <v>Active</v>
      </c>
      <c r="P149" s="6">
        <f>IF(TBL_Employees[[#This Row],[Emp_status]]="Not_Active",0,1)</f>
        <v>1</v>
      </c>
      <c r="Q149" s="7">
        <f>IFERROR(TBL_Employees[[#This Row],[Bonus %]]*TBL_Employees[[#This Row],[Annual Salary]],0)</f>
        <v>0</v>
      </c>
      <c r="R149" s="7">
        <f>TBL_Employees[[#This Row],[Bonus Amount]]+TBL_Employees[[#This Row],[Annual Salary]]</f>
        <v>88758</v>
      </c>
      <c r="S149" s="6">
        <f>YEAR(TBL_Employees[[#This Row],[Hire Date]])</f>
        <v>2021</v>
      </c>
      <c r="T149" s="6">
        <f>WEEKNUM(TBL_Employees[[#This Row],[Hire Date]],1)</f>
        <v>40</v>
      </c>
      <c r="U149" s="6" t="str">
        <f>TEXT(TBL_Employees[[#This Row],[Hire Date]],"dddd")</f>
        <v>Saturday</v>
      </c>
    </row>
    <row r="150" spans="1:21" x14ac:dyDescent="0.2">
      <c r="A150" s="15" t="s">
        <v>391</v>
      </c>
      <c r="B150" s="15" t="s">
        <v>650</v>
      </c>
      <c r="C150" s="15" t="s">
        <v>88</v>
      </c>
      <c r="D150" s="15" t="s">
        <v>27</v>
      </c>
      <c r="E150" s="15" t="s">
        <v>16</v>
      </c>
      <c r="F150" s="15" t="s">
        <v>28</v>
      </c>
      <c r="G150" s="15" t="s">
        <v>24</v>
      </c>
      <c r="H150" s="15">
        <v>54</v>
      </c>
      <c r="I150" s="15">
        <v>41468</v>
      </c>
      <c r="J150" s="15">
        <v>83639</v>
      </c>
      <c r="K150" s="15">
        <v>0</v>
      </c>
      <c r="L150" s="15" t="s">
        <v>33</v>
      </c>
      <c r="M150" s="15" t="s">
        <v>60</v>
      </c>
      <c r="N150" s="17" t="s">
        <v>21</v>
      </c>
      <c r="O150" s="5" t="str">
        <f>IF(LEN(TBL_Employees[[#This Row],[Exit Date]])&gt;0,"Not_Active","Active")</f>
        <v>Active</v>
      </c>
      <c r="P150" s="6">
        <f>IF(TBL_Employees[[#This Row],[Emp_status]]="Not_Active",0,1)</f>
        <v>1</v>
      </c>
      <c r="Q150" s="7">
        <f>IFERROR(TBL_Employees[[#This Row],[Bonus %]]*TBL_Employees[[#This Row],[Annual Salary]],0)</f>
        <v>0</v>
      </c>
      <c r="R150" s="7">
        <f>TBL_Employees[[#This Row],[Bonus Amount]]+TBL_Employees[[#This Row],[Annual Salary]]</f>
        <v>83639</v>
      </c>
      <c r="S150" s="6">
        <f>YEAR(TBL_Employees[[#This Row],[Hire Date]])</f>
        <v>2013</v>
      </c>
      <c r="T150" s="6">
        <f>WEEKNUM(TBL_Employees[[#This Row],[Hire Date]],1)</f>
        <v>28</v>
      </c>
      <c r="U150" s="6" t="str">
        <f>TEXT(TBL_Employees[[#This Row],[Hire Date]],"dddd")</f>
        <v>Saturday</v>
      </c>
    </row>
    <row r="151" spans="1:21" x14ac:dyDescent="0.2">
      <c r="A151" s="15" t="s">
        <v>651</v>
      </c>
      <c r="B151" s="15" t="s">
        <v>652</v>
      </c>
      <c r="C151" s="15" t="s">
        <v>71</v>
      </c>
      <c r="D151" s="15" t="s">
        <v>27</v>
      </c>
      <c r="E151" s="15" t="s">
        <v>16</v>
      </c>
      <c r="F151" s="15" t="s">
        <v>17</v>
      </c>
      <c r="G151" s="15" t="s">
        <v>18</v>
      </c>
      <c r="H151" s="15">
        <v>54</v>
      </c>
      <c r="I151" s="15">
        <v>35933</v>
      </c>
      <c r="J151" s="15">
        <v>68268</v>
      </c>
      <c r="K151" s="15">
        <v>0</v>
      </c>
      <c r="L151" s="15" t="s">
        <v>19</v>
      </c>
      <c r="M151" s="15" t="s">
        <v>39</v>
      </c>
      <c r="N151" s="17" t="s">
        <v>21</v>
      </c>
      <c r="O151" s="5" t="str">
        <f>IF(LEN(TBL_Employees[[#This Row],[Exit Date]])&gt;0,"Not_Active","Active")</f>
        <v>Active</v>
      </c>
      <c r="P151" s="6">
        <f>IF(TBL_Employees[[#This Row],[Emp_status]]="Not_Active",0,1)</f>
        <v>1</v>
      </c>
      <c r="Q151" s="7">
        <f>IFERROR(TBL_Employees[[#This Row],[Bonus %]]*TBL_Employees[[#This Row],[Annual Salary]],0)</f>
        <v>0</v>
      </c>
      <c r="R151" s="7">
        <f>TBL_Employees[[#This Row],[Bonus Amount]]+TBL_Employees[[#This Row],[Annual Salary]]</f>
        <v>68268</v>
      </c>
      <c r="S151" s="6">
        <f>YEAR(TBL_Employees[[#This Row],[Hire Date]])</f>
        <v>1998</v>
      </c>
      <c r="T151" s="6">
        <f>WEEKNUM(TBL_Employees[[#This Row],[Hire Date]],1)</f>
        <v>21</v>
      </c>
      <c r="U151" s="6" t="str">
        <f>TEXT(TBL_Employees[[#This Row],[Hire Date]],"dddd")</f>
        <v>Monday</v>
      </c>
    </row>
    <row r="152" spans="1:21" x14ac:dyDescent="0.2">
      <c r="A152" s="15" t="s">
        <v>312</v>
      </c>
      <c r="B152" s="15" t="s">
        <v>653</v>
      </c>
      <c r="C152" s="15" t="s">
        <v>129</v>
      </c>
      <c r="D152" s="15" t="s">
        <v>31</v>
      </c>
      <c r="E152" s="15" t="s">
        <v>36</v>
      </c>
      <c r="F152" s="15" t="s">
        <v>28</v>
      </c>
      <c r="G152" s="15" t="s">
        <v>51</v>
      </c>
      <c r="H152" s="15">
        <v>45</v>
      </c>
      <c r="I152" s="15">
        <v>37313</v>
      </c>
      <c r="J152" s="15">
        <v>75819</v>
      </c>
      <c r="K152" s="15">
        <v>0</v>
      </c>
      <c r="L152" s="15" t="s">
        <v>52</v>
      </c>
      <c r="M152" s="15" t="s">
        <v>53</v>
      </c>
      <c r="N152" s="17" t="s">
        <v>21</v>
      </c>
      <c r="O152" s="5" t="str">
        <f>IF(LEN(TBL_Employees[[#This Row],[Exit Date]])&gt;0,"Not_Active","Active")</f>
        <v>Active</v>
      </c>
      <c r="P152" s="6">
        <f>IF(TBL_Employees[[#This Row],[Emp_status]]="Not_Active",0,1)</f>
        <v>1</v>
      </c>
      <c r="Q152" s="7">
        <f>IFERROR(TBL_Employees[[#This Row],[Bonus %]]*TBL_Employees[[#This Row],[Annual Salary]],0)</f>
        <v>0</v>
      </c>
      <c r="R152" s="7">
        <f>TBL_Employees[[#This Row],[Bonus Amount]]+TBL_Employees[[#This Row],[Annual Salary]]</f>
        <v>75819</v>
      </c>
      <c r="S152" s="6">
        <f>YEAR(TBL_Employees[[#This Row],[Hire Date]])</f>
        <v>2002</v>
      </c>
      <c r="T152" s="6">
        <f>WEEKNUM(TBL_Employees[[#This Row],[Hire Date]],1)</f>
        <v>9</v>
      </c>
      <c r="U152" s="6" t="str">
        <f>TEXT(TBL_Employees[[#This Row],[Hire Date]],"dddd")</f>
        <v>Tuesday</v>
      </c>
    </row>
    <row r="153" spans="1:21" x14ac:dyDescent="0.2">
      <c r="A153" s="15" t="s">
        <v>654</v>
      </c>
      <c r="B153" s="15" t="s">
        <v>655</v>
      </c>
      <c r="C153" s="15" t="s">
        <v>42</v>
      </c>
      <c r="D153" s="15" t="s">
        <v>50</v>
      </c>
      <c r="E153" s="15" t="s">
        <v>44</v>
      </c>
      <c r="F153" s="15" t="s">
        <v>17</v>
      </c>
      <c r="G153" s="15" t="s">
        <v>18</v>
      </c>
      <c r="H153" s="15">
        <v>49</v>
      </c>
      <c r="I153" s="15">
        <v>35200</v>
      </c>
      <c r="J153" s="15">
        <v>86658</v>
      </c>
      <c r="K153" s="15">
        <v>0</v>
      </c>
      <c r="L153" s="15" t="s">
        <v>19</v>
      </c>
      <c r="M153" s="15" t="s">
        <v>39</v>
      </c>
      <c r="N153" s="17" t="s">
        <v>21</v>
      </c>
      <c r="O153" s="5" t="str">
        <f>IF(LEN(TBL_Employees[[#This Row],[Exit Date]])&gt;0,"Not_Active","Active")</f>
        <v>Active</v>
      </c>
      <c r="P153" s="6">
        <f>IF(TBL_Employees[[#This Row],[Emp_status]]="Not_Active",0,1)</f>
        <v>1</v>
      </c>
      <c r="Q153" s="7">
        <f>IFERROR(TBL_Employees[[#This Row],[Bonus %]]*TBL_Employees[[#This Row],[Annual Salary]],0)</f>
        <v>0</v>
      </c>
      <c r="R153" s="7">
        <f>TBL_Employees[[#This Row],[Bonus Amount]]+TBL_Employees[[#This Row],[Annual Salary]]</f>
        <v>86658</v>
      </c>
      <c r="S153" s="6">
        <f>YEAR(TBL_Employees[[#This Row],[Hire Date]])</f>
        <v>1996</v>
      </c>
      <c r="T153" s="6">
        <f>WEEKNUM(TBL_Employees[[#This Row],[Hire Date]],1)</f>
        <v>20</v>
      </c>
      <c r="U153" s="6" t="str">
        <f>TEXT(TBL_Employees[[#This Row],[Hire Date]],"dddd")</f>
        <v>Wednesday</v>
      </c>
    </row>
    <row r="154" spans="1:21" x14ac:dyDescent="0.2">
      <c r="A154" s="15" t="s">
        <v>656</v>
      </c>
      <c r="B154" s="15" t="s">
        <v>657</v>
      </c>
      <c r="C154" s="15" t="s">
        <v>64</v>
      </c>
      <c r="D154" s="15" t="s">
        <v>15</v>
      </c>
      <c r="E154" s="15" t="s">
        <v>16</v>
      </c>
      <c r="F154" s="15" t="s">
        <v>28</v>
      </c>
      <c r="G154" s="15" t="s">
        <v>24</v>
      </c>
      <c r="H154" s="15">
        <v>55</v>
      </c>
      <c r="I154" s="15">
        <v>41714</v>
      </c>
      <c r="J154" s="15">
        <v>74552</v>
      </c>
      <c r="K154" s="15">
        <v>0</v>
      </c>
      <c r="L154" s="15" t="s">
        <v>33</v>
      </c>
      <c r="M154" s="15" t="s">
        <v>34</v>
      </c>
      <c r="N154" s="17" t="s">
        <v>21</v>
      </c>
      <c r="O154" s="5" t="str">
        <f>IF(LEN(TBL_Employees[[#This Row],[Exit Date]])&gt;0,"Not_Active","Active")</f>
        <v>Active</v>
      </c>
      <c r="P154" s="6">
        <f>IF(TBL_Employees[[#This Row],[Emp_status]]="Not_Active",0,1)</f>
        <v>1</v>
      </c>
      <c r="Q154" s="7">
        <f>IFERROR(TBL_Employees[[#This Row],[Bonus %]]*TBL_Employees[[#This Row],[Annual Salary]],0)</f>
        <v>0</v>
      </c>
      <c r="R154" s="7">
        <f>TBL_Employees[[#This Row],[Bonus Amount]]+TBL_Employees[[#This Row],[Annual Salary]]</f>
        <v>74552</v>
      </c>
      <c r="S154" s="6">
        <f>YEAR(TBL_Employees[[#This Row],[Hire Date]])</f>
        <v>2014</v>
      </c>
      <c r="T154" s="6">
        <f>WEEKNUM(TBL_Employees[[#This Row],[Hire Date]],1)</f>
        <v>12</v>
      </c>
      <c r="U154" s="6" t="str">
        <f>TEXT(TBL_Employees[[#This Row],[Hire Date]],"dddd")</f>
        <v>Sunday</v>
      </c>
    </row>
    <row r="155" spans="1:21" x14ac:dyDescent="0.2">
      <c r="A155" s="15" t="s">
        <v>245</v>
      </c>
      <c r="B155" s="15" t="s">
        <v>658</v>
      </c>
      <c r="C155" s="15" t="s">
        <v>26</v>
      </c>
      <c r="D155" s="15" t="s">
        <v>27</v>
      </c>
      <c r="E155" s="15" t="s">
        <v>36</v>
      </c>
      <c r="F155" s="15" t="s">
        <v>17</v>
      </c>
      <c r="G155" s="15" t="s">
        <v>24</v>
      </c>
      <c r="H155" s="15">
        <v>62</v>
      </c>
      <c r="I155" s="15">
        <v>39887</v>
      </c>
      <c r="J155" s="15">
        <v>82839</v>
      </c>
      <c r="K155" s="15">
        <v>0</v>
      </c>
      <c r="L155" s="15" t="s">
        <v>19</v>
      </c>
      <c r="M155" s="15" t="s">
        <v>45</v>
      </c>
      <c r="N155" s="17" t="s">
        <v>21</v>
      </c>
      <c r="O155" s="5" t="str">
        <f>IF(LEN(TBL_Employees[[#This Row],[Exit Date]])&gt;0,"Not_Active","Active")</f>
        <v>Active</v>
      </c>
      <c r="P155" s="6">
        <f>IF(TBL_Employees[[#This Row],[Emp_status]]="Not_Active",0,1)</f>
        <v>1</v>
      </c>
      <c r="Q155" s="7">
        <f>IFERROR(TBL_Employees[[#This Row],[Bonus %]]*TBL_Employees[[#This Row],[Annual Salary]],0)</f>
        <v>0</v>
      </c>
      <c r="R155" s="7">
        <f>TBL_Employees[[#This Row],[Bonus Amount]]+TBL_Employees[[#This Row],[Annual Salary]]</f>
        <v>82839</v>
      </c>
      <c r="S155" s="6">
        <f>YEAR(TBL_Employees[[#This Row],[Hire Date]])</f>
        <v>2009</v>
      </c>
      <c r="T155" s="6">
        <f>WEEKNUM(TBL_Employees[[#This Row],[Hire Date]],1)</f>
        <v>12</v>
      </c>
      <c r="U155" s="6" t="str">
        <f>TEXT(TBL_Employees[[#This Row],[Hire Date]],"dddd")</f>
        <v>Sunday</v>
      </c>
    </row>
    <row r="156" spans="1:21" x14ac:dyDescent="0.2">
      <c r="A156" s="15" t="s">
        <v>659</v>
      </c>
      <c r="B156" s="15" t="s">
        <v>660</v>
      </c>
      <c r="C156" s="15" t="s">
        <v>71</v>
      </c>
      <c r="D156" s="15" t="s">
        <v>27</v>
      </c>
      <c r="E156" s="15" t="s">
        <v>44</v>
      </c>
      <c r="F156" s="15" t="s">
        <v>17</v>
      </c>
      <c r="G156" s="15" t="s">
        <v>18</v>
      </c>
      <c r="H156" s="15">
        <v>28</v>
      </c>
      <c r="I156" s="15">
        <v>44477</v>
      </c>
      <c r="J156" s="15">
        <v>64475</v>
      </c>
      <c r="K156" s="15">
        <v>0</v>
      </c>
      <c r="L156" s="15" t="s">
        <v>19</v>
      </c>
      <c r="M156" s="15" t="s">
        <v>39</v>
      </c>
      <c r="N156" s="17" t="s">
        <v>21</v>
      </c>
      <c r="O156" s="5" t="str">
        <f>IF(LEN(TBL_Employees[[#This Row],[Exit Date]])&gt;0,"Not_Active","Active")</f>
        <v>Active</v>
      </c>
      <c r="P156" s="6">
        <f>IF(TBL_Employees[[#This Row],[Emp_status]]="Not_Active",0,1)</f>
        <v>1</v>
      </c>
      <c r="Q156" s="7">
        <f>IFERROR(TBL_Employees[[#This Row],[Bonus %]]*TBL_Employees[[#This Row],[Annual Salary]],0)</f>
        <v>0</v>
      </c>
      <c r="R156" s="7">
        <f>TBL_Employees[[#This Row],[Bonus Amount]]+TBL_Employees[[#This Row],[Annual Salary]]</f>
        <v>64475</v>
      </c>
      <c r="S156" s="6">
        <f>YEAR(TBL_Employees[[#This Row],[Hire Date]])</f>
        <v>2021</v>
      </c>
      <c r="T156" s="6">
        <f>WEEKNUM(TBL_Employees[[#This Row],[Hire Date]],1)</f>
        <v>41</v>
      </c>
      <c r="U156" s="6" t="str">
        <f>TEXT(TBL_Employees[[#This Row],[Hire Date]],"dddd")</f>
        <v>Friday</v>
      </c>
    </row>
    <row r="157" spans="1:21" x14ac:dyDescent="0.2">
      <c r="A157" s="15" t="s">
        <v>661</v>
      </c>
      <c r="B157" s="15" t="s">
        <v>662</v>
      </c>
      <c r="C157" s="15" t="s">
        <v>71</v>
      </c>
      <c r="D157" s="15" t="s">
        <v>27</v>
      </c>
      <c r="E157" s="15" t="s">
        <v>36</v>
      </c>
      <c r="F157" s="15" t="s">
        <v>28</v>
      </c>
      <c r="G157" s="15" t="s">
        <v>24</v>
      </c>
      <c r="H157" s="15">
        <v>33</v>
      </c>
      <c r="I157" s="15">
        <v>44036</v>
      </c>
      <c r="J157" s="15">
        <v>69453</v>
      </c>
      <c r="K157" s="15">
        <v>0</v>
      </c>
      <c r="L157" s="15" t="s">
        <v>33</v>
      </c>
      <c r="M157" s="15" t="s">
        <v>34</v>
      </c>
      <c r="N157" s="17" t="s">
        <v>21</v>
      </c>
      <c r="O157" s="5" t="str">
        <f>IF(LEN(TBL_Employees[[#This Row],[Exit Date]])&gt;0,"Not_Active","Active")</f>
        <v>Active</v>
      </c>
      <c r="P157" s="6">
        <f>IF(TBL_Employees[[#This Row],[Emp_status]]="Not_Active",0,1)</f>
        <v>1</v>
      </c>
      <c r="Q157" s="7">
        <f>IFERROR(TBL_Employees[[#This Row],[Bonus %]]*TBL_Employees[[#This Row],[Annual Salary]],0)</f>
        <v>0</v>
      </c>
      <c r="R157" s="7">
        <f>TBL_Employees[[#This Row],[Bonus Amount]]+TBL_Employees[[#This Row],[Annual Salary]]</f>
        <v>69453</v>
      </c>
      <c r="S157" s="6">
        <f>YEAR(TBL_Employees[[#This Row],[Hire Date]])</f>
        <v>2020</v>
      </c>
      <c r="T157" s="6">
        <f>WEEKNUM(TBL_Employees[[#This Row],[Hire Date]],1)</f>
        <v>30</v>
      </c>
      <c r="U157" s="6" t="str">
        <f>TEXT(TBL_Employees[[#This Row],[Hire Date]],"dddd")</f>
        <v>Friday</v>
      </c>
    </row>
    <row r="158" spans="1:21" x14ac:dyDescent="0.2">
      <c r="A158" s="15" t="s">
        <v>663</v>
      </c>
      <c r="B158" s="15" t="s">
        <v>664</v>
      </c>
      <c r="C158" s="15" t="s">
        <v>62</v>
      </c>
      <c r="D158" s="15" t="s">
        <v>27</v>
      </c>
      <c r="E158" s="15" t="s">
        <v>32</v>
      </c>
      <c r="F158" s="15" t="s">
        <v>28</v>
      </c>
      <c r="G158" s="15" t="s">
        <v>18</v>
      </c>
      <c r="H158" s="15">
        <v>32</v>
      </c>
      <c r="I158" s="15">
        <v>41642</v>
      </c>
      <c r="J158" s="15">
        <v>127148</v>
      </c>
      <c r="K158" s="15">
        <v>0.1</v>
      </c>
      <c r="L158" s="15" t="s">
        <v>19</v>
      </c>
      <c r="M158" s="15" t="s">
        <v>45</v>
      </c>
      <c r="N158" s="17" t="s">
        <v>21</v>
      </c>
      <c r="O158" s="5" t="str">
        <f>IF(LEN(TBL_Employees[[#This Row],[Exit Date]])&gt;0,"Not_Active","Active")</f>
        <v>Active</v>
      </c>
      <c r="P158" s="6">
        <f>IF(TBL_Employees[[#This Row],[Emp_status]]="Not_Active",0,1)</f>
        <v>1</v>
      </c>
      <c r="Q158" s="7">
        <f>IFERROR(TBL_Employees[[#This Row],[Bonus %]]*TBL_Employees[[#This Row],[Annual Salary]],0)</f>
        <v>12714.800000000001</v>
      </c>
      <c r="R158" s="7">
        <f>TBL_Employees[[#This Row],[Bonus Amount]]+TBL_Employees[[#This Row],[Annual Salary]]</f>
        <v>139862.79999999999</v>
      </c>
      <c r="S158" s="6">
        <f>YEAR(TBL_Employees[[#This Row],[Hire Date]])</f>
        <v>2014</v>
      </c>
      <c r="T158" s="6">
        <f>WEEKNUM(TBL_Employees[[#This Row],[Hire Date]],1)</f>
        <v>1</v>
      </c>
      <c r="U158" s="6" t="str">
        <f>TEXT(TBL_Employees[[#This Row],[Hire Date]],"dddd")</f>
        <v>Friday</v>
      </c>
    </row>
    <row r="159" spans="1:21" x14ac:dyDescent="0.2">
      <c r="A159" s="15" t="s">
        <v>665</v>
      </c>
      <c r="B159" s="15" t="s">
        <v>666</v>
      </c>
      <c r="C159" s="15" t="s">
        <v>14</v>
      </c>
      <c r="D159" s="15" t="s">
        <v>15</v>
      </c>
      <c r="E159" s="15" t="s">
        <v>44</v>
      </c>
      <c r="F159" s="15" t="s">
        <v>17</v>
      </c>
      <c r="G159" s="15" t="s">
        <v>18</v>
      </c>
      <c r="H159" s="15">
        <v>32</v>
      </c>
      <c r="I159" s="15">
        <v>43102</v>
      </c>
      <c r="J159" s="15">
        <v>190253</v>
      </c>
      <c r="K159" s="15">
        <v>0.33</v>
      </c>
      <c r="L159" s="15" t="s">
        <v>19</v>
      </c>
      <c r="M159" s="15" t="s">
        <v>25</v>
      </c>
      <c r="N159" s="17" t="s">
        <v>21</v>
      </c>
      <c r="O159" s="5" t="str">
        <f>IF(LEN(TBL_Employees[[#This Row],[Exit Date]])&gt;0,"Not_Active","Active")</f>
        <v>Active</v>
      </c>
      <c r="P159" s="6">
        <f>IF(TBL_Employees[[#This Row],[Emp_status]]="Not_Active",0,1)</f>
        <v>1</v>
      </c>
      <c r="Q159" s="7">
        <f>IFERROR(TBL_Employees[[#This Row],[Bonus %]]*TBL_Employees[[#This Row],[Annual Salary]],0)</f>
        <v>62783.490000000005</v>
      </c>
      <c r="R159" s="7">
        <f>TBL_Employees[[#This Row],[Bonus Amount]]+TBL_Employees[[#This Row],[Annual Salary]]</f>
        <v>253036.49</v>
      </c>
      <c r="S159" s="6">
        <f>YEAR(TBL_Employees[[#This Row],[Hire Date]])</f>
        <v>2018</v>
      </c>
      <c r="T159" s="6">
        <f>WEEKNUM(TBL_Employees[[#This Row],[Hire Date]],1)</f>
        <v>1</v>
      </c>
      <c r="U159" s="6" t="str">
        <f>TEXT(TBL_Employees[[#This Row],[Hire Date]],"dddd")</f>
        <v>Tuesday</v>
      </c>
    </row>
    <row r="160" spans="1:21" x14ac:dyDescent="0.2">
      <c r="A160" s="15" t="s">
        <v>535</v>
      </c>
      <c r="B160" s="15" t="s">
        <v>667</v>
      </c>
      <c r="C160" s="15" t="s">
        <v>62</v>
      </c>
      <c r="D160" s="15" t="s">
        <v>65</v>
      </c>
      <c r="E160" s="15" t="s">
        <v>16</v>
      </c>
      <c r="F160" s="15" t="s">
        <v>28</v>
      </c>
      <c r="G160" s="15" t="s">
        <v>18</v>
      </c>
      <c r="H160" s="15">
        <v>55</v>
      </c>
      <c r="I160" s="15">
        <v>36644</v>
      </c>
      <c r="J160" s="15">
        <v>115798</v>
      </c>
      <c r="K160" s="15">
        <v>0.05</v>
      </c>
      <c r="L160" s="15" t="s">
        <v>19</v>
      </c>
      <c r="M160" s="15" t="s">
        <v>45</v>
      </c>
      <c r="N160" s="17" t="s">
        <v>21</v>
      </c>
      <c r="O160" s="5" t="str">
        <f>IF(LEN(TBL_Employees[[#This Row],[Exit Date]])&gt;0,"Not_Active","Active")</f>
        <v>Active</v>
      </c>
      <c r="P160" s="6">
        <f>IF(TBL_Employees[[#This Row],[Emp_status]]="Not_Active",0,1)</f>
        <v>1</v>
      </c>
      <c r="Q160" s="7">
        <f>IFERROR(TBL_Employees[[#This Row],[Bonus %]]*TBL_Employees[[#This Row],[Annual Salary]],0)</f>
        <v>5789.9000000000005</v>
      </c>
      <c r="R160" s="7">
        <f>TBL_Employees[[#This Row],[Bonus Amount]]+TBL_Employees[[#This Row],[Annual Salary]]</f>
        <v>121587.9</v>
      </c>
      <c r="S160" s="6">
        <f>YEAR(TBL_Employees[[#This Row],[Hire Date]])</f>
        <v>2000</v>
      </c>
      <c r="T160" s="6">
        <f>WEEKNUM(TBL_Employees[[#This Row],[Hire Date]],1)</f>
        <v>18</v>
      </c>
      <c r="U160" s="6" t="str">
        <f>TEXT(TBL_Employees[[#This Row],[Hire Date]],"dddd")</f>
        <v>Friday</v>
      </c>
    </row>
    <row r="161" spans="1:21" x14ac:dyDescent="0.2">
      <c r="A161" s="15" t="s">
        <v>190</v>
      </c>
      <c r="B161" s="15" t="s">
        <v>668</v>
      </c>
      <c r="C161" s="15" t="s">
        <v>77</v>
      </c>
      <c r="D161" s="15" t="s">
        <v>23</v>
      </c>
      <c r="E161" s="15" t="s">
        <v>16</v>
      </c>
      <c r="F161" s="15" t="s">
        <v>17</v>
      </c>
      <c r="G161" s="15" t="s">
        <v>24</v>
      </c>
      <c r="H161" s="15">
        <v>58</v>
      </c>
      <c r="I161" s="15">
        <v>34567</v>
      </c>
      <c r="J161" s="15">
        <v>93102</v>
      </c>
      <c r="K161" s="15">
        <v>0</v>
      </c>
      <c r="L161" s="15" t="s">
        <v>19</v>
      </c>
      <c r="M161" s="15" t="s">
        <v>63</v>
      </c>
      <c r="N161" s="17">
        <v>41621</v>
      </c>
      <c r="O161" s="5" t="str">
        <f>IF(LEN(TBL_Employees[[#This Row],[Exit Date]])&gt;0,"Not_Active","Active")</f>
        <v>Not_Active</v>
      </c>
      <c r="P161" s="6">
        <f>IF(TBL_Employees[[#This Row],[Emp_status]]="Not_Active",0,1)</f>
        <v>0</v>
      </c>
      <c r="Q161" s="7">
        <f>IFERROR(TBL_Employees[[#This Row],[Bonus %]]*TBL_Employees[[#This Row],[Annual Salary]],0)</f>
        <v>0</v>
      </c>
      <c r="R161" s="7">
        <f>TBL_Employees[[#This Row],[Bonus Amount]]+TBL_Employees[[#This Row],[Annual Salary]]</f>
        <v>93102</v>
      </c>
      <c r="S161" s="6">
        <f>YEAR(TBL_Employees[[#This Row],[Hire Date]])</f>
        <v>1994</v>
      </c>
      <c r="T161" s="6">
        <f>WEEKNUM(TBL_Employees[[#This Row],[Hire Date]],1)</f>
        <v>35</v>
      </c>
      <c r="U161" s="6" t="str">
        <f>TEXT(TBL_Employees[[#This Row],[Hire Date]],"dddd")</f>
        <v>Sunday</v>
      </c>
    </row>
    <row r="162" spans="1:21" x14ac:dyDescent="0.2">
      <c r="A162" s="15" t="s">
        <v>207</v>
      </c>
      <c r="B162" s="15" t="s">
        <v>669</v>
      </c>
      <c r="C162" s="15" t="s">
        <v>97</v>
      </c>
      <c r="D162" s="15" t="s">
        <v>31</v>
      </c>
      <c r="E162" s="15" t="s">
        <v>44</v>
      </c>
      <c r="F162" s="15" t="s">
        <v>28</v>
      </c>
      <c r="G162" s="15" t="s">
        <v>24</v>
      </c>
      <c r="H162" s="15">
        <v>34</v>
      </c>
      <c r="I162" s="15">
        <v>43055</v>
      </c>
      <c r="J162" s="15">
        <v>110054</v>
      </c>
      <c r="K162" s="15">
        <v>0.15</v>
      </c>
      <c r="L162" s="15" t="s">
        <v>19</v>
      </c>
      <c r="M162" s="15" t="s">
        <v>45</v>
      </c>
      <c r="N162" s="17" t="s">
        <v>21</v>
      </c>
      <c r="O162" s="5" t="str">
        <f>IF(LEN(TBL_Employees[[#This Row],[Exit Date]])&gt;0,"Not_Active","Active")</f>
        <v>Active</v>
      </c>
      <c r="P162" s="6">
        <f>IF(TBL_Employees[[#This Row],[Emp_status]]="Not_Active",0,1)</f>
        <v>1</v>
      </c>
      <c r="Q162" s="7">
        <f>IFERROR(TBL_Employees[[#This Row],[Bonus %]]*TBL_Employees[[#This Row],[Annual Salary]],0)</f>
        <v>16508.099999999999</v>
      </c>
      <c r="R162" s="7">
        <f>TBL_Employees[[#This Row],[Bonus Amount]]+TBL_Employees[[#This Row],[Annual Salary]]</f>
        <v>126562.1</v>
      </c>
      <c r="S162" s="6">
        <f>YEAR(TBL_Employees[[#This Row],[Hire Date]])</f>
        <v>2017</v>
      </c>
      <c r="T162" s="6">
        <f>WEEKNUM(TBL_Employees[[#This Row],[Hire Date]],1)</f>
        <v>46</v>
      </c>
      <c r="U162" s="6" t="str">
        <f>TEXT(TBL_Employees[[#This Row],[Hire Date]],"dddd")</f>
        <v>Thursday</v>
      </c>
    </row>
    <row r="163" spans="1:21" x14ac:dyDescent="0.2">
      <c r="A163" s="15" t="s">
        <v>670</v>
      </c>
      <c r="B163" s="15" t="s">
        <v>671</v>
      </c>
      <c r="C163" s="15" t="s">
        <v>30</v>
      </c>
      <c r="D163" s="15" t="s">
        <v>31</v>
      </c>
      <c r="E163" s="15" t="s">
        <v>16</v>
      </c>
      <c r="F163" s="15" t="s">
        <v>17</v>
      </c>
      <c r="G163" s="15" t="s">
        <v>47</v>
      </c>
      <c r="H163" s="15">
        <v>27</v>
      </c>
      <c r="I163" s="15">
        <v>44224</v>
      </c>
      <c r="J163" s="15">
        <v>95786</v>
      </c>
      <c r="K163" s="15">
        <v>0</v>
      </c>
      <c r="L163" s="15" t="s">
        <v>19</v>
      </c>
      <c r="M163" s="15" t="s">
        <v>20</v>
      </c>
      <c r="N163" s="17" t="s">
        <v>21</v>
      </c>
      <c r="O163" s="5" t="str">
        <f>IF(LEN(TBL_Employees[[#This Row],[Exit Date]])&gt;0,"Not_Active","Active")</f>
        <v>Active</v>
      </c>
      <c r="P163" s="6">
        <f>IF(TBL_Employees[[#This Row],[Emp_status]]="Not_Active",0,1)</f>
        <v>1</v>
      </c>
      <c r="Q163" s="7">
        <f>IFERROR(TBL_Employees[[#This Row],[Bonus %]]*TBL_Employees[[#This Row],[Annual Salary]],0)</f>
        <v>0</v>
      </c>
      <c r="R163" s="7">
        <f>TBL_Employees[[#This Row],[Bonus Amount]]+TBL_Employees[[#This Row],[Annual Salary]]</f>
        <v>95786</v>
      </c>
      <c r="S163" s="6">
        <f>YEAR(TBL_Employees[[#This Row],[Hire Date]])</f>
        <v>2021</v>
      </c>
      <c r="T163" s="6">
        <f>WEEKNUM(TBL_Employees[[#This Row],[Hire Date]],1)</f>
        <v>5</v>
      </c>
      <c r="U163" s="6" t="str">
        <f>TEXT(TBL_Employees[[#This Row],[Hire Date]],"dddd")</f>
        <v>Thursday</v>
      </c>
    </row>
    <row r="164" spans="1:21" x14ac:dyDescent="0.2">
      <c r="A164" s="15" t="s">
        <v>672</v>
      </c>
      <c r="B164" s="15" t="s">
        <v>673</v>
      </c>
      <c r="C164" s="15" t="s">
        <v>42</v>
      </c>
      <c r="D164" s="15" t="s">
        <v>50</v>
      </c>
      <c r="E164" s="15" t="s">
        <v>44</v>
      </c>
      <c r="F164" s="15" t="s">
        <v>28</v>
      </c>
      <c r="G164" s="15" t="s">
        <v>51</v>
      </c>
      <c r="H164" s="15">
        <v>61</v>
      </c>
      <c r="I164" s="15">
        <v>42858</v>
      </c>
      <c r="J164" s="15">
        <v>90855</v>
      </c>
      <c r="K164" s="15">
        <v>0</v>
      </c>
      <c r="L164" s="15" t="s">
        <v>52</v>
      </c>
      <c r="M164" s="15" t="s">
        <v>53</v>
      </c>
      <c r="N164" s="17" t="s">
        <v>21</v>
      </c>
      <c r="O164" s="5" t="str">
        <f>IF(LEN(TBL_Employees[[#This Row],[Exit Date]])&gt;0,"Not_Active","Active")</f>
        <v>Active</v>
      </c>
      <c r="P164" s="6">
        <f>IF(TBL_Employees[[#This Row],[Emp_status]]="Not_Active",0,1)</f>
        <v>1</v>
      </c>
      <c r="Q164" s="7">
        <f>IFERROR(TBL_Employees[[#This Row],[Bonus %]]*TBL_Employees[[#This Row],[Annual Salary]],0)</f>
        <v>0</v>
      </c>
      <c r="R164" s="7">
        <f>TBL_Employees[[#This Row],[Bonus Amount]]+TBL_Employees[[#This Row],[Annual Salary]]</f>
        <v>90855</v>
      </c>
      <c r="S164" s="6">
        <f>YEAR(TBL_Employees[[#This Row],[Hire Date]])</f>
        <v>2017</v>
      </c>
      <c r="T164" s="6">
        <f>WEEKNUM(TBL_Employees[[#This Row],[Hire Date]],1)</f>
        <v>18</v>
      </c>
      <c r="U164" s="6" t="str">
        <f>TEXT(TBL_Employees[[#This Row],[Hire Date]],"dddd")</f>
        <v>Wednesday</v>
      </c>
    </row>
    <row r="165" spans="1:21" x14ac:dyDescent="0.2">
      <c r="A165" s="15" t="s">
        <v>674</v>
      </c>
      <c r="B165" s="15" t="s">
        <v>675</v>
      </c>
      <c r="C165" s="15" t="s">
        <v>26</v>
      </c>
      <c r="D165" s="15" t="s">
        <v>27</v>
      </c>
      <c r="E165" s="15" t="s">
        <v>36</v>
      </c>
      <c r="F165" s="15" t="s">
        <v>28</v>
      </c>
      <c r="G165" s="15" t="s">
        <v>51</v>
      </c>
      <c r="H165" s="15">
        <v>47</v>
      </c>
      <c r="I165" s="15">
        <v>36233</v>
      </c>
      <c r="J165" s="15">
        <v>92897</v>
      </c>
      <c r="K165" s="15">
        <v>0</v>
      </c>
      <c r="L165" s="15" t="s">
        <v>52</v>
      </c>
      <c r="M165" s="15" t="s">
        <v>53</v>
      </c>
      <c r="N165" s="17" t="s">
        <v>21</v>
      </c>
      <c r="O165" s="5" t="str">
        <f>IF(LEN(TBL_Employees[[#This Row],[Exit Date]])&gt;0,"Not_Active","Active")</f>
        <v>Active</v>
      </c>
      <c r="P165" s="6">
        <f>IF(TBL_Employees[[#This Row],[Emp_status]]="Not_Active",0,1)</f>
        <v>1</v>
      </c>
      <c r="Q165" s="7">
        <f>IFERROR(TBL_Employees[[#This Row],[Bonus %]]*TBL_Employees[[#This Row],[Annual Salary]],0)</f>
        <v>0</v>
      </c>
      <c r="R165" s="7">
        <f>TBL_Employees[[#This Row],[Bonus Amount]]+TBL_Employees[[#This Row],[Annual Salary]]</f>
        <v>92897</v>
      </c>
      <c r="S165" s="6">
        <f>YEAR(TBL_Employees[[#This Row],[Hire Date]])</f>
        <v>1999</v>
      </c>
      <c r="T165" s="6">
        <f>WEEKNUM(TBL_Employees[[#This Row],[Hire Date]],1)</f>
        <v>12</v>
      </c>
      <c r="U165" s="6" t="str">
        <f>TEXT(TBL_Employees[[#This Row],[Hire Date]],"dddd")</f>
        <v>Sunday</v>
      </c>
    </row>
    <row r="166" spans="1:21" x14ac:dyDescent="0.2">
      <c r="A166" s="15" t="s">
        <v>272</v>
      </c>
      <c r="B166" s="15" t="s">
        <v>676</v>
      </c>
      <c r="C166" s="15" t="s">
        <v>14</v>
      </c>
      <c r="D166" s="15" t="s">
        <v>43</v>
      </c>
      <c r="E166" s="15" t="s">
        <v>44</v>
      </c>
      <c r="F166" s="15" t="s">
        <v>28</v>
      </c>
      <c r="G166" s="15" t="s">
        <v>24</v>
      </c>
      <c r="H166" s="15">
        <v>40</v>
      </c>
      <c r="I166" s="15">
        <v>39872</v>
      </c>
      <c r="J166" s="15">
        <v>242919</v>
      </c>
      <c r="K166" s="15">
        <v>0.31</v>
      </c>
      <c r="L166" s="15" t="s">
        <v>33</v>
      </c>
      <c r="M166" s="15" t="s">
        <v>80</v>
      </c>
      <c r="N166" s="17" t="s">
        <v>21</v>
      </c>
      <c r="O166" s="5" t="str">
        <f>IF(LEN(TBL_Employees[[#This Row],[Exit Date]])&gt;0,"Not_Active","Active")</f>
        <v>Active</v>
      </c>
      <c r="P166" s="6">
        <f>IF(TBL_Employees[[#This Row],[Emp_status]]="Not_Active",0,1)</f>
        <v>1</v>
      </c>
      <c r="Q166" s="7">
        <f>IFERROR(TBL_Employees[[#This Row],[Bonus %]]*TBL_Employees[[#This Row],[Annual Salary]],0)</f>
        <v>75304.89</v>
      </c>
      <c r="R166" s="7">
        <f>TBL_Employees[[#This Row],[Bonus Amount]]+TBL_Employees[[#This Row],[Annual Salary]]</f>
        <v>318223.89</v>
      </c>
      <c r="S166" s="6">
        <f>YEAR(TBL_Employees[[#This Row],[Hire Date]])</f>
        <v>2009</v>
      </c>
      <c r="T166" s="6">
        <f>WEEKNUM(TBL_Employees[[#This Row],[Hire Date]],1)</f>
        <v>9</v>
      </c>
      <c r="U166" s="6" t="str">
        <f>TEXT(TBL_Employees[[#This Row],[Hire Date]],"dddd")</f>
        <v>Saturday</v>
      </c>
    </row>
    <row r="167" spans="1:21" x14ac:dyDescent="0.2">
      <c r="A167" s="15" t="s">
        <v>210</v>
      </c>
      <c r="B167" s="15" t="s">
        <v>677</v>
      </c>
      <c r="C167" s="15" t="s">
        <v>40</v>
      </c>
      <c r="D167" s="15" t="s">
        <v>31</v>
      </c>
      <c r="E167" s="15" t="s">
        <v>44</v>
      </c>
      <c r="F167" s="15" t="s">
        <v>28</v>
      </c>
      <c r="G167" s="15" t="s">
        <v>18</v>
      </c>
      <c r="H167" s="15">
        <v>30</v>
      </c>
      <c r="I167" s="15">
        <v>43240</v>
      </c>
      <c r="J167" s="15">
        <v>184368</v>
      </c>
      <c r="K167" s="15">
        <v>0.28999999999999998</v>
      </c>
      <c r="L167" s="15" t="s">
        <v>19</v>
      </c>
      <c r="M167" s="15" t="s">
        <v>25</v>
      </c>
      <c r="N167" s="17" t="s">
        <v>21</v>
      </c>
      <c r="O167" s="5" t="str">
        <f>IF(LEN(TBL_Employees[[#This Row],[Exit Date]])&gt;0,"Not_Active","Active")</f>
        <v>Active</v>
      </c>
      <c r="P167" s="6">
        <f>IF(TBL_Employees[[#This Row],[Emp_status]]="Not_Active",0,1)</f>
        <v>1</v>
      </c>
      <c r="Q167" s="7">
        <f>IFERROR(TBL_Employees[[#This Row],[Bonus %]]*TBL_Employees[[#This Row],[Annual Salary]],0)</f>
        <v>53466.719999999994</v>
      </c>
      <c r="R167" s="7">
        <f>TBL_Employees[[#This Row],[Bonus Amount]]+TBL_Employees[[#This Row],[Annual Salary]]</f>
        <v>237834.72</v>
      </c>
      <c r="S167" s="6">
        <f>YEAR(TBL_Employees[[#This Row],[Hire Date]])</f>
        <v>2018</v>
      </c>
      <c r="T167" s="6">
        <f>WEEKNUM(TBL_Employees[[#This Row],[Hire Date]],1)</f>
        <v>21</v>
      </c>
      <c r="U167" s="6" t="str">
        <f>TEXT(TBL_Employees[[#This Row],[Hire Date]],"dddd")</f>
        <v>Sunday</v>
      </c>
    </row>
    <row r="168" spans="1:21" x14ac:dyDescent="0.2">
      <c r="A168" s="15" t="s">
        <v>678</v>
      </c>
      <c r="B168" s="15" t="s">
        <v>679</v>
      </c>
      <c r="C168" s="15" t="s">
        <v>61</v>
      </c>
      <c r="D168" s="15" t="s">
        <v>15</v>
      </c>
      <c r="E168" s="15" t="s">
        <v>32</v>
      </c>
      <c r="F168" s="15" t="s">
        <v>28</v>
      </c>
      <c r="G168" s="15" t="s">
        <v>51</v>
      </c>
      <c r="H168" s="15">
        <v>45</v>
      </c>
      <c r="I168" s="15">
        <v>44554</v>
      </c>
      <c r="J168" s="15">
        <v>144754</v>
      </c>
      <c r="K168" s="15">
        <v>0.15</v>
      </c>
      <c r="L168" s="15" t="s">
        <v>19</v>
      </c>
      <c r="M168" s="15" t="s">
        <v>39</v>
      </c>
      <c r="N168" s="17" t="s">
        <v>21</v>
      </c>
      <c r="O168" s="5" t="str">
        <f>IF(LEN(TBL_Employees[[#This Row],[Exit Date]])&gt;0,"Not_Active","Active")</f>
        <v>Active</v>
      </c>
      <c r="P168" s="6">
        <f>IF(TBL_Employees[[#This Row],[Emp_status]]="Not_Active",0,1)</f>
        <v>1</v>
      </c>
      <c r="Q168" s="7">
        <f>IFERROR(TBL_Employees[[#This Row],[Bonus %]]*TBL_Employees[[#This Row],[Annual Salary]],0)</f>
        <v>21713.1</v>
      </c>
      <c r="R168" s="7">
        <f>TBL_Employees[[#This Row],[Bonus Amount]]+TBL_Employees[[#This Row],[Annual Salary]]</f>
        <v>166467.1</v>
      </c>
      <c r="S168" s="6">
        <f>YEAR(TBL_Employees[[#This Row],[Hire Date]])</f>
        <v>2021</v>
      </c>
      <c r="T168" s="6">
        <f>WEEKNUM(TBL_Employees[[#This Row],[Hire Date]],1)</f>
        <v>52</v>
      </c>
      <c r="U168" s="6" t="str">
        <f>TEXT(TBL_Employees[[#This Row],[Hire Date]],"dddd")</f>
        <v>Friday</v>
      </c>
    </row>
    <row r="169" spans="1:21" x14ac:dyDescent="0.2">
      <c r="A169" s="15" t="s">
        <v>117</v>
      </c>
      <c r="B169" s="15" t="s">
        <v>680</v>
      </c>
      <c r="C169" s="15" t="s">
        <v>49</v>
      </c>
      <c r="D169" s="15" t="s">
        <v>50</v>
      </c>
      <c r="E169" s="15" t="s">
        <v>16</v>
      </c>
      <c r="F169" s="15" t="s">
        <v>17</v>
      </c>
      <c r="G169" s="15" t="s">
        <v>18</v>
      </c>
      <c r="H169" s="15">
        <v>30</v>
      </c>
      <c r="I169" s="15">
        <v>42722</v>
      </c>
      <c r="J169" s="15">
        <v>89458</v>
      </c>
      <c r="K169" s="15">
        <v>0</v>
      </c>
      <c r="L169" s="15" t="s">
        <v>19</v>
      </c>
      <c r="M169" s="15" t="s">
        <v>25</v>
      </c>
      <c r="N169" s="17" t="s">
        <v>21</v>
      </c>
      <c r="O169" s="5" t="str">
        <f>IF(LEN(TBL_Employees[[#This Row],[Exit Date]])&gt;0,"Not_Active","Active")</f>
        <v>Active</v>
      </c>
      <c r="P169" s="6">
        <f>IF(TBL_Employees[[#This Row],[Emp_status]]="Not_Active",0,1)</f>
        <v>1</v>
      </c>
      <c r="Q169" s="7">
        <f>IFERROR(TBL_Employees[[#This Row],[Bonus %]]*TBL_Employees[[#This Row],[Annual Salary]],0)</f>
        <v>0</v>
      </c>
      <c r="R169" s="7">
        <f>TBL_Employees[[#This Row],[Bonus Amount]]+TBL_Employees[[#This Row],[Annual Salary]]</f>
        <v>89458</v>
      </c>
      <c r="S169" s="6">
        <f>YEAR(TBL_Employees[[#This Row],[Hire Date]])</f>
        <v>2016</v>
      </c>
      <c r="T169" s="6">
        <f>WEEKNUM(TBL_Employees[[#This Row],[Hire Date]],1)</f>
        <v>52</v>
      </c>
      <c r="U169" s="6" t="str">
        <f>TEXT(TBL_Employees[[#This Row],[Hire Date]],"dddd")</f>
        <v>Sunday</v>
      </c>
    </row>
    <row r="170" spans="1:21" x14ac:dyDescent="0.2">
      <c r="A170" s="15" t="s">
        <v>681</v>
      </c>
      <c r="B170" s="15" t="s">
        <v>682</v>
      </c>
      <c r="C170" s="15" t="s">
        <v>14</v>
      </c>
      <c r="D170" s="15" t="s">
        <v>65</v>
      </c>
      <c r="E170" s="15" t="s">
        <v>32</v>
      </c>
      <c r="F170" s="15" t="s">
        <v>17</v>
      </c>
      <c r="G170" s="15" t="s">
        <v>24</v>
      </c>
      <c r="H170" s="15">
        <v>56</v>
      </c>
      <c r="I170" s="15">
        <v>41714</v>
      </c>
      <c r="J170" s="15">
        <v>190815</v>
      </c>
      <c r="K170" s="15">
        <v>0.4</v>
      </c>
      <c r="L170" s="15" t="s">
        <v>19</v>
      </c>
      <c r="M170" s="15" t="s">
        <v>25</v>
      </c>
      <c r="N170" s="17" t="s">
        <v>21</v>
      </c>
      <c r="O170" s="5" t="str">
        <f>IF(LEN(TBL_Employees[[#This Row],[Exit Date]])&gt;0,"Not_Active","Active")</f>
        <v>Active</v>
      </c>
      <c r="P170" s="6">
        <f>IF(TBL_Employees[[#This Row],[Emp_status]]="Not_Active",0,1)</f>
        <v>1</v>
      </c>
      <c r="Q170" s="7">
        <f>IFERROR(TBL_Employees[[#This Row],[Bonus %]]*TBL_Employees[[#This Row],[Annual Salary]],0)</f>
        <v>76326</v>
      </c>
      <c r="R170" s="7">
        <f>TBL_Employees[[#This Row],[Bonus Amount]]+TBL_Employees[[#This Row],[Annual Salary]]</f>
        <v>267141</v>
      </c>
      <c r="S170" s="6">
        <f>YEAR(TBL_Employees[[#This Row],[Hire Date]])</f>
        <v>2014</v>
      </c>
      <c r="T170" s="6">
        <f>WEEKNUM(TBL_Employees[[#This Row],[Hire Date]],1)</f>
        <v>12</v>
      </c>
      <c r="U170" s="6" t="str">
        <f>TEXT(TBL_Employees[[#This Row],[Hire Date]],"dddd")</f>
        <v>Sunday</v>
      </c>
    </row>
    <row r="171" spans="1:21" x14ac:dyDescent="0.2">
      <c r="A171" s="15" t="s">
        <v>187</v>
      </c>
      <c r="B171" s="15" t="s">
        <v>515</v>
      </c>
      <c r="C171" s="15" t="s">
        <v>61</v>
      </c>
      <c r="D171" s="15" t="s">
        <v>50</v>
      </c>
      <c r="E171" s="15" t="s">
        <v>16</v>
      </c>
      <c r="F171" s="15" t="s">
        <v>17</v>
      </c>
      <c r="G171" s="15" t="s">
        <v>18</v>
      </c>
      <c r="H171" s="15">
        <v>62</v>
      </c>
      <c r="I171" s="15">
        <v>36374</v>
      </c>
      <c r="J171" s="15">
        <v>137995</v>
      </c>
      <c r="K171" s="15">
        <v>0.14000000000000001</v>
      </c>
      <c r="L171" s="15" t="s">
        <v>19</v>
      </c>
      <c r="M171" s="15" t="s">
        <v>25</v>
      </c>
      <c r="N171" s="17" t="s">
        <v>21</v>
      </c>
      <c r="O171" s="5" t="str">
        <f>IF(LEN(TBL_Employees[[#This Row],[Exit Date]])&gt;0,"Not_Active","Active")</f>
        <v>Active</v>
      </c>
      <c r="P171" s="6">
        <f>IF(TBL_Employees[[#This Row],[Emp_status]]="Not_Active",0,1)</f>
        <v>1</v>
      </c>
      <c r="Q171" s="7">
        <f>IFERROR(TBL_Employees[[#This Row],[Bonus %]]*TBL_Employees[[#This Row],[Annual Salary]],0)</f>
        <v>19319.300000000003</v>
      </c>
      <c r="R171" s="7">
        <f>TBL_Employees[[#This Row],[Bonus Amount]]+TBL_Employees[[#This Row],[Annual Salary]]</f>
        <v>157314.29999999999</v>
      </c>
      <c r="S171" s="6">
        <f>YEAR(TBL_Employees[[#This Row],[Hire Date]])</f>
        <v>1999</v>
      </c>
      <c r="T171" s="6">
        <f>WEEKNUM(TBL_Employees[[#This Row],[Hire Date]],1)</f>
        <v>32</v>
      </c>
      <c r="U171" s="6" t="str">
        <f>TEXT(TBL_Employees[[#This Row],[Hire Date]],"dddd")</f>
        <v>Monday</v>
      </c>
    </row>
    <row r="172" spans="1:21" x14ac:dyDescent="0.2">
      <c r="A172" s="15" t="s">
        <v>683</v>
      </c>
      <c r="B172" s="15" t="s">
        <v>684</v>
      </c>
      <c r="C172" s="15" t="s">
        <v>77</v>
      </c>
      <c r="D172" s="15" t="s">
        <v>23</v>
      </c>
      <c r="E172" s="15" t="s">
        <v>36</v>
      </c>
      <c r="F172" s="15" t="s">
        <v>17</v>
      </c>
      <c r="G172" s="15" t="s">
        <v>51</v>
      </c>
      <c r="H172" s="15">
        <v>45</v>
      </c>
      <c r="I172" s="15">
        <v>39437</v>
      </c>
      <c r="J172" s="15">
        <v>93840</v>
      </c>
      <c r="K172" s="15">
        <v>0</v>
      </c>
      <c r="L172" s="15" t="s">
        <v>52</v>
      </c>
      <c r="M172" s="15" t="s">
        <v>81</v>
      </c>
      <c r="N172" s="17" t="s">
        <v>21</v>
      </c>
      <c r="O172" s="5" t="str">
        <f>IF(LEN(TBL_Employees[[#This Row],[Exit Date]])&gt;0,"Not_Active","Active")</f>
        <v>Active</v>
      </c>
      <c r="P172" s="6">
        <f>IF(TBL_Employees[[#This Row],[Emp_status]]="Not_Active",0,1)</f>
        <v>1</v>
      </c>
      <c r="Q172" s="7">
        <f>IFERROR(TBL_Employees[[#This Row],[Bonus %]]*TBL_Employees[[#This Row],[Annual Salary]],0)</f>
        <v>0</v>
      </c>
      <c r="R172" s="7">
        <f>TBL_Employees[[#This Row],[Bonus Amount]]+TBL_Employees[[#This Row],[Annual Salary]]</f>
        <v>93840</v>
      </c>
      <c r="S172" s="6">
        <f>YEAR(TBL_Employees[[#This Row],[Hire Date]])</f>
        <v>2007</v>
      </c>
      <c r="T172" s="6">
        <f>WEEKNUM(TBL_Employees[[#This Row],[Hire Date]],1)</f>
        <v>51</v>
      </c>
      <c r="U172" s="6" t="str">
        <f>TEXT(TBL_Employees[[#This Row],[Hire Date]],"dddd")</f>
        <v>Friday</v>
      </c>
    </row>
    <row r="173" spans="1:21" x14ac:dyDescent="0.2">
      <c r="A173" s="15" t="s">
        <v>685</v>
      </c>
      <c r="B173" s="15" t="s">
        <v>686</v>
      </c>
      <c r="C173" s="15" t="s">
        <v>55</v>
      </c>
      <c r="D173" s="15" t="s">
        <v>27</v>
      </c>
      <c r="E173" s="15" t="s">
        <v>16</v>
      </c>
      <c r="F173" s="15" t="s">
        <v>28</v>
      </c>
      <c r="G173" s="15" t="s">
        <v>24</v>
      </c>
      <c r="H173" s="15">
        <v>46</v>
      </c>
      <c r="I173" s="15">
        <v>44495</v>
      </c>
      <c r="J173" s="15">
        <v>94790</v>
      </c>
      <c r="K173" s="15">
        <v>0</v>
      </c>
      <c r="L173" s="15" t="s">
        <v>33</v>
      </c>
      <c r="M173" s="15" t="s">
        <v>80</v>
      </c>
      <c r="N173" s="17" t="s">
        <v>21</v>
      </c>
      <c r="O173" s="5" t="str">
        <f>IF(LEN(TBL_Employees[[#This Row],[Exit Date]])&gt;0,"Not_Active","Active")</f>
        <v>Active</v>
      </c>
      <c r="P173" s="6">
        <f>IF(TBL_Employees[[#This Row],[Emp_status]]="Not_Active",0,1)</f>
        <v>1</v>
      </c>
      <c r="Q173" s="7">
        <f>IFERROR(TBL_Employees[[#This Row],[Bonus %]]*TBL_Employees[[#This Row],[Annual Salary]],0)</f>
        <v>0</v>
      </c>
      <c r="R173" s="7">
        <f>TBL_Employees[[#This Row],[Bonus Amount]]+TBL_Employees[[#This Row],[Annual Salary]]</f>
        <v>94790</v>
      </c>
      <c r="S173" s="6">
        <f>YEAR(TBL_Employees[[#This Row],[Hire Date]])</f>
        <v>2021</v>
      </c>
      <c r="T173" s="6">
        <f>WEEKNUM(TBL_Employees[[#This Row],[Hire Date]],1)</f>
        <v>44</v>
      </c>
      <c r="U173" s="6" t="str">
        <f>TEXT(TBL_Employees[[#This Row],[Hire Date]],"dddd")</f>
        <v>Tuesday</v>
      </c>
    </row>
    <row r="174" spans="1:21" x14ac:dyDescent="0.2">
      <c r="A174" s="15" t="s">
        <v>201</v>
      </c>
      <c r="B174" s="15" t="s">
        <v>687</v>
      </c>
      <c r="C174" s="15" t="s">
        <v>14</v>
      </c>
      <c r="D174" s="15" t="s">
        <v>23</v>
      </c>
      <c r="E174" s="15" t="s">
        <v>16</v>
      </c>
      <c r="F174" s="15" t="s">
        <v>28</v>
      </c>
      <c r="G174" s="15" t="s">
        <v>24</v>
      </c>
      <c r="H174" s="15">
        <v>48</v>
      </c>
      <c r="I174" s="15">
        <v>41706</v>
      </c>
      <c r="J174" s="15">
        <v>197367</v>
      </c>
      <c r="K174" s="15">
        <v>0.39</v>
      </c>
      <c r="L174" s="15" t="s">
        <v>19</v>
      </c>
      <c r="M174" s="15" t="s">
        <v>25</v>
      </c>
      <c r="N174" s="17" t="s">
        <v>21</v>
      </c>
      <c r="O174" s="5" t="str">
        <f>IF(LEN(TBL_Employees[[#This Row],[Exit Date]])&gt;0,"Not_Active","Active")</f>
        <v>Active</v>
      </c>
      <c r="P174" s="6">
        <f>IF(TBL_Employees[[#This Row],[Emp_status]]="Not_Active",0,1)</f>
        <v>1</v>
      </c>
      <c r="Q174" s="7">
        <f>IFERROR(TBL_Employees[[#This Row],[Bonus %]]*TBL_Employees[[#This Row],[Annual Salary]],0)</f>
        <v>76973.13</v>
      </c>
      <c r="R174" s="7">
        <f>TBL_Employees[[#This Row],[Bonus Amount]]+TBL_Employees[[#This Row],[Annual Salary]]</f>
        <v>274340.13</v>
      </c>
      <c r="S174" s="6">
        <f>YEAR(TBL_Employees[[#This Row],[Hire Date]])</f>
        <v>2014</v>
      </c>
      <c r="T174" s="6">
        <f>WEEKNUM(TBL_Employees[[#This Row],[Hire Date]],1)</f>
        <v>10</v>
      </c>
      <c r="U174" s="6" t="str">
        <f>TEXT(TBL_Employees[[#This Row],[Hire Date]],"dddd")</f>
        <v>Saturday</v>
      </c>
    </row>
    <row r="175" spans="1:21" x14ac:dyDescent="0.2">
      <c r="A175" s="15" t="s">
        <v>235</v>
      </c>
      <c r="B175" s="15" t="s">
        <v>688</v>
      </c>
      <c r="C175" s="15" t="s">
        <v>40</v>
      </c>
      <c r="D175" s="15" t="s">
        <v>65</v>
      </c>
      <c r="E175" s="15" t="s">
        <v>36</v>
      </c>
      <c r="F175" s="15" t="s">
        <v>17</v>
      </c>
      <c r="G175" s="15" t="s">
        <v>51</v>
      </c>
      <c r="H175" s="15">
        <v>27</v>
      </c>
      <c r="I175" s="15">
        <v>43276</v>
      </c>
      <c r="J175" s="15">
        <v>174097</v>
      </c>
      <c r="K175" s="15">
        <v>0.21</v>
      </c>
      <c r="L175" s="15" t="s">
        <v>19</v>
      </c>
      <c r="M175" s="15" t="s">
        <v>39</v>
      </c>
      <c r="N175" s="17" t="s">
        <v>21</v>
      </c>
      <c r="O175" s="5" t="str">
        <f>IF(LEN(TBL_Employees[[#This Row],[Exit Date]])&gt;0,"Not_Active","Active")</f>
        <v>Active</v>
      </c>
      <c r="P175" s="6">
        <f>IF(TBL_Employees[[#This Row],[Emp_status]]="Not_Active",0,1)</f>
        <v>1</v>
      </c>
      <c r="Q175" s="7">
        <f>IFERROR(TBL_Employees[[#This Row],[Bonus %]]*TBL_Employees[[#This Row],[Annual Salary]],0)</f>
        <v>36560.369999999995</v>
      </c>
      <c r="R175" s="7">
        <f>TBL_Employees[[#This Row],[Bonus Amount]]+TBL_Employees[[#This Row],[Annual Salary]]</f>
        <v>210657.37</v>
      </c>
      <c r="S175" s="6">
        <f>YEAR(TBL_Employees[[#This Row],[Hire Date]])</f>
        <v>2018</v>
      </c>
      <c r="T175" s="6">
        <f>WEEKNUM(TBL_Employees[[#This Row],[Hire Date]],1)</f>
        <v>26</v>
      </c>
      <c r="U175" s="6" t="str">
        <f>TEXT(TBL_Employees[[#This Row],[Hire Date]],"dddd")</f>
        <v>Monday</v>
      </c>
    </row>
    <row r="176" spans="1:21" x14ac:dyDescent="0.2">
      <c r="A176" s="15" t="s">
        <v>689</v>
      </c>
      <c r="B176" s="15" t="s">
        <v>690</v>
      </c>
      <c r="C176" s="15" t="s">
        <v>62</v>
      </c>
      <c r="D176" s="15" t="s">
        <v>27</v>
      </c>
      <c r="E176" s="15" t="s">
        <v>44</v>
      </c>
      <c r="F176" s="15" t="s">
        <v>28</v>
      </c>
      <c r="G176" s="15" t="s">
        <v>51</v>
      </c>
      <c r="H176" s="15">
        <v>53</v>
      </c>
      <c r="I176" s="15">
        <v>39021</v>
      </c>
      <c r="J176" s="15">
        <v>120128</v>
      </c>
      <c r="K176" s="15">
        <v>0.1</v>
      </c>
      <c r="L176" s="15" t="s">
        <v>19</v>
      </c>
      <c r="M176" s="15" t="s">
        <v>25</v>
      </c>
      <c r="N176" s="17" t="s">
        <v>21</v>
      </c>
      <c r="O176" s="5" t="str">
        <f>IF(LEN(TBL_Employees[[#This Row],[Exit Date]])&gt;0,"Not_Active","Active")</f>
        <v>Active</v>
      </c>
      <c r="P176" s="6">
        <f>IF(TBL_Employees[[#This Row],[Emp_status]]="Not_Active",0,1)</f>
        <v>1</v>
      </c>
      <c r="Q176" s="7">
        <f>IFERROR(TBL_Employees[[#This Row],[Bonus %]]*TBL_Employees[[#This Row],[Annual Salary]],0)</f>
        <v>12012.800000000001</v>
      </c>
      <c r="R176" s="7">
        <f>TBL_Employees[[#This Row],[Bonus Amount]]+TBL_Employees[[#This Row],[Annual Salary]]</f>
        <v>132140.79999999999</v>
      </c>
      <c r="S176" s="6">
        <f>YEAR(TBL_Employees[[#This Row],[Hire Date]])</f>
        <v>2006</v>
      </c>
      <c r="T176" s="6">
        <f>WEEKNUM(TBL_Employees[[#This Row],[Hire Date]],1)</f>
        <v>44</v>
      </c>
      <c r="U176" s="6" t="str">
        <f>TEXT(TBL_Employees[[#This Row],[Hire Date]],"dddd")</f>
        <v>Tuesday</v>
      </c>
    </row>
    <row r="177" spans="1:21" x14ac:dyDescent="0.2">
      <c r="A177" s="15" t="s">
        <v>691</v>
      </c>
      <c r="B177" s="15" t="s">
        <v>692</v>
      </c>
      <c r="C177" s="15" t="s">
        <v>62</v>
      </c>
      <c r="D177" s="15" t="s">
        <v>43</v>
      </c>
      <c r="E177" s="15" t="s">
        <v>36</v>
      </c>
      <c r="F177" s="15" t="s">
        <v>17</v>
      </c>
      <c r="G177" s="15" t="s">
        <v>18</v>
      </c>
      <c r="H177" s="15">
        <v>59</v>
      </c>
      <c r="I177" s="15">
        <v>39197</v>
      </c>
      <c r="J177" s="15">
        <v>129708</v>
      </c>
      <c r="K177" s="15">
        <v>0.05</v>
      </c>
      <c r="L177" s="15" t="s">
        <v>19</v>
      </c>
      <c r="M177" s="15" t="s">
        <v>45</v>
      </c>
      <c r="N177" s="17" t="s">
        <v>21</v>
      </c>
      <c r="O177" s="5" t="str">
        <f>IF(LEN(TBL_Employees[[#This Row],[Exit Date]])&gt;0,"Not_Active","Active")</f>
        <v>Active</v>
      </c>
      <c r="P177" s="6">
        <f>IF(TBL_Employees[[#This Row],[Emp_status]]="Not_Active",0,1)</f>
        <v>1</v>
      </c>
      <c r="Q177" s="7">
        <f>IFERROR(TBL_Employees[[#This Row],[Bonus %]]*TBL_Employees[[#This Row],[Annual Salary]],0)</f>
        <v>6485.4000000000005</v>
      </c>
      <c r="R177" s="7">
        <f>TBL_Employees[[#This Row],[Bonus Amount]]+TBL_Employees[[#This Row],[Annual Salary]]</f>
        <v>136193.4</v>
      </c>
      <c r="S177" s="6">
        <f>YEAR(TBL_Employees[[#This Row],[Hire Date]])</f>
        <v>2007</v>
      </c>
      <c r="T177" s="6">
        <f>WEEKNUM(TBL_Employees[[#This Row],[Hire Date]],1)</f>
        <v>17</v>
      </c>
      <c r="U177" s="6" t="str">
        <f>TEXT(TBL_Employees[[#This Row],[Hire Date]],"dddd")</f>
        <v>Wednesday</v>
      </c>
    </row>
    <row r="178" spans="1:21" x14ac:dyDescent="0.2">
      <c r="A178" s="15" t="s">
        <v>693</v>
      </c>
      <c r="B178" s="15" t="s">
        <v>694</v>
      </c>
      <c r="C178" s="15" t="s">
        <v>62</v>
      </c>
      <c r="D178" s="15" t="s">
        <v>43</v>
      </c>
      <c r="E178" s="15" t="s">
        <v>16</v>
      </c>
      <c r="F178" s="15" t="s">
        <v>28</v>
      </c>
      <c r="G178" s="15" t="s">
        <v>24</v>
      </c>
      <c r="H178" s="15">
        <v>55</v>
      </c>
      <c r="I178" s="15">
        <v>34595</v>
      </c>
      <c r="J178" s="15">
        <v>102270</v>
      </c>
      <c r="K178" s="15">
        <v>0.1</v>
      </c>
      <c r="L178" s="15" t="s">
        <v>19</v>
      </c>
      <c r="M178" s="15" t="s">
        <v>20</v>
      </c>
      <c r="N178" s="17" t="s">
        <v>21</v>
      </c>
      <c r="O178" s="5" t="str">
        <f>IF(LEN(TBL_Employees[[#This Row],[Exit Date]])&gt;0,"Not_Active","Active")</f>
        <v>Active</v>
      </c>
      <c r="P178" s="6">
        <f>IF(TBL_Employees[[#This Row],[Emp_status]]="Not_Active",0,1)</f>
        <v>1</v>
      </c>
      <c r="Q178" s="7">
        <f>IFERROR(TBL_Employees[[#This Row],[Bonus %]]*TBL_Employees[[#This Row],[Annual Salary]],0)</f>
        <v>10227</v>
      </c>
      <c r="R178" s="7">
        <f>TBL_Employees[[#This Row],[Bonus Amount]]+TBL_Employees[[#This Row],[Annual Salary]]</f>
        <v>112497</v>
      </c>
      <c r="S178" s="6">
        <f>YEAR(TBL_Employees[[#This Row],[Hire Date]])</f>
        <v>1994</v>
      </c>
      <c r="T178" s="6">
        <f>WEEKNUM(TBL_Employees[[#This Row],[Hire Date]],1)</f>
        <v>39</v>
      </c>
      <c r="U178" s="6" t="str">
        <f>TEXT(TBL_Employees[[#This Row],[Hire Date]],"dddd")</f>
        <v>Sunday</v>
      </c>
    </row>
    <row r="179" spans="1:21" x14ac:dyDescent="0.2">
      <c r="A179" s="15" t="s">
        <v>226</v>
      </c>
      <c r="B179" s="15" t="s">
        <v>695</v>
      </c>
      <c r="C179" s="15" t="s">
        <v>14</v>
      </c>
      <c r="D179" s="15" t="s">
        <v>15</v>
      </c>
      <c r="E179" s="15" t="s">
        <v>44</v>
      </c>
      <c r="F179" s="15" t="s">
        <v>17</v>
      </c>
      <c r="G179" s="15" t="s">
        <v>24</v>
      </c>
      <c r="H179" s="15">
        <v>43</v>
      </c>
      <c r="I179" s="15">
        <v>38564</v>
      </c>
      <c r="J179" s="15">
        <v>249686</v>
      </c>
      <c r="K179" s="15">
        <v>0.31</v>
      </c>
      <c r="L179" s="15" t="s">
        <v>33</v>
      </c>
      <c r="M179" s="15" t="s">
        <v>80</v>
      </c>
      <c r="N179" s="17" t="s">
        <v>21</v>
      </c>
      <c r="O179" s="5" t="str">
        <f>IF(LEN(TBL_Employees[[#This Row],[Exit Date]])&gt;0,"Not_Active","Active")</f>
        <v>Active</v>
      </c>
      <c r="P179" s="6">
        <f>IF(TBL_Employees[[#This Row],[Emp_status]]="Not_Active",0,1)</f>
        <v>1</v>
      </c>
      <c r="Q179" s="7">
        <f>IFERROR(TBL_Employees[[#This Row],[Bonus %]]*TBL_Employees[[#This Row],[Annual Salary]],0)</f>
        <v>77402.66</v>
      </c>
      <c r="R179" s="7">
        <f>TBL_Employees[[#This Row],[Bonus Amount]]+TBL_Employees[[#This Row],[Annual Salary]]</f>
        <v>327088.66000000003</v>
      </c>
      <c r="S179" s="6">
        <f>YEAR(TBL_Employees[[#This Row],[Hire Date]])</f>
        <v>2005</v>
      </c>
      <c r="T179" s="6">
        <f>WEEKNUM(TBL_Employees[[#This Row],[Hire Date]],1)</f>
        <v>32</v>
      </c>
      <c r="U179" s="6" t="str">
        <f>TEXT(TBL_Employees[[#This Row],[Hire Date]],"dddd")</f>
        <v>Sunday</v>
      </c>
    </row>
    <row r="180" spans="1:21" x14ac:dyDescent="0.2">
      <c r="A180" s="15" t="s">
        <v>259</v>
      </c>
      <c r="B180" s="15" t="s">
        <v>696</v>
      </c>
      <c r="C180" s="15" t="s">
        <v>68</v>
      </c>
      <c r="D180" s="15" t="s">
        <v>15</v>
      </c>
      <c r="E180" s="15" t="s">
        <v>36</v>
      </c>
      <c r="F180" s="15" t="s">
        <v>17</v>
      </c>
      <c r="G180" s="15" t="s">
        <v>24</v>
      </c>
      <c r="H180" s="15">
        <v>55</v>
      </c>
      <c r="I180" s="15">
        <v>37343</v>
      </c>
      <c r="J180" s="15">
        <v>50475</v>
      </c>
      <c r="K180" s="15">
        <v>0</v>
      </c>
      <c r="L180" s="15" t="s">
        <v>19</v>
      </c>
      <c r="M180" s="15" t="s">
        <v>29</v>
      </c>
      <c r="N180" s="17" t="s">
        <v>21</v>
      </c>
      <c r="O180" s="5" t="str">
        <f>IF(LEN(TBL_Employees[[#This Row],[Exit Date]])&gt;0,"Not_Active","Active")</f>
        <v>Active</v>
      </c>
      <c r="P180" s="6">
        <f>IF(TBL_Employees[[#This Row],[Emp_status]]="Not_Active",0,1)</f>
        <v>1</v>
      </c>
      <c r="Q180" s="7">
        <f>IFERROR(TBL_Employees[[#This Row],[Bonus %]]*TBL_Employees[[#This Row],[Annual Salary]],0)</f>
        <v>0</v>
      </c>
      <c r="R180" s="7">
        <f>TBL_Employees[[#This Row],[Bonus Amount]]+TBL_Employees[[#This Row],[Annual Salary]]</f>
        <v>50475</v>
      </c>
      <c r="S180" s="6">
        <f>YEAR(TBL_Employees[[#This Row],[Hire Date]])</f>
        <v>2002</v>
      </c>
      <c r="T180" s="6">
        <f>WEEKNUM(TBL_Employees[[#This Row],[Hire Date]],1)</f>
        <v>13</v>
      </c>
      <c r="U180" s="6" t="str">
        <f>TEXT(TBL_Employees[[#This Row],[Hire Date]],"dddd")</f>
        <v>Thursday</v>
      </c>
    </row>
    <row r="181" spans="1:21" x14ac:dyDescent="0.2">
      <c r="A181" s="15" t="s">
        <v>697</v>
      </c>
      <c r="B181" s="15" t="s">
        <v>698</v>
      </c>
      <c r="C181" s="15" t="s">
        <v>62</v>
      </c>
      <c r="D181" s="15" t="s">
        <v>43</v>
      </c>
      <c r="E181" s="15" t="s">
        <v>16</v>
      </c>
      <c r="F181" s="15" t="s">
        <v>28</v>
      </c>
      <c r="G181" s="15" t="s">
        <v>18</v>
      </c>
      <c r="H181" s="15">
        <v>51</v>
      </c>
      <c r="I181" s="15">
        <v>44014</v>
      </c>
      <c r="J181" s="15">
        <v>100099</v>
      </c>
      <c r="K181" s="15">
        <v>0.08</v>
      </c>
      <c r="L181" s="15" t="s">
        <v>19</v>
      </c>
      <c r="M181" s="15" t="s">
        <v>45</v>
      </c>
      <c r="N181" s="17" t="s">
        <v>21</v>
      </c>
      <c r="O181" s="5" t="str">
        <f>IF(LEN(TBL_Employees[[#This Row],[Exit Date]])&gt;0,"Not_Active","Active")</f>
        <v>Active</v>
      </c>
      <c r="P181" s="6">
        <f>IF(TBL_Employees[[#This Row],[Emp_status]]="Not_Active",0,1)</f>
        <v>1</v>
      </c>
      <c r="Q181" s="7">
        <f>IFERROR(TBL_Employees[[#This Row],[Bonus %]]*TBL_Employees[[#This Row],[Annual Salary]],0)</f>
        <v>8007.92</v>
      </c>
      <c r="R181" s="7">
        <f>TBL_Employees[[#This Row],[Bonus Amount]]+TBL_Employees[[#This Row],[Annual Salary]]</f>
        <v>108106.92</v>
      </c>
      <c r="S181" s="6">
        <f>YEAR(TBL_Employees[[#This Row],[Hire Date]])</f>
        <v>2020</v>
      </c>
      <c r="T181" s="6">
        <f>WEEKNUM(TBL_Employees[[#This Row],[Hire Date]],1)</f>
        <v>27</v>
      </c>
      <c r="U181" s="6" t="str">
        <f>TEXT(TBL_Employees[[#This Row],[Hire Date]],"dddd")</f>
        <v>Thursday</v>
      </c>
    </row>
    <row r="182" spans="1:21" x14ac:dyDescent="0.2">
      <c r="A182" s="15" t="s">
        <v>699</v>
      </c>
      <c r="B182" s="15" t="s">
        <v>700</v>
      </c>
      <c r="C182" s="15" t="s">
        <v>73</v>
      </c>
      <c r="D182" s="15" t="s">
        <v>27</v>
      </c>
      <c r="E182" s="15" t="s">
        <v>36</v>
      </c>
      <c r="F182" s="15" t="s">
        <v>17</v>
      </c>
      <c r="G182" s="15" t="s">
        <v>18</v>
      </c>
      <c r="H182" s="15">
        <v>54</v>
      </c>
      <c r="I182" s="15">
        <v>42731</v>
      </c>
      <c r="J182" s="15">
        <v>41673</v>
      </c>
      <c r="K182" s="15">
        <v>0</v>
      </c>
      <c r="L182" s="15" t="s">
        <v>19</v>
      </c>
      <c r="M182" s="15" t="s">
        <v>45</v>
      </c>
      <c r="N182" s="17" t="s">
        <v>21</v>
      </c>
      <c r="O182" s="5" t="str">
        <f>IF(LEN(TBL_Employees[[#This Row],[Exit Date]])&gt;0,"Not_Active","Active")</f>
        <v>Active</v>
      </c>
      <c r="P182" s="6">
        <f>IF(TBL_Employees[[#This Row],[Emp_status]]="Not_Active",0,1)</f>
        <v>1</v>
      </c>
      <c r="Q182" s="7">
        <f>IFERROR(TBL_Employees[[#This Row],[Bonus %]]*TBL_Employees[[#This Row],[Annual Salary]],0)</f>
        <v>0</v>
      </c>
      <c r="R182" s="7">
        <f>TBL_Employees[[#This Row],[Bonus Amount]]+TBL_Employees[[#This Row],[Annual Salary]]</f>
        <v>41673</v>
      </c>
      <c r="S182" s="6">
        <f>YEAR(TBL_Employees[[#This Row],[Hire Date]])</f>
        <v>2016</v>
      </c>
      <c r="T182" s="6">
        <f>WEEKNUM(TBL_Employees[[#This Row],[Hire Date]],1)</f>
        <v>53</v>
      </c>
      <c r="U182" s="6" t="str">
        <f>TEXT(TBL_Employees[[#This Row],[Hire Date]],"dddd")</f>
        <v>Tuesday</v>
      </c>
    </row>
    <row r="183" spans="1:21" x14ac:dyDescent="0.2">
      <c r="A183" s="15" t="s">
        <v>256</v>
      </c>
      <c r="B183" s="15" t="s">
        <v>701</v>
      </c>
      <c r="C183" s="15" t="s">
        <v>42</v>
      </c>
      <c r="D183" s="15" t="s">
        <v>43</v>
      </c>
      <c r="E183" s="15" t="s">
        <v>44</v>
      </c>
      <c r="F183" s="15" t="s">
        <v>17</v>
      </c>
      <c r="G183" s="15" t="s">
        <v>24</v>
      </c>
      <c r="H183" s="15">
        <v>47</v>
      </c>
      <c r="I183" s="15">
        <v>42928</v>
      </c>
      <c r="J183" s="15">
        <v>70996</v>
      </c>
      <c r="K183" s="15">
        <v>0</v>
      </c>
      <c r="L183" s="15" t="s">
        <v>33</v>
      </c>
      <c r="M183" s="15" t="s">
        <v>34</v>
      </c>
      <c r="N183" s="17" t="s">
        <v>21</v>
      </c>
      <c r="O183" s="5" t="str">
        <f>IF(LEN(TBL_Employees[[#This Row],[Exit Date]])&gt;0,"Not_Active","Active")</f>
        <v>Active</v>
      </c>
      <c r="P183" s="6">
        <f>IF(TBL_Employees[[#This Row],[Emp_status]]="Not_Active",0,1)</f>
        <v>1</v>
      </c>
      <c r="Q183" s="7">
        <f>IFERROR(TBL_Employees[[#This Row],[Bonus %]]*TBL_Employees[[#This Row],[Annual Salary]],0)</f>
        <v>0</v>
      </c>
      <c r="R183" s="7">
        <f>TBL_Employees[[#This Row],[Bonus Amount]]+TBL_Employees[[#This Row],[Annual Salary]]</f>
        <v>70996</v>
      </c>
      <c r="S183" s="6">
        <f>YEAR(TBL_Employees[[#This Row],[Hire Date]])</f>
        <v>2017</v>
      </c>
      <c r="T183" s="6">
        <f>WEEKNUM(TBL_Employees[[#This Row],[Hire Date]],1)</f>
        <v>28</v>
      </c>
      <c r="U183" s="6" t="str">
        <f>TEXT(TBL_Employees[[#This Row],[Hire Date]],"dddd")</f>
        <v>Wednesday</v>
      </c>
    </row>
    <row r="184" spans="1:21" x14ac:dyDescent="0.2">
      <c r="A184" s="15" t="s">
        <v>702</v>
      </c>
      <c r="B184" s="15" t="s">
        <v>703</v>
      </c>
      <c r="C184" s="15" t="s">
        <v>68</v>
      </c>
      <c r="D184" s="15" t="s">
        <v>43</v>
      </c>
      <c r="E184" s="15" t="s">
        <v>32</v>
      </c>
      <c r="F184" s="15" t="s">
        <v>28</v>
      </c>
      <c r="G184" s="15" t="s">
        <v>18</v>
      </c>
      <c r="H184" s="15">
        <v>55</v>
      </c>
      <c r="I184" s="15">
        <v>38328</v>
      </c>
      <c r="J184" s="15">
        <v>40752</v>
      </c>
      <c r="K184" s="15">
        <v>0</v>
      </c>
      <c r="L184" s="15" t="s">
        <v>19</v>
      </c>
      <c r="M184" s="15" t="s">
        <v>39</v>
      </c>
      <c r="N184" s="17" t="s">
        <v>21</v>
      </c>
      <c r="O184" s="5" t="str">
        <f>IF(LEN(TBL_Employees[[#This Row],[Exit Date]])&gt;0,"Not_Active","Active")</f>
        <v>Active</v>
      </c>
      <c r="P184" s="6">
        <f>IF(TBL_Employees[[#This Row],[Emp_status]]="Not_Active",0,1)</f>
        <v>1</v>
      </c>
      <c r="Q184" s="7">
        <f>IFERROR(TBL_Employees[[#This Row],[Bonus %]]*TBL_Employees[[#This Row],[Annual Salary]],0)</f>
        <v>0</v>
      </c>
      <c r="R184" s="7">
        <f>TBL_Employees[[#This Row],[Bonus Amount]]+TBL_Employees[[#This Row],[Annual Salary]]</f>
        <v>40752</v>
      </c>
      <c r="S184" s="6">
        <f>YEAR(TBL_Employees[[#This Row],[Hire Date]])</f>
        <v>2004</v>
      </c>
      <c r="T184" s="6">
        <f>WEEKNUM(TBL_Employees[[#This Row],[Hire Date]],1)</f>
        <v>50</v>
      </c>
      <c r="U184" s="6" t="str">
        <f>TEXT(TBL_Employees[[#This Row],[Hire Date]],"dddd")</f>
        <v>Tuesday</v>
      </c>
    </row>
    <row r="185" spans="1:21" x14ac:dyDescent="0.2">
      <c r="A185" s="15" t="s">
        <v>704</v>
      </c>
      <c r="B185" s="15" t="s">
        <v>705</v>
      </c>
      <c r="C185" s="15" t="s">
        <v>35</v>
      </c>
      <c r="D185" s="15" t="s">
        <v>27</v>
      </c>
      <c r="E185" s="15" t="s">
        <v>36</v>
      </c>
      <c r="F185" s="15" t="s">
        <v>17</v>
      </c>
      <c r="G185" s="15" t="s">
        <v>24</v>
      </c>
      <c r="H185" s="15">
        <v>50</v>
      </c>
      <c r="I185" s="15">
        <v>36914</v>
      </c>
      <c r="J185" s="15">
        <v>97537</v>
      </c>
      <c r="K185" s="15">
        <v>0</v>
      </c>
      <c r="L185" s="15" t="s">
        <v>33</v>
      </c>
      <c r="M185" s="15" t="s">
        <v>34</v>
      </c>
      <c r="N185" s="17" t="s">
        <v>21</v>
      </c>
      <c r="O185" s="5" t="str">
        <f>IF(LEN(TBL_Employees[[#This Row],[Exit Date]])&gt;0,"Not_Active","Active")</f>
        <v>Active</v>
      </c>
      <c r="P185" s="6">
        <f>IF(TBL_Employees[[#This Row],[Emp_status]]="Not_Active",0,1)</f>
        <v>1</v>
      </c>
      <c r="Q185" s="7">
        <f>IFERROR(TBL_Employees[[#This Row],[Bonus %]]*TBL_Employees[[#This Row],[Annual Salary]],0)</f>
        <v>0</v>
      </c>
      <c r="R185" s="7">
        <f>TBL_Employees[[#This Row],[Bonus Amount]]+TBL_Employees[[#This Row],[Annual Salary]]</f>
        <v>97537</v>
      </c>
      <c r="S185" s="6">
        <f>YEAR(TBL_Employees[[#This Row],[Hire Date]])</f>
        <v>2001</v>
      </c>
      <c r="T185" s="6">
        <f>WEEKNUM(TBL_Employees[[#This Row],[Hire Date]],1)</f>
        <v>4</v>
      </c>
      <c r="U185" s="6" t="str">
        <f>TEXT(TBL_Employees[[#This Row],[Hire Date]],"dddd")</f>
        <v>Tuesday</v>
      </c>
    </row>
    <row r="186" spans="1:21" x14ac:dyDescent="0.2">
      <c r="A186" s="15" t="s">
        <v>405</v>
      </c>
      <c r="B186" s="15" t="s">
        <v>706</v>
      </c>
      <c r="C186" s="15" t="s">
        <v>91</v>
      </c>
      <c r="D186" s="15" t="s">
        <v>27</v>
      </c>
      <c r="E186" s="15" t="s">
        <v>16</v>
      </c>
      <c r="F186" s="15" t="s">
        <v>28</v>
      </c>
      <c r="G186" s="15" t="s">
        <v>24</v>
      </c>
      <c r="H186" s="15">
        <v>31</v>
      </c>
      <c r="I186" s="15">
        <v>44086</v>
      </c>
      <c r="J186" s="15">
        <v>96567</v>
      </c>
      <c r="K186" s="15">
        <v>0</v>
      </c>
      <c r="L186" s="15" t="s">
        <v>33</v>
      </c>
      <c r="M186" s="15" t="s">
        <v>74</v>
      </c>
      <c r="N186" s="17" t="s">
        <v>21</v>
      </c>
      <c r="O186" s="5" t="str">
        <f>IF(LEN(TBL_Employees[[#This Row],[Exit Date]])&gt;0,"Not_Active","Active")</f>
        <v>Active</v>
      </c>
      <c r="P186" s="6">
        <f>IF(TBL_Employees[[#This Row],[Emp_status]]="Not_Active",0,1)</f>
        <v>1</v>
      </c>
      <c r="Q186" s="7">
        <f>IFERROR(TBL_Employees[[#This Row],[Bonus %]]*TBL_Employees[[#This Row],[Annual Salary]],0)</f>
        <v>0</v>
      </c>
      <c r="R186" s="7">
        <f>TBL_Employees[[#This Row],[Bonus Amount]]+TBL_Employees[[#This Row],[Annual Salary]]</f>
        <v>96567</v>
      </c>
      <c r="S186" s="6">
        <f>YEAR(TBL_Employees[[#This Row],[Hire Date]])</f>
        <v>2020</v>
      </c>
      <c r="T186" s="6">
        <f>WEEKNUM(TBL_Employees[[#This Row],[Hire Date]],1)</f>
        <v>37</v>
      </c>
      <c r="U186" s="6" t="str">
        <f>TEXT(TBL_Employees[[#This Row],[Hire Date]],"dddd")</f>
        <v>Saturday</v>
      </c>
    </row>
    <row r="187" spans="1:21" x14ac:dyDescent="0.2">
      <c r="A187" s="15" t="s">
        <v>445</v>
      </c>
      <c r="B187" s="15" t="s">
        <v>707</v>
      </c>
      <c r="C187" s="15" t="s">
        <v>76</v>
      </c>
      <c r="D187" s="15" t="s">
        <v>27</v>
      </c>
      <c r="E187" s="15" t="s">
        <v>44</v>
      </c>
      <c r="F187" s="15" t="s">
        <v>28</v>
      </c>
      <c r="G187" s="15" t="s">
        <v>24</v>
      </c>
      <c r="H187" s="15">
        <v>47</v>
      </c>
      <c r="I187" s="15">
        <v>36229</v>
      </c>
      <c r="J187" s="15">
        <v>49404</v>
      </c>
      <c r="K187" s="15">
        <v>0</v>
      </c>
      <c r="L187" s="15" t="s">
        <v>33</v>
      </c>
      <c r="M187" s="15" t="s">
        <v>60</v>
      </c>
      <c r="N187" s="17" t="s">
        <v>21</v>
      </c>
      <c r="O187" s="5" t="str">
        <f>IF(LEN(TBL_Employees[[#This Row],[Exit Date]])&gt;0,"Not_Active","Active")</f>
        <v>Active</v>
      </c>
      <c r="P187" s="6">
        <f>IF(TBL_Employees[[#This Row],[Emp_status]]="Not_Active",0,1)</f>
        <v>1</v>
      </c>
      <c r="Q187" s="7">
        <f>IFERROR(TBL_Employees[[#This Row],[Bonus %]]*TBL_Employees[[#This Row],[Annual Salary]],0)</f>
        <v>0</v>
      </c>
      <c r="R187" s="7">
        <f>TBL_Employees[[#This Row],[Bonus Amount]]+TBL_Employees[[#This Row],[Annual Salary]]</f>
        <v>49404</v>
      </c>
      <c r="S187" s="6">
        <f>YEAR(TBL_Employees[[#This Row],[Hire Date]])</f>
        <v>1999</v>
      </c>
      <c r="T187" s="6">
        <f>WEEKNUM(TBL_Employees[[#This Row],[Hire Date]],1)</f>
        <v>11</v>
      </c>
      <c r="U187" s="6" t="str">
        <f>TEXT(TBL_Employees[[#This Row],[Hire Date]],"dddd")</f>
        <v>Wednesday</v>
      </c>
    </row>
    <row r="188" spans="1:21" x14ac:dyDescent="0.2">
      <c r="A188" s="15" t="s">
        <v>708</v>
      </c>
      <c r="B188" s="15" t="s">
        <v>709</v>
      </c>
      <c r="C188" s="15" t="s">
        <v>91</v>
      </c>
      <c r="D188" s="15" t="s">
        <v>27</v>
      </c>
      <c r="E188" s="15" t="s">
        <v>16</v>
      </c>
      <c r="F188" s="15" t="s">
        <v>28</v>
      </c>
      <c r="G188" s="15" t="s">
        <v>51</v>
      </c>
      <c r="H188" s="15">
        <v>29</v>
      </c>
      <c r="I188" s="15">
        <v>43753</v>
      </c>
      <c r="J188" s="15">
        <v>66819</v>
      </c>
      <c r="K188" s="15">
        <v>0</v>
      </c>
      <c r="L188" s="15" t="s">
        <v>52</v>
      </c>
      <c r="M188" s="15" t="s">
        <v>66</v>
      </c>
      <c r="N188" s="17" t="s">
        <v>21</v>
      </c>
      <c r="O188" s="5" t="str">
        <f>IF(LEN(TBL_Employees[[#This Row],[Exit Date]])&gt;0,"Not_Active","Active")</f>
        <v>Active</v>
      </c>
      <c r="P188" s="6">
        <f>IF(TBL_Employees[[#This Row],[Emp_status]]="Not_Active",0,1)</f>
        <v>1</v>
      </c>
      <c r="Q188" s="7">
        <f>IFERROR(TBL_Employees[[#This Row],[Bonus %]]*TBL_Employees[[#This Row],[Annual Salary]],0)</f>
        <v>0</v>
      </c>
      <c r="R188" s="7">
        <f>TBL_Employees[[#This Row],[Bonus Amount]]+TBL_Employees[[#This Row],[Annual Salary]]</f>
        <v>66819</v>
      </c>
      <c r="S188" s="6">
        <f>YEAR(TBL_Employees[[#This Row],[Hire Date]])</f>
        <v>2019</v>
      </c>
      <c r="T188" s="6">
        <f>WEEKNUM(TBL_Employees[[#This Row],[Hire Date]],1)</f>
        <v>42</v>
      </c>
      <c r="U188" s="6" t="str">
        <f>TEXT(TBL_Employees[[#This Row],[Hire Date]],"dddd")</f>
        <v>Tuesday</v>
      </c>
    </row>
    <row r="189" spans="1:21" x14ac:dyDescent="0.2">
      <c r="A189" s="15" t="s">
        <v>710</v>
      </c>
      <c r="B189" s="15" t="s">
        <v>711</v>
      </c>
      <c r="C189" s="15" t="s">
        <v>68</v>
      </c>
      <c r="D189" s="15" t="s">
        <v>43</v>
      </c>
      <c r="E189" s="15" t="s">
        <v>44</v>
      </c>
      <c r="F189" s="15" t="s">
        <v>28</v>
      </c>
      <c r="G189" s="15" t="s">
        <v>51</v>
      </c>
      <c r="H189" s="15">
        <v>38</v>
      </c>
      <c r="I189" s="15">
        <v>42492</v>
      </c>
      <c r="J189" s="15">
        <v>50784</v>
      </c>
      <c r="K189" s="15">
        <v>0</v>
      </c>
      <c r="L189" s="15" t="s">
        <v>52</v>
      </c>
      <c r="M189" s="15" t="s">
        <v>66</v>
      </c>
      <c r="N189" s="17" t="s">
        <v>21</v>
      </c>
      <c r="O189" s="5" t="str">
        <f>IF(LEN(TBL_Employees[[#This Row],[Exit Date]])&gt;0,"Not_Active","Active")</f>
        <v>Active</v>
      </c>
      <c r="P189" s="6">
        <f>IF(TBL_Employees[[#This Row],[Emp_status]]="Not_Active",0,1)</f>
        <v>1</v>
      </c>
      <c r="Q189" s="7">
        <f>IFERROR(TBL_Employees[[#This Row],[Bonus %]]*TBL_Employees[[#This Row],[Annual Salary]],0)</f>
        <v>0</v>
      </c>
      <c r="R189" s="7">
        <f>TBL_Employees[[#This Row],[Bonus Amount]]+TBL_Employees[[#This Row],[Annual Salary]]</f>
        <v>50784</v>
      </c>
      <c r="S189" s="6">
        <f>YEAR(TBL_Employees[[#This Row],[Hire Date]])</f>
        <v>2016</v>
      </c>
      <c r="T189" s="6">
        <f>WEEKNUM(TBL_Employees[[#This Row],[Hire Date]],1)</f>
        <v>19</v>
      </c>
      <c r="U189" s="6" t="str">
        <f>TEXT(TBL_Employees[[#This Row],[Hire Date]],"dddd")</f>
        <v>Monday</v>
      </c>
    </row>
    <row r="190" spans="1:21" x14ac:dyDescent="0.2">
      <c r="A190" s="15" t="s">
        <v>287</v>
      </c>
      <c r="B190" s="15" t="s">
        <v>712</v>
      </c>
      <c r="C190" s="15" t="s">
        <v>61</v>
      </c>
      <c r="D190" s="15" t="s">
        <v>23</v>
      </c>
      <c r="E190" s="15" t="s">
        <v>16</v>
      </c>
      <c r="F190" s="15" t="s">
        <v>28</v>
      </c>
      <c r="G190" s="15" t="s">
        <v>51</v>
      </c>
      <c r="H190" s="15">
        <v>29</v>
      </c>
      <c r="I190" s="15">
        <v>43594</v>
      </c>
      <c r="J190" s="15">
        <v>125828</v>
      </c>
      <c r="K190" s="15">
        <v>0.15</v>
      </c>
      <c r="L190" s="15" t="s">
        <v>52</v>
      </c>
      <c r="M190" s="15" t="s">
        <v>53</v>
      </c>
      <c r="N190" s="17" t="s">
        <v>21</v>
      </c>
      <c r="O190" s="5" t="str">
        <f>IF(LEN(TBL_Employees[[#This Row],[Exit Date]])&gt;0,"Not_Active","Active")</f>
        <v>Active</v>
      </c>
      <c r="P190" s="6">
        <f>IF(TBL_Employees[[#This Row],[Emp_status]]="Not_Active",0,1)</f>
        <v>1</v>
      </c>
      <c r="Q190" s="7">
        <f>IFERROR(TBL_Employees[[#This Row],[Bonus %]]*TBL_Employees[[#This Row],[Annual Salary]],0)</f>
        <v>18874.2</v>
      </c>
      <c r="R190" s="7">
        <f>TBL_Employees[[#This Row],[Bonus Amount]]+TBL_Employees[[#This Row],[Annual Salary]]</f>
        <v>144702.20000000001</v>
      </c>
      <c r="S190" s="6">
        <f>YEAR(TBL_Employees[[#This Row],[Hire Date]])</f>
        <v>2019</v>
      </c>
      <c r="T190" s="6">
        <f>WEEKNUM(TBL_Employees[[#This Row],[Hire Date]],1)</f>
        <v>19</v>
      </c>
      <c r="U190" s="6" t="str">
        <f>TEXT(TBL_Employees[[#This Row],[Hire Date]],"dddd")</f>
        <v>Thursday</v>
      </c>
    </row>
    <row r="191" spans="1:21" x14ac:dyDescent="0.2">
      <c r="A191" s="15" t="s">
        <v>208</v>
      </c>
      <c r="B191" s="15" t="s">
        <v>713</v>
      </c>
      <c r="C191" s="15" t="s">
        <v>77</v>
      </c>
      <c r="D191" s="15" t="s">
        <v>23</v>
      </c>
      <c r="E191" s="15" t="s">
        <v>36</v>
      </c>
      <c r="F191" s="15" t="s">
        <v>28</v>
      </c>
      <c r="G191" s="15" t="s">
        <v>18</v>
      </c>
      <c r="H191" s="15">
        <v>33</v>
      </c>
      <c r="I191" s="15">
        <v>42951</v>
      </c>
      <c r="J191" s="15">
        <v>92610</v>
      </c>
      <c r="K191" s="15">
        <v>0</v>
      </c>
      <c r="L191" s="15" t="s">
        <v>19</v>
      </c>
      <c r="M191" s="15" t="s">
        <v>29</v>
      </c>
      <c r="N191" s="17" t="s">
        <v>21</v>
      </c>
      <c r="O191" s="5" t="str">
        <f>IF(LEN(TBL_Employees[[#This Row],[Exit Date]])&gt;0,"Not_Active","Active")</f>
        <v>Active</v>
      </c>
      <c r="P191" s="6">
        <f>IF(TBL_Employees[[#This Row],[Emp_status]]="Not_Active",0,1)</f>
        <v>1</v>
      </c>
      <c r="Q191" s="7">
        <f>IFERROR(TBL_Employees[[#This Row],[Bonus %]]*TBL_Employees[[#This Row],[Annual Salary]],0)</f>
        <v>0</v>
      </c>
      <c r="R191" s="7">
        <f>TBL_Employees[[#This Row],[Bonus Amount]]+TBL_Employees[[#This Row],[Annual Salary]]</f>
        <v>92610</v>
      </c>
      <c r="S191" s="6">
        <f>YEAR(TBL_Employees[[#This Row],[Hire Date]])</f>
        <v>2017</v>
      </c>
      <c r="T191" s="6">
        <f>WEEKNUM(TBL_Employees[[#This Row],[Hire Date]],1)</f>
        <v>31</v>
      </c>
      <c r="U191" s="6" t="str">
        <f>TEXT(TBL_Employees[[#This Row],[Hire Date]],"dddd")</f>
        <v>Friday</v>
      </c>
    </row>
    <row r="192" spans="1:21" x14ac:dyDescent="0.2">
      <c r="A192" s="15" t="s">
        <v>714</v>
      </c>
      <c r="B192" s="15" t="s">
        <v>715</v>
      </c>
      <c r="C192" s="15" t="s">
        <v>61</v>
      </c>
      <c r="D192" s="15" t="s">
        <v>50</v>
      </c>
      <c r="E192" s="15" t="s">
        <v>44</v>
      </c>
      <c r="F192" s="15" t="s">
        <v>28</v>
      </c>
      <c r="G192" s="15" t="s">
        <v>18</v>
      </c>
      <c r="H192" s="15">
        <v>50</v>
      </c>
      <c r="I192" s="15">
        <v>37705</v>
      </c>
      <c r="J192" s="15">
        <v>123405</v>
      </c>
      <c r="K192" s="15">
        <v>0.13</v>
      </c>
      <c r="L192" s="15" t="s">
        <v>19</v>
      </c>
      <c r="M192" s="15" t="s">
        <v>29</v>
      </c>
      <c r="N192" s="17" t="s">
        <v>21</v>
      </c>
      <c r="O192" s="5" t="str">
        <f>IF(LEN(TBL_Employees[[#This Row],[Exit Date]])&gt;0,"Not_Active","Active")</f>
        <v>Active</v>
      </c>
      <c r="P192" s="6">
        <f>IF(TBL_Employees[[#This Row],[Emp_status]]="Not_Active",0,1)</f>
        <v>1</v>
      </c>
      <c r="Q192" s="7">
        <f>IFERROR(TBL_Employees[[#This Row],[Bonus %]]*TBL_Employees[[#This Row],[Annual Salary]],0)</f>
        <v>16042.650000000001</v>
      </c>
      <c r="R192" s="7">
        <f>TBL_Employees[[#This Row],[Bonus Amount]]+TBL_Employees[[#This Row],[Annual Salary]]</f>
        <v>139447.65</v>
      </c>
      <c r="S192" s="6">
        <f>YEAR(TBL_Employees[[#This Row],[Hire Date]])</f>
        <v>2003</v>
      </c>
      <c r="T192" s="6">
        <f>WEEKNUM(TBL_Employees[[#This Row],[Hire Date]],1)</f>
        <v>13</v>
      </c>
      <c r="U192" s="6" t="str">
        <f>TEXT(TBL_Employees[[#This Row],[Hire Date]],"dddd")</f>
        <v>Tuesday</v>
      </c>
    </row>
    <row r="193" spans="1:21" x14ac:dyDescent="0.2">
      <c r="A193" s="15" t="s">
        <v>716</v>
      </c>
      <c r="B193" s="15" t="s">
        <v>348</v>
      </c>
      <c r="C193" s="15" t="s">
        <v>94</v>
      </c>
      <c r="D193" s="15" t="s">
        <v>50</v>
      </c>
      <c r="E193" s="15" t="s">
        <v>36</v>
      </c>
      <c r="F193" s="15" t="s">
        <v>17</v>
      </c>
      <c r="G193" s="15" t="s">
        <v>24</v>
      </c>
      <c r="H193" s="15">
        <v>46</v>
      </c>
      <c r="I193" s="15">
        <v>38066</v>
      </c>
      <c r="J193" s="15">
        <v>73004</v>
      </c>
      <c r="K193" s="15">
        <v>0</v>
      </c>
      <c r="L193" s="15" t="s">
        <v>33</v>
      </c>
      <c r="M193" s="15" t="s">
        <v>60</v>
      </c>
      <c r="N193" s="17" t="s">
        <v>21</v>
      </c>
      <c r="O193" s="5" t="str">
        <f>IF(LEN(TBL_Employees[[#This Row],[Exit Date]])&gt;0,"Not_Active","Active")</f>
        <v>Active</v>
      </c>
      <c r="P193" s="6">
        <f>IF(TBL_Employees[[#This Row],[Emp_status]]="Not_Active",0,1)</f>
        <v>1</v>
      </c>
      <c r="Q193" s="7">
        <f>IFERROR(TBL_Employees[[#This Row],[Bonus %]]*TBL_Employees[[#This Row],[Annual Salary]],0)</f>
        <v>0</v>
      </c>
      <c r="R193" s="7">
        <f>TBL_Employees[[#This Row],[Bonus Amount]]+TBL_Employees[[#This Row],[Annual Salary]]</f>
        <v>73004</v>
      </c>
      <c r="S193" s="6">
        <f>YEAR(TBL_Employees[[#This Row],[Hire Date]])</f>
        <v>2004</v>
      </c>
      <c r="T193" s="6">
        <f>WEEKNUM(TBL_Employees[[#This Row],[Hire Date]],1)</f>
        <v>12</v>
      </c>
      <c r="U193" s="6" t="str">
        <f>TEXT(TBL_Employees[[#This Row],[Hire Date]],"dddd")</f>
        <v>Saturday</v>
      </c>
    </row>
    <row r="194" spans="1:21" x14ac:dyDescent="0.2">
      <c r="A194" s="15" t="s">
        <v>717</v>
      </c>
      <c r="B194" s="15" t="s">
        <v>718</v>
      </c>
      <c r="C194" s="15" t="s">
        <v>97</v>
      </c>
      <c r="D194" s="15" t="s">
        <v>31</v>
      </c>
      <c r="E194" s="15" t="s">
        <v>32</v>
      </c>
      <c r="F194" s="15" t="s">
        <v>28</v>
      </c>
      <c r="G194" s="15" t="s">
        <v>24</v>
      </c>
      <c r="H194" s="15">
        <v>57</v>
      </c>
      <c r="I194" s="15">
        <v>36275</v>
      </c>
      <c r="J194" s="15">
        <v>95061</v>
      </c>
      <c r="K194" s="15">
        <v>0.1</v>
      </c>
      <c r="L194" s="15" t="s">
        <v>33</v>
      </c>
      <c r="M194" s="15" t="s">
        <v>74</v>
      </c>
      <c r="N194" s="17" t="s">
        <v>21</v>
      </c>
      <c r="O194" s="5" t="str">
        <f>IF(LEN(TBL_Employees[[#This Row],[Exit Date]])&gt;0,"Not_Active","Active")</f>
        <v>Active</v>
      </c>
      <c r="P194" s="6">
        <f>IF(TBL_Employees[[#This Row],[Emp_status]]="Not_Active",0,1)</f>
        <v>1</v>
      </c>
      <c r="Q194" s="7">
        <f>IFERROR(TBL_Employees[[#This Row],[Bonus %]]*TBL_Employees[[#This Row],[Annual Salary]],0)</f>
        <v>9506.1</v>
      </c>
      <c r="R194" s="7">
        <f>TBL_Employees[[#This Row],[Bonus Amount]]+TBL_Employees[[#This Row],[Annual Salary]]</f>
        <v>104567.1</v>
      </c>
      <c r="S194" s="6">
        <f>YEAR(TBL_Employees[[#This Row],[Hire Date]])</f>
        <v>1999</v>
      </c>
      <c r="T194" s="6">
        <f>WEEKNUM(TBL_Employees[[#This Row],[Hire Date]],1)</f>
        <v>18</v>
      </c>
      <c r="U194" s="6" t="str">
        <f>TEXT(TBL_Employees[[#This Row],[Hire Date]],"dddd")</f>
        <v>Sunday</v>
      </c>
    </row>
    <row r="195" spans="1:21" x14ac:dyDescent="0.2">
      <c r="A195" s="15" t="s">
        <v>185</v>
      </c>
      <c r="B195" s="15" t="s">
        <v>719</v>
      </c>
      <c r="C195" s="15" t="s">
        <v>40</v>
      </c>
      <c r="D195" s="15" t="s">
        <v>50</v>
      </c>
      <c r="E195" s="15" t="s">
        <v>32</v>
      </c>
      <c r="F195" s="15" t="s">
        <v>17</v>
      </c>
      <c r="G195" s="15" t="s">
        <v>51</v>
      </c>
      <c r="H195" s="15">
        <v>49</v>
      </c>
      <c r="I195" s="15">
        <v>35887</v>
      </c>
      <c r="J195" s="15">
        <v>160832</v>
      </c>
      <c r="K195" s="15">
        <v>0.3</v>
      </c>
      <c r="L195" s="15" t="s">
        <v>19</v>
      </c>
      <c r="M195" s="15" t="s">
        <v>39</v>
      </c>
      <c r="N195" s="17" t="s">
        <v>21</v>
      </c>
      <c r="O195" s="5" t="str">
        <f>IF(LEN(TBL_Employees[[#This Row],[Exit Date]])&gt;0,"Not_Active","Active")</f>
        <v>Active</v>
      </c>
      <c r="P195" s="6">
        <f>IF(TBL_Employees[[#This Row],[Emp_status]]="Not_Active",0,1)</f>
        <v>1</v>
      </c>
      <c r="Q195" s="7">
        <f>IFERROR(TBL_Employees[[#This Row],[Bonus %]]*TBL_Employees[[#This Row],[Annual Salary]],0)</f>
        <v>48249.599999999999</v>
      </c>
      <c r="R195" s="7">
        <f>TBL_Employees[[#This Row],[Bonus Amount]]+TBL_Employees[[#This Row],[Annual Salary]]</f>
        <v>209081.60000000001</v>
      </c>
      <c r="S195" s="6">
        <f>YEAR(TBL_Employees[[#This Row],[Hire Date]])</f>
        <v>1998</v>
      </c>
      <c r="T195" s="6">
        <f>WEEKNUM(TBL_Employees[[#This Row],[Hire Date]],1)</f>
        <v>14</v>
      </c>
      <c r="U195" s="6" t="str">
        <f>TEXT(TBL_Employees[[#This Row],[Hire Date]],"dddd")</f>
        <v>Thursday</v>
      </c>
    </row>
    <row r="196" spans="1:21" x14ac:dyDescent="0.2">
      <c r="A196" s="15" t="s">
        <v>720</v>
      </c>
      <c r="B196" s="15" t="s">
        <v>721</v>
      </c>
      <c r="C196" s="15" t="s">
        <v>82</v>
      </c>
      <c r="D196" s="15" t="s">
        <v>27</v>
      </c>
      <c r="E196" s="15" t="s">
        <v>36</v>
      </c>
      <c r="F196" s="15" t="s">
        <v>28</v>
      </c>
      <c r="G196" s="15" t="s">
        <v>47</v>
      </c>
      <c r="H196" s="15">
        <v>54</v>
      </c>
      <c r="I196" s="15">
        <v>40540</v>
      </c>
      <c r="J196" s="15">
        <v>64417</v>
      </c>
      <c r="K196" s="15">
        <v>0</v>
      </c>
      <c r="L196" s="15" t="s">
        <v>19</v>
      </c>
      <c r="M196" s="15" t="s">
        <v>29</v>
      </c>
      <c r="N196" s="17" t="s">
        <v>21</v>
      </c>
      <c r="O196" s="5" t="str">
        <f>IF(LEN(TBL_Employees[[#This Row],[Exit Date]])&gt;0,"Not_Active","Active")</f>
        <v>Active</v>
      </c>
      <c r="P196" s="6">
        <f>IF(TBL_Employees[[#This Row],[Emp_status]]="Not_Active",0,1)</f>
        <v>1</v>
      </c>
      <c r="Q196" s="7">
        <f>IFERROR(TBL_Employees[[#This Row],[Bonus %]]*TBL_Employees[[#This Row],[Annual Salary]],0)</f>
        <v>0</v>
      </c>
      <c r="R196" s="7">
        <f>TBL_Employees[[#This Row],[Bonus Amount]]+TBL_Employees[[#This Row],[Annual Salary]]</f>
        <v>64417</v>
      </c>
      <c r="S196" s="6">
        <f>YEAR(TBL_Employees[[#This Row],[Hire Date]])</f>
        <v>2010</v>
      </c>
      <c r="T196" s="6">
        <f>WEEKNUM(TBL_Employees[[#This Row],[Hire Date]],1)</f>
        <v>53</v>
      </c>
      <c r="U196" s="6" t="str">
        <f>TEXT(TBL_Employees[[#This Row],[Hire Date]],"dddd")</f>
        <v>Tuesday</v>
      </c>
    </row>
    <row r="197" spans="1:21" x14ac:dyDescent="0.2">
      <c r="A197" s="15" t="s">
        <v>722</v>
      </c>
      <c r="B197" s="15" t="s">
        <v>723</v>
      </c>
      <c r="C197" s="15" t="s">
        <v>62</v>
      </c>
      <c r="D197" s="15" t="s">
        <v>50</v>
      </c>
      <c r="E197" s="15" t="s">
        <v>32</v>
      </c>
      <c r="F197" s="15" t="s">
        <v>28</v>
      </c>
      <c r="G197" s="15" t="s">
        <v>24</v>
      </c>
      <c r="H197" s="15">
        <v>28</v>
      </c>
      <c r="I197" s="15">
        <v>44274</v>
      </c>
      <c r="J197" s="15">
        <v>127543</v>
      </c>
      <c r="K197" s="15">
        <v>0.06</v>
      </c>
      <c r="L197" s="15" t="s">
        <v>33</v>
      </c>
      <c r="M197" s="15" t="s">
        <v>74</v>
      </c>
      <c r="N197" s="17" t="s">
        <v>21</v>
      </c>
      <c r="O197" s="5" t="str">
        <f>IF(LEN(TBL_Employees[[#This Row],[Exit Date]])&gt;0,"Not_Active","Active")</f>
        <v>Active</v>
      </c>
      <c r="P197" s="6">
        <f>IF(TBL_Employees[[#This Row],[Emp_status]]="Not_Active",0,1)</f>
        <v>1</v>
      </c>
      <c r="Q197" s="7">
        <f>IFERROR(TBL_Employees[[#This Row],[Bonus %]]*TBL_Employees[[#This Row],[Annual Salary]],0)</f>
        <v>7652.58</v>
      </c>
      <c r="R197" s="7">
        <f>TBL_Employees[[#This Row],[Bonus Amount]]+TBL_Employees[[#This Row],[Annual Salary]]</f>
        <v>135195.57999999999</v>
      </c>
      <c r="S197" s="6">
        <f>YEAR(TBL_Employees[[#This Row],[Hire Date]])</f>
        <v>2021</v>
      </c>
      <c r="T197" s="6">
        <f>WEEKNUM(TBL_Employees[[#This Row],[Hire Date]],1)</f>
        <v>12</v>
      </c>
      <c r="U197" s="6" t="str">
        <f>TEXT(TBL_Employees[[#This Row],[Hire Date]],"dddd")</f>
        <v>Friday</v>
      </c>
    </row>
    <row r="198" spans="1:21" x14ac:dyDescent="0.2">
      <c r="A198" s="15" t="s">
        <v>724</v>
      </c>
      <c r="B198" s="15" t="s">
        <v>725</v>
      </c>
      <c r="C198" s="15" t="s">
        <v>68</v>
      </c>
      <c r="D198" s="15" t="s">
        <v>43</v>
      </c>
      <c r="E198" s="15" t="s">
        <v>36</v>
      </c>
      <c r="F198" s="15" t="s">
        <v>28</v>
      </c>
      <c r="G198" s="15" t="s">
        <v>51</v>
      </c>
      <c r="H198" s="15">
        <v>30</v>
      </c>
      <c r="I198" s="15">
        <v>43272</v>
      </c>
      <c r="J198" s="15">
        <v>56154</v>
      </c>
      <c r="K198" s="15">
        <v>0</v>
      </c>
      <c r="L198" s="15" t="s">
        <v>52</v>
      </c>
      <c r="M198" s="15" t="s">
        <v>53</v>
      </c>
      <c r="N198" s="17" t="s">
        <v>21</v>
      </c>
      <c r="O198" s="5" t="str">
        <f>IF(LEN(TBL_Employees[[#This Row],[Exit Date]])&gt;0,"Not_Active","Active")</f>
        <v>Active</v>
      </c>
      <c r="P198" s="6">
        <f>IF(TBL_Employees[[#This Row],[Emp_status]]="Not_Active",0,1)</f>
        <v>1</v>
      </c>
      <c r="Q198" s="7">
        <f>IFERROR(TBL_Employees[[#This Row],[Bonus %]]*TBL_Employees[[#This Row],[Annual Salary]],0)</f>
        <v>0</v>
      </c>
      <c r="R198" s="7">
        <f>TBL_Employees[[#This Row],[Bonus Amount]]+TBL_Employees[[#This Row],[Annual Salary]]</f>
        <v>56154</v>
      </c>
      <c r="S198" s="6">
        <f>YEAR(TBL_Employees[[#This Row],[Hire Date]])</f>
        <v>2018</v>
      </c>
      <c r="T198" s="6">
        <f>WEEKNUM(TBL_Employees[[#This Row],[Hire Date]],1)</f>
        <v>25</v>
      </c>
      <c r="U198" s="6" t="str">
        <f>TEXT(TBL_Employees[[#This Row],[Hire Date]],"dddd")</f>
        <v>Thursday</v>
      </c>
    </row>
    <row r="199" spans="1:21" x14ac:dyDescent="0.2">
      <c r="A199" s="15" t="s">
        <v>189</v>
      </c>
      <c r="B199" s="15" t="s">
        <v>726</v>
      </c>
      <c r="C199" s="15" t="s">
        <v>14</v>
      </c>
      <c r="D199" s="15" t="s">
        <v>50</v>
      </c>
      <c r="E199" s="15" t="s">
        <v>36</v>
      </c>
      <c r="F199" s="15" t="s">
        <v>17</v>
      </c>
      <c r="G199" s="15" t="s">
        <v>24</v>
      </c>
      <c r="H199" s="15">
        <v>36</v>
      </c>
      <c r="I199" s="15">
        <v>41692</v>
      </c>
      <c r="J199" s="15">
        <v>218530</v>
      </c>
      <c r="K199" s="15">
        <v>0.3</v>
      </c>
      <c r="L199" s="15" t="s">
        <v>33</v>
      </c>
      <c r="M199" s="15" t="s">
        <v>74</v>
      </c>
      <c r="N199" s="17" t="s">
        <v>21</v>
      </c>
      <c r="O199" s="5" t="str">
        <f>IF(LEN(TBL_Employees[[#This Row],[Exit Date]])&gt;0,"Not_Active","Active")</f>
        <v>Active</v>
      </c>
      <c r="P199" s="6">
        <f>IF(TBL_Employees[[#This Row],[Emp_status]]="Not_Active",0,1)</f>
        <v>1</v>
      </c>
      <c r="Q199" s="7">
        <f>IFERROR(TBL_Employees[[#This Row],[Bonus %]]*TBL_Employees[[#This Row],[Annual Salary]],0)</f>
        <v>65559</v>
      </c>
      <c r="R199" s="7">
        <f>TBL_Employees[[#This Row],[Bonus Amount]]+TBL_Employees[[#This Row],[Annual Salary]]</f>
        <v>284089</v>
      </c>
      <c r="S199" s="6">
        <f>YEAR(TBL_Employees[[#This Row],[Hire Date]])</f>
        <v>2014</v>
      </c>
      <c r="T199" s="6">
        <f>WEEKNUM(TBL_Employees[[#This Row],[Hire Date]],1)</f>
        <v>8</v>
      </c>
      <c r="U199" s="6" t="str">
        <f>TEXT(TBL_Employees[[#This Row],[Hire Date]],"dddd")</f>
        <v>Saturday</v>
      </c>
    </row>
    <row r="200" spans="1:21" x14ac:dyDescent="0.2">
      <c r="A200" s="15" t="s">
        <v>727</v>
      </c>
      <c r="B200" s="15" t="s">
        <v>728</v>
      </c>
      <c r="C200" s="15" t="s">
        <v>82</v>
      </c>
      <c r="D200" s="15" t="s">
        <v>27</v>
      </c>
      <c r="E200" s="15" t="s">
        <v>36</v>
      </c>
      <c r="F200" s="15" t="s">
        <v>17</v>
      </c>
      <c r="G200" s="15" t="s">
        <v>51</v>
      </c>
      <c r="H200" s="15">
        <v>36</v>
      </c>
      <c r="I200" s="15">
        <v>43818</v>
      </c>
      <c r="J200" s="15">
        <v>91954</v>
      </c>
      <c r="K200" s="15">
        <v>0</v>
      </c>
      <c r="L200" s="15" t="s">
        <v>19</v>
      </c>
      <c r="M200" s="15" t="s">
        <v>29</v>
      </c>
      <c r="N200" s="17" t="s">
        <v>21</v>
      </c>
      <c r="O200" s="5" t="str">
        <f>IF(LEN(TBL_Employees[[#This Row],[Exit Date]])&gt;0,"Not_Active","Active")</f>
        <v>Active</v>
      </c>
      <c r="P200" s="6">
        <f>IF(TBL_Employees[[#This Row],[Emp_status]]="Not_Active",0,1)</f>
        <v>1</v>
      </c>
      <c r="Q200" s="7">
        <f>IFERROR(TBL_Employees[[#This Row],[Bonus %]]*TBL_Employees[[#This Row],[Annual Salary]],0)</f>
        <v>0</v>
      </c>
      <c r="R200" s="7">
        <f>TBL_Employees[[#This Row],[Bonus Amount]]+TBL_Employees[[#This Row],[Annual Salary]]</f>
        <v>91954</v>
      </c>
      <c r="S200" s="6">
        <f>YEAR(TBL_Employees[[#This Row],[Hire Date]])</f>
        <v>2019</v>
      </c>
      <c r="T200" s="6">
        <f>WEEKNUM(TBL_Employees[[#This Row],[Hire Date]],1)</f>
        <v>51</v>
      </c>
      <c r="U200" s="6" t="str">
        <f>TEXT(TBL_Employees[[#This Row],[Hire Date]],"dddd")</f>
        <v>Thursday</v>
      </c>
    </row>
    <row r="201" spans="1:21" x14ac:dyDescent="0.2">
      <c r="A201" s="15" t="s">
        <v>729</v>
      </c>
      <c r="B201" s="15" t="s">
        <v>730</v>
      </c>
      <c r="C201" s="15" t="s">
        <v>14</v>
      </c>
      <c r="D201" s="15" t="s">
        <v>43</v>
      </c>
      <c r="E201" s="15" t="s">
        <v>32</v>
      </c>
      <c r="F201" s="15" t="s">
        <v>17</v>
      </c>
      <c r="G201" s="15" t="s">
        <v>47</v>
      </c>
      <c r="H201" s="15">
        <v>30</v>
      </c>
      <c r="I201" s="15">
        <v>42634</v>
      </c>
      <c r="J201" s="15">
        <v>221217</v>
      </c>
      <c r="K201" s="15">
        <v>0.32</v>
      </c>
      <c r="L201" s="15" t="s">
        <v>19</v>
      </c>
      <c r="M201" s="15" t="s">
        <v>29</v>
      </c>
      <c r="N201" s="17">
        <v>43003</v>
      </c>
      <c r="O201" s="5" t="str">
        <f>IF(LEN(TBL_Employees[[#This Row],[Exit Date]])&gt;0,"Not_Active","Active")</f>
        <v>Not_Active</v>
      </c>
      <c r="P201" s="6">
        <f>IF(TBL_Employees[[#This Row],[Emp_status]]="Not_Active",0,1)</f>
        <v>0</v>
      </c>
      <c r="Q201" s="7">
        <f>IFERROR(TBL_Employees[[#This Row],[Bonus %]]*TBL_Employees[[#This Row],[Annual Salary]],0)</f>
        <v>70789.440000000002</v>
      </c>
      <c r="R201" s="7">
        <f>TBL_Employees[[#This Row],[Bonus Amount]]+TBL_Employees[[#This Row],[Annual Salary]]</f>
        <v>292006.44</v>
      </c>
      <c r="S201" s="6">
        <f>YEAR(TBL_Employees[[#This Row],[Hire Date]])</f>
        <v>2016</v>
      </c>
      <c r="T201" s="6">
        <f>WEEKNUM(TBL_Employees[[#This Row],[Hire Date]],1)</f>
        <v>39</v>
      </c>
      <c r="U201" s="6" t="str">
        <f>TEXT(TBL_Employees[[#This Row],[Hire Date]],"dddd")</f>
        <v>Wednesday</v>
      </c>
    </row>
    <row r="202" spans="1:21" x14ac:dyDescent="0.2">
      <c r="A202" s="15" t="s">
        <v>332</v>
      </c>
      <c r="B202" s="15" t="s">
        <v>731</v>
      </c>
      <c r="C202" s="15" t="s">
        <v>98</v>
      </c>
      <c r="D202" s="15" t="s">
        <v>27</v>
      </c>
      <c r="E202" s="15" t="s">
        <v>36</v>
      </c>
      <c r="F202" s="15" t="s">
        <v>28</v>
      </c>
      <c r="G202" s="15" t="s">
        <v>51</v>
      </c>
      <c r="H202" s="15">
        <v>29</v>
      </c>
      <c r="I202" s="15">
        <v>42866</v>
      </c>
      <c r="J202" s="15">
        <v>87536</v>
      </c>
      <c r="K202" s="15">
        <v>0</v>
      </c>
      <c r="L202" s="15" t="s">
        <v>19</v>
      </c>
      <c r="M202" s="15" t="s">
        <v>63</v>
      </c>
      <c r="N202" s="17" t="s">
        <v>21</v>
      </c>
      <c r="O202" s="5" t="str">
        <f>IF(LEN(TBL_Employees[[#This Row],[Exit Date]])&gt;0,"Not_Active","Active")</f>
        <v>Active</v>
      </c>
      <c r="P202" s="6">
        <f>IF(TBL_Employees[[#This Row],[Emp_status]]="Not_Active",0,1)</f>
        <v>1</v>
      </c>
      <c r="Q202" s="7">
        <f>IFERROR(TBL_Employees[[#This Row],[Bonus %]]*TBL_Employees[[#This Row],[Annual Salary]],0)</f>
        <v>0</v>
      </c>
      <c r="R202" s="7">
        <f>TBL_Employees[[#This Row],[Bonus Amount]]+TBL_Employees[[#This Row],[Annual Salary]]</f>
        <v>87536</v>
      </c>
      <c r="S202" s="6">
        <f>YEAR(TBL_Employees[[#This Row],[Hire Date]])</f>
        <v>2017</v>
      </c>
      <c r="T202" s="6">
        <f>WEEKNUM(TBL_Employees[[#This Row],[Hire Date]],1)</f>
        <v>19</v>
      </c>
      <c r="U202" s="6" t="str">
        <f>TEXT(TBL_Employees[[#This Row],[Hire Date]],"dddd")</f>
        <v>Thursday</v>
      </c>
    </row>
    <row r="203" spans="1:21" x14ac:dyDescent="0.2">
      <c r="A203" s="15" t="s">
        <v>184</v>
      </c>
      <c r="B203" s="15" t="s">
        <v>732</v>
      </c>
      <c r="C203" s="15" t="s">
        <v>68</v>
      </c>
      <c r="D203" s="15" t="s">
        <v>50</v>
      </c>
      <c r="E203" s="15" t="s">
        <v>32</v>
      </c>
      <c r="F203" s="15" t="s">
        <v>17</v>
      </c>
      <c r="G203" s="15" t="s">
        <v>51</v>
      </c>
      <c r="H203" s="15">
        <v>47</v>
      </c>
      <c r="I203" s="15">
        <v>42164</v>
      </c>
      <c r="J203" s="15">
        <v>41429</v>
      </c>
      <c r="K203" s="15">
        <v>0</v>
      </c>
      <c r="L203" s="15" t="s">
        <v>19</v>
      </c>
      <c r="M203" s="15" t="s">
        <v>63</v>
      </c>
      <c r="N203" s="17" t="s">
        <v>21</v>
      </c>
      <c r="O203" s="5" t="str">
        <f>IF(LEN(TBL_Employees[[#This Row],[Exit Date]])&gt;0,"Not_Active","Active")</f>
        <v>Active</v>
      </c>
      <c r="P203" s="6">
        <f>IF(TBL_Employees[[#This Row],[Emp_status]]="Not_Active",0,1)</f>
        <v>1</v>
      </c>
      <c r="Q203" s="7">
        <f>IFERROR(TBL_Employees[[#This Row],[Bonus %]]*TBL_Employees[[#This Row],[Annual Salary]],0)</f>
        <v>0</v>
      </c>
      <c r="R203" s="7">
        <f>TBL_Employees[[#This Row],[Bonus Amount]]+TBL_Employees[[#This Row],[Annual Salary]]</f>
        <v>41429</v>
      </c>
      <c r="S203" s="6">
        <f>YEAR(TBL_Employees[[#This Row],[Hire Date]])</f>
        <v>2015</v>
      </c>
      <c r="T203" s="6">
        <f>WEEKNUM(TBL_Employees[[#This Row],[Hire Date]],1)</f>
        <v>24</v>
      </c>
      <c r="U203" s="6" t="str">
        <f>TEXT(TBL_Employees[[#This Row],[Hire Date]],"dddd")</f>
        <v>Tuesday</v>
      </c>
    </row>
    <row r="204" spans="1:21" x14ac:dyDescent="0.2">
      <c r="A204" s="15" t="s">
        <v>733</v>
      </c>
      <c r="B204" s="15" t="s">
        <v>734</v>
      </c>
      <c r="C204" s="15" t="s">
        <v>14</v>
      </c>
      <c r="D204" s="15" t="s">
        <v>31</v>
      </c>
      <c r="E204" s="15" t="s">
        <v>36</v>
      </c>
      <c r="F204" s="15" t="s">
        <v>28</v>
      </c>
      <c r="G204" s="15" t="s">
        <v>24</v>
      </c>
      <c r="H204" s="15">
        <v>35</v>
      </c>
      <c r="I204" s="15">
        <v>40826</v>
      </c>
      <c r="J204" s="15">
        <v>245482</v>
      </c>
      <c r="K204" s="15">
        <v>0.39</v>
      </c>
      <c r="L204" s="15" t="s">
        <v>19</v>
      </c>
      <c r="M204" s="15" t="s">
        <v>63</v>
      </c>
      <c r="N204" s="17" t="s">
        <v>21</v>
      </c>
      <c r="O204" s="5" t="str">
        <f>IF(LEN(TBL_Employees[[#This Row],[Exit Date]])&gt;0,"Not_Active","Active")</f>
        <v>Active</v>
      </c>
      <c r="P204" s="6">
        <f>IF(TBL_Employees[[#This Row],[Emp_status]]="Not_Active",0,1)</f>
        <v>1</v>
      </c>
      <c r="Q204" s="7">
        <f>IFERROR(TBL_Employees[[#This Row],[Bonus %]]*TBL_Employees[[#This Row],[Annual Salary]],0)</f>
        <v>95737.98000000001</v>
      </c>
      <c r="R204" s="7">
        <f>TBL_Employees[[#This Row],[Bonus Amount]]+TBL_Employees[[#This Row],[Annual Salary]]</f>
        <v>341219.98</v>
      </c>
      <c r="S204" s="6">
        <f>YEAR(TBL_Employees[[#This Row],[Hire Date]])</f>
        <v>2011</v>
      </c>
      <c r="T204" s="6">
        <f>WEEKNUM(TBL_Employees[[#This Row],[Hire Date]],1)</f>
        <v>42</v>
      </c>
      <c r="U204" s="6" t="str">
        <f>TEXT(TBL_Employees[[#This Row],[Hire Date]],"dddd")</f>
        <v>Monday</v>
      </c>
    </row>
    <row r="205" spans="1:21" x14ac:dyDescent="0.2">
      <c r="A205" s="15" t="s">
        <v>327</v>
      </c>
      <c r="B205" s="15" t="s">
        <v>735</v>
      </c>
      <c r="C205" s="15" t="s">
        <v>86</v>
      </c>
      <c r="D205" s="15" t="s">
        <v>31</v>
      </c>
      <c r="E205" s="15" t="s">
        <v>36</v>
      </c>
      <c r="F205" s="15" t="s">
        <v>17</v>
      </c>
      <c r="G205" s="15" t="s">
        <v>18</v>
      </c>
      <c r="H205" s="15">
        <v>25</v>
      </c>
      <c r="I205" s="15">
        <v>43850</v>
      </c>
      <c r="J205" s="15">
        <v>71359</v>
      </c>
      <c r="K205" s="15">
        <v>0</v>
      </c>
      <c r="L205" s="15" t="s">
        <v>19</v>
      </c>
      <c r="M205" s="15" t="s">
        <v>39</v>
      </c>
      <c r="N205" s="17" t="s">
        <v>21</v>
      </c>
      <c r="O205" s="5" t="str">
        <f>IF(LEN(TBL_Employees[[#This Row],[Exit Date]])&gt;0,"Not_Active","Active")</f>
        <v>Active</v>
      </c>
      <c r="P205" s="6">
        <f>IF(TBL_Employees[[#This Row],[Emp_status]]="Not_Active",0,1)</f>
        <v>1</v>
      </c>
      <c r="Q205" s="7">
        <f>IFERROR(TBL_Employees[[#This Row],[Bonus %]]*TBL_Employees[[#This Row],[Annual Salary]],0)</f>
        <v>0</v>
      </c>
      <c r="R205" s="7">
        <f>TBL_Employees[[#This Row],[Bonus Amount]]+TBL_Employees[[#This Row],[Annual Salary]]</f>
        <v>71359</v>
      </c>
      <c r="S205" s="6">
        <f>YEAR(TBL_Employees[[#This Row],[Hire Date]])</f>
        <v>2020</v>
      </c>
      <c r="T205" s="6">
        <f>WEEKNUM(TBL_Employees[[#This Row],[Hire Date]],1)</f>
        <v>4</v>
      </c>
      <c r="U205" s="6" t="str">
        <f>TEXT(TBL_Employees[[#This Row],[Hire Date]],"dddd")</f>
        <v>Monday</v>
      </c>
    </row>
    <row r="206" spans="1:21" x14ac:dyDescent="0.2">
      <c r="A206" s="15" t="s">
        <v>736</v>
      </c>
      <c r="B206" s="15" t="s">
        <v>737</v>
      </c>
      <c r="C206" s="15" t="s">
        <v>40</v>
      </c>
      <c r="D206" s="15" t="s">
        <v>31</v>
      </c>
      <c r="E206" s="15" t="s">
        <v>44</v>
      </c>
      <c r="F206" s="15" t="s">
        <v>28</v>
      </c>
      <c r="G206" s="15" t="s">
        <v>24</v>
      </c>
      <c r="H206" s="15">
        <v>45</v>
      </c>
      <c r="I206" s="15">
        <v>41879</v>
      </c>
      <c r="J206" s="15">
        <v>183161</v>
      </c>
      <c r="K206" s="15">
        <v>0.22</v>
      </c>
      <c r="L206" s="15" t="s">
        <v>19</v>
      </c>
      <c r="M206" s="15" t="s">
        <v>45</v>
      </c>
      <c r="N206" s="17" t="s">
        <v>21</v>
      </c>
      <c r="O206" s="5" t="str">
        <f>IF(LEN(TBL_Employees[[#This Row],[Exit Date]])&gt;0,"Not_Active","Active")</f>
        <v>Active</v>
      </c>
      <c r="P206" s="6">
        <f>IF(TBL_Employees[[#This Row],[Emp_status]]="Not_Active",0,1)</f>
        <v>1</v>
      </c>
      <c r="Q206" s="7">
        <f>IFERROR(TBL_Employees[[#This Row],[Bonus %]]*TBL_Employees[[#This Row],[Annual Salary]],0)</f>
        <v>40295.42</v>
      </c>
      <c r="R206" s="7">
        <f>TBL_Employees[[#This Row],[Bonus Amount]]+TBL_Employees[[#This Row],[Annual Salary]]</f>
        <v>223456.41999999998</v>
      </c>
      <c r="S206" s="6">
        <f>YEAR(TBL_Employees[[#This Row],[Hire Date]])</f>
        <v>2014</v>
      </c>
      <c r="T206" s="6">
        <f>WEEKNUM(TBL_Employees[[#This Row],[Hire Date]],1)</f>
        <v>35</v>
      </c>
      <c r="U206" s="6" t="str">
        <f>TEXT(TBL_Employees[[#This Row],[Hire Date]],"dddd")</f>
        <v>Thursday</v>
      </c>
    </row>
    <row r="207" spans="1:21" x14ac:dyDescent="0.2">
      <c r="A207" s="15" t="s">
        <v>738</v>
      </c>
      <c r="B207" s="15" t="s">
        <v>162</v>
      </c>
      <c r="C207" s="15" t="s">
        <v>89</v>
      </c>
      <c r="D207" s="15" t="s">
        <v>27</v>
      </c>
      <c r="E207" s="15" t="s">
        <v>32</v>
      </c>
      <c r="F207" s="15" t="s">
        <v>28</v>
      </c>
      <c r="G207" s="15" t="s">
        <v>18</v>
      </c>
      <c r="H207" s="15">
        <v>58</v>
      </c>
      <c r="I207" s="15">
        <v>34176</v>
      </c>
      <c r="J207" s="15">
        <v>69260</v>
      </c>
      <c r="K207" s="15">
        <v>0</v>
      </c>
      <c r="L207" s="15" t="s">
        <v>19</v>
      </c>
      <c r="M207" s="15" t="s">
        <v>39</v>
      </c>
      <c r="N207" s="17" t="s">
        <v>21</v>
      </c>
      <c r="O207" s="5" t="str">
        <f>IF(LEN(TBL_Employees[[#This Row],[Exit Date]])&gt;0,"Not_Active","Active")</f>
        <v>Active</v>
      </c>
      <c r="P207" s="6">
        <f>IF(TBL_Employees[[#This Row],[Emp_status]]="Not_Active",0,1)</f>
        <v>1</v>
      </c>
      <c r="Q207" s="7">
        <f>IFERROR(TBL_Employees[[#This Row],[Bonus %]]*TBL_Employees[[#This Row],[Annual Salary]],0)</f>
        <v>0</v>
      </c>
      <c r="R207" s="7">
        <f>TBL_Employees[[#This Row],[Bonus Amount]]+TBL_Employees[[#This Row],[Annual Salary]]</f>
        <v>69260</v>
      </c>
      <c r="S207" s="6">
        <f>YEAR(TBL_Employees[[#This Row],[Hire Date]])</f>
        <v>1993</v>
      </c>
      <c r="T207" s="6">
        <f>WEEKNUM(TBL_Employees[[#This Row],[Hire Date]],1)</f>
        <v>31</v>
      </c>
      <c r="U207" s="6" t="str">
        <f>TEXT(TBL_Employees[[#This Row],[Hire Date]],"dddd")</f>
        <v>Monday</v>
      </c>
    </row>
    <row r="208" spans="1:21" x14ac:dyDescent="0.2">
      <c r="A208" s="15" t="s">
        <v>739</v>
      </c>
      <c r="B208" s="15" t="s">
        <v>740</v>
      </c>
      <c r="C208" s="15" t="s">
        <v>69</v>
      </c>
      <c r="D208" s="15" t="s">
        <v>31</v>
      </c>
      <c r="E208" s="15" t="s">
        <v>44</v>
      </c>
      <c r="F208" s="15" t="s">
        <v>28</v>
      </c>
      <c r="G208" s="15" t="s">
        <v>18</v>
      </c>
      <c r="H208" s="15">
        <v>51</v>
      </c>
      <c r="I208" s="15">
        <v>36442</v>
      </c>
      <c r="J208" s="15">
        <v>95639</v>
      </c>
      <c r="K208" s="15">
        <v>0</v>
      </c>
      <c r="L208" s="15" t="s">
        <v>19</v>
      </c>
      <c r="M208" s="15" t="s">
        <v>25</v>
      </c>
      <c r="N208" s="17" t="s">
        <v>21</v>
      </c>
      <c r="O208" s="5" t="str">
        <f>IF(LEN(TBL_Employees[[#This Row],[Exit Date]])&gt;0,"Not_Active","Active")</f>
        <v>Active</v>
      </c>
      <c r="P208" s="6">
        <f>IF(TBL_Employees[[#This Row],[Emp_status]]="Not_Active",0,1)</f>
        <v>1</v>
      </c>
      <c r="Q208" s="7">
        <f>IFERROR(TBL_Employees[[#This Row],[Bonus %]]*TBL_Employees[[#This Row],[Annual Salary]],0)</f>
        <v>0</v>
      </c>
      <c r="R208" s="7">
        <f>TBL_Employees[[#This Row],[Bonus Amount]]+TBL_Employees[[#This Row],[Annual Salary]]</f>
        <v>95639</v>
      </c>
      <c r="S208" s="6">
        <f>YEAR(TBL_Employees[[#This Row],[Hire Date]])</f>
        <v>1999</v>
      </c>
      <c r="T208" s="6">
        <f>WEEKNUM(TBL_Employees[[#This Row],[Hire Date]],1)</f>
        <v>41</v>
      </c>
      <c r="U208" s="6" t="str">
        <f>TEXT(TBL_Employees[[#This Row],[Hire Date]],"dddd")</f>
        <v>Saturday</v>
      </c>
    </row>
    <row r="209" spans="1:21" x14ac:dyDescent="0.2">
      <c r="A209" s="15" t="s">
        <v>741</v>
      </c>
      <c r="B209" s="15" t="s">
        <v>742</v>
      </c>
      <c r="C209" s="15" t="s">
        <v>62</v>
      </c>
      <c r="D209" s="15" t="s">
        <v>23</v>
      </c>
      <c r="E209" s="15" t="s">
        <v>16</v>
      </c>
      <c r="F209" s="15" t="s">
        <v>28</v>
      </c>
      <c r="G209" s="15" t="s">
        <v>24</v>
      </c>
      <c r="H209" s="15">
        <v>48</v>
      </c>
      <c r="I209" s="15">
        <v>38168</v>
      </c>
      <c r="J209" s="15">
        <v>120660</v>
      </c>
      <c r="K209" s="15">
        <v>7.0000000000000007E-2</v>
      </c>
      <c r="L209" s="15" t="s">
        <v>33</v>
      </c>
      <c r="M209" s="15" t="s">
        <v>34</v>
      </c>
      <c r="N209" s="17" t="s">
        <v>21</v>
      </c>
      <c r="O209" s="5" t="str">
        <f>IF(LEN(TBL_Employees[[#This Row],[Exit Date]])&gt;0,"Not_Active","Active")</f>
        <v>Active</v>
      </c>
      <c r="P209" s="6">
        <f>IF(TBL_Employees[[#This Row],[Emp_status]]="Not_Active",0,1)</f>
        <v>1</v>
      </c>
      <c r="Q209" s="7">
        <f>IFERROR(TBL_Employees[[#This Row],[Bonus %]]*TBL_Employees[[#This Row],[Annual Salary]],0)</f>
        <v>8446.2000000000007</v>
      </c>
      <c r="R209" s="7">
        <f>TBL_Employees[[#This Row],[Bonus Amount]]+TBL_Employees[[#This Row],[Annual Salary]]</f>
        <v>129106.2</v>
      </c>
      <c r="S209" s="6">
        <f>YEAR(TBL_Employees[[#This Row],[Hire Date]])</f>
        <v>2004</v>
      </c>
      <c r="T209" s="6">
        <f>WEEKNUM(TBL_Employees[[#This Row],[Hire Date]],1)</f>
        <v>27</v>
      </c>
      <c r="U209" s="6" t="str">
        <f>TEXT(TBL_Employees[[#This Row],[Hire Date]],"dddd")</f>
        <v>Wednesday</v>
      </c>
    </row>
    <row r="210" spans="1:21" x14ac:dyDescent="0.2">
      <c r="A210" s="15" t="s">
        <v>743</v>
      </c>
      <c r="B210" s="15" t="s">
        <v>744</v>
      </c>
      <c r="C210" s="15" t="s">
        <v>42</v>
      </c>
      <c r="D210" s="15" t="s">
        <v>50</v>
      </c>
      <c r="E210" s="15" t="s">
        <v>32</v>
      </c>
      <c r="F210" s="15" t="s">
        <v>28</v>
      </c>
      <c r="G210" s="15" t="s">
        <v>47</v>
      </c>
      <c r="H210" s="15">
        <v>36</v>
      </c>
      <c r="I210" s="15">
        <v>44556</v>
      </c>
      <c r="J210" s="15">
        <v>75119</v>
      </c>
      <c r="K210" s="15">
        <v>0</v>
      </c>
      <c r="L210" s="15" t="s">
        <v>19</v>
      </c>
      <c r="M210" s="15" t="s">
        <v>20</v>
      </c>
      <c r="N210" s="17" t="s">
        <v>21</v>
      </c>
      <c r="O210" s="5" t="str">
        <f>IF(LEN(TBL_Employees[[#This Row],[Exit Date]])&gt;0,"Not_Active","Active")</f>
        <v>Active</v>
      </c>
      <c r="P210" s="6">
        <f>IF(TBL_Employees[[#This Row],[Emp_status]]="Not_Active",0,1)</f>
        <v>1</v>
      </c>
      <c r="Q210" s="7">
        <f>IFERROR(TBL_Employees[[#This Row],[Bonus %]]*TBL_Employees[[#This Row],[Annual Salary]],0)</f>
        <v>0</v>
      </c>
      <c r="R210" s="7">
        <f>TBL_Employees[[#This Row],[Bonus Amount]]+TBL_Employees[[#This Row],[Annual Salary]]</f>
        <v>75119</v>
      </c>
      <c r="S210" s="6">
        <f>YEAR(TBL_Employees[[#This Row],[Hire Date]])</f>
        <v>2021</v>
      </c>
      <c r="T210" s="6">
        <f>WEEKNUM(TBL_Employees[[#This Row],[Hire Date]],1)</f>
        <v>53</v>
      </c>
      <c r="U210" s="6" t="str">
        <f>TEXT(TBL_Employees[[#This Row],[Hire Date]],"dddd")</f>
        <v>Sunday</v>
      </c>
    </row>
    <row r="211" spans="1:21" x14ac:dyDescent="0.2">
      <c r="A211" s="15" t="s">
        <v>258</v>
      </c>
      <c r="B211" s="15" t="s">
        <v>745</v>
      </c>
      <c r="C211" s="15" t="s">
        <v>14</v>
      </c>
      <c r="D211" s="15" t="s">
        <v>65</v>
      </c>
      <c r="E211" s="15" t="s">
        <v>16</v>
      </c>
      <c r="F211" s="15" t="s">
        <v>28</v>
      </c>
      <c r="G211" s="15" t="s">
        <v>24</v>
      </c>
      <c r="H211" s="15">
        <v>59</v>
      </c>
      <c r="I211" s="15">
        <v>40681</v>
      </c>
      <c r="J211" s="15">
        <v>192213</v>
      </c>
      <c r="K211" s="15">
        <v>0.4</v>
      </c>
      <c r="L211" s="15" t="s">
        <v>19</v>
      </c>
      <c r="M211" s="15" t="s">
        <v>20</v>
      </c>
      <c r="N211" s="17" t="s">
        <v>21</v>
      </c>
      <c r="O211" s="5" t="str">
        <f>IF(LEN(TBL_Employees[[#This Row],[Exit Date]])&gt;0,"Not_Active","Active")</f>
        <v>Active</v>
      </c>
      <c r="P211" s="6">
        <f>IF(TBL_Employees[[#This Row],[Emp_status]]="Not_Active",0,1)</f>
        <v>1</v>
      </c>
      <c r="Q211" s="7">
        <f>IFERROR(TBL_Employees[[#This Row],[Bonus %]]*TBL_Employees[[#This Row],[Annual Salary]],0)</f>
        <v>76885.2</v>
      </c>
      <c r="R211" s="7">
        <f>TBL_Employees[[#This Row],[Bonus Amount]]+TBL_Employees[[#This Row],[Annual Salary]]</f>
        <v>269098.2</v>
      </c>
      <c r="S211" s="6">
        <f>YEAR(TBL_Employees[[#This Row],[Hire Date]])</f>
        <v>2011</v>
      </c>
      <c r="T211" s="6">
        <f>WEEKNUM(TBL_Employees[[#This Row],[Hire Date]],1)</f>
        <v>21</v>
      </c>
      <c r="U211" s="6" t="str">
        <f>TEXT(TBL_Employees[[#This Row],[Hire Date]],"dddd")</f>
        <v>Wednesday</v>
      </c>
    </row>
    <row r="212" spans="1:21" x14ac:dyDescent="0.2">
      <c r="A212" s="15" t="s">
        <v>746</v>
      </c>
      <c r="B212" s="15" t="s">
        <v>747</v>
      </c>
      <c r="C212" s="15" t="s">
        <v>94</v>
      </c>
      <c r="D212" s="15" t="s">
        <v>50</v>
      </c>
      <c r="E212" s="15" t="s">
        <v>44</v>
      </c>
      <c r="F212" s="15" t="s">
        <v>17</v>
      </c>
      <c r="G212" s="15" t="s">
        <v>51</v>
      </c>
      <c r="H212" s="15">
        <v>45</v>
      </c>
      <c r="I212" s="15">
        <v>41769</v>
      </c>
      <c r="J212" s="15">
        <v>65047</v>
      </c>
      <c r="K212" s="15">
        <v>0</v>
      </c>
      <c r="L212" s="15" t="s">
        <v>52</v>
      </c>
      <c r="M212" s="15" t="s">
        <v>53</v>
      </c>
      <c r="N212" s="17" t="s">
        <v>21</v>
      </c>
      <c r="O212" s="5" t="str">
        <f>IF(LEN(TBL_Employees[[#This Row],[Exit Date]])&gt;0,"Not_Active","Active")</f>
        <v>Active</v>
      </c>
      <c r="P212" s="6">
        <f>IF(TBL_Employees[[#This Row],[Emp_status]]="Not_Active",0,1)</f>
        <v>1</v>
      </c>
      <c r="Q212" s="7">
        <f>IFERROR(TBL_Employees[[#This Row],[Bonus %]]*TBL_Employees[[#This Row],[Annual Salary]],0)</f>
        <v>0</v>
      </c>
      <c r="R212" s="7">
        <f>TBL_Employees[[#This Row],[Bonus Amount]]+TBL_Employees[[#This Row],[Annual Salary]]</f>
        <v>65047</v>
      </c>
      <c r="S212" s="6">
        <f>YEAR(TBL_Employees[[#This Row],[Hire Date]])</f>
        <v>2014</v>
      </c>
      <c r="T212" s="6">
        <f>WEEKNUM(TBL_Employees[[#This Row],[Hire Date]],1)</f>
        <v>19</v>
      </c>
      <c r="U212" s="6" t="str">
        <f>TEXT(TBL_Employees[[#This Row],[Hire Date]],"dddd")</f>
        <v>Saturday</v>
      </c>
    </row>
    <row r="213" spans="1:21" x14ac:dyDescent="0.2">
      <c r="A213" s="15" t="s">
        <v>748</v>
      </c>
      <c r="B213" s="15" t="s">
        <v>749</v>
      </c>
      <c r="C213" s="15" t="s">
        <v>61</v>
      </c>
      <c r="D213" s="15" t="s">
        <v>50</v>
      </c>
      <c r="E213" s="15" t="s">
        <v>36</v>
      </c>
      <c r="F213" s="15" t="s">
        <v>28</v>
      </c>
      <c r="G213" s="15" t="s">
        <v>18</v>
      </c>
      <c r="H213" s="15">
        <v>29</v>
      </c>
      <c r="I213" s="15">
        <v>42810</v>
      </c>
      <c r="J213" s="15">
        <v>151413</v>
      </c>
      <c r="K213" s="15">
        <v>0.15</v>
      </c>
      <c r="L213" s="15" t="s">
        <v>19</v>
      </c>
      <c r="M213" s="15" t="s">
        <v>63</v>
      </c>
      <c r="N213" s="17" t="s">
        <v>21</v>
      </c>
      <c r="O213" s="5" t="str">
        <f>IF(LEN(TBL_Employees[[#This Row],[Exit Date]])&gt;0,"Not_Active","Active")</f>
        <v>Active</v>
      </c>
      <c r="P213" s="6">
        <f>IF(TBL_Employees[[#This Row],[Emp_status]]="Not_Active",0,1)</f>
        <v>1</v>
      </c>
      <c r="Q213" s="7">
        <f>IFERROR(TBL_Employees[[#This Row],[Bonus %]]*TBL_Employees[[#This Row],[Annual Salary]],0)</f>
        <v>22711.95</v>
      </c>
      <c r="R213" s="7">
        <f>TBL_Employees[[#This Row],[Bonus Amount]]+TBL_Employees[[#This Row],[Annual Salary]]</f>
        <v>174124.95</v>
      </c>
      <c r="S213" s="6">
        <f>YEAR(TBL_Employees[[#This Row],[Hire Date]])</f>
        <v>2017</v>
      </c>
      <c r="T213" s="6">
        <f>WEEKNUM(TBL_Employees[[#This Row],[Hire Date]],1)</f>
        <v>11</v>
      </c>
      <c r="U213" s="6" t="str">
        <f>TEXT(TBL_Employees[[#This Row],[Hire Date]],"dddd")</f>
        <v>Thursday</v>
      </c>
    </row>
    <row r="214" spans="1:21" x14ac:dyDescent="0.2">
      <c r="A214" s="15" t="s">
        <v>750</v>
      </c>
      <c r="B214" s="15" t="s">
        <v>751</v>
      </c>
      <c r="C214" s="15" t="s">
        <v>42</v>
      </c>
      <c r="D214" s="15" t="s">
        <v>65</v>
      </c>
      <c r="E214" s="15" t="s">
        <v>44</v>
      </c>
      <c r="F214" s="15" t="s">
        <v>28</v>
      </c>
      <c r="G214" s="15" t="s">
        <v>18</v>
      </c>
      <c r="H214" s="15">
        <v>62</v>
      </c>
      <c r="I214" s="15">
        <v>37733</v>
      </c>
      <c r="J214" s="15">
        <v>76906</v>
      </c>
      <c r="K214" s="15">
        <v>0</v>
      </c>
      <c r="L214" s="15" t="s">
        <v>19</v>
      </c>
      <c r="M214" s="15" t="s">
        <v>63</v>
      </c>
      <c r="N214" s="17" t="s">
        <v>21</v>
      </c>
      <c r="O214" s="5" t="str">
        <f>IF(LEN(TBL_Employees[[#This Row],[Exit Date]])&gt;0,"Not_Active","Active")</f>
        <v>Active</v>
      </c>
      <c r="P214" s="6">
        <f>IF(TBL_Employees[[#This Row],[Emp_status]]="Not_Active",0,1)</f>
        <v>1</v>
      </c>
      <c r="Q214" s="7">
        <f>IFERROR(TBL_Employees[[#This Row],[Bonus %]]*TBL_Employees[[#This Row],[Annual Salary]],0)</f>
        <v>0</v>
      </c>
      <c r="R214" s="7">
        <f>TBL_Employees[[#This Row],[Bonus Amount]]+TBL_Employees[[#This Row],[Annual Salary]]</f>
        <v>76906</v>
      </c>
      <c r="S214" s="6">
        <f>YEAR(TBL_Employees[[#This Row],[Hire Date]])</f>
        <v>2003</v>
      </c>
      <c r="T214" s="6">
        <f>WEEKNUM(TBL_Employees[[#This Row],[Hire Date]],1)</f>
        <v>17</v>
      </c>
      <c r="U214" s="6" t="str">
        <f>TEXT(TBL_Employees[[#This Row],[Hire Date]],"dddd")</f>
        <v>Tuesday</v>
      </c>
    </row>
    <row r="215" spans="1:21" x14ac:dyDescent="0.2">
      <c r="A215" s="15" t="s">
        <v>752</v>
      </c>
      <c r="B215" s="15" t="s">
        <v>753</v>
      </c>
      <c r="C215" s="15" t="s">
        <v>62</v>
      </c>
      <c r="D215" s="15" t="s">
        <v>27</v>
      </c>
      <c r="E215" s="15" t="s">
        <v>32</v>
      </c>
      <c r="F215" s="15" t="s">
        <v>28</v>
      </c>
      <c r="G215" s="15" t="s">
        <v>24</v>
      </c>
      <c r="H215" s="15">
        <v>51</v>
      </c>
      <c r="I215" s="15">
        <v>34388</v>
      </c>
      <c r="J215" s="15">
        <v>122802</v>
      </c>
      <c r="K215" s="15">
        <v>0.05</v>
      </c>
      <c r="L215" s="15" t="s">
        <v>33</v>
      </c>
      <c r="M215" s="15" t="s">
        <v>74</v>
      </c>
      <c r="N215" s="17" t="s">
        <v>21</v>
      </c>
      <c r="O215" s="5" t="str">
        <f>IF(LEN(TBL_Employees[[#This Row],[Exit Date]])&gt;0,"Not_Active","Active")</f>
        <v>Active</v>
      </c>
      <c r="P215" s="6">
        <f>IF(TBL_Employees[[#This Row],[Emp_status]]="Not_Active",0,1)</f>
        <v>1</v>
      </c>
      <c r="Q215" s="7">
        <f>IFERROR(TBL_Employees[[#This Row],[Bonus %]]*TBL_Employees[[#This Row],[Annual Salary]],0)</f>
        <v>6140.1</v>
      </c>
      <c r="R215" s="7">
        <f>TBL_Employees[[#This Row],[Bonus Amount]]+TBL_Employees[[#This Row],[Annual Salary]]</f>
        <v>128942.1</v>
      </c>
      <c r="S215" s="6">
        <f>YEAR(TBL_Employees[[#This Row],[Hire Date]])</f>
        <v>1994</v>
      </c>
      <c r="T215" s="6">
        <f>WEEKNUM(TBL_Employees[[#This Row],[Hire Date]],1)</f>
        <v>9</v>
      </c>
      <c r="U215" s="6" t="str">
        <f>TEXT(TBL_Employees[[#This Row],[Hire Date]],"dddd")</f>
        <v>Wednesday</v>
      </c>
    </row>
    <row r="216" spans="1:21" x14ac:dyDescent="0.2">
      <c r="A216" s="15" t="s">
        <v>754</v>
      </c>
      <c r="B216" s="15" t="s">
        <v>755</v>
      </c>
      <c r="C216" s="15" t="s">
        <v>86</v>
      </c>
      <c r="D216" s="15" t="s">
        <v>31</v>
      </c>
      <c r="E216" s="15" t="s">
        <v>16</v>
      </c>
      <c r="F216" s="15" t="s">
        <v>28</v>
      </c>
      <c r="G216" s="15" t="s">
        <v>51</v>
      </c>
      <c r="H216" s="15">
        <v>47</v>
      </c>
      <c r="I216" s="15">
        <v>35990</v>
      </c>
      <c r="J216" s="15">
        <v>99091</v>
      </c>
      <c r="K216" s="15">
        <v>0</v>
      </c>
      <c r="L216" s="15" t="s">
        <v>19</v>
      </c>
      <c r="M216" s="15" t="s">
        <v>25</v>
      </c>
      <c r="N216" s="17" t="s">
        <v>21</v>
      </c>
      <c r="O216" s="5" t="str">
        <f>IF(LEN(TBL_Employees[[#This Row],[Exit Date]])&gt;0,"Not_Active","Active")</f>
        <v>Active</v>
      </c>
      <c r="P216" s="6">
        <f>IF(TBL_Employees[[#This Row],[Emp_status]]="Not_Active",0,1)</f>
        <v>1</v>
      </c>
      <c r="Q216" s="7">
        <f>IFERROR(TBL_Employees[[#This Row],[Bonus %]]*TBL_Employees[[#This Row],[Annual Salary]],0)</f>
        <v>0</v>
      </c>
      <c r="R216" s="7">
        <f>TBL_Employees[[#This Row],[Bonus Amount]]+TBL_Employees[[#This Row],[Annual Salary]]</f>
        <v>99091</v>
      </c>
      <c r="S216" s="6">
        <f>YEAR(TBL_Employees[[#This Row],[Hire Date]])</f>
        <v>1998</v>
      </c>
      <c r="T216" s="6">
        <f>WEEKNUM(TBL_Employees[[#This Row],[Hire Date]],1)</f>
        <v>29</v>
      </c>
      <c r="U216" s="6" t="str">
        <f>TEXT(TBL_Employees[[#This Row],[Hire Date]],"dddd")</f>
        <v>Tuesday</v>
      </c>
    </row>
    <row r="217" spans="1:21" x14ac:dyDescent="0.2">
      <c r="A217" s="15" t="s">
        <v>219</v>
      </c>
      <c r="B217" s="15" t="s">
        <v>756</v>
      </c>
      <c r="C217" s="15" t="s">
        <v>84</v>
      </c>
      <c r="D217" s="15" t="s">
        <v>31</v>
      </c>
      <c r="E217" s="15" t="s">
        <v>36</v>
      </c>
      <c r="F217" s="15" t="s">
        <v>28</v>
      </c>
      <c r="G217" s="15" t="s">
        <v>51</v>
      </c>
      <c r="H217" s="15">
        <v>40</v>
      </c>
      <c r="I217" s="15">
        <v>39506</v>
      </c>
      <c r="J217" s="15">
        <v>113987</v>
      </c>
      <c r="K217" s="15">
        <v>0</v>
      </c>
      <c r="L217" s="15" t="s">
        <v>52</v>
      </c>
      <c r="M217" s="15" t="s">
        <v>81</v>
      </c>
      <c r="N217" s="17" t="s">
        <v>21</v>
      </c>
      <c r="O217" s="5" t="str">
        <f>IF(LEN(TBL_Employees[[#This Row],[Exit Date]])&gt;0,"Not_Active","Active")</f>
        <v>Active</v>
      </c>
      <c r="P217" s="6">
        <f>IF(TBL_Employees[[#This Row],[Emp_status]]="Not_Active",0,1)</f>
        <v>1</v>
      </c>
      <c r="Q217" s="7">
        <f>IFERROR(TBL_Employees[[#This Row],[Bonus %]]*TBL_Employees[[#This Row],[Annual Salary]],0)</f>
        <v>0</v>
      </c>
      <c r="R217" s="7">
        <f>TBL_Employees[[#This Row],[Bonus Amount]]+TBL_Employees[[#This Row],[Annual Salary]]</f>
        <v>113987</v>
      </c>
      <c r="S217" s="6">
        <f>YEAR(TBL_Employees[[#This Row],[Hire Date]])</f>
        <v>2008</v>
      </c>
      <c r="T217" s="6">
        <f>WEEKNUM(TBL_Employees[[#This Row],[Hire Date]],1)</f>
        <v>9</v>
      </c>
      <c r="U217" s="6" t="str">
        <f>TEXT(TBL_Employees[[#This Row],[Hire Date]],"dddd")</f>
        <v>Thursday</v>
      </c>
    </row>
    <row r="218" spans="1:21" x14ac:dyDescent="0.2">
      <c r="A218" s="15" t="s">
        <v>322</v>
      </c>
      <c r="B218" s="15" t="s">
        <v>311</v>
      </c>
      <c r="C218" s="15" t="s">
        <v>42</v>
      </c>
      <c r="D218" s="15" t="s">
        <v>15</v>
      </c>
      <c r="E218" s="15" t="s">
        <v>32</v>
      </c>
      <c r="F218" s="15" t="s">
        <v>17</v>
      </c>
      <c r="G218" s="15" t="s">
        <v>18</v>
      </c>
      <c r="H218" s="15">
        <v>28</v>
      </c>
      <c r="I218" s="15">
        <v>44078</v>
      </c>
      <c r="J218" s="15">
        <v>95045</v>
      </c>
      <c r="K218" s="15">
        <v>0</v>
      </c>
      <c r="L218" s="15" t="s">
        <v>19</v>
      </c>
      <c r="M218" s="15" t="s">
        <v>20</v>
      </c>
      <c r="N218" s="17" t="s">
        <v>21</v>
      </c>
      <c r="O218" s="5" t="str">
        <f>IF(LEN(TBL_Employees[[#This Row],[Exit Date]])&gt;0,"Not_Active","Active")</f>
        <v>Active</v>
      </c>
      <c r="P218" s="6">
        <f>IF(TBL_Employees[[#This Row],[Emp_status]]="Not_Active",0,1)</f>
        <v>1</v>
      </c>
      <c r="Q218" s="7">
        <f>IFERROR(TBL_Employees[[#This Row],[Bonus %]]*TBL_Employees[[#This Row],[Annual Salary]],0)</f>
        <v>0</v>
      </c>
      <c r="R218" s="7">
        <f>TBL_Employees[[#This Row],[Bonus Amount]]+TBL_Employees[[#This Row],[Annual Salary]]</f>
        <v>95045</v>
      </c>
      <c r="S218" s="6">
        <f>YEAR(TBL_Employees[[#This Row],[Hire Date]])</f>
        <v>2020</v>
      </c>
      <c r="T218" s="6">
        <f>WEEKNUM(TBL_Employees[[#This Row],[Hire Date]],1)</f>
        <v>36</v>
      </c>
      <c r="U218" s="6" t="str">
        <f>TEXT(TBL_Employees[[#This Row],[Hire Date]],"dddd")</f>
        <v>Friday</v>
      </c>
    </row>
    <row r="219" spans="1:21" x14ac:dyDescent="0.2">
      <c r="A219" s="15" t="s">
        <v>757</v>
      </c>
      <c r="B219" s="15" t="s">
        <v>758</v>
      </c>
      <c r="C219" s="15" t="s">
        <v>14</v>
      </c>
      <c r="D219" s="15" t="s">
        <v>43</v>
      </c>
      <c r="E219" s="15" t="s">
        <v>44</v>
      </c>
      <c r="F219" s="15" t="s">
        <v>17</v>
      </c>
      <c r="G219" s="15" t="s">
        <v>18</v>
      </c>
      <c r="H219" s="15">
        <v>29</v>
      </c>
      <c r="I219" s="15">
        <v>42740</v>
      </c>
      <c r="J219" s="15">
        <v>190401</v>
      </c>
      <c r="K219" s="15">
        <v>0.37</v>
      </c>
      <c r="L219" s="15" t="s">
        <v>19</v>
      </c>
      <c r="M219" s="15" t="s">
        <v>29</v>
      </c>
      <c r="N219" s="17" t="s">
        <v>21</v>
      </c>
      <c r="O219" s="5" t="str">
        <f>IF(LEN(TBL_Employees[[#This Row],[Exit Date]])&gt;0,"Not_Active","Active")</f>
        <v>Active</v>
      </c>
      <c r="P219" s="6">
        <f>IF(TBL_Employees[[#This Row],[Emp_status]]="Not_Active",0,1)</f>
        <v>1</v>
      </c>
      <c r="Q219" s="7">
        <f>IFERROR(TBL_Employees[[#This Row],[Bonus %]]*TBL_Employees[[#This Row],[Annual Salary]],0)</f>
        <v>70448.37</v>
      </c>
      <c r="R219" s="7">
        <f>TBL_Employees[[#This Row],[Bonus Amount]]+TBL_Employees[[#This Row],[Annual Salary]]</f>
        <v>260849.37</v>
      </c>
      <c r="S219" s="6">
        <f>YEAR(TBL_Employees[[#This Row],[Hire Date]])</f>
        <v>2017</v>
      </c>
      <c r="T219" s="6">
        <f>WEEKNUM(TBL_Employees[[#This Row],[Hire Date]],1)</f>
        <v>1</v>
      </c>
      <c r="U219" s="6" t="str">
        <f>TEXT(TBL_Employees[[#This Row],[Hire Date]],"dddd")</f>
        <v>Thursday</v>
      </c>
    </row>
    <row r="220" spans="1:21" x14ac:dyDescent="0.2">
      <c r="A220" s="15" t="s">
        <v>759</v>
      </c>
      <c r="B220" s="15" t="s">
        <v>760</v>
      </c>
      <c r="C220" s="15" t="s">
        <v>42</v>
      </c>
      <c r="D220" s="15" t="s">
        <v>15</v>
      </c>
      <c r="E220" s="15" t="s">
        <v>32</v>
      </c>
      <c r="F220" s="15" t="s">
        <v>28</v>
      </c>
      <c r="G220" s="15" t="s">
        <v>51</v>
      </c>
      <c r="H220" s="15">
        <v>46</v>
      </c>
      <c r="I220" s="15">
        <v>41294</v>
      </c>
      <c r="J220" s="15">
        <v>86061</v>
      </c>
      <c r="K220" s="15">
        <v>0</v>
      </c>
      <c r="L220" s="15" t="s">
        <v>52</v>
      </c>
      <c r="M220" s="15" t="s">
        <v>66</v>
      </c>
      <c r="N220" s="17" t="s">
        <v>21</v>
      </c>
      <c r="O220" s="5" t="str">
        <f>IF(LEN(TBL_Employees[[#This Row],[Exit Date]])&gt;0,"Not_Active","Active")</f>
        <v>Active</v>
      </c>
      <c r="P220" s="6">
        <f>IF(TBL_Employees[[#This Row],[Emp_status]]="Not_Active",0,1)</f>
        <v>1</v>
      </c>
      <c r="Q220" s="7">
        <f>IFERROR(TBL_Employees[[#This Row],[Bonus %]]*TBL_Employees[[#This Row],[Annual Salary]],0)</f>
        <v>0</v>
      </c>
      <c r="R220" s="7">
        <f>TBL_Employees[[#This Row],[Bonus Amount]]+TBL_Employees[[#This Row],[Annual Salary]]</f>
        <v>86061</v>
      </c>
      <c r="S220" s="6">
        <f>YEAR(TBL_Employees[[#This Row],[Hire Date]])</f>
        <v>2013</v>
      </c>
      <c r="T220" s="6">
        <f>WEEKNUM(TBL_Employees[[#This Row],[Hire Date]],1)</f>
        <v>4</v>
      </c>
      <c r="U220" s="6" t="str">
        <f>TEXT(TBL_Employees[[#This Row],[Hire Date]],"dddd")</f>
        <v>Sunday</v>
      </c>
    </row>
    <row r="221" spans="1:21" x14ac:dyDescent="0.2">
      <c r="A221" s="15" t="s">
        <v>761</v>
      </c>
      <c r="B221" s="15" t="s">
        <v>762</v>
      </c>
      <c r="C221" s="15" t="s">
        <v>49</v>
      </c>
      <c r="D221" s="15" t="s">
        <v>50</v>
      </c>
      <c r="E221" s="15" t="s">
        <v>44</v>
      </c>
      <c r="F221" s="15" t="s">
        <v>28</v>
      </c>
      <c r="G221" s="15" t="s">
        <v>51</v>
      </c>
      <c r="H221" s="15">
        <v>45</v>
      </c>
      <c r="I221" s="15">
        <v>44237</v>
      </c>
      <c r="J221" s="15">
        <v>79882</v>
      </c>
      <c r="K221" s="15">
        <v>0</v>
      </c>
      <c r="L221" s="15" t="s">
        <v>19</v>
      </c>
      <c r="M221" s="15" t="s">
        <v>39</v>
      </c>
      <c r="N221" s="17" t="s">
        <v>21</v>
      </c>
      <c r="O221" s="5" t="str">
        <f>IF(LEN(TBL_Employees[[#This Row],[Exit Date]])&gt;0,"Not_Active","Active")</f>
        <v>Active</v>
      </c>
      <c r="P221" s="6">
        <f>IF(TBL_Employees[[#This Row],[Emp_status]]="Not_Active",0,1)</f>
        <v>1</v>
      </c>
      <c r="Q221" s="7">
        <f>IFERROR(TBL_Employees[[#This Row],[Bonus %]]*TBL_Employees[[#This Row],[Annual Salary]],0)</f>
        <v>0</v>
      </c>
      <c r="R221" s="7">
        <f>TBL_Employees[[#This Row],[Bonus Amount]]+TBL_Employees[[#This Row],[Annual Salary]]</f>
        <v>79882</v>
      </c>
      <c r="S221" s="6">
        <f>YEAR(TBL_Employees[[#This Row],[Hire Date]])</f>
        <v>2021</v>
      </c>
      <c r="T221" s="6">
        <f>WEEKNUM(TBL_Employees[[#This Row],[Hire Date]],1)</f>
        <v>7</v>
      </c>
      <c r="U221" s="6" t="str">
        <f>TEXT(TBL_Employees[[#This Row],[Hire Date]],"dddd")</f>
        <v>Wednesday</v>
      </c>
    </row>
    <row r="222" spans="1:21" x14ac:dyDescent="0.2">
      <c r="A222" s="15" t="s">
        <v>102</v>
      </c>
      <c r="B222" s="15" t="s">
        <v>763</v>
      </c>
      <c r="C222" s="15" t="s">
        <v>14</v>
      </c>
      <c r="D222" s="15" t="s">
        <v>31</v>
      </c>
      <c r="E222" s="15" t="s">
        <v>36</v>
      </c>
      <c r="F222" s="15" t="s">
        <v>17</v>
      </c>
      <c r="G222" s="15" t="s">
        <v>18</v>
      </c>
      <c r="H222" s="15">
        <v>30</v>
      </c>
      <c r="I222" s="15">
        <v>43165</v>
      </c>
      <c r="J222" s="15">
        <v>255431</v>
      </c>
      <c r="K222" s="15">
        <v>0.36</v>
      </c>
      <c r="L222" s="15" t="s">
        <v>19</v>
      </c>
      <c r="M222" s="15" t="s">
        <v>29</v>
      </c>
      <c r="N222" s="17" t="s">
        <v>21</v>
      </c>
      <c r="O222" s="5" t="str">
        <f>IF(LEN(TBL_Employees[[#This Row],[Exit Date]])&gt;0,"Not_Active","Active")</f>
        <v>Active</v>
      </c>
      <c r="P222" s="6">
        <f>IF(TBL_Employees[[#This Row],[Emp_status]]="Not_Active",0,1)</f>
        <v>1</v>
      </c>
      <c r="Q222" s="7">
        <f>IFERROR(TBL_Employees[[#This Row],[Bonus %]]*TBL_Employees[[#This Row],[Annual Salary]],0)</f>
        <v>91955.16</v>
      </c>
      <c r="R222" s="7">
        <f>TBL_Employees[[#This Row],[Bonus Amount]]+TBL_Employees[[#This Row],[Annual Salary]]</f>
        <v>347386.16000000003</v>
      </c>
      <c r="S222" s="6">
        <f>YEAR(TBL_Employees[[#This Row],[Hire Date]])</f>
        <v>2018</v>
      </c>
      <c r="T222" s="6">
        <f>WEEKNUM(TBL_Employees[[#This Row],[Hire Date]],1)</f>
        <v>10</v>
      </c>
      <c r="U222" s="6" t="str">
        <f>TEXT(TBL_Employees[[#This Row],[Hire Date]],"dddd")</f>
        <v>Tuesday</v>
      </c>
    </row>
    <row r="223" spans="1:21" x14ac:dyDescent="0.2">
      <c r="A223" s="15" t="s">
        <v>764</v>
      </c>
      <c r="B223" s="15" t="s">
        <v>765</v>
      </c>
      <c r="C223" s="15" t="s">
        <v>82</v>
      </c>
      <c r="D223" s="15" t="s">
        <v>27</v>
      </c>
      <c r="E223" s="15" t="s">
        <v>36</v>
      </c>
      <c r="F223" s="15" t="s">
        <v>17</v>
      </c>
      <c r="G223" s="15" t="s">
        <v>24</v>
      </c>
      <c r="H223" s="15">
        <v>48</v>
      </c>
      <c r="I223" s="15">
        <v>37855</v>
      </c>
      <c r="J223" s="15">
        <v>82017</v>
      </c>
      <c r="K223" s="15">
        <v>0</v>
      </c>
      <c r="L223" s="15" t="s">
        <v>33</v>
      </c>
      <c r="M223" s="15" t="s">
        <v>60</v>
      </c>
      <c r="N223" s="17" t="s">
        <v>21</v>
      </c>
      <c r="O223" s="5" t="str">
        <f>IF(LEN(TBL_Employees[[#This Row],[Exit Date]])&gt;0,"Not_Active","Active")</f>
        <v>Active</v>
      </c>
      <c r="P223" s="6">
        <f>IF(TBL_Employees[[#This Row],[Emp_status]]="Not_Active",0,1)</f>
        <v>1</v>
      </c>
      <c r="Q223" s="7">
        <f>IFERROR(TBL_Employees[[#This Row],[Bonus %]]*TBL_Employees[[#This Row],[Annual Salary]],0)</f>
        <v>0</v>
      </c>
      <c r="R223" s="7">
        <f>TBL_Employees[[#This Row],[Bonus Amount]]+TBL_Employees[[#This Row],[Annual Salary]]</f>
        <v>82017</v>
      </c>
      <c r="S223" s="6">
        <f>YEAR(TBL_Employees[[#This Row],[Hire Date]])</f>
        <v>2003</v>
      </c>
      <c r="T223" s="6">
        <f>WEEKNUM(TBL_Employees[[#This Row],[Hire Date]],1)</f>
        <v>34</v>
      </c>
      <c r="U223" s="6" t="str">
        <f>TEXT(TBL_Employees[[#This Row],[Hire Date]],"dddd")</f>
        <v>Friday</v>
      </c>
    </row>
    <row r="224" spans="1:21" x14ac:dyDescent="0.2">
      <c r="A224" s="15" t="s">
        <v>766</v>
      </c>
      <c r="B224" s="15" t="s">
        <v>767</v>
      </c>
      <c r="C224" s="15" t="s">
        <v>68</v>
      </c>
      <c r="D224" s="15" t="s">
        <v>15</v>
      </c>
      <c r="E224" s="15" t="s">
        <v>36</v>
      </c>
      <c r="F224" s="15" t="s">
        <v>17</v>
      </c>
      <c r="G224" s="15" t="s">
        <v>18</v>
      </c>
      <c r="H224" s="15">
        <v>51</v>
      </c>
      <c r="I224" s="15">
        <v>42753</v>
      </c>
      <c r="J224" s="15">
        <v>53799</v>
      </c>
      <c r="K224" s="15">
        <v>0</v>
      </c>
      <c r="L224" s="15" t="s">
        <v>19</v>
      </c>
      <c r="M224" s="15" t="s">
        <v>29</v>
      </c>
      <c r="N224" s="17" t="s">
        <v>21</v>
      </c>
      <c r="O224" s="5" t="str">
        <f>IF(LEN(TBL_Employees[[#This Row],[Exit Date]])&gt;0,"Not_Active","Active")</f>
        <v>Active</v>
      </c>
      <c r="P224" s="6">
        <f>IF(TBL_Employees[[#This Row],[Emp_status]]="Not_Active",0,1)</f>
        <v>1</v>
      </c>
      <c r="Q224" s="7">
        <f>IFERROR(TBL_Employees[[#This Row],[Bonus %]]*TBL_Employees[[#This Row],[Annual Salary]],0)</f>
        <v>0</v>
      </c>
      <c r="R224" s="7">
        <f>TBL_Employees[[#This Row],[Bonus Amount]]+TBL_Employees[[#This Row],[Annual Salary]]</f>
        <v>53799</v>
      </c>
      <c r="S224" s="6">
        <f>YEAR(TBL_Employees[[#This Row],[Hire Date]])</f>
        <v>2017</v>
      </c>
      <c r="T224" s="6">
        <f>WEEKNUM(TBL_Employees[[#This Row],[Hire Date]],1)</f>
        <v>3</v>
      </c>
      <c r="U224" s="6" t="str">
        <f>TEXT(TBL_Employees[[#This Row],[Hire Date]],"dddd")</f>
        <v>Wednesday</v>
      </c>
    </row>
    <row r="225" spans="1:21" x14ac:dyDescent="0.2">
      <c r="A225" s="15" t="s">
        <v>768</v>
      </c>
      <c r="B225" s="15" t="s">
        <v>769</v>
      </c>
      <c r="C225" s="15" t="s">
        <v>42</v>
      </c>
      <c r="D225" s="15" t="s">
        <v>50</v>
      </c>
      <c r="E225" s="15" t="s">
        <v>32</v>
      </c>
      <c r="F225" s="15" t="s">
        <v>17</v>
      </c>
      <c r="G225" s="15" t="s">
        <v>18</v>
      </c>
      <c r="H225" s="15">
        <v>28</v>
      </c>
      <c r="I225" s="15">
        <v>44380</v>
      </c>
      <c r="J225" s="15">
        <v>82739</v>
      </c>
      <c r="K225" s="15">
        <v>0</v>
      </c>
      <c r="L225" s="15" t="s">
        <v>19</v>
      </c>
      <c r="M225" s="15" t="s">
        <v>39</v>
      </c>
      <c r="N225" s="17" t="s">
        <v>21</v>
      </c>
      <c r="O225" s="5" t="str">
        <f>IF(LEN(TBL_Employees[[#This Row],[Exit Date]])&gt;0,"Not_Active","Active")</f>
        <v>Active</v>
      </c>
      <c r="P225" s="6">
        <f>IF(TBL_Employees[[#This Row],[Emp_status]]="Not_Active",0,1)</f>
        <v>1</v>
      </c>
      <c r="Q225" s="7">
        <f>IFERROR(TBL_Employees[[#This Row],[Bonus %]]*TBL_Employees[[#This Row],[Annual Salary]],0)</f>
        <v>0</v>
      </c>
      <c r="R225" s="7">
        <f>TBL_Employees[[#This Row],[Bonus Amount]]+TBL_Employees[[#This Row],[Annual Salary]]</f>
        <v>82739</v>
      </c>
      <c r="S225" s="6">
        <f>YEAR(TBL_Employees[[#This Row],[Hire Date]])</f>
        <v>2021</v>
      </c>
      <c r="T225" s="6">
        <f>WEEKNUM(TBL_Employees[[#This Row],[Hire Date]],1)</f>
        <v>27</v>
      </c>
      <c r="U225" s="6" t="str">
        <f>TEXT(TBL_Employees[[#This Row],[Hire Date]],"dddd")</f>
        <v>Saturday</v>
      </c>
    </row>
    <row r="226" spans="1:21" x14ac:dyDescent="0.2">
      <c r="A226" s="15" t="s">
        <v>770</v>
      </c>
      <c r="B226" s="15" t="s">
        <v>771</v>
      </c>
      <c r="C226" s="15" t="s">
        <v>38</v>
      </c>
      <c r="D226" s="15" t="s">
        <v>27</v>
      </c>
      <c r="E226" s="15" t="s">
        <v>36</v>
      </c>
      <c r="F226" s="15" t="s">
        <v>17</v>
      </c>
      <c r="G226" s="15" t="s">
        <v>18</v>
      </c>
      <c r="H226" s="15">
        <v>36</v>
      </c>
      <c r="I226" s="15">
        <v>41789</v>
      </c>
      <c r="J226" s="15">
        <v>99080</v>
      </c>
      <c r="K226" s="15">
        <v>0</v>
      </c>
      <c r="L226" s="15" t="s">
        <v>19</v>
      </c>
      <c r="M226" s="15" t="s">
        <v>20</v>
      </c>
      <c r="N226" s="17" t="s">
        <v>21</v>
      </c>
      <c r="O226" s="5" t="str">
        <f>IF(LEN(TBL_Employees[[#This Row],[Exit Date]])&gt;0,"Not_Active","Active")</f>
        <v>Active</v>
      </c>
      <c r="P226" s="6">
        <f>IF(TBL_Employees[[#This Row],[Emp_status]]="Not_Active",0,1)</f>
        <v>1</v>
      </c>
      <c r="Q226" s="7">
        <f>IFERROR(TBL_Employees[[#This Row],[Bonus %]]*TBL_Employees[[#This Row],[Annual Salary]],0)</f>
        <v>0</v>
      </c>
      <c r="R226" s="7">
        <f>TBL_Employees[[#This Row],[Bonus Amount]]+TBL_Employees[[#This Row],[Annual Salary]]</f>
        <v>99080</v>
      </c>
      <c r="S226" s="6">
        <f>YEAR(TBL_Employees[[#This Row],[Hire Date]])</f>
        <v>2014</v>
      </c>
      <c r="T226" s="6">
        <f>WEEKNUM(TBL_Employees[[#This Row],[Hire Date]],1)</f>
        <v>22</v>
      </c>
      <c r="U226" s="6" t="str">
        <f>TEXT(TBL_Employees[[#This Row],[Hire Date]],"dddd")</f>
        <v>Friday</v>
      </c>
    </row>
    <row r="227" spans="1:21" x14ac:dyDescent="0.2">
      <c r="A227" s="15" t="s">
        <v>772</v>
      </c>
      <c r="B227" s="15" t="s">
        <v>773</v>
      </c>
      <c r="C227" s="15" t="s">
        <v>49</v>
      </c>
      <c r="D227" s="15" t="s">
        <v>50</v>
      </c>
      <c r="E227" s="15" t="s">
        <v>32</v>
      </c>
      <c r="F227" s="15" t="s">
        <v>17</v>
      </c>
      <c r="G227" s="15" t="s">
        <v>24</v>
      </c>
      <c r="H227" s="15">
        <v>40</v>
      </c>
      <c r="I227" s="15">
        <v>40563</v>
      </c>
      <c r="J227" s="15">
        <v>96719</v>
      </c>
      <c r="K227" s="15">
        <v>0</v>
      </c>
      <c r="L227" s="15" t="s">
        <v>33</v>
      </c>
      <c r="M227" s="15" t="s">
        <v>34</v>
      </c>
      <c r="N227" s="17" t="s">
        <v>21</v>
      </c>
      <c r="O227" s="5" t="str">
        <f>IF(LEN(TBL_Employees[[#This Row],[Exit Date]])&gt;0,"Not_Active","Active")</f>
        <v>Active</v>
      </c>
      <c r="P227" s="6">
        <f>IF(TBL_Employees[[#This Row],[Emp_status]]="Not_Active",0,1)</f>
        <v>1</v>
      </c>
      <c r="Q227" s="7">
        <f>IFERROR(TBL_Employees[[#This Row],[Bonus %]]*TBL_Employees[[#This Row],[Annual Salary]],0)</f>
        <v>0</v>
      </c>
      <c r="R227" s="7">
        <f>TBL_Employees[[#This Row],[Bonus Amount]]+TBL_Employees[[#This Row],[Annual Salary]]</f>
        <v>96719</v>
      </c>
      <c r="S227" s="6">
        <f>YEAR(TBL_Employees[[#This Row],[Hire Date]])</f>
        <v>2011</v>
      </c>
      <c r="T227" s="6">
        <f>WEEKNUM(TBL_Employees[[#This Row],[Hire Date]],1)</f>
        <v>4</v>
      </c>
      <c r="U227" s="6" t="str">
        <f>TEXT(TBL_Employees[[#This Row],[Hire Date]],"dddd")</f>
        <v>Thursday</v>
      </c>
    </row>
    <row r="228" spans="1:21" x14ac:dyDescent="0.2">
      <c r="A228" s="15" t="s">
        <v>774</v>
      </c>
      <c r="B228" s="15" t="s">
        <v>775</v>
      </c>
      <c r="C228" s="15" t="s">
        <v>40</v>
      </c>
      <c r="D228" s="15" t="s">
        <v>23</v>
      </c>
      <c r="E228" s="15" t="s">
        <v>16</v>
      </c>
      <c r="F228" s="15" t="s">
        <v>17</v>
      </c>
      <c r="G228" s="15" t="s">
        <v>18</v>
      </c>
      <c r="H228" s="15">
        <v>51</v>
      </c>
      <c r="I228" s="15">
        <v>44283</v>
      </c>
      <c r="J228" s="15">
        <v>180687</v>
      </c>
      <c r="K228" s="15">
        <v>0.19</v>
      </c>
      <c r="L228" s="15" t="s">
        <v>19</v>
      </c>
      <c r="M228" s="15" t="s">
        <v>39</v>
      </c>
      <c r="N228" s="17" t="s">
        <v>21</v>
      </c>
      <c r="O228" s="5" t="str">
        <f>IF(LEN(TBL_Employees[[#This Row],[Exit Date]])&gt;0,"Not_Active","Active")</f>
        <v>Active</v>
      </c>
      <c r="P228" s="6">
        <f>IF(TBL_Employees[[#This Row],[Emp_status]]="Not_Active",0,1)</f>
        <v>1</v>
      </c>
      <c r="Q228" s="7">
        <f>IFERROR(TBL_Employees[[#This Row],[Bonus %]]*TBL_Employees[[#This Row],[Annual Salary]],0)</f>
        <v>34330.53</v>
      </c>
      <c r="R228" s="7">
        <f>TBL_Employees[[#This Row],[Bonus Amount]]+TBL_Employees[[#This Row],[Annual Salary]]</f>
        <v>215017.53</v>
      </c>
      <c r="S228" s="6">
        <f>YEAR(TBL_Employees[[#This Row],[Hire Date]])</f>
        <v>2021</v>
      </c>
      <c r="T228" s="6">
        <f>WEEKNUM(TBL_Employees[[#This Row],[Hire Date]],1)</f>
        <v>14</v>
      </c>
      <c r="U228" s="6" t="str">
        <f>TEXT(TBL_Employees[[#This Row],[Hire Date]],"dddd")</f>
        <v>Sunday</v>
      </c>
    </row>
    <row r="229" spans="1:21" x14ac:dyDescent="0.2">
      <c r="A229" s="15" t="s">
        <v>251</v>
      </c>
      <c r="B229" s="15" t="s">
        <v>776</v>
      </c>
      <c r="C229" s="15" t="s">
        <v>97</v>
      </c>
      <c r="D229" s="15" t="s">
        <v>31</v>
      </c>
      <c r="E229" s="15" t="s">
        <v>32</v>
      </c>
      <c r="F229" s="15" t="s">
        <v>28</v>
      </c>
      <c r="G229" s="15" t="s">
        <v>24</v>
      </c>
      <c r="H229" s="15">
        <v>45</v>
      </c>
      <c r="I229" s="15">
        <v>36993</v>
      </c>
      <c r="J229" s="15">
        <v>95743</v>
      </c>
      <c r="K229" s="15">
        <v>0.15</v>
      </c>
      <c r="L229" s="15" t="s">
        <v>19</v>
      </c>
      <c r="M229" s="15" t="s">
        <v>25</v>
      </c>
      <c r="N229" s="17">
        <v>40193</v>
      </c>
      <c r="O229" s="5" t="str">
        <f>IF(LEN(TBL_Employees[[#This Row],[Exit Date]])&gt;0,"Not_Active","Active")</f>
        <v>Not_Active</v>
      </c>
      <c r="P229" s="6">
        <f>IF(TBL_Employees[[#This Row],[Emp_status]]="Not_Active",0,1)</f>
        <v>0</v>
      </c>
      <c r="Q229" s="7">
        <f>IFERROR(TBL_Employees[[#This Row],[Bonus %]]*TBL_Employees[[#This Row],[Annual Salary]],0)</f>
        <v>14361.449999999999</v>
      </c>
      <c r="R229" s="7">
        <f>TBL_Employees[[#This Row],[Bonus Amount]]+TBL_Employees[[#This Row],[Annual Salary]]</f>
        <v>110104.45</v>
      </c>
      <c r="S229" s="6">
        <f>YEAR(TBL_Employees[[#This Row],[Hire Date]])</f>
        <v>2001</v>
      </c>
      <c r="T229" s="6">
        <f>WEEKNUM(TBL_Employees[[#This Row],[Hire Date]],1)</f>
        <v>15</v>
      </c>
      <c r="U229" s="6" t="str">
        <f>TEXT(TBL_Employees[[#This Row],[Hire Date]],"dddd")</f>
        <v>Thursday</v>
      </c>
    </row>
    <row r="230" spans="1:21" x14ac:dyDescent="0.2">
      <c r="A230" s="15" t="s">
        <v>777</v>
      </c>
      <c r="B230" s="15" t="s">
        <v>778</v>
      </c>
      <c r="C230" s="15" t="s">
        <v>86</v>
      </c>
      <c r="D230" s="15" t="s">
        <v>31</v>
      </c>
      <c r="E230" s="15" t="s">
        <v>16</v>
      </c>
      <c r="F230" s="15" t="s">
        <v>17</v>
      </c>
      <c r="G230" s="15" t="s">
        <v>18</v>
      </c>
      <c r="H230" s="15">
        <v>44</v>
      </c>
      <c r="I230" s="15">
        <v>40060</v>
      </c>
      <c r="J230" s="15">
        <v>89695</v>
      </c>
      <c r="K230" s="15">
        <v>0</v>
      </c>
      <c r="L230" s="15" t="s">
        <v>19</v>
      </c>
      <c r="M230" s="15" t="s">
        <v>25</v>
      </c>
      <c r="N230" s="17" t="s">
        <v>21</v>
      </c>
      <c r="O230" s="5" t="str">
        <f>IF(LEN(TBL_Employees[[#This Row],[Exit Date]])&gt;0,"Not_Active","Active")</f>
        <v>Active</v>
      </c>
      <c r="P230" s="6">
        <f>IF(TBL_Employees[[#This Row],[Emp_status]]="Not_Active",0,1)</f>
        <v>1</v>
      </c>
      <c r="Q230" s="7">
        <f>IFERROR(TBL_Employees[[#This Row],[Bonus %]]*TBL_Employees[[#This Row],[Annual Salary]],0)</f>
        <v>0</v>
      </c>
      <c r="R230" s="7">
        <f>TBL_Employees[[#This Row],[Bonus Amount]]+TBL_Employees[[#This Row],[Annual Salary]]</f>
        <v>89695</v>
      </c>
      <c r="S230" s="6">
        <f>YEAR(TBL_Employees[[#This Row],[Hire Date]])</f>
        <v>2009</v>
      </c>
      <c r="T230" s="6">
        <f>WEEKNUM(TBL_Employees[[#This Row],[Hire Date]],1)</f>
        <v>36</v>
      </c>
      <c r="U230" s="6" t="str">
        <f>TEXT(TBL_Employees[[#This Row],[Hire Date]],"dddd")</f>
        <v>Friday</v>
      </c>
    </row>
    <row r="231" spans="1:21" x14ac:dyDescent="0.2">
      <c r="A231" s="15" t="s">
        <v>110</v>
      </c>
      <c r="B231" s="15" t="s">
        <v>779</v>
      </c>
      <c r="C231" s="15" t="s">
        <v>62</v>
      </c>
      <c r="D231" s="15" t="s">
        <v>15</v>
      </c>
      <c r="E231" s="15" t="s">
        <v>36</v>
      </c>
      <c r="F231" s="15" t="s">
        <v>28</v>
      </c>
      <c r="G231" s="15" t="s">
        <v>24</v>
      </c>
      <c r="H231" s="15">
        <v>64</v>
      </c>
      <c r="I231" s="15">
        <v>35996</v>
      </c>
      <c r="J231" s="15">
        <v>122753</v>
      </c>
      <c r="K231" s="15">
        <v>0.09</v>
      </c>
      <c r="L231" s="15" t="s">
        <v>33</v>
      </c>
      <c r="M231" s="15" t="s">
        <v>80</v>
      </c>
      <c r="N231" s="17" t="s">
        <v>21</v>
      </c>
      <c r="O231" s="5" t="str">
        <f>IF(LEN(TBL_Employees[[#This Row],[Exit Date]])&gt;0,"Not_Active","Active")</f>
        <v>Active</v>
      </c>
      <c r="P231" s="6">
        <f>IF(TBL_Employees[[#This Row],[Emp_status]]="Not_Active",0,1)</f>
        <v>1</v>
      </c>
      <c r="Q231" s="7">
        <f>IFERROR(TBL_Employees[[#This Row],[Bonus %]]*TBL_Employees[[#This Row],[Annual Salary]],0)</f>
        <v>11047.77</v>
      </c>
      <c r="R231" s="7">
        <f>TBL_Employees[[#This Row],[Bonus Amount]]+TBL_Employees[[#This Row],[Annual Salary]]</f>
        <v>133800.76999999999</v>
      </c>
      <c r="S231" s="6">
        <f>YEAR(TBL_Employees[[#This Row],[Hire Date]])</f>
        <v>1998</v>
      </c>
      <c r="T231" s="6">
        <f>WEEKNUM(TBL_Employees[[#This Row],[Hire Date]],1)</f>
        <v>30</v>
      </c>
      <c r="U231" s="6" t="str">
        <f>TEXT(TBL_Employees[[#This Row],[Hire Date]],"dddd")</f>
        <v>Monday</v>
      </c>
    </row>
    <row r="232" spans="1:21" x14ac:dyDescent="0.2">
      <c r="A232" s="15" t="s">
        <v>780</v>
      </c>
      <c r="B232" s="15" t="s">
        <v>781</v>
      </c>
      <c r="C232" s="15" t="s">
        <v>77</v>
      </c>
      <c r="D232" s="15" t="s">
        <v>23</v>
      </c>
      <c r="E232" s="15" t="s">
        <v>16</v>
      </c>
      <c r="F232" s="15" t="s">
        <v>28</v>
      </c>
      <c r="G232" s="15" t="s">
        <v>18</v>
      </c>
      <c r="H232" s="15">
        <v>30</v>
      </c>
      <c r="I232" s="15">
        <v>42078</v>
      </c>
      <c r="J232" s="15">
        <v>93734</v>
      </c>
      <c r="K232" s="15">
        <v>0</v>
      </c>
      <c r="L232" s="15" t="s">
        <v>19</v>
      </c>
      <c r="M232" s="15" t="s">
        <v>39</v>
      </c>
      <c r="N232" s="17" t="s">
        <v>21</v>
      </c>
      <c r="O232" s="5" t="str">
        <f>IF(LEN(TBL_Employees[[#This Row],[Exit Date]])&gt;0,"Not_Active","Active")</f>
        <v>Active</v>
      </c>
      <c r="P232" s="6">
        <f>IF(TBL_Employees[[#This Row],[Emp_status]]="Not_Active",0,1)</f>
        <v>1</v>
      </c>
      <c r="Q232" s="7">
        <f>IFERROR(TBL_Employees[[#This Row],[Bonus %]]*TBL_Employees[[#This Row],[Annual Salary]],0)</f>
        <v>0</v>
      </c>
      <c r="R232" s="7">
        <f>TBL_Employees[[#This Row],[Bonus Amount]]+TBL_Employees[[#This Row],[Annual Salary]]</f>
        <v>93734</v>
      </c>
      <c r="S232" s="6">
        <f>YEAR(TBL_Employees[[#This Row],[Hire Date]])</f>
        <v>2015</v>
      </c>
      <c r="T232" s="6">
        <f>WEEKNUM(TBL_Employees[[#This Row],[Hire Date]],1)</f>
        <v>12</v>
      </c>
      <c r="U232" s="6" t="str">
        <f>TEXT(TBL_Employees[[#This Row],[Hire Date]],"dddd")</f>
        <v>Sunday</v>
      </c>
    </row>
    <row r="233" spans="1:21" x14ac:dyDescent="0.2">
      <c r="A233" s="15" t="s">
        <v>167</v>
      </c>
      <c r="B233" s="15" t="s">
        <v>782</v>
      </c>
      <c r="C233" s="15" t="s">
        <v>68</v>
      </c>
      <c r="D233" s="15" t="s">
        <v>65</v>
      </c>
      <c r="E233" s="15" t="s">
        <v>32</v>
      </c>
      <c r="F233" s="15" t="s">
        <v>28</v>
      </c>
      <c r="G233" s="15" t="s">
        <v>24</v>
      </c>
      <c r="H233" s="15">
        <v>28</v>
      </c>
      <c r="I233" s="15">
        <v>42867</v>
      </c>
      <c r="J233" s="15">
        <v>52069</v>
      </c>
      <c r="K233" s="15">
        <v>0</v>
      </c>
      <c r="L233" s="15" t="s">
        <v>33</v>
      </c>
      <c r="M233" s="15" t="s">
        <v>80</v>
      </c>
      <c r="N233" s="17" t="s">
        <v>21</v>
      </c>
      <c r="O233" s="5" t="str">
        <f>IF(LEN(TBL_Employees[[#This Row],[Exit Date]])&gt;0,"Not_Active","Active")</f>
        <v>Active</v>
      </c>
      <c r="P233" s="6">
        <f>IF(TBL_Employees[[#This Row],[Emp_status]]="Not_Active",0,1)</f>
        <v>1</v>
      </c>
      <c r="Q233" s="7">
        <f>IFERROR(TBL_Employees[[#This Row],[Bonus %]]*TBL_Employees[[#This Row],[Annual Salary]],0)</f>
        <v>0</v>
      </c>
      <c r="R233" s="7">
        <f>TBL_Employees[[#This Row],[Bonus Amount]]+TBL_Employees[[#This Row],[Annual Salary]]</f>
        <v>52069</v>
      </c>
      <c r="S233" s="6">
        <f>YEAR(TBL_Employees[[#This Row],[Hire Date]])</f>
        <v>2017</v>
      </c>
      <c r="T233" s="6">
        <f>WEEKNUM(TBL_Employees[[#This Row],[Hire Date]],1)</f>
        <v>19</v>
      </c>
      <c r="U233" s="6" t="str">
        <f>TEXT(TBL_Employees[[#This Row],[Hire Date]],"dddd")</f>
        <v>Friday</v>
      </c>
    </row>
    <row r="234" spans="1:21" x14ac:dyDescent="0.2">
      <c r="A234" s="15" t="s">
        <v>783</v>
      </c>
      <c r="B234" s="15" t="s">
        <v>784</v>
      </c>
      <c r="C234" s="15" t="s">
        <v>14</v>
      </c>
      <c r="D234" s="15" t="s">
        <v>65</v>
      </c>
      <c r="E234" s="15" t="s">
        <v>32</v>
      </c>
      <c r="F234" s="15" t="s">
        <v>17</v>
      </c>
      <c r="G234" s="15" t="s">
        <v>51</v>
      </c>
      <c r="H234" s="15">
        <v>33</v>
      </c>
      <c r="I234" s="15">
        <v>44181</v>
      </c>
      <c r="J234" s="15">
        <v>258426</v>
      </c>
      <c r="K234" s="15">
        <v>0.4</v>
      </c>
      <c r="L234" s="15" t="s">
        <v>52</v>
      </c>
      <c r="M234" s="15" t="s">
        <v>66</v>
      </c>
      <c r="N234" s="17" t="s">
        <v>21</v>
      </c>
      <c r="O234" s="5" t="str">
        <f>IF(LEN(TBL_Employees[[#This Row],[Exit Date]])&gt;0,"Not_Active","Active")</f>
        <v>Active</v>
      </c>
      <c r="P234" s="6">
        <f>IF(TBL_Employees[[#This Row],[Emp_status]]="Not_Active",0,1)</f>
        <v>1</v>
      </c>
      <c r="Q234" s="7">
        <f>IFERROR(TBL_Employees[[#This Row],[Bonus %]]*TBL_Employees[[#This Row],[Annual Salary]],0)</f>
        <v>103370.40000000001</v>
      </c>
      <c r="R234" s="7">
        <f>TBL_Employees[[#This Row],[Bonus Amount]]+TBL_Employees[[#This Row],[Annual Salary]]</f>
        <v>361796.4</v>
      </c>
      <c r="S234" s="6">
        <f>YEAR(TBL_Employees[[#This Row],[Hire Date]])</f>
        <v>2020</v>
      </c>
      <c r="T234" s="6">
        <f>WEEKNUM(TBL_Employees[[#This Row],[Hire Date]],1)</f>
        <v>51</v>
      </c>
      <c r="U234" s="6" t="str">
        <f>TEXT(TBL_Employees[[#This Row],[Hire Date]],"dddd")</f>
        <v>Wednesday</v>
      </c>
    </row>
    <row r="235" spans="1:21" x14ac:dyDescent="0.2">
      <c r="A235" s="15" t="s">
        <v>785</v>
      </c>
      <c r="B235" s="15" t="s">
        <v>786</v>
      </c>
      <c r="C235" s="15" t="s">
        <v>62</v>
      </c>
      <c r="D235" s="15" t="s">
        <v>15</v>
      </c>
      <c r="E235" s="15" t="s">
        <v>44</v>
      </c>
      <c r="F235" s="15" t="s">
        <v>28</v>
      </c>
      <c r="G235" s="15" t="s">
        <v>47</v>
      </c>
      <c r="H235" s="15">
        <v>51</v>
      </c>
      <c r="I235" s="15">
        <v>34746</v>
      </c>
      <c r="J235" s="15">
        <v>125375</v>
      </c>
      <c r="K235" s="15">
        <v>0.09</v>
      </c>
      <c r="L235" s="15" t="s">
        <v>19</v>
      </c>
      <c r="M235" s="15" t="s">
        <v>20</v>
      </c>
      <c r="N235" s="17" t="s">
        <v>21</v>
      </c>
      <c r="O235" s="5" t="str">
        <f>IF(LEN(TBL_Employees[[#This Row],[Exit Date]])&gt;0,"Not_Active","Active")</f>
        <v>Active</v>
      </c>
      <c r="P235" s="6">
        <f>IF(TBL_Employees[[#This Row],[Emp_status]]="Not_Active",0,1)</f>
        <v>1</v>
      </c>
      <c r="Q235" s="7">
        <f>IFERROR(TBL_Employees[[#This Row],[Bonus %]]*TBL_Employees[[#This Row],[Annual Salary]],0)</f>
        <v>11283.75</v>
      </c>
      <c r="R235" s="7">
        <f>TBL_Employees[[#This Row],[Bonus Amount]]+TBL_Employees[[#This Row],[Annual Salary]]</f>
        <v>136658.75</v>
      </c>
      <c r="S235" s="6">
        <f>YEAR(TBL_Employees[[#This Row],[Hire Date]])</f>
        <v>1995</v>
      </c>
      <c r="T235" s="6">
        <f>WEEKNUM(TBL_Employees[[#This Row],[Hire Date]],1)</f>
        <v>7</v>
      </c>
      <c r="U235" s="6" t="str">
        <f>TEXT(TBL_Employees[[#This Row],[Hire Date]],"dddd")</f>
        <v>Thursday</v>
      </c>
    </row>
    <row r="236" spans="1:21" x14ac:dyDescent="0.2">
      <c r="A236" s="15" t="s">
        <v>787</v>
      </c>
      <c r="B236" s="15" t="s">
        <v>788</v>
      </c>
      <c r="C236" s="15" t="s">
        <v>14</v>
      </c>
      <c r="D236" s="15" t="s">
        <v>65</v>
      </c>
      <c r="E236" s="15" t="s">
        <v>36</v>
      </c>
      <c r="F236" s="15" t="s">
        <v>28</v>
      </c>
      <c r="G236" s="15" t="s">
        <v>24</v>
      </c>
      <c r="H236" s="15">
        <v>25</v>
      </c>
      <c r="I236" s="15">
        <v>44235</v>
      </c>
      <c r="J236" s="15">
        <v>198243</v>
      </c>
      <c r="K236" s="15">
        <v>0.31</v>
      </c>
      <c r="L236" s="15" t="s">
        <v>19</v>
      </c>
      <c r="M236" s="15" t="s">
        <v>45</v>
      </c>
      <c r="N236" s="17" t="s">
        <v>21</v>
      </c>
      <c r="O236" s="5" t="str">
        <f>IF(LEN(TBL_Employees[[#This Row],[Exit Date]])&gt;0,"Not_Active","Active")</f>
        <v>Active</v>
      </c>
      <c r="P236" s="6">
        <f>IF(TBL_Employees[[#This Row],[Emp_status]]="Not_Active",0,1)</f>
        <v>1</v>
      </c>
      <c r="Q236" s="7">
        <f>IFERROR(TBL_Employees[[#This Row],[Bonus %]]*TBL_Employees[[#This Row],[Annual Salary]],0)</f>
        <v>61455.33</v>
      </c>
      <c r="R236" s="7">
        <f>TBL_Employees[[#This Row],[Bonus Amount]]+TBL_Employees[[#This Row],[Annual Salary]]</f>
        <v>259698.33000000002</v>
      </c>
      <c r="S236" s="6">
        <f>YEAR(TBL_Employees[[#This Row],[Hire Date]])</f>
        <v>2021</v>
      </c>
      <c r="T236" s="6">
        <f>WEEKNUM(TBL_Employees[[#This Row],[Hire Date]],1)</f>
        <v>7</v>
      </c>
      <c r="U236" s="6" t="str">
        <f>TEXT(TBL_Employees[[#This Row],[Hire Date]],"dddd")</f>
        <v>Monday</v>
      </c>
    </row>
    <row r="237" spans="1:21" x14ac:dyDescent="0.2">
      <c r="A237" s="15" t="s">
        <v>789</v>
      </c>
      <c r="B237" s="15" t="s">
        <v>790</v>
      </c>
      <c r="C237" s="15" t="s">
        <v>58</v>
      </c>
      <c r="D237" s="15" t="s">
        <v>31</v>
      </c>
      <c r="E237" s="15" t="s">
        <v>16</v>
      </c>
      <c r="F237" s="15" t="s">
        <v>17</v>
      </c>
      <c r="G237" s="15" t="s">
        <v>51</v>
      </c>
      <c r="H237" s="15">
        <v>42</v>
      </c>
      <c r="I237" s="15">
        <v>43062</v>
      </c>
      <c r="J237" s="15">
        <v>96023</v>
      </c>
      <c r="K237" s="15">
        <v>0</v>
      </c>
      <c r="L237" s="15" t="s">
        <v>19</v>
      </c>
      <c r="M237" s="15" t="s">
        <v>45</v>
      </c>
      <c r="N237" s="17" t="s">
        <v>21</v>
      </c>
      <c r="O237" s="5" t="str">
        <f>IF(LEN(TBL_Employees[[#This Row],[Exit Date]])&gt;0,"Not_Active","Active")</f>
        <v>Active</v>
      </c>
      <c r="P237" s="6">
        <f>IF(TBL_Employees[[#This Row],[Emp_status]]="Not_Active",0,1)</f>
        <v>1</v>
      </c>
      <c r="Q237" s="7">
        <f>IFERROR(TBL_Employees[[#This Row],[Bonus %]]*TBL_Employees[[#This Row],[Annual Salary]],0)</f>
        <v>0</v>
      </c>
      <c r="R237" s="7">
        <f>TBL_Employees[[#This Row],[Bonus Amount]]+TBL_Employees[[#This Row],[Annual Salary]]</f>
        <v>96023</v>
      </c>
      <c r="S237" s="6">
        <f>YEAR(TBL_Employees[[#This Row],[Hire Date]])</f>
        <v>2017</v>
      </c>
      <c r="T237" s="6">
        <f>WEEKNUM(TBL_Employees[[#This Row],[Hire Date]],1)</f>
        <v>47</v>
      </c>
      <c r="U237" s="6" t="str">
        <f>TEXT(TBL_Employees[[#This Row],[Hire Date]],"dddd")</f>
        <v>Thursday</v>
      </c>
    </row>
    <row r="238" spans="1:21" x14ac:dyDescent="0.2">
      <c r="A238" s="15" t="s">
        <v>205</v>
      </c>
      <c r="B238" s="15" t="s">
        <v>791</v>
      </c>
      <c r="C238" s="15" t="s">
        <v>42</v>
      </c>
      <c r="D238" s="15" t="s">
        <v>43</v>
      </c>
      <c r="E238" s="15" t="s">
        <v>16</v>
      </c>
      <c r="F238" s="15" t="s">
        <v>17</v>
      </c>
      <c r="G238" s="15" t="s">
        <v>18</v>
      </c>
      <c r="H238" s="15">
        <v>34</v>
      </c>
      <c r="I238" s="15">
        <v>41085</v>
      </c>
      <c r="J238" s="15">
        <v>83066</v>
      </c>
      <c r="K238" s="15">
        <v>0</v>
      </c>
      <c r="L238" s="15" t="s">
        <v>19</v>
      </c>
      <c r="M238" s="15" t="s">
        <v>20</v>
      </c>
      <c r="N238" s="17">
        <v>41430</v>
      </c>
      <c r="O238" s="5" t="str">
        <f>IF(LEN(TBL_Employees[[#This Row],[Exit Date]])&gt;0,"Not_Active","Active")</f>
        <v>Not_Active</v>
      </c>
      <c r="P238" s="6">
        <f>IF(TBL_Employees[[#This Row],[Emp_status]]="Not_Active",0,1)</f>
        <v>0</v>
      </c>
      <c r="Q238" s="7">
        <f>IFERROR(TBL_Employees[[#This Row],[Bonus %]]*TBL_Employees[[#This Row],[Annual Salary]],0)</f>
        <v>0</v>
      </c>
      <c r="R238" s="7">
        <f>TBL_Employees[[#This Row],[Bonus Amount]]+TBL_Employees[[#This Row],[Annual Salary]]</f>
        <v>83066</v>
      </c>
      <c r="S238" s="6">
        <f>YEAR(TBL_Employees[[#This Row],[Hire Date]])</f>
        <v>2012</v>
      </c>
      <c r="T238" s="6">
        <f>WEEKNUM(TBL_Employees[[#This Row],[Hire Date]],1)</f>
        <v>26</v>
      </c>
      <c r="U238" s="6" t="str">
        <f>TEXT(TBL_Employees[[#This Row],[Hire Date]],"dddd")</f>
        <v>Monday</v>
      </c>
    </row>
    <row r="239" spans="1:21" x14ac:dyDescent="0.2">
      <c r="A239" s="15" t="s">
        <v>792</v>
      </c>
      <c r="B239" s="15" t="s">
        <v>793</v>
      </c>
      <c r="C239" s="15" t="s">
        <v>64</v>
      </c>
      <c r="D239" s="15" t="s">
        <v>50</v>
      </c>
      <c r="E239" s="15" t="s">
        <v>16</v>
      </c>
      <c r="F239" s="15" t="s">
        <v>17</v>
      </c>
      <c r="G239" s="15" t="s">
        <v>51</v>
      </c>
      <c r="H239" s="15">
        <v>48</v>
      </c>
      <c r="I239" s="15">
        <v>41773</v>
      </c>
      <c r="J239" s="15">
        <v>61216</v>
      </c>
      <c r="K239" s="15">
        <v>0</v>
      </c>
      <c r="L239" s="15" t="s">
        <v>19</v>
      </c>
      <c r="M239" s="15" t="s">
        <v>63</v>
      </c>
      <c r="N239" s="17" t="s">
        <v>21</v>
      </c>
      <c r="O239" s="5" t="str">
        <f>IF(LEN(TBL_Employees[[#This Row],[Exit Date]])&gt;0,"Not_Active","Active")</f>
        <v>Active</v>
      </c>
      <c r="P239" s="6">
        <f>IF(TBL_Employees[[#This Row],[Emp_status]]="Not_Active",0,1)</f>
        <v>1</v>
      </c>
      <c r="Q239" s="7">
        <f>IFERROR(TBL_Employees[[#This Row],[Bonus %]]*TBL_Employees[[#This Row],[Annual Salary]],0)</f>
        <v>0</v>
      </c>
      <c r="R239" s="7">
        <f>TBL_Employees[[#This Row],[Bonus Amount]]+TBL_Employees[[#This Row],[Annual Salary]]</f>
        <v>61216</v>
      </c>
      <c r="S239" s="6">
        <f>YEAR(TBL_Employees[[#This Row],[Hire Date]])</f>
        <v>2014</v>
      </c>
      <c r="T239" s="6">
        <f>WEEKNUM(TBL_Employees[[#This Row],[Hire Date]],1)</f>
        <v>20</v>
      </c>
      <c r="U239" s="6" t="str">
        <f>TEXT(TBL_Employees[[#This Row],[Hire Date]],"dddd")</f>
        <v>Wednesday</v>
      </c>
    </row>
    <row r="240" spans="1:21" x14ac:dyDescent="0.2">
      <c r="A240" s="15" t="s">
        <v>345</v>
      </c>
      <c r="B240" s="15" t="s">
        <v>794</v>
      </c>
      <c r="C240" s="15" t="s">
        <v>61</v>
      </c>
      <c r="D240" s="15" t="s">
        <v>65</v>
      </c>
      <c r="E240" s="15" t="s">
        <v>32</v>
      </c>
      <c r="F240" s="15" t="s">
        <v>28</v>
      </c>
      <c r="G240" s="15" t="s">
        <v>18</v>
      </c>
      <c r="H240" s="15">
        <v>33</v>
      </c>
      <c r="I240" s="15">
        <v>41315</v>
      </c>
      <c r="J240" s="15">
        <v>144231</v>
      </c>
      <c r="K240" s="15">
        <v>0.14000000000000001</v>
      </c>
      <c r="L240" s="15" t="s">
        <v>19</v>
      </c>
      <c r="M240" s="15" t="s">
        <v>29</v>
      </c>
      <c r="N240" s="17">
        <v>44029</v>
      </c>
      <c r="O240" s="5" t="str">
        <f>IF(LEN(TBL_Employees[[#This Row],[Exit Date]])&gt;0,"Not_Active","Active")</f>
        <v>Not_Active</v>
      </c>
      <c r="P240" s="6">
        <f>IF(TBL_Employees[[#This Row],[Emp_status]]="Not_Active",0,1)</f>
        <v>0</v>
      </c>
      <c r="Q240" s="7">
        <f>IFERROR(TBL_Employees[[#This Row],[Bonus %]]*TBL_Employees[[#This Row],[Annual Salary]],0)</f>
        <v>20192.34</v>
      </c>
      <c r="R240" s="7">
        <f>TBL_Employees[[#This Row],[Bonus Amount]]+TBL_Employees[[#This Row],[Annual Salary]]</f>
        <v>164423.34</v>
      </c>
      <c r="S240" s="6">
        <f>YEAR(TBL_Employees[[#This Row],[Hire Date]])</f>
        <v>2013</v>
      </c>
      <c r="T240" s="6">
        <f>WEEKNUM(TBL_Employees[[#This Row],[Hire Date]],1)</f>
        <v>7</v>
      </c>
      <c r="U240" s="6" t="str">
        <f>TEXT(TBL_Employees[[#This Row],[Hire Date]],"dddd")</f>
        <v>Sunday</v>
      </c>
    </row>
    <row r="241" spans="1:21" x14ac:dyDescent="0.2">
      <c r="A241" s="15" t="s">
        <v>795</v>
      </c>
      <c r="B241" s="15" t="s">
        <v>796</v>
      </c>
      <c r="C241" s="15" t="s">
        <v>22</v>
      </c>
      <c r="D241" s="15" t="s">
        <v>23</v>
      </c>
      <c r="E241" s="15" t="s">
        <v>16</v>
      </c>
      <c r="F241" s="15" t="s">
        <v>28</v>
      </c>
      <c r="G241" s="15" t="s">
        <v>24</v>
      </c>
      <c r="H241" s="15">
        <v>41</v>
      </c>
      <c r="I241" s="15">
        <v>39379</v>
      </c>
      <c r="J241" s="15">
        <v>51630</v>
      </c>
      <c r="K241" s="15">
        <v>0</v>
      </c>
      <c r="L241" s="15" t="s">
        <v>33</v>
      </c>
      <c r="M241" s="15" t="s">
        <v>60</v>
      </c>
      <c r="N241" s="17" t="s">
        <v>21</v>
      </c>
      <c r="O241" s="5" t="str">
        <f>IF(LEN(TBL_Employees[[#This Row],[Exit Date]])&gt;0,"Not_Active","Active")</f>
        <v>Active</v>
      </c>
      <c r="P241" s="6">
        <f>IF(TBL_Employees[[#This Row],[Emp_status]]="Not_Active",0,1)</f>
        <v>1</v>
      </c>
      <c r="Q241" s="7">
        <f>IFERROR(TBL_Employees[[#This Row],[Bonus %]]*TBL_Employees[[#This Row],[Annual Salary]],0)</f>
        <v>0</v>
      </c>
      <c r="R241" s="7">
        <f>TBL_Employees[[#This Row],[Bonus Amount]]+TBL_Employees[[#This Row],[Annual Salary]]</f>
        <v>51630</v>
      </c>
      <c r="S241" s="6">
        <f>YEAR(TBL_Employees[[#This Row],[Hire Date]])</f>
        <v>2007</v>
      </c>
      <c r="T241" s="6">
        <f>WEEKNUM(TBL_Employees[[#This Row],[Hire Date]],1)</f>
        <v>43</v>
      </c>
      <c r="U241" s="6" t="str">
        <f>TEXT(TBL_Employees[[#This Row],[Hire Date]],"dddd")</f>
        <v>Wednesday</v>
      </c>
    </row>
    <row r="242" spans="1:21" x14ac:dyDescent="0.2">
      <c r="A242" s="15" t="s">
        <v>797</v>
      </c>
      <c r="B242" s="15" t="s">
        <v>798</v>
      </c>
      <c r="C242" s="15" t="s">
        <v>61</v>
      </c>
      <c r="D242" s="15" t="s">
        <v>50</v>
      </c>
      <c r="E242" s="15" t="s">
        <v>32</v>
      </c>
      <c r="F242" s="15" t="s">
        <v>28</v>
      </c>
      <c r="G242" s="15" t="s">
        <v>51</v>
      </c>
      <c r="H242" s="15">
        <v>55</v>
      </c>
      <c r="I242" s="15">
        <v>41594</v>
      </c>
      <c r="J242" s="15">
        <v>124129</v>
      </c>
      <c r="K242" s="15">
        <v>0.15</v>
      </c>
      <c r="L242" s="15" t="s">
        <v>52</v>
      </c>
      <c r="M242" s="15" t="s">
        <v>53</v>
      </c>
      <c r="N242" s="17" t="s">
        <v>21</v>
      </c>
      <c r="O242" s="5" t="str">
        <f>IF(LEN(TBL_Employees[[#This Row],[Exit Date]])&gt;0,"Not_Active","Active")</f>
        <v>Active</v>
      </c>
      <c r="P242" s="6">
        <f>IF(TBL_Employees[[#This Row],[Emp_status]]="Not_Active",0,1)</f>
        <v>1</v>
      </c>
      <c r="Q242" s="7">
        <f>IFERROR(TBL_Employees[[#This Row],[Bonus %]]*TBL_Employees[[#This Row],[Annual Salary]],0)</f>
        <v>18619.349999999999</v>
      </c>
      <c r="R242" s="7">
        <f>TBL_Employees[[#This Row],[Bonus Amount]]+TBL_Employees[[#This Row],[Annual Salary]]</f>
        <v>142748.35</v>
      </c>
      <c r="S242" s="6">
        <f>YEAR(TBL_Employees[[#This Row],[Hire Date]])</f>
        <v>2013</v>
      </c>
      <c r="T242" s="6">
        <f>WEEKNUM(TBL_Employees[[#This Row],[Hire Date]],1)</f>
        <v>46</v>
      </c>
      <c r="U242" s="6" t="str">
        <f>TEXT(TBL_Employees[[#This Row],[Hire Date]],"dddd")</f>
        <v>Saturday</v>
      </c>
    </row>
    <row r="243" spans="1:21" x14ac:dyDescent="0.2">
      <c r="A243" s="15" t="s">
        <v>96</v>
      </c>
      <c r="B243" s="15" t="s">
        <v>799</v>
      </c>
      <c r="C243" s="15" t="s">
        <v>58</v>
      </c>
      <c r="D243" s="15" t="s">
        <v>31</v>
      </c>
      <c r="E243" s="15" t="s">
        <v>36</v>
      </c>
      <c r="F243" s="15" t="s">
        <v>28</v>
      </c>
      <c r="G243" s="15" t="s">
        <v>51</v>
      </c>
      <c r="H243" s="15">
        <v>36</v>
      </c>
      <c r="I243" s="15">
        <v>39912</v>
      </c>
      <c r="J243" s="15">
        <v>60055</v>
      </c>
      <c r="K243" s="15">
        <v>0</v>
      </c>
      <c r="L243" s="15" t="s">
        <v>19</v>
      </c>
      <c r="M243" s="15" t="s">
        <v>63</v>
      </c>
      <c r="N243" s="17" t="s">
        <v>21</v>
      </c>
      <c r="O243" s="5" t="str">
        <f>IF(LEN(TBL_Employees[[#This Row],[Exit Date]])&gt;0,"Not_Active","Active")</f>
        <v>Active</v>
      </c>
      <c r="P243" s="6">
        <f>IF(TBL_Employees[[#This Row],[Emp_status]]="Not_Active",0,1)</f>
        <v>1</v>
      </c>
      <c r="Q243" s="7">
        <f>IFERROR(TBL_Employees[[#This Row],[Bonus %]]*TBL_Employees[[#This Row],[Annual Salary]],0)</f>
        <v>0</v>
      </c>
      <c r="R243" s="7">
        <f>TBL_Employees[[#This Row],[Bonus Amount]]+TBL_Employees[[#This Row],[Annual Salary]]</f>
        <v>60055</v>
      </c>
      <c r="S243" s="6">
        <f>YEAR(TBL_Employees[[#This Row],[Hire Date]])</f>
        <v>2009</v>
      </c>
      <c r="T243" s="6">
        <f>WEEKNUM(TBL_Employees[[#This Row],[Hire Date]],1)</f>
        <v>15</v>
      </c>
      <c r="U243" s="6" t="str">
        <f>TEXT(TBL_Employees[[#This Row],[Hire Date]],"dddd")</f>
        <v>Thursday</v>
      </c>
    </row>
    <row r="244" spans="1:21" x14ac:dyDescent="0.2">
      <c r="A244" s="15" t="s">
        <v>108</v>
      </c>
      <c r="B244" s="15" t="s">
        <v>800</v>
      </c>
      <c r="C244" s="15" t="s">
        <v>40</v>
      </c>
      <c r="D244" s="15" t="s">
        <v>31</v>
      </c>
      <c r="E244" s="15" t="s">
        <v>16</v>
      </c>
      <c r="F244" s="15" t="s">
        <v>28</v>
      </c>
      <c r="G244" s="15" t="s">
        <v>51</v>
      </c>
      <c r="H244" s="15">
        <v>31</v>
      </c>
      <c r="I244" s="15">
        <v>44069</v>
      </c>
      <c r="J244" s="15">
        <v>189290</v>
      </c>
      <c r="K244" s="15">
        <v>0.22</v>
      </c>
      <c r="L244" s="15" t="s">
        <v>52</v>
      </c>
      <c r="M244" s="15" t="s">
        <v>53</v>
      </c>
      <c r="N244" s="17">
        <v>44099</v>
      </c>
      <c r="O244" s="5" t="str">
        <f>IF(LEN(TBL_Employees[[#This Row],[Exit Date]])&gt;0,"Not_Active","Active")</f>
        <v>Not_Active</v>
      </c>
      <c r="P244" s="6">
        <f>IF(TBL_Employees[[#This Row],[Emp_status]]="Not_Active",0,1)</f>
        <v>0</v>
      </c>
      <c r="Q244" s="7">
        <f>IFERROR(TBL_Employees[[#This Row],[Bonus %]]*TBL_Employees[[#This Row],[Annual Salary]],0)</f>
        <v>41643.800000000003</v>
      </c>
      <c r="R244" s="7">
        <f>TBL_Employees[[#This Row],[Bonus Amount]]+TBL_Employees[[#This Row],[Annual Salary]]</f>
        <v>230933.8</v>
      </c>
      <c r="S244" s="6">
        <f>YEAR(TBL_Employees[[#This Row],[Hire Date]])</f>
        <v>2020</v>
      </c>
      <c r="T244" s="6">
        <f>WEEKNUM(TBL_Employees[[#This Row],[Hire Date]],1)</f>
        <v>35</v>
      </c>
      <c r="U244" s="6" t="str">
        <f>TEXT(TBL_Employees[[#This Row],[Hire Date]],"dddd")</f>
        <v>Wednesday</v>
      </c>
    </row>
    <row r="245" spans="1:21" x14ac:dyDescent="0.2">
      <c r="A245" s="15" t="s">
        <v>801</v>
      </c>
      <c r="B245" s="15" t="s">
        <v>802</v>
      </c>
      <c r="C245" s="15" t="s">
        <v>14</v>
      </c>
      <c r="D245" s="15" t="s">
        <v>27</v>
      </c>
      <c r="E245" s="15" t="s">
        <v>32</v>
      </c>
      <c r="F245" s="15" t="s">
        <v>17</v>
      </c>
      <c r="G245" s="15" t="s">
        <v>24</v>
      </c>
      <c r="H245" s="15">
        <v>53</v>
      </c>
      <c r="I245" s="15">
        <v>39568</v>
      </c>
      <c r="J245" s="15">
        <v>182202</v>
      </c>
      <c r="K245" s="15">
        <v>0.3</v>
      </c>
      <c r="L245" s="15" t="s">
        <v>19</v>
      </c>
      <c r="M245" s="15" t="s">
        <v>25</v>
      </c>
      <c r="N245" s="17" t="s">
        <v>21</v>
      </c>
      <c r="O245" s="5" t="str">
        <f>IF(LEN(TBL_Employees[[#This Row],[Exit Date]])&gt;0,"Not_Active","Active")</f>
        <v>Active</v>
      </c>
      <c r="P245" s="6">
        <f>IF(TBL_Employees[[#This Row],[Emp_status]]="Not_Active",0,1)</f>
        <v>1</v>
      </c>
      <c r="Q245" s="7">
        <f>IFERROR(TBL_Employees[[#This Row],[Bonus %]]*TBL_Employees[[#This Row],[Annual Salary]],0)</f>
        <v>54660.6</v>
      </c>
      <c r="R245" s="7">
        <f>TBL_Employees[[#This Row],[Bonus Amount]]+TBL_Employees[[#This Row],[Annual Salary]]</f>
        <v>236862.6</v>
      </c>
      <c r="S245" s="6">
        <f>YEAR(TBL_Employees[[#This Row],[Hire Date]])</f>
        <v>2008</v>
      </c>
      <c r="T245" s="6">
        <f>WEEKNUM(TBL_Employees[[#This Row],[Hire Date]],1)</f>
        <v>18</v>
      </c>
      <c r="U245" s="6" t="str">
        <f>TEXT(TBL_Employees[[#This Row],[Hire Date]],"dddd")</f>
        <v>Wednesday</v>
      </c>
    </row>
    <row r="246" spans="1:21" x14ac:dyDescent="0.2">
      <c r="A246" s="15" t="s">
        <v>803</v>
      </c>
      <c r="B246" s="15" t="s">
        <v>804</v>
      </c>
      <c r="C246" s="15" t="s">
        <v>62</v>
      </c>
      <c r="D246" s="15" t="s">
        <v>50</v>
      </c>
      <c r="E246" s="15" t="s">
        <v>44</v>
      </c>
      <c r="F246" s="15" t="s">
        <v>28</v>
      </c>
      <c r="G246" s="15" t="s">
        <v>18</v>
      </c>
      <c r="H246" s="15">
        <v>43</v>
      </c>
      <c r="I246" s="15">
        <v>38748</v>
      </c>
      <c r="J246" s="15">
        <v>117518</v>
      </c>
      <c r="K246" s="15">
        <v>7.0000000000000007E-2</v>
      </c>
      <c r="L246" s="15" t="s">
        <v>19</v>
      </c>
      <c r="M246" s="15" t="s">
        <v>63</v>
      </c>
      <c r="N246" s="17" t="s">
        <v>21</v>
      </c>
      <c r="O246" s="5" t="str">
        <f>IF(LEN(TBL_Employees[[#This Row],[Exit Date]])&gt;0,"Not_Active","Active")</f>
        <v>Active</v>
      </c>
      <c r="P246" s="6">
        <f>IF(TBL_Employees[[#This Row],[Emp_status]]="Not_Active",0,1)</f>
        <v>1</v>
      </c>
      <c r="Q246" s="7">
        <f>IFERROR(TBL_Employees[[#This Row],[Bonus %]]*TBL_Employees[[#This Row],[Annual Salary]],0)</f>
        <v>8226.26</v>
      </c>
      <c r="R246" s="7">
        <f>TBL_Employees[[#This Row],[Bonus Amount]]+TBL_Employees[[#This Row],[Annual Salary]]</f>
        <v>125744.26</v>
      </c>
      <c r="S246" s="6">
        <f>YEAR(TBL_Employees[[#This Row],[Hire Date]])</f>
        <v>2006</v>
      </c>
      <c r="T246" s="6">
        <f>WEEKNUM(TBL_Employees[[#This Row],[Hire Date]],1)</f>
        <v>5</v>
      </c>
      <c r="U246" s="6" t="str">
        <f>TEXT(TBL_Employees[[#This Row],[Hire Date]],"dddd")</f>
        <v>Tuesday</v>
      </c>
    </row>
    <row r="247" spans="1:21" x14ac:dyDescent="0.2">
      <c r="A247" s="15" t="s">
        <v>805</v>
      </c>
      <c r="B247" s="15" t="s">
        <v>806</v>
      </c>
      <c r="C247" s="15" t="s">
        <v>61</v>
      </c>
      <c r="D247" s="15" t="s">
        <v>15</v>
      </c>
      <c r="E247" s="15" t="s">
        <v>36</v>
      </c>
      <c r="F247" s="15" t="s">
        <v>17</v>
      </c>
      <c r="G247" s="15" t="s">
        <v>51</v>
      </c>
      <c r="H247" s="15">
        <v>37</v>
      </c>
      <c r="I247" s="15">
        <v>41329</v>
      </c>
      <c r="J247" s="15">
        <v>157474</v>
      </c>
      <c r="K247" s="15">
        <v>0.11</v>
      </c>
      <c r="L247" s="15" t="s">
        <v>52</v>
      </c>
      <c r="M247" s="15" t="s">
        <v>66</v>
      </c>
      <c r="N247" s="17" t="s">
        <v>21</v>
      </c>
      <c r="O247" s="5" t="str">
        <f>IF(LEN(TBL_Employees[[#This Row],[Exit Date]])&gt;0,"Not_Active","Active")</f>
        <v>Active</v>
      </c>
      <c r="P247" s="6">
        <f>IF(TBL_Employees[[#This Row],[Emp_status]]="Not_Active",0,1)</f>
        <v>1</v>
      </c>
      <c r="Q247" s="7">
        <f>IFERROR(TBL_Employees[[#This Row],[Bonus %]]*TBL_Employees[[#This Row],[Annual Salary]],0)</f>
        <v>17322.14</v>
      </c>
      <c r="R247" s="7">
        <f>TBL_Employees[[#This Row],[Bonus Amount]]+TBL_Employees[[#This Row],[Annual Salary]]</f>
        <v>174796.14</v>
      </c>
      <c r="S247" s="6">
        <f>YEAR(TBL_Employees[[#This Row],[Hire Date]])</f>
        <v>2013</v>
      </c>
      <c r="T247" s="6">
        <f>WEEKNUM(TBL_Employees[[#This Row],[Hire Date]],1)</f>
        <v>9</v>
      </c>
      <c r="U247" s="6" t="str">
        <f>TEXT(TBL_Employees[[#This Row],[Hire Date]],"dddd")</f>
        <v>Sunday</v>
      </c>
    </row>
    <row r="248" spans="1:21" x14ac:dyDescent="0.2">
      <c r="A248" s="15" t="s">
        <v>807</v>
      </c>
      <c r="B248" s="15" t="s">
        <v>808</v>
      </c>
      <c r="C248" s="15" t="s">
        <v>62</v>
      </c>
      <c r="D248" s="15" t="s">
        <v>43</v>
      </c>
      <c r="E248" s="15" t="s">
        <v>36</v>
      </c>
      <c r="F248" s="15" t="s">
        <v>28</v>
      </c>
      <c r="G248" s="15" t="s">
        <v>18</v>
      </c>
      <c r="H248" s="15">
        <v>38</v>
      </c>
      <c r="I248" s="15">
        <v>39544</v>
      </c>
      <c r="J248" s="15">
        <v>126856</v>
      </c>
      <c r="K248" s="15">
        <v>0.06</v>
      </c>
      <c r="L248" s="15" t="s">
        <v>19</v>
      </c>
      <c r="M248" s="15" t="s">
        <v>29</v>
      </c>
      <c r="N248" s="17" t="s">
        <v>21</v>
      </c>
      <c r="O248" s="5" t="str">
        <f>IF(LEN(TBL_Employees[[#This Row],[Exit Date]])&gt;0,"Not_Active","Active")</f>
        <v>Active</v>
      </c>
      <c r="P248" s="6">
        <f>IF(TBL_Employees[[#This Row],[Emp_status]]="Not_Active",0,1)</f>
        <v>1</v>
      </c>
      <c r="Q248" s="7">
        <f>IFERROR(TBL_Employees[[#This Row],[Bonus %]]*TBL_Employees[[#This Row],[Annual Salary]],0)</f>
        <v>7611.36</v>
      </c>
      <c r="R248" s="7">
        <f>TBL_Employees[[#This Row],[Bonus Amount]]+TBL_Employees[[#This Row],[Annual Salary]]</f>
        <v>134467.35999999999</v>
      </c>
      <c r="S248" s="6">
        <f>YEAR(TBL_Employees[[#This Row],[Hire Date]])</f>
        <v>2008</v>
      </c>
      <c r="T248" s="6">
        <f>WEEKNUM(TBL_Employees[[#This Row],[Hire Date]],1)</f>
        <v>15</v>
      </c>
      <c r="U248" s="6" t="str">
        <f>TEXT(TBL_Employees[[#This Row],[Hire Date]],"dddd")</f>
        <v>Sunday</v>
      </c>
    </row>
    <row r="249" spans="1:21" x14ac:dyDescent="0.2">
      <c r="A249" s="15" t="s">
        <v>809</v>
      </c>
      <c r="B249" s="15" t="s">
        <v>810</v>
      </c>
      <c r="C249" s="15" t="s">
        <v>61</v>
      </c>
      <c r="D249" s="15" t="s">
        <v>65</v>
      </c>
      <c r="E249" s="15" t="s">
        <v>36</v>
      </c>
      <c r="F249" s="15" t="s">
        <v>17</v>
      </c>
      <c r="G249" s="15" t="s">
        <v>24</v>
      </c>
      <c r="H249" s="15">
        <v>49</v>
      </c>
      <c r="I249" s="15">
        <v>36983</v>
      </c>
      <c r="J249" s="15">
        <v>129124</v>
      </c>
      <c r="K249" s="15">
        <v>0.12</v>
      </c>
      <c r="L249" s="15" t="s">
        <v>33</v>
      </c>
      <c r="M249" s="15" t="s">
        <v>74</v>
      </c>
      <c r="N249" s="17" t="s">
        <v>21</v>
      </c>
      <c r="O249" s="5" t="str">
        <f>IF(LEN(TBL_Employees[[#This Row],[Exit Date]])&gt;0,"Not_Active","Active")</f>
        <v>Active</v>
      </c>
      <c r="P249" s="6">
        <f>IF(TBL_Employees[[#This Row],[Emp_status]]="Not_Active",0,1)</f>
        <v>1</v>
      </c>
      <c r="Q249" s="7">
        <f>IFERROR(TBL_Employees[[#This Row],[Bonus %]]*TBL_Employees[[#This Row],[Annual Salary]],0)</f>
        <v>15494.88</v>
      </c>
      <c r="R249" s="7">
        <f>TBL_Employees[[#This Row],[Bonus Amount]]+TBL_Employees[[#This Row],[Annual Salary]]</f>
        <v>144618.88</v>
      </c>
      <c r="S249" s="6">
        <f>YEAR(TBL_Employees[[#This Row],[Hire Date]])</f>
        <v>2001</v>
      </c>
      <c r="T249" s="6">
        <f>WEEKNUM(TBL_Employees[[#This Row],[Hire Date]],1)</f>
        <v>14</v>
      </c>
      <c r="U249" s="6" t="str">
        <f>TEXT(TBL_Employees[[#This Row],[Hire Date]],"dddd")</f>
        <v>Monday</v>
      </c>
    </row>
    <row r="250" spans="1:21" x14ac:dyDescent="0.2">
      <c r="A250" s="15" t="s">
        <v>811</v>
      </c>
      <c r="B250" s="15" t="s">
        <v>812</v>
      </c>
      <c r="C250" s="15" t="s">
        <v>40</v>
      </c>
      <c r="D250" s="15" t="s">
        <v>50</v>
      </c>
      <c r="E250" s="15" t="s">
        <v>16</v>
      </c>
      <c r="F250" s="15" t="s">
        <v>17</v>
      </c>
      <c r="G250" s="15" t="s">
        <v>24</v>
      </c>
      <c r="H250" s="15">
        <v>45</v>
      </c>
      <c r="I250" s="15">
        <v>37316</v>
      </c>
      <c r="J250" s="15">
        <v>165181</v>
      </c>
      <c r="K250" s="15">
        <v>0.16</v>
      </c>
      <c r="L250" s="15" t="s">
        <v>19</v>
      </c>
      <c r="M250" s="15" t="s">
        <v>63</v>
      </c>
      <c r="N250" s="17" t="s">
        <v>21</v>
      </c>
      <c r="O250" s="5" t="str">
        <f>IF(LEN(TBL_Employees[[#This Row],[Exit Date]])&gt;0,"Not_Active","Active")</f>
        <v>Active</v>
      </c>
      <c r="P250" s="6">
        <f>IF(TBL_Employees[[#This Row],[Emp_status]]="Not_Active",0,1)</f>
        <v>1</v>
      </c>
      <c r="Q250" s="7">
        <f>IFERROR(TBL_Employees[[#This Row],[Bonus %]]*TBL_Employees[[#This Row],[Annual Salary]],0)</f>
        <v>26428.959999999999</v>
      </c>
      <c r="R250" s="7">
        <f>TBL_Employees[[#This Row],[Bonus Amount]]+TBL_Employees[[#This Row],[Annual Salary]]</f>
        <v>191609.96</v>
      </c>
      <c r="S250" s="6">
        <f>YEAR(TBL_Employees[[#This Row],[Hire Date]])</f>
        <v>2002</v>
      </c>
      <c r="T250" s="6">
        <f>WEEKNUM(TBL_Employees[[#This Row],[Hire Date]],1)</f>
        <v>9</v>
      </c>
      <c r="U250" s="6" t="str">
        <f>TEXT(TBL_Employees[[#This Row],[Hire Date]],"dddd")</f>
        <v>Friday</v>
      </c>
    </row>
    <row r="251" spans="1:21" x14ac:dyDescent="0.2">
      <c r="A251" s="15" t="s">
        <v>813</v>
      </c>
      <c r="B251" s="15" t="s">
        <v>814</v>
      </c>
      <c r="C251" s="15" t="s">
        <v>14</v>
      </c>
      <c r="D251" s="15" t="s">
        <v>15</v>
      </c>
      <c r="E251" s="15" t="s">
        <v>32</v>
      </c>
      <c r="F251" s="15" t="s">
        <v>28</v>
      </c>
      <c r="G251" s="15" t="s">
        <v>51</v>
      </c>
      <c r="H251" s="15">
        <v>50</v>
      </c>
      <c r="I251" s="15">
        <v>38004</v>
      </c>
      <c r="J251" s="15">
        <v>247939</v>
      </c>
      <c r="K251" s="15">
        <v>0.35</v>
      </c>
      <c r="L251" s="15" t="s">
        <v>52</v>
      </c>
      <c r="M251" s="15" t="s">
        <v>66</v>
      </c>
      <c r="N251" s="17" t="s">
        <v>21</v>
      </c>
      <c r="O251" s="5" t="str">
        <f>IF(LEN(TBL_Employees[[#This Row],[Exit Date]])&gt;0,"Not_Active","Active")</f>
        <v>Active</v>
      </c>
      <c r="P251" s="6">
        <f>IF(TBL_Employees[[#This Row],[Emp_status]]="Not_Active",0,1)</f>
        <v>1</v>
      </c>
      <c r="Q251" s="7">
        <f>IFERROR(TBL_Employees[[#This Row],[Bonus %]]*TBL_Employees[[#This Row],[Annual Salary]],0)</f>
        <v>86778.65</v>
      </c>
      <c r="R251" s="7">
        <f>TBL_Employees[[#This Row],[Bonus Amount]]+TBL_Employees[[#This Row],[Annual Salary]]</f>
        <v>334717.65000000002</v>
      </c>
      <c r="S251" s="6">
        <f>YEAR(TBL_Employees[[#This Row],[Hire Date]])</f>
        <v>2004</v>
      </c>
      <c r="T251" s="6">
        <f>WEEKNUM(TBL_Employees[[#This Row],[Hire Date]],1)</f>
        <v>4</v>
      </c>
      <c r="U251" s="6" t="str">
        <f>TEXT(TBL_Employees[[#This Row],[Hire Date]],"dddd")</f>
        <v>Sunday</v>
      </c>
    </row>
    <row r="252" spans="1:21" x14ac:dyDescent="0.2">
      <c r="A252" s="15" t="s">
        <v>815</v>
      </c>
      <c r="B252" s="15" t="s">
        <v>816</v>
      </c>
      <c r="C252" s="15" t="s">
        <v>40</v>
      </c>
      <c r="D252" s="15" t="s">
        <v>31</v>
      </c>
      <c r="E252" s="15" t="s">
        <v>44</v>
      </c>
      <c r="F252" s="15" t="s">
        <v>28</v>
      </c>
      <c r="G252" s="15" t="s">
        <v>51</v>
      </c>
      <c r="H252" s="15">
        <v>64</v>
      </c>
      <c r="I252" s="15">
        <v>42972</v>
      </c>
      <c r="J252" s="15">
        <v>169509</v>
      </c>
      <c r="K252" s="15">
        <v>0.18</v>
      </c>
      <c r="L252" s="15" t="s">
        <v>52</v>
      </c>
      <c r="M252" s="15" t="s">
        <v>81</v>
      </c>
      <c r="N252" s="17" t="s">
        <v>21</v>
      </c>
      <c r="O252" s="5" t="str">
        <f>IF(LEN(TBL_Employees[[#This Row],[Exit Date]])&gt;0,"Not_Active","Active")</f>
        <v>Active</v>
      </c>
      <c r="P252" s="6">
        <f>IF(TBL_Employees[[#This Row],[Emp_status]]="Not_Active",0,1)</f>
        <v>1</v>
      </c>
      <c r="Q252" s="7">
        <f>IFERROR(TBL_Employees[[#This Row],[Bonus %]]*TBL_Employees[[#This Row],[Annual Salary]],0)</f>
        <v>30511.62</v>
      </c>
      <c r="R252" s="7">
        <f>TBL_Employees[[#This Row],[Bonus Amount]]+TBL_Employees[[#This Row],[Annual Salary]]</f>
        <v>200020.62</v>
      </c>
      <c r="S252" s="6">
        <f>YEAR(TBL_Employees[[#This Row],[Hire Date]])</f>
        <v>2017</v>
      </c>
      <c r="T252" s="6">
        <f>WEEKNUM(TBL_Employees[[#This Row],[Hire Date]],1)</f>
        <v>34</v>
      </c>
      <c r="U252" s="6" t="str">
        <f>TEXT(TBL_Employees[[#This Row],[Hire Date]],"dddd")</f>
        <v>Friday</v>
      </c>
    </row>
    <row r="253" spans="1:21" x14ac:dyDescent="0.2">
      <c r="A253" s="15" t="s">
        <v>817</v>
      </c>
      <c r="B253" s="15" t="s">
        <v>818</v>
      </c>
      <c r="C253" s="15" t="s">
        <v>61</v>
      </c>
      <c r="D253" s="15" t="s">
        <v>65</v>
      </c>
      <c r="E253" s="15" t="s">
        <v>36</v>
      </c>
      <c r="F253" s="15" t="s">
        <v>17</v>
      </c>
      <c r="G253" s="15" t="s">
        <v>18</v>
      </c>
      <c r="H253" s="15">
        <v>55</v>
      </c>
      <c r="I253" s="15">
        <v>40552</v>
      </c>
      <c r="J253" s="15">
        <v>138521</v>
      </c>
      <c r="K253" s="15">
        <v>0.1</v>
      </c>
      <c r="L253" s="15" t="s">
        <v>19</v>
      </c>
      <c r="M253" s="15" t="s">
        <v>45</v>
      </c>
      <c r="N253" s="17" t="s">
        <v>21</v>
      </c>
      <c r="O253" s="5" t="str">
        <f>IF(LEN(TBL_Employees[[#This Row],[Exit Date]])&gt;0,"Not_Active","Active")</f>
        <v>Active</v>
      </c>
      <c r="P253" s="6">
        <f>IF(TBL_Employees[[#This Row],[Emp_status]]="Not_Active",0,1)</f>
        <v>1</v>
      </c>
      <c r="Q253" s="7">
        <f>IFERROR(TBL_Employees[[#This Row],[Bonus %]]*TBL_Employees[[#This Row],[Annual Salary]],0)</f>
        <v>13852.1</v>
      </c>
      <c r="R253" s="7">
        <f>TBL_Employees[[#This Row],[Bonus Amount]]+TBL_Employees[[#This Row],[Annual Salary]]</f>
        <v>152373.1</v>
      </c>
      <c r="S253" s="6">
        <f>YEAR(TBL_Employees[[#This Row],[Hire Date]])</f>
        <v>2011</v>
      </c>
      <c r="T253" s="6">
        <f>WEEKNUM(TBL_Employees[[#This Row],[Hire Date]],1)</f>
        <v>3</v>
      </c>
      <c r="U253" s="6" t="str">
        <f>TEXT(TBL_Employees[[#This Row],[Hire Date]],"dddd")</f>
        <v>Sunday</v>
      </c>
    </row>
    <row r="254" spans="1:21" x14ac:dyDescent="0.2">
      <c r="A254" s="15" t="s">
        <v>819</v>
      </c>
      <c r="B254" s="15" t="s">
        <v>820</v>
      </c>
      <c r="C254" s="15" t="s">
        <v>97</v>
      </c>
      <c r="D254" s="15" t="s">
        <v>31</v>
      </c>
      <c r="E254" s="15" t="s">
        <v>44</v>
      </c>
      <c r="F254" s="15" t="s">
        <v>17</v>
      </c>
      <c r="G254" s="15" t="s">
        <v>51</v>
      </c>
      <c r="H254" s="15">
        <v>45</v>
      </c>
      <c r="I254" s="15">
        <v>41712</v>
      </c>
      <c r="J254" s="15">
        <v>113873</v>
      </c>
      <c r="K254" s="15">
        <v>0.11</v>
      </c>
      <c r="L254" s="15" t="s">
        <v>52</v>
      </c>
      <c r="M254" s="15" t="s">
        <v>66</v>
      </c>
      <c r="N254" s="17" t="s">
        <v>21</v>
      </c>
      <c r="O254" s="5" t="str">
        <f>IF(LEN(TBL_Employees[[#This Row],[Exit Date]])&gt;0,"Not_Active","Active")</f>
        <v>Active</v>
      </c>
      <c r="P254" s="6">
        <f>IF(TBL_Employees[[#This Row],[Emp_status]]="Not_Active",0,1)</f>
        <v>1</v>
      </c>
      <c r="Q254" s="7">
        <f>IFERROR(TBL_Employees[[#This Row],[Bonus %]]*TBL_Employees[[#This Row],[Annual Salary]],0)</f>
        <v>12526.03</v>
      </c>
      <c r="R254" s="7">
        <f>TBL_Employees[[#This Row],[Bonus Amount]]+TBL_Employees[[#This Row],[Annual Salary]]</f>
        <v>126399.03</v>
      </c>
      <c r="S254" s="6">
        <f>YEAR(TBL_Employees[[#This Row],[Hire Date]])</f>
        <v>2014</v>
      </c>
      <c r="T254" s="6">
        <f>WEEKNUM(TBL_Employees[[#This Row],[Hire Date]],1)</f>
        <v>11</v>
      </c>
      <c r="U254" s="6" t="str">
        <f>TEXT(TBL_Employees[[#This Row],[Hire Date]],"dddd")</f>
        <v>Friday</v>
      </c>
    </row>
    <row r="255" spans="1:21" x14ac:dyDescent="0.2">
      <c r="A255" s="15" t="s">
        <v>157</v>
      </c>
      <c r="B255" s="15" t="s">
        <v>821</v>
      </c>
      <c r="C255" s="15" t="s">
        <v>26</v>
      </c>
      <c r="D255" s="15" t="s">
        <v>27</v>
      </c>
      <c r="E255" s="15" t="s">
        <v>32</v>
      </c>
      <c r="F255" s="15" t="s">
        <v>17</v>
      </c>
      <c r="G255" s="15" t="s">
        <v>47</v>
      </c>
      <c r="H255" s="15">
        <v>39</v>
      </c>
      <c r="I255" s="15">
        <v>43229</v>
      </c>
      <c r="J255" s="15">
        <v>73317</v>
      </c>
      <c r="K255" s="15">
        <v>0</v>
      </c>
      <c r="L255" s="15" t="s">
        <v>19</v>
      </c>
      <c r="M255" s="15" t="s">
        <v>45</v>
      </c>
      <c r="N255" s="17" t="s">
        <v>21</v>
      </c>
      <c r="O255" s="5" t="str">
        <f>IF(LEN(TBL_Employees[[#This Row],[Exit Date]])&gt;0,"Not_Active","Active")</f>
        <v>Active</v>
      </c>
      <c r="P255" s="6">
        <f>IF(TBL_Employees[[#This Row],[Emp_status]]="Not_Active",0,1)</f>
        <v>1</v>
      </c>
      <c r="Q255" s="7">
        <f>IFERROR(TBL_Employees[[#This Row],[Bonus %]]*TBL_Employees[[#This Row],[Annual Salary]],0)</f>
        <v>0</v>
      </c>
      <c r="R255" s="7">
        <f>TBL_Employees[[#This Row],[Bonus Amount]]+TBL_Employees[[#This Row],[Annual Salary]]</f>
        <v>73317</v>
      </c>
      <c r="S255" s="6">
        <f>YEAR(TBL_Employees[[#This Row],[Hire Date]])</f>
        <v>2018</v>
      </c>
      <c r="T255" s="6">
        <f>WEEKNUM(TBL_Employees[[#This Row],[Hire Date]],1)</f>
        <v>19</v>
      </c>
      <c r="U255" s="6" t="str">
        <f>TEXT(TBL_Employees[[#This Row],[Hire Date]],"dddd")</f>
        <v>Wednesday</v>
      </c>
    </row>
    <row r="256" spans="1:21" x14ac:dyDescent="0.2">
      <c r="A256" s="15" t="s">
        <v>822</v>
      </c>
      <c r="B256" s="15" t="s">
        <v>823</v>
      </c>
      <c r="C256" s="15" t="s">
        <v>82</v>
      </c>
      <c r="D256" s="15" t="s">
        <v>27</v>
      </c>
      <c r="E256" s="15" t="s">
        <v>44</v>
      </c>
      <c r="F256" s="15" t="s">
        <v>17</v>
      </c>
      <c r="G256" s="15" t="s">
        <v>24</v>
      </c>
      <c r="H256" s="15">
        <v>40</v>
      </c>
      <c r="I256" s="15">
        <v>41451</v>
      </c>
      <c r="J256" s="15">
        <v>69096</v>
      </c>
      <c r="K256" s="15">
        <v>0</v>
      </c>
      <c r="L256" s="15" t="s">
        <v>19</v>
      </c>
      <c r="M256" s="15" t="s">
        <v>63</v>
      </c>
      <c r="N256" s="17" t="s">
        <v>21</v>
      </c>
      <c r="O256" s="5" t="str">
        <f>IF(LEN(TBL_Employees[[#This Row],[Exit Date]])&gt;0,"Not_Active","Active")</f>
        <v>Active</v>
      </c>
      <c r="P256" s="6">
        <f>IF(TBL_Employees[[#This Row],[Emp_status]]="Not_Active",0,1)</f>
        <v>1</v>
      </c>
      <c r="Q256" s="7">
        <f>IFERROR(TBL_Employees[[#This Row],[Bonus %]]*TBL_Employees[[#This Row],[Annual Salary]],0)</f>
        <v>0</v>
      </c>
      <c r="R256" s="7">
        <f>TBL_Employees[[#This Row],[Bonus Amount]]+TBL_Employees[[#This Row],[Annual Salary]]</f>
        <v>69096</v>
      </c>
      <c r="S256" s="6">
        <f>YEAR(TBL_Employees[[#This Row],[Hire Date]])</f>
        <v>2013</v>
      </c>
      <c r="T256" s="6">
        <f>WEEKNUM(TBL_Employees[[#This Row],[Hire Date]],1)</f>
        <v>26</v>
      </c>
      <c r="U256" s="6" t="str">
        <f>TEXT(TBL_Employees[[#This Row],[Hire Date]],"dddd")</f>
        <v>Wednesday</v>
      </c>
    </row>
    <row r="257" spans="1:21" x14ac:dyDescent="0.2">
      <c r="A257" s="15" t="s">
        <v>824</v>
      </c>
      <c r="B257" s="15" t="s">
        <v>825</v>
      </c>
      <c r="C257" s="15" t="s">
        <v>77</v>
      </c>
      <c r="D257" s="15" t="s">
        <v>23</v>
      </c>
      <c r="E257" s="15" t="s">
        <v>36</v>
      </c>
      <c r="F257" s="15" t="s">
        <v>28</v>
      </c>
      <c r="G257" s="15" t="s">
        <v>51</v>
      </c>
      <c r="H257" s="15">
        <v>48</v>
      </c>
      <c r="I257" s="15">
        <v>38454</v>
      </c>
      <c r="J257" s="15">
        <v>87158</v>
      </c>
      <c r="K257" s="15">
        <v>0</v>
      </c>
      <c r="L257" s="15" t="s">
        <v>52</v>
      </c>
      <c r="M257" s="15" t="s">
        <v>81</v>
      </c>
      <c r="N257" s="17" t="s">
        <v>21</v>
      </c>
      <c r="O257" s="5" t="str">
        <f>IF(LEN(TBL_Employees[[#This Row],[Exit Date]])&gt;0,"Not_Active","Active")</f>
        <v>Active</v>
      </c>
      <c r="P257" s="6">
        <f>IF(TBL_Employees[[#This Row],[Emp_status]]="Not_Active",0,1)</f>
        <v>1</v>
      </c>
      <c r="Q257" s="7">
        <f>IFERROR(TBL_Employees[[#This Row],[Bonus %]]*TBL_Employees[[#This Row],[Annual Salary]],0)</f>
        <v>0</v>
      </c>
      <c r="R257" s="7">
        <f>TBL_Employees[[#This Row],[Bonus Amount]]+TBL_Employees[[#This Row],[Annual Salary]]</f>
        <v>87158</v>
      </c>
      <c r="S257" s="6">
        <f>YEAR(TBL_Employees[[#This Row],[Hire Date]])</f>
        <v>2005</v>
      </c>
      <c r="T257" s="6">
        <f>WEEKNUM(TBL_Employees[[#This Row],[Hire Date]],1)</f>
        <v>16</v>
      </c>
      <c r="U257" s="6" t="str">
        <f>TEXT(TBL_Employees[[#This Row],[Hire Date]],"dddd")</f>
        <v>Tuesday</v>
      </c>
    </row>
    <row r="258" spans="1:21" x14ac:dyDescent="0.2">
      <c r="A258" s="15" t="s">
        <v>826</v>
      </c>
      <c r="B258" s="15" t="s">
        <v>827</v>
      </c>
      <c r="C258" s="15" t="s">
        <v>58</v>
      </c>
      <c r="D258" s="15" t="s">
        <v>31</v>
      </c>
      <c r="E258" s="15" t="s">
        <v>32</v>
      </c>
      <c r="F258" s="15" t="s">
        <v>28</v>
      </c>
      <c r="G258" s="15" t="s">
        <v>51</v>
      </c>
      <c r="H258" s="15">
        <v>64</v>
      </c>
      <c r="I258" s="15">
        <v>33875</v>
      </c>
      <c r="J258" s="15">
        <v>70778</v>
      </c>
      <c r="K258" s="15">
        <v>0</v>
      </c>
      <c r="L258" s="15" t="s">
        <v>19</v>
      </c>
      <c r="M258" s="15" t="s">
        <v>25</v>
      </c>
      <c r="N258" s="17" t="s">
        <v>21</v>
      </c>
      <c r="O258" s="5" t="str">
        <f>IF(LEN(TBL_Employees[[#This Row],[Exit Date]])&gt;0,"Not_Active","Active")</f>
        <v>Active</v>
      </c>
      <c r="P258" s="6">
        <f>IF(TBL_Employees[[#This Row],[Emp_status]]="Not_Active",0,1)</f>
        <v>1</v>
      </c>
      <c r="Q258" s="7">
        <f>IFERROR(TBL_Employees[[#This Row],[Bonus %]]*TBL_Employees[[#This Row],[Annual Salary]],0)</f>
        <v>0</v>
      </c>
      <c r="R258" s="7">
        <f>TBL_Employees[[#This Row],[Bonus Amount]]+TBL_Employees[[#This Row],[Annual Salary]]</f>
        <v>70778</v>
      </c>
      <c r="S258" s="6">
        <f>YEAR(TBL_Employees[[#This Row],[Hire Date]])</f>
        <v>1992</v>
      </c>
      <c r="T258" s="6">
        <f>WEEKNUM(TBL_Employees[[#This Row],[Hire Date]],1)</f>
        <v>40</v>
      </c>
      <c r="U258" s="6" t="str">
        <f>TEXT(TBL_Employees[[#This Row],[Hire Date]],"dddd")</f>
        <v>Monday</v>
      </c>
    </row>
    <row r="259" spans="1:21" x14ac:dyDescent="0.2">
      <c r="A259" s="15" t="s">
        <v>828</v>
      </c>
      <c r="B259" s="15" t="s">
        <v>829</v>
      </c>
      <c r="C259" s="15" t="s">
        <v>40</v>
      </c>
      <c r="D259" s="15" t="s">
        <v>23</v>
      </c>
      <c r="E259" s="15" t="s">
        <v>44</v>
      </c>
      <c r="F259" s="15" t="s">
        <v>17</v>
      </c>
      <c r="G259" s="15" t="s">
        <v>51</v>
      </c>
      <c r="H259" s="15">
        <v>65</v>
      </c>
      <c r="I259" s="15">
        <v>38130</v>
      </c>
      <c r="J259" s="15">
        <v>153938</v>
      </c>
      <c r="K259" s="15">
        <v>0.2</v>
      </c>
      <c r="L259" s="15" t="s">
        <v>19</v>
      </c>
      <c r="M259" s="15" t="s">
        <v>39</v>
      </c>
      <c r="N259" s="17" t="s">
        <v>21</v>
      </c>
      <c r="O259" s="5" t="str">
        <f>IF(LEN(TBL_Employees[[#This Row],[Exit Date]])&gt;0,"Not_Active","Active")</f>
        <v>Active</v>
      </c>
      <c r="P259" s="6">
        <f>IF(TBL_Employees[[#This Row],[Emp_status]]="Not_Active",0,1)</f>
        <v>1</v>
      </c>
      <c r="Q259" s="7">
        <f>IFERROR(TBL_Employees[[#This Row],[Bonus %]]*TBL_Employees[[#This Row],[Annual Salary]],0)</f>
        <v>30787.600000000002</v>
      </c>
      <c r="R259" s="7">
        <f>TBL_Employees[[#This Row],[Bonus Amount]]+TBL_Employees[[#This Row],[Annual Salary]]</f>
        <v>184725.6</v>
      </c>
      <c r="S259" s="6">
        <f>YEAR(TBL_Employees[[#This Row],[Hire Date]])</f>
        <v>2004</v>
      </c>
      <c r="T259" s="6">
        <f>WEEKNUM(TBL_Employees[[#This Row],[Hire Date]],1)</f>
        <v>22</v>
      </c>
      <c r="U259" s="6" t="str">
        <f>TEXT(TBL_Employees[[#This Row],[Hire Date]],"dddd")</f>
        <v>Sunday</v>
      </c>
    </row>
    <row r="260" spans="1:21" x14ac:dyDescent="0.2">
      <c r="A260" s="15" t="s">
        <v>354</v>
      </c>
      <c r="B260" s="15" t="s">
        <v>830</v>
      </c>
      <c r="C260" s="15" t="s">
        <v>76</v>
      </c>
      <c r="D260" s="15" t="s">
        <v>27</v>
      </c>
      <c r="E260" s="15" t="s">
        <v>16</v>
      </c>
      <c r="F260" s="15" t="s">
        <v>28</v>
      </c>
      <c r="G260" s="15" t="s">
        <v>24</v>
      </c>
      <c r="H260" s="15">
        <v>43</v>
      </c>
      <c r="I260" s="15">
        <v>43224</v>
      </c>
      <c r="J260" s="15">
        <v>59888</v>
      </c>
      <c r="K260" s="15">
        <v>0</v>
      </c>
      <c r="L260" s="15" t="s">
        <v>33</v>
      </c>
      <c r="M260" s="15" t="s">
        <v>60</v>
      </c>
      <c r="N260" s="17" t="s">
        <v>21</v>
      </c>
      <c r="O260" s="5" t="str">
        <f>IF(LEN(TBL_Employees[[#This Row],[Exit Date]])&gt;0,"Not_Active","Active")</f>
        <v>Active</v>
      </c>
      <c r="P260" s="6">
        <f>IF(TBL_Employees[[#This Row],[Emp_status]]="Not_Active",0,1)</f>
        <v>1</v>
      </c>
      <c r="Q260" s="7">
        <f>IFERROR(TBL_Employees[[#This Row],[Bonus %]]*TBL_Employees[[#This Row],[Annual Salary]],0)</f>
        <v>0</v>
      </c>
      <c r="R260" s="7">
        <f>TBL_Employees[[#This Row],[Bonus Amount]]+TBL_Employees[[#This Row],[Annual Salary]]</f>
        <v>59888</v>
      </c>
      <c r="S260" s="6">
        <f>YEAR(TBL_Employees[[#This Row],[Hire Date]])</f>
        <v>2018</v>
      </c>
      <c r="T260" s="6">
        <f>WEEKNUM(TBL_Employees[[#This Row],[Hire Date]],1)</f>
        <v>18</v>
      </c>
      <c r="U260" s="6" t="str">
        <f>TEXT(TBL_Employees[[#This Row],[Hire Date]],"dddd")</f>
        <v>Friday</v>
      </c>
    </row>
    <row r="261" spans="1:21" x14ac:dyDescent="0.2">
      <c r="A261" s="15" t="s">
        <v>113</v>
      </c>
      <c r="B261" s="15" t="s">
        <v>831</v>
      </c>
      <c r="C261" s="15" t="s">
        <v>58</v>
      </c>
      <c r="D261" s="15" t="s">
        <v>31</v>
      </c>
      <c r="E261" s="15" t="s">
        <v>32</v>
      </c>
      <c r="F261" s="15" t="s">
        <v>28</v>
      </c>
      <c r="G261" s="15" t="s">
        <v>18</v>
      </c>
      <c r="H261" s="15">
        <v>50</v>
      </c>
      <c r="I261" s="15">
        <v>43447</v>
      </c>
      <c r="J261" s="15">
        <v>63098</v>
      </c>
      <c r="K261" s="15">
        <v>0</v>
      </c>
      <c r="L261" s="15" t="s">
        <v>19</v>
      </c>
      <c r="M261" s="15" t="s">
        <v>29</v>
      </c>
      <c r="N261" s="17" t="s">
        <v>21</v>
      </c>
      <c r="O261" s="5" t="str">
        <f>IF(LEN(TBL_Employees[[#This Row],[Exit Date]])&gt;0,"Not_Active","Active")</f>
        <v>Active</v>
      </c>
      <c r="P261" s="6">
        <f>IF(TBL_Employees[[#This Row],[Emp_status]]="Not_Active",0,1)</f>
        <v>1</v>
      </c>
      <c r="Q261" s="7">
        <f>IFERROR(TBL_Employees[[#This Row],[Bonus %]]*TBL_Employees[[#This Row],[Annual Salary]],0)</f>
        <v>0</v>
      </c>
      <c r="R261" s="7">
        <f>TBL_Employees[[#This Row],[Bonus Amount]]+TBL_Employees[[#This Row],[Annual Salary]]</f>
        <v>63098</v>
      </c>
      <c r="S261" s="6">
        <f>YEAR(TBL_Employees[[#This Row],[Hire Date]])</f>
        <v>2018</v>
      </c>
      <c r="T261" s="6">
        <f>WEEKNUM(TBL_Employees[[#This Row],[Hire Date]],1)</f>
        <v>50</v>
      </c>
      <c r="U261" s="6" t="str">
        <f>TEXT(TBL_Employees[[#This Row],[Hire Date]],"dddd")</f>
        <v>Thursday</v>
      </c>
    </row>
    <row r="262" spans="1:21" x14ac:dyDescent="0.2">
      <c r="A262" s="15" t="s">
        <v>832</v>
      </c>
      <c r="B262" s="15" t="s">
        <v>833</v>
      </c>
      <c r="C262" s="15" t="s">
        <v>14</v>
      </c>
      <c r="D262" s="15" t="s">
        <v>15</v>
      </c>
      <c r="E262" s="15" t="s">
        <v>32</v>
      </c>
      <c r="F262" s="15" t="s">
        <v>17</v>
      </c>
      <c r="G262" s="15" t="s">
        <v>51</v>
      </c>
      <c r="H262" s="15">
        <v>27</v>
      </c>
      <c r="I262" s="15">
        <v>44545</v>
      </c>
      <c r="J262" s="15">
        <v>255369</v>
      </c>
      <c r="K262" s="15">
        <v>0.33</v>
      </c>
      <c r="L262" s="15" t="s">
        <v>52</v>
      </c>
      <c r="M262" s="15" t="s">
        <v>53</v>
      </c>
      <c r="N262" s="17" t="s">
        <v>21</v>
      </c>
      <c r="O262" s="5" t="str">
        <f>IF(LEN(TBL_Employees[[#This Row],[Exit Date]])&gt;0,"Not_Active","Active")</f>
        <v>Active</v>
      </c>
      <c r="P262" s="6">
        <f>IF(TBL_Employees[[#This Row],[Emp_status]]="Not_Active",0,1)</f>
        <v>1</v>
      </c>
      <c r="Q262" s="7">
        <f>IFERROR(TBL_Employees[[#This Row],[Bonus %]]*TBL_Employees[[#This Row],[Annual Salary]],0)</f>
        <v>84271.77</v>
      </c>
      <c r="R262" s="7">
        <f>TBL_Employees[[#This Row],[Bonus Amount]]+TBL_Employees[[#This Row],[Annual Salary]]</f>
        <v>339640.77</v>
      </c>
      <c r="S262" s="6">
        <f>YEAR(TBL_Employees[[#This Row],[Hire Date]])</f>
        <v>2021</v>
      </c>
      <c r="T262" s="6">
        <f>WEEKNUM(TBL_Employees[[#This Row],[Hire Date]],1)</f>
        <v>51</v>
      </c>
      <c r="U262" s="6" t="str">
        <f>TEXT(TBL_Employees[[#This Row],[Hire Date]],"dddd")</f>
        <v>Wednesday</v>
      </c>
    </row>
    <row r="263" spans="1:21" x14ac:dyDescent="0.2">
      <c r="A263" s="15" t="s">
        <v>138</v>
      </c>
      <c r="B263" s="15" t="s">
        <v>834</v>
      </c>
      <c r="C263" s="15" t="s">
        <v>61</v>
      </c>
      <c r="D263" s="15" t="s">
        <v>23</v>
      </c>
      <c r="E263" s="15" t="s">
        <v>36</v>
      </c>
      <c r="F263" s="15" t="s">
        <v>17</v>
      </c>
      <c r="G263" s="15" t="s">
        <v>47</v>
      </c>
      <c r="H263" s="15">
        <v>55</v>
      </c>
      <c r="I263" s="15">
        <v>38301</v>
      </c>
      <c r="J263" s="15">
        <v>142318</v>
      </c>
      <c r="K263" s="15">
        <v>0.14000000000000001</v>
      </c>
      <c r="L263" s="15" t="s">
        <v>19</v>
      </c>
      <c r="M263" s="15" t="s">
        <v>20</v>
      </c>
      <c r="N263" s="17" t="s">
        <v>21</v>
      </c>
      <c r="O263" s="5" t="str">
        <f>IF(LEN(TBL_Employees[[#This Row],[Exit Date]])&gt;0,"Not_Active","Active")</f>
        <v>Active</v>
      </c>
      <c r="P263" s="6">
        <f>IF(TBL_Employees[[#This Row],[Emp_status]]="Not_Active",0,1)</f>
        <v>1</v>
      </c>
      <c r="Q263" s="7">
        <f>IFERROR(TBL_Employees[[#This Row],[Bonus %]]*TBL_Employees[[#This Row],[Annual Salary]],0)</f>
        <v>19924.52</v>
      </c>
      <c r="R263" s="7">
        <f>TBL_Employees[[#This Row],[Bonus Amount]]+TBL_Employees[[#This Row],[Annual Salary]]</f>
        <v>162242.51999999999</v>
      </c>
      <c r="S263" s="6">
        <f>YEAR(TBL_Employees[[#This Row],[Hire Date]])</f>
        <v>2004</v>
      </c>
      <c r="T263" s="6">
        <f>WEEKNUM(TBL_Employees[[#This Row],[Hire Date]],1)</f>
        <v>46</v>
      </c>
      <c r="U263" s="6" t="str">
        <f>TEXT(TBL_Employees[[#This Row],[Hire Date]],"dddd")</f>
        <v>Wednesday</v>
      </c>
    </row>
    <row r="264" spans="1:21" x14ac:dyDescent="0.2">
      <c r="A264" s="15" t="s">
        <v>319</v>
      </c>
      <c r="B264" s="15" t="s">
        <v>835</v>
      </c>
      <c r="C264" s="15" t="s">
        <v>83</v>
      </c>
      <c r="D264" s="15" t="s">
        <v>23</v>
      </c>
      <c r="E264" s="15" t="s">
        <v>36</v>
      </c>
      <c r="F264" s="15" t="s">
        <v>28</v>
      </c>
      <c r="G264" s="15" t="s">
        <v>47</v>
      </c>
      <c r="H264" s="15">
        <v>41</v>
      </c>
      <c r="I264" s="15">
        <v>38219</v>
      </c>
      <c r="J264" s="15">
        <v>49186</v>
      </c>
      <c r="K264" s="15">
        <v>0</v>
      </c>
      <c r="L264" s="15" t="s">
        <v>19</v>
      </c>
      <c r="M264" s="15" t="s">
        <v>25</v>
      </c>
      <c r="N264" s="17">
        <v>39616</v>
      </c>
      <c r="O264" s="5" t="str">
        <f>IF(LEN(TBL_Employees[[#This Row],[Exit Date]])&gt;0,"Not_Active","Active")</f>
        <v>Not_Active</v>
      </c>
      <c r="P264" s="6">
        <f>IF(TBL_Employees[[#This Row],[Emp_status]]="Not_Active",0,1)</f>
        <v>0</v>
      </c>
      <c r="Q264" s="7">
        <f>IFERROR(TBL_Employees[[#This Row],[Bonus %]]*TBL_Employees[[#This Row],[Annual Salary]],0)</f>
        <v>0</v>
      </c>
      <c r="R264" s="7">
        <f>TBL_Employees[[#This Row],[Bonus Amount]]+TBL_Employees[[#This Row],[Annual Salary]]</f>
        <v>49186</v>
      </c>
      <c r="S264" s="6">
        <f>YEAR(TBL_Employees[[#This Row],[Hire Date]])</f>
        <v>2004</v>
      </c>
      <c r="T264" s="6">
        <f>WEEKNUM(TBL_Employees[[#This Row],[Hire Date]],1)</f>
        <v>34</v>
      </c>
      <c r="U264" s="6" t="str">
        <f>TEXT(TBL_Employees[[#This Row],[Hire Date]],"dddd")</f>
        <v>Friday</v>
      </c>
    </row>
    <row r="265" spans="1:21" x14ac:dyDescent="0.2">
      <c r="A265" s="15" t="s">
        <v>836</v>
      </c>
      <c r="B265" s="15" t="s">
        <v>837</v>
      </c>
      <c r="C265" s="15" t="s">
        <v>14</v>
      </c>
      <c r="D265" s="15" t="s">
        <v>23</v>
      </c>
      <c r="E265" s="15" t="s">
        <v>16</v>
      </c>
      <c r="F265" s="15" t="s">
        <v>17</v>
      </c>
      <c r="G265" s="15" t="s">
        <v>47</v>
      </c>
      <c r="H265" s="15">
        <v>34</v>
      </c>
      <c r="I265" s="15">
        <v>43673</v>
      </c>
      <c r="J265" s="15">
        <v>220937</v>
      </c>
      <c r="K265" s="15">
        <v>0.38</v>
      </c>
      <c r="L265" s="15" t="s">
        <v>19</v>
      </c>
      <c r="M265" s="15" t="s">
        <v>25</v>
      </c>
      <c r="N265" s="17" t="s">
        <v>21</v>
      </c>
      <c r="O265" s="5" t="str">
        <f>IF(LEN(TBL_Employees[[#This Row],[Exit Date]])&gt;0,"Not_Active","Active")</f>
        <v>Active</v>
      </c>
      <c r="P265" s="6">
        <f>IF(TBL_Employees[[#This Row],[Emp_status]]="Not_Active",0,1)</f>
        <v>1</v>
      </c>
      <c r="Q265" s="7">
        <f>IFERROR(TBL_Employees[[#This Row],[Bonus %]]*TBL_Employees[[#This Row],[Annual Salary]],0)</f>
        <v>83956.06</v>
      </c>
      <c r="R265" s="7">
        <f>TBL_Employees[[#This Row],[Bonus Amount]]+TBL_Employees[[#This Row],[Annual Salary]]</f>
        <v>304893.06</v>
      </c>
      <c r="S265" s="6">
        <f>YEAR(TBL_Employees[[#This Row],[Hire Date]])</f>
        <v>2019</v>
      </c>
      <c r="T265" s="6">
        <f>WEEKNUM(TBL_Employees[[#This Row],[Hire Date]],1)</f>
        <v>30</v>
      </c>
      <c r="U265" s="6" t="str">
        <f>TEXT(TBL_Employees[[#This Row],[Hire Date]],"dddd")</f>
        <v>Saturday</v>
      </c>
    </row>
    <row r="266" spans="1:21" x14ac:dyDescent="0.2">
      <c r="A266" s="15" t="s">
        <v>838</v>
      </c>
      <c r="B266" s="15" t="s">
        <v>839</v>
      </c>
      <c r="C266" s="15" t="s">
        <v>40</v>
      </c>
      <c r="D266" s="15" t="s">
        <v>27</v>
      </c>
      <c r="E266" s="15" t="s">
        <v>44</v>
      </c>
      <c r="F266" s="15" t="s">
        <v>17</v>
      </c>
      <c r="G266" s="15" t="s">
        <v>24</v>
      </c>
      <c r="H266" s="15">
        <v>47</v>
      </c>
      <c r="I266" s="15">
        <v>41208</v>
      </c>
      <c r="J266" s="15">
        <v>183156</v>
      </c>
      <c r="K266" s="15">
        <v>0.3</v>
      </c>
      <c r="L266" s="15" t="s">
        <v>19</v>
      </c>
      <c r="M266" s="15" t="s">
        <v>63</v>
      </c>
      <c r="N266" s="17" t="s">
        <v>21</v>
      </c>
      <c r="O266" s="5" t="str">
        <f>IF(LEN(TBL_Employees[[#This Row],[Exit Date]])&gt;0,"Not_Active","Active")</f>
        <v>Active</v>
      </c>
      <c r="P266" s="6">
        <f>IF(TBL_Employees[[#This Row],[Emp_status]]="Not_Active",0,1)</f>
        <v>1</v>
      </c>
      <c r="Q266" s="7">
        <f>IFERROR(TBL_Employees[[#This Row],[Bonus %]]*TBL_Employees[[#This Row],[Annual Salary]],0)</f>
        <v>54946.799999999996</v>
      </c>
      <c r="R266" s="7">
        <f>TBL_Employees[[#This Row],[Bonus Amount]]+TBL_Employees[[#This Row],[Annual Salary]]</f>
        <v>238102.8</v>
      </c>
      <c r="S266" s="6">
        <f>YEAR(TBL_Employees[[#This Row],[Hire Date]])</f>
        <v>2012</v>
      </c>
      <c r="T266" s="6">
        <f>WEEKNUM(TBL_Employees[[#This Row],[Hire Date]],1)</f>
        <v>43</v>
      </c>
      <c r="U266" s="6" t="str">
        <f>TEXT(TBL_Employees[[#This Row],[Hire Date]],"dddd")</f>
        <v>Friday</v>
      </c>
    </row>
    <row r="267" spans="1:21" x14ac:dyDescent="0.2">
      <c r="A267" s="15" t="s">
        <v>840</v>
      </c>
      <c r="B267" s="15" t="s">
        <v>841</v>
      </c>
      <c r="C267" s="15" t="s">
        <v>14</v>
      </c>
      <c r="D267" s="15" t="s">
        <v>27</v>
      </c>
      <c r="E267" s="15" t="s">
        <v>44</v>
      </c>
      <c r="F267" s="15" t="s">
        <v>17</v>
      </c>
      <c r="G267" s="15" t="s">
        <v>51</v>
      </c>
      <c r="H267" s="15">
        <v>32</v>
      </c>
      <c r="I267" s="15">
        <v>44034</v>
      </c>
      <c r="J267" s="15">
        <v>192749</v>
      </c>
      <c r="K267" s="15">
        <v>0.31</v>
      </c>
      <c r="L267" s="15" t="s">
        <v>19</v>
      </c>
      <c r="M267" s="15" t="s">
        <v>20</v>
      </c>
      <c r="N267" s="17" t="s">
        <v>21</v>
      </c>
      <c r="O267" s="5" t="str">
        <f>IF(LEN(TBL_Employees[[#This Row],[Exit Date]])&gt;0,"Not_Active","Active")</f>
        <v>Active</v>
      </c>
      <c r="P267" s="6">
        <f>IF(TBL_Employees[[#This Row],[Emp_status]]="Not_Active",0,1)</f>
        <v>1</v>
      </c>
      <c r="Q267" s="7">
        <f>IFERROR(TBL_Employees[[#This Row],[Bonus %]]*TBL_Employees[[#This Row],[Annual Salary]],0)</f>
        <v>59752.19</v>
      </c>
      <c r="R267" s="7">
        <f>TBL_Employees[[#This Row],[Bonus Amount]]+TBL_Employees[[#This Row],[Annual Salary]]</f>
        <v>252501.19</v>
      </c>
      <c r="S267" s="6">
        <f>YEAR(TBL_Employees[[#This Row],[Hire Date]])</f>
        <v>2020</v>
      </c>
      <c r="T267" s="6">
        <f>WEEKNUM(TBL_Employees[[#This Row],[Hire Date]],1)</f>
        <v>30</v>
      </c>
      <c r="U267" s="6" t="str">
        <f>TEXT(TBL_Employees[[#This Row],[Hire Date]],"dddd")</f>
        <v>Wednesday</v>
      </c>
    </row>
    <row r="268" spans="1:21" x14ac:dyDescent="0.2">
      <c r="A268" s="15" t="s">
        <v>842</v>
      </c>
      <c r="B268" s="15" t="s">
        <v>843</v>
      </c>
      <c r="C268" s="15" t="s">
        <v>61</v>
      </c>
      <c r="D268" s="15" t="s">
        <v>27</v>
      </c>
      <c r="E268" s="15" t="s">
        <v>36</v>
      </c>
      <c r="F268" s="15" t="s">
        <v>17</v>
      </c>
      <c r="G268" s="15" t="s">
        <v>24</v>
      </c>
      <c r="H268" s="15">
        <v>39</v>
      </c>
      <c r="I268" s="15">
        <v>42819</v>
      </c>
      <c r="J268" s="15">
        <v>135325</v>
      </c>
      <c r="K268" s="15">
        <v>0.14000000000000001</v>
      </c>
      <c r="L268" s="15" t="s">
        <v>19</v>
      </c>
      <c r="M268" s="15" t="s">
        <v>39</v>
      </c>
      <c r="N268" s="17" t="s">
        <v>21</v>
      </c>
      <c r="O268" s="5" t="str">
        <f>IF(LEN(TBL_Employees[[#This Row],[Exit Date]])&gt;0,"Not_Active","Active")</f>
        <v>Active</v>
      </c>
      <c r="P268" s="6">
        <f>IF(TBL_Employees[[#This Row],[Emp_status]]="Not_Active",0,1)</f>
        <v>1</v>
      </c>
      <c r="Q268" s="7">
        <f>IFERROR(TBL_Employees[[#This Row],[Bonus %]]*TBL_Employees[[#This Row],[Annual Salary]],0)</f>
        <v>18945.5</v>
      </c>
      <c r="R268" s="7">
        <f>TBL_Employees[[#This Row],[Bonus Amount]]+TBL_Employees[[#This Row],[Annual Salary]]</f>
        <v>154270.5</v>
      </c>
      <c r="S268" s="6">
        <f>YEAR(TBL_Employees[[#This Row],[Hire Date]])</f>
        <v>2017</v>
      </c>
      <c r="T268" s="6">
        <f>WEEKNUM(TBL_Employees[[#This Row],[Hire Date]],1)</f>
        <v>12</v>
      </c>
      <c r="U268" s="6" t="str">
        <f>TEXT(TBL_Employees[[#This Row],[Hire Date]],"dddd")</f>
        <v>Saturday</v>
      </c>
    </row>
    <row r="269" spans="1:21" x14ac:dyDescent="0.2">
      <c r="A269" s="15" t="s">
        <v>844</v>
      </c>
      <c r="B269" s="15" t="s">
        <v>845</v>
      </c>
      <c r="C269" s="15" t="s">
        <v>42</v>
      </c>
      <c r="D269" s="15" t="s">
        <v>50</v>
      </c>
      <c r="E269" s="15" t="s">
        <v>44</v>
      </c>
      <c r="F269" s="15" t="s">
        <v>17</v>
      </c>
      <c r="G269" s="15" t="s">
        <v>18</v>
      </c>
      <c r="H269" s="15">
        <v>26</v>
      </c>
      <c r="I269" s="15">
        <v>43752</v>
      </c>
      <c r="J269" s="15">
        <v>79356</v>
      </c>
      <c r="K269" s="15">
        <v>0</v>
      </c>
      <c r="L269" s="15" t="s">
        <v>19</v>
      </c>
      <c r="M269" s="15" t="s">
        <v>39</v>
      </c>
      <c r="N269" s="17" t="s">
        <v>21</v>
      </c>
      <c r="O269" s="5" t="str">
        <f>IF(LEN(TBL_Employees[[#This Row],[Exit Date]])&gt;0,"Not_Active","Active")</f>
        <v>Active</v>
      </c>
      <c r="P269" s="6">
        <f>IF(TBL_Employees[[#This Row],[Emp_status]]="Not_Active",0,1)</f>
        <v>1</v>
      </c>
      <c r="Q269" s="7">
        <f>IFERROR(TBL_Employees[[#This Row],[Bonus %]]*TBL_Employees[[#This Row],[Annual Salary]],0)</f>
        <v>0</v>
      </c>
      <c r="R269" s="7">
        <f>TBL_Employees[[#This Row],[Bonus Amount]]+TBL_Employees[[#This Row],[Annual Salary]]</f>
        <v>79356</v>
      </c>
      <c r="S269" s="6">
        <f>YEAR(TBL_Employees[[#This Row],[Hire Date]])</f>
        <v>2019</v>
      </c>
      <c r="T269" s="6">
        <f>WEEKNUM(TBL_Employees[[#This Row],[Hire Date]],1)</f>
        <v>42</v>
      </c>
      <c r="U269" s="6" t="str">
        <f>TEXT(TBL_Employees[[#This Row],[Hire Date]],"dddd")</f>
        <v>Monday</v>
      </c>
    </row>
    <row r="270" spans="1:21" x14ac:dyDescent="0.2">
      <c r="A270" s="15" t="s">
        <v>846</v>
      </c>
      <c r="B270" s="15" t="s">
        <v>847</v>
      </c>
      <c r="C270" s="15" t="s">
        <v>86</v>
      </c>
      <c r="D270" s="15" t="s">
        <v>31</v>
      </c>
      <c r="E270" s="15" t="s">
        <v>36</v>
      </c>
      <c r="F270" s="15" t="s">
        <v>28</v>
      </c>
      <c r="G270" s="15" t="s">
        <v>47</v>
      </c>
      <c r="H270" s="15">
        <v>40</v>
      </c>
      <c r="I270" s="15">
        <v>38540</v>
      </c>
      <c r="J270" s="15">
        <v>74412</v>
      </c>
      <c r="K270" s="15">
        <v>0</v>
      </c>
      <c r="L270" s="15" t="s">
        <v>19</v>
      </c>
      <c r="M270" s="15" t="s">
        <v>63</v>
      </c>
      <c r="N270" s="17" t="s">
        <v>21</v>
      </c>
      <c r="O270" s="5" t="str">
        <f>IF(LEN(TBL_Employees[[#This Row],[Exit Date]])&gt;0,"Not_Active","Active")</f>
        <v>Active</v>
      </c>
      <c r="P270" s="6">
        <f>IF(TBL_Employees[[#This Row],[Emp_status]]="Not_Active",0,1)</f>
        <v>1</v>
      </c>
      <c r="Q270" s="7">
        <f>IFERROR(TBL_Employees[[#This Row],[Bonus %]]*TBL_Employees[[#This Row],[Annual Salary]],0)</f>
        <v>0</v>
      </c>
      <c r="R270" s="7">
        <f>TBL_Employees[[#This Row],[Bonus Amount]]+TBL_Employees[[#This Row],[Annual Salary]]</f>
        <v>74412</v>
      </c>
      <c r="S270" s="6">
        <f>YEAR(TBL_Employees[[#This Row],[Hire Date]])</f>
        <v>2005</v>
      </c>
      <c r="T270" s="6">
        <f>WEEKNUM(TBL_Employees[[#This Row],[Hire Date]],1)</f>
        <v>28</v>
      </c>
      <c r="U270" s="6" t="str">
        <f>TEXT(TBL_Employees[[#This Row],[Hire Date]],"dddd")</f>
        <v>Thursday</v>
      </c>
    </row>
    <row r="271" spans="1:21" x14ac:dyDescent="0.2">
      <c r="A271" s="15" t="s">
        <v>539</v>
      </c>
      <c r="B271" s="15" t="s">
        <v>848</v>
      </c>
      <c r="C271" s="15" t="s">
        <v>56</v>
      </c>
      <c r="D271" s="15" t="s">
        <v>27</v>
      </c>
      <c r="E271" s="15" t="s">
        <v>36</v>
      </c>
      <c r="F271" s="15" t="s">
        <v>17</v>
      </c>
      <c r="G271" s="15" t="s">
        <v>51</v>
      </c>
      <c r="H271" s="15">
        <v>32</v>
      </c>
      <c r="I271" s="15">
        <v>43010</v>
      </c>
      <c r="J271" s="15">
        <v>61886</v>
      </c>
      <c r="K271" s="15">
        <v>0.09</v>
      </c>
      <c r="L271" s="15" t="s">
        <v>52</v>
      </c>
      <c r="M271" s="15" t="s">
        <v>66</v>
      </c>
      <c r="N271" s="17" t="s">
        <v>21</v>
      </c>
      <c r="O271" s="5" t="str">
        <f>IF(LEN(TBL_Employees[[#This Row],[Exit Date]])&gt;0,"Not_Active","Active")</f>
        <v>Active</v>
      </c>
      <c r="P271" s="6">
        <f>IF(TBL_Employees[[#This Row],[Emp_status]]="Not_Active",0,1)</f>
        <v>1</v>
      </c>
      <c r="Q271" s="7">
        <f>IFERROR(TBL_Employees[[#This Row],[Bonus %]]*TBL_Employees[[#This Row],[Annual Salary]],0)</f>
        <v>5569.74</v>
      </c>
      <c r="R271" s="7">
        <f>TBL_Employees[[#This Row],[Bonus Amount]]+TBL_Employees[[#This Row],[Annual Salary]]</f>
        <v>67455.740000000005</v>
      </c>
      <c r="S271" s="6">
        <f>YEAR(TBL_Employees[[#This Row],[Hire Date]])</f>
        <v>2017</v>
      </c>
      <c r="T271" s="6">
        <f>WEEKNUM(TBL_Employees[[#This Row],[Hire Date]],1)</f>
        <v>40</v>
      </c>
      <c r="U271" s="6" t="str">
        <f>TEXT(TBL_Employees[[#This Row],[Hire Date]],"dddd")</f>
        <v>Monday</v>
      </c>
    </row>
    <row r="272" spans="1:21" x14ac:dyDescent="0.2">
      <c r="A272" s="15" t="s">
        <v>211</v>
      </c>
      <c r="B272" s="15" t="s">
        <v>849</v>
      </c>
      <c r="C272" s="15" t="s">
        <v>40</v>
      </c>
      <c r="D272" s="15" t="s">
        <v>65</v>
      </c>
      <c r="E272" s="15" t="s">
        <v>16</v>
      </c>
      <c r="F272" s="15" t="s">
        <v>17</v>
      </c>
      <c r="G272" s="15" t="s">
        <v>24</v>
      </c>
      <c r="H272" s="15">
        <v>58</v>
      </c>
      <c r="I272" s="15">
        <v>37755</v>
      </c>
      <c r="J272" s="15">
        <v>173071</v>
      </c>
      <c r="K272" s="15">
        <v>0.28999999999999998</v>
      </c>
      <c r="L272" s="15" t="s">
        <v>19</v>
      </c>
      <c r="M272" s="15" t="s">
        <v>29</v>
      </c>
      <c r="N272" s="17" t="s">
        <v>21</v>
      </c>
      <c r="O272" s="5" t="str">
        <f>IF(LEN(TBL_Employees[[#This Row],[Exit Date]])&gt;0,"Not_Active","Active")</f>
        <v>Active</v>
      </c>
      <c r="P272" s="6">
        <f>IF(TBL_Employees[[#This Row],[Emp_status]]="Not_Active",0,1)</f>
        <v>1</v>
      </c>
      <c r="Q272" s="7">
        <f>IFERROR(TBL_Employees[[#This Row],[Bonus %]]*TBL_Employees[[#This Row],[Annual Salary]],0)</f>
        <v>50190.59</v>
      </c>
      <c r="R272" s="7">
        <f>TBL_Employees[[#This Row],[Bonus Amount]]+TBL_Employees[[#This Row],[Annual Salary]]</f>
        <v>223261.59</v>
      </c>
      <c r="S272" s="6">
        <f>YEAR(TBL_Employees[[#This Row],[Hire Date]])</f>
        <v>2003</v>
      </c>
      <c r="T272" s="6">
        <f>WEEKNUM(TBL_Employees[[#This Row],[Hire Date]],1)</f>
        <v>20</v>
      </c>
      <c r="U272" s="6" t="str">
        <f>TEXT(TBL_Employees[[#This Row],[Hire Date]],"dddd")</f>
        <v>Wednesday</v>
      </c>
    </row>
    <row r="273" spans="1:21" x14ac:dyDescent="0.2">
      <c r="A273" s="15" t="s">
        <v>299</v>
      </c>
      <c r="B273" s="15" t="s">
        <v>850</v>
      </c>
      <c r="C273" s="15" t="s">
        <v>129</v>
      </c>
      <c r="D273" s="15" t="s">
        <v>31</v>
      </c>
      <c r="E273" s="15" t="s">
        <v>16</v>
      </c>
      <c r="F273" s="15" t="s">
        <v>17</v>
      </c>
      <c r="G273" s="15" t="s">
        <v>18</v>
      </c>
      <c r="H273" s="15">
        <v>58</v>
      </c>
      <c r="I273" s="15">
        <v>34999</v>
      </c>
      <c r="J273" s="15">
        <v>70189</v>
      </c>
      <c r="K273" s="15">
        <v>0</v>
      </c>
      <c r="L273" s="15" t="s">
        <v>19</v>
      </c>
      <c r="M273" s="15" t="s">
        <v>29</v>
      </c>
      <c r="N273" s="17" t="s">
        <v>21</v>
      </c>
      <c r="O273" s="5" t="str">
        <f>IF(LEN(TBL_Employees[[#This Row],[Exit Date]])&gt;0,"Not_Active","Active")</f>
        <v>Active</v>
      </c>
      <c r="P273" s="6">
        <f>IF(TBL_Employees[[#This Row],[Emp_status]]="Not_Active",0,1)</f>
        <v>1</v>
      </c>
      <c r="Q273" s="7">
        <f>IFERROR(TBL_Employees[[#This Row],[Bonus %]]*TBL_Employees[[#This Row],[Annual Salary]],0)</f>
        <v>0</v>
      </c>
      <c r="R273" s="7">
        <f>TBL_Employees[[#This Row],[Bonus Amount]]+TBL_Employees[[#This Row],[Annual Salary]]</f>
        <v>70189</v>
      </c>
      <c r="S273" s="6">
        <f>YEAR(TBL_Employees[[#This Row],[Hire Date]])</f>
        <v>1995</v>
      </c>
      <c r="T273" s="6">
        <f>WEEKNUM(TBL_Employees[[#This Row],[Hire Date]],1)</f>
        <v>43</v>
      </c>
      <c r="U273" s="6" t="str">
        <f>TEXT(TBL_Employees[[#This Row],[Hire Date]],"dddd")</f>
        <v>Friday</v>
      </c>
    </row>
    <row r="274" spans="1:21" x14ac:dyDescent="0.2">
      <c r="A274" s="15" t="s">
        <v>263</v>
      </c>
      <c r="B274" s="15" t="s">
        <v>851</v>
      </c>
      <c r="C274" s="15" t="s">
        <v>14</v>
      </c>
      <c r="D274" s="15" t="s">
        <v>50</v>
      </c>
      <c r="E274" s="15" t="s">
        <v>16</v>
      </c>
      <c r="F274" s="15" t="s">
        <v>17</v>
      </c>
      <c r="G274" s="15" t="s">
        <v>51</v>
      </c>
      <c r="H274" s="15">
        <v>42</v>
      </c>
      <c r="I274" s="15">
        <v>41528</v>
      </c>
      <c r="J274" s="15">
        <v>181452</v>
      </c>
      <c r="K274" s="15">
        <v>0.3</v>
      </c>
      <c r="L274" s="15" t="s">
        <v>19</v>
      </c>
      <c r="M274" s="15" t="s">
        <v>29</v>
      </c>
      <c r="N274" s="17" t="s">
        <v>21</v>
      </c>
      <c r="O274" s="5" t="str">
        <f>IF(LEN(TBL_Employees[[#This Row],[Exit Date]])&gt;0,"Not_Active","Active")</f>
        <v>Active</v>
      </c>
      <c r="P274" s="6">
        <f>IF(TBL_Employees[[#This Row],[Emp_status]]="Not_Active",0,1)</f>
        <v>1</v>
      </c>
      <c r="Q274" s="7">
        <f>IFERROR(TBL_Employees[[#This Row],[Bonus %]]*TBL_Employees[[#This Row],[Annual Salary]],0)</f>
        <v>54435.6</v>
      </c>
      <c r="R274" s="7">
        <f>TBL_Employees[[#This Row],[Bonus Amount]]+TBL_Employees[[#This Row],[Annual Salary]]</f>
        <v>235887.6</v>
      </c>
      <c r="S274" s="6">
        <f>YEAR(TBL_Employees[[#This Row],[Hire Date]])</f>
        <v>2013</v>
      </c>
      <c r="T274" s="6">
        <f>WEEKNUM(TBL_Employees[[#This Row],[Hire Date]],1)</f>
        <v>37</v>
      </c>
      <c r="U274" s="6" t="str">
        <f>TEXT(TBL_Employees[[#This Row],[Hire Date]],"dddd")</f>
        <v>Wednesday</v>
      </c>
    </row>
    <row r="275" spans="1:21" x14ac:dyDescent="0.2">
      <c r="A275" s="15" t="s">
        <v>852</v>
      </c>
      <c r="B275" s="15" t="s">
        <v>853</v>
      </c>
      <c r="C275" s="15" t="s">
        <v>22</v>
      </c>
      <c r="D275" s="15" t="s">
        <v>23</v>
      </c>
      <c r="E275" s="15" t="s">
        <v>44</v>
      </c>
      <c r="F275" s="15" t="s">
        <v>28</v>
      </c>
      <c r="G275" s="15" t="s">
        <v>18</v>
      </c>
      <c r="H275" s="15">
        <v>26</v>
      </c>
      <c r="I275" s="15">
        <v>44267</v>
      </c>
      <c r="J275" s="15">
        <v>70369</v>
      </c>
      <c r="K275" s="15">
        <v>0</v>
      </c>
      <c r="L275" s="15" t="s">
        <v>19</v>
      </c>
      <c r="M275" s="15" t="s">
        <v>63</v>
      </c>
      <c r="N275" s="17" t="s">
        <v>21</v>
      </c>
      <c r="O275" s="5" t="str">
        <f>IF(LEN(TBL_Employees[[#This Row],[Exit Date]])&gt;0,"Not_Active","Active")</f>
        <v>Active</v>
      </c>
      <c r="P275" s="6">
        <f>IF(TBL_Employees[[#This Row],[Emp_status]]="Not_Active",0,1)</f>
        <v>1</v>
      </c>
      <c r="Q275" s="7">
        <f>IFERROR(TBL_Employees[[#This Row],[Bonus %]]*TBL_Employees[[#This Row],[Annual Salary]],0)</f>
        <v>0</v>
      </c>
      <c r="R275" s="7">
        <f>TBL_Employees[[#This Row],[Bonus Amount]]+TBL_Employees[[#This Row],[Annual Salary]]</f>
        <v>70369</v>
      </c>
      <c r="S275" s="6">
        <f>YEAR(TBL_Employees[[#This Row],[Hire Date]])</f>
        <v>2021</v>
      </c>
      <c r="T275" s="6">
        <f>WEEKNUM(TBL_Employees[[#This Row],[Hire Date]],1)</f>
        <v>11</v>
      </c>
      <c r="U275" s="6" t="str">
        <f>TEXT(TBL_Employees[[#This Row],[Hire Date]],"dddd")</f>
        <v>Friday</v>
      </c>
    </row>
    <row r="276" spans="1:21" x14ac:dyDescent="0.2">
      <c r="A276" s="15" t="s">
        <v>854</v>
      </c>
      <c r="B276" s="15" t="s">
        <v>855</v>
      </c>
      <c r="C276" s="15" t="s">
        <v>42</v>
      </c>
      <c r="D276" s="15" t="s">
        <v>65</v>
      </c>
      <c r="E276" s="15" t="s">
        <v>36</v>
      </c>
      <c r="F276" s="15" t="s">
        <v>28</v>
      </c>
      <c r="G276" s="15" t="s">
        <v>51</v>
      </c>
      <c r="H276" s="15">
        <v>38</v>
      </c>
      <c r="I276" s="15">
        <v>39634</v>
      </c>
      <c r="J276" s="15">
        <v>78056</v>
      </c>
      <c r="K276" s="15">
        <v>0</v>
      </c>
      <c r="L276" s="15" t="s">
        <v>52</v>
      </c>
      <c r="M276" s="15" t="s">
        <v>53</v>
      </c>
      <c r="N276" s="17" t="s">
        <v>21</v>
      </c>
      <c r="O276" s="5" t="str">
        <f>IF(LEN(TBL_Employees[[#This Row],[Exit Date]])&gt;0,"Not_Active","Active")</f>
        <v>Active</v>
      </c>
      <c r="P276" s="6">
        <f>IF(TBL_Employees[[#This Row],[Emp_status]]="Not_Active",0,1)</f>
        <v>1</v>
      </c>
      <c r="Q276" s="7">
        <f>IFERROR(TBL_Employees[[#This Row],[Bonus %]]*TBL_Employees[[#This Row],[Annual Salary]],0)</f>
        <v>0</v>
      </c>
      <c r="R276" s="7">
        <f>TBL_Employees[[#This Row],[Bonus Amount]]+TBL_Employees[[#This Row],[Annual Salary]]</f>
        <v>78056</v>
      </c>
      <c r="S276" s="6">
        <f>YEAR(TBL_Employees[[#This Row],[Hire Date]])</f>
        <v>2008</v>
      </c>
      <c r="T276" s="6">
        <f>WEEKNUM(TBL_Employees[[#This Row],[Hire Date]],1)</f>
        <v>27</v>
      </c>
      <c r="U276" s="6" t="str">
        <f>TEXT(TBL_Employees[[#This Row],[Hire Date]],"dddd")</f>
        <v>Saturday</v>
      </c>
    </row>
    <row r="277" spans="1:21" x14ac:dyDescent="0.2">
      <c r="A277" s="15" t="s">
        <v>856</v>
      </c>
      <c r="B277" s="15" t="s">
        <v>857</v>
      </c>
      <c r="C277" s="15" t="s">
        <v>40</v>
      </c>
      <c r="D277" s="15" t="s">
        <v>15</v>
      </c>
      <c r="E277" s="15" t="s">
        <v>16</v>
      </c>
      <c r="F277" s="15" t="s">
        <v>28</v>
      </c>
      <c r="G277" s="15" t="s">
        <v>24</v>
      </c>
      <c r="H277" s="15">
        <v>64</v>
      </c>
      <c r="I277" s="15">
        <v>35187</v>
      </c>
      <c r="J277" s="15">
        <v>189933</v>
      </c>
      <c r="K277" s="15">
        <v>0.23</v>
      </c>
      <c r="L277" s="15" t="s">
        <v>19</v>
      </c>
      <c r="M277" s="15" t="s">
        <v>45</v>
      </c>
      <c r="N277" s="17" t="s">
        <v>21</v>
      </c>
      <c r="O277" s="5" t="str">
        <f>IF(LEN(TBL_Employees[[#This Row],[Exit Date]])&gt;0,"Not_Active","Active")</f>
        <v>Active</v>
      </c>
      <c r="P277" s="6">
        <f>IF(TBL_Employees[[#This Row],[Emp_status]]="Not_Active",0,1)</f>
        <v>1</v>
      </c>
      <c r="Q277" s="7">
        <f>IFERROR(TBL_Employees[[#This Row],[Bonus %]]*TBL_Employees[[#This Row],[Annual Salary]],0)</f>
        <v>43684.590000000004</v>
      </c>
      <c r="R277" s="7">
        <f>TBL_Employees[[#This Row],[Bonus Amount]]+TBL_Employees[[#This Row],[Annual Salary]]</f>
        <v>233617.59</v>
      </c>
      <c r="S277" s="6">
        <f>YEAR(TBL_Employees[[#This Row],[Hire Date]])</f>
        <v>1996</v>
      </c>
      <c r="T277" s="6">
        <f>WEEKNUM(TBL_Employees[[#This Row],[Hire Date]],1)</f>
        <v>18</v>
      </c>
      <c r="U277" s="6" t="str">
        <f>TEXT(TBL_Employees[[#This Row],[Hire Date]],"dddd")</f>
        <v>Thursday</v>
      </c>
    </row>
    <row r="278" spans="1:21" x14ac:dyDescent="0.2">
      <c r="A278" s="15" t="s">
        <v>296</v>
      </c>
      <c r="B278" s="15" t="s">
        <v>858</v>
      </c>
      <c r="C278" s="15" t="s">
        <v>59</v>
      </c>
      <c r="D278" s="15" t="s">
        <v>31</v>
      </c>
      <c r="E278" s="15" t="s">
        <v>44</v>
      </c>
      <c r="F278" s="15" t="s">
        <v>28</v>
      </c>
      <c r="G278" s="15" t="s">
        <v>18</v>
      </c>
      <c r="H278" s="15">
        <v>38</v>
      </c>
      <c r="I278" s="15">
        <v>40360</v>
      </c>
      <c r="J278" s="15">
        <v>78237</v>
      </c>
      <c r="K278" s="15">
        <v>0</v>
      </c>
      <c r="L278" s="15" t="s">
        <v>19</v>
      </c>
      <c r="M278" s="15" t="s">
        <v>39</v>
      </c>
      <c r="N278" s="17" t="s">
        <v>21</v>
      </c>
      <c r="O278" s="5" t="str">
        <f>IF(LEN(TBL_Employees[[#This Row],[Exit Date]])&gt;0,"Not_Active","Active")</f>
        <v>Active</v>
      </c>
      <c r="P278" s="6">
        <f>IF(TBL_Employees[[#This Row],[Emp_status]]="Not_Active",0,1)</f>
        <v>1</v>
      </c>
      <c r="Q278" s="7">
        <f>IFERROR(TBL_Employees[[#This Row],[Bonus %]]*TBL_Employees[[#This Row],[Annual Salary]],0)</f>
        <v>0</v>
      </c>
      <c r="R278" s="7">
        <f>TBL_Employees[[#This Row],[Bonus Amount]]+TBL_Employees[[#This Row],[Annual Salary]]</f>
        <v>78237</v>
      </c>
      <c r="S278" s="6">
        <f>YEAR(TBL_Employees[[#This Row],[Hire Date]])</f>
        <v>2010</v>
      </c>
      <c r="T278" s="6">
        <f>WEEKNUM(TBL_Employees[[#This Row],[Hire Date]],1)</f>
        <v>27</v>
      </c>
      <c r="U278" s="6" t="str">
        <f>TEXT(TBL_Employees[[#This Row],[Hire Date]],"dddd")</f>
        <v>Thursday</v>
      </c>
    </row>
    <row r="279" spans="1:21" x14ac:dyDescent="0.2">
      <c r="A279" s="15" t="s">
        <v>859</v>
      </c>
      <c r="B279" s="15" t="s">
        <v>860</v>
      </c>
      <c r="C279" s="15" t="s">
        <v>68</v>
      </c>
      <c r="D279" s="15" t="s">
        <v>65</v>
      </c>
      <c r="E279" s="15" t="s">
        <v>16</v>
      </c>
      <c r="F279" s="15" t="s">
        <v>17</v>
      </c>
      <c r="G279" s="15" t="s">
        <v>51</v>
      </c>
      <c r="H279" s="15">
        <v>55</v>
      </c>
      <c r="I279" s="15">
        <v>35242</v>
      </c>
      <c r="J279" s="15">
        <v>48687</v>
      </c>
      <c r="K279" s="15">
        <v>0</v>
      </c>
      <c r="L279" s="15" t="s">
        <v>52</v>
      </c>
      <c r="M279" s="15" t="s">
        <v>66</v>
      </c>
      <c r="N279" s="17" t="s">
        <v>21</v>
      </c>
      <c r="O279" s="5" t="str">
        <f>IF(LEN(TBL_Employees[[#This Row],[Exit Date]])&gt;0,"Not_Active","Active")</f>
        <v>Active</v>
      </c>
      <c r="P279" s="6">
        <f>IF(TBL_Employees[[#This Row],[Emp_status]]="Not_Active",0,1)</f>
        <v>1</v>
      </c>
      <c r="Q279" s="7">
        <f>IFERROR(TBL_Employees[[#This Row],[Bonus %]]*TBL_Employees[[#This Row],[Annual Salary]],0)</f>
        <v>0</v>
      </c>
      <c r="R279" s="7">
        <f>TBL_Employees[[#This Row],[Bonus Amount]]+TBL_Employees[[#This Row],[Annual Salary]]</f>
        <v>48687</v>
      </c>
      <c r="S279" s="6">
        <f>YEAR(TBL_Employees[[#This Row],[Hire Date]])</f>
        <v>1996</v>
      </c>
      <c r="T279" s="6">
        <f>WEEKNUM(TBL_Employees[[#This Row],[Hire Date]],1)</f>
        <v>26</v>
      </c>
      <c r="U279" s="6" t="str">
        <f>TEXT(TBL_Employees[[#This Row],[Hire Date]],"dddd")</f>
        <v>Wednesday</v>
      </c>
    </row>
    <row r="280" spans="1:21" x14ac:dyDescent="0.2">
      <c r="A280" s="15" t="s">
        <v>861</v>
      </c>
      <c r="B280" s="15" t="s">
        <v>862</v>
      </c>
      <c r="C280" s="15" t="s">
        <v>61</v>
      </c>
      <c r="D280" s="15" t="s">
        <v>43</v>
      </c>
      <c r="E280" s="15" t="s">
        <v>36</v>
      </c>
      <c r="F280" s="15" t="s">
        <v>17</v>
      </c>
      <c r="G280" s="15" t="s">
        <v>51</v>
      </c>
      <c r="H280" s="15">
        <v>45</v>
      </c>
      <c r="I280" s="15">
        <v>38218</v>
      </c>
      <c r="J280" s="15">
        <v>121065</v>
      </c>
      <c r="K280" s="15">
        <v>0.15</v>
      </c>
      <c r="L280" s="15" t="s">
        <v>52</v>
      </c>
      <c r="M280" s="15" t="s">
        <v>66</v>
      </c>
      <c r="N280" s="17" t="s">
        <v>21</v>
      </c>
      <c r="O280" s="5" t="str">
        <f>IF(LEN(TBL_Employees[[#This Row],[Exit Date]])&gt;0,"Not_Active","Active")</f>
        <v>Active</v>
      </c>
      <c r="P280" s="6">
        <f>IF(TBL_Employees[[#This Row],[Emp_status]]="Not_Active",0,1)</f>
        <v>1</v>
      </c>
      <c r="Q280" s="7">
        <f>IFERROR(TBL_Employees[[#This Row],[Bonus %]]*TBL_Employees[[#This Row],[Annual Salary]],0)</f>
        <v>18159.75</v>
      </c>
      <c r="R280" s="7">
        <f>TBL_Employees[[#This Row],[Bonus Amount]]+TBL_Employees[[#This Row],[Annual Salary]]</f>
        <v>139224.75</v>
      </c>
      <c r="S280" s="6">
        <f>YEAR(TBL_Employees[[#This Row],[Hire Date]])</f>
        <v>2004</v>
      </c>
      <c r="T280" s="6">
        <f>WEEKNUM(TBL_Employees[[#This Row],[Hire Date]],1)</f>
        <v>34</v>
      </c>
      <c r="U280" s="6" t="str">
        <f>TEXT(TBL_Employees[[#This Row],[Hire Date]],"dddd")</f>
        <v>Thursday</v>
      </c>
    </row>
    <row r="281" spans="1:21" x14ac:dyDescent="0.2">
      <c r="A281" s="15" t="s">
        <v>863</v>
      </c>
      <c r="B281" s="15" t="s">
        <v>864</v>
      </c>
      <c r="C281" s="15" t="s">
        <v>42</v>
      </c>
      <c r="D281" s="15" t="s">
        <v>50</v>
      </c>
      <c r="E281" s="15" t="s">
        <v>32</v>
      </c>
      <c r="F281" s="15" t="s">
        <v>28</v>
      </c>
      <c r="G281" s="15" t="s">
        <v>47</v>
      </c>
      <c r="H281" s="15">
        <v>43</v>
      </c>
      <c r="I281" s="15">
        <v>38093</v>
      </c>
      <c r="J281" s="15">
        <v>94246</v>
      </c>
      <c r="K281" s="15">
        <v>0</v>
      </c>
      <c r="L281" s="15" t="s">
        <v>19</v>
      </c>
      <c r="M281" s="15" t="s">
        <v>25</v>
      </c>
      <c r="N281" s="17" t="s">
        <v>21</v>
      </c>
      <c r="O281" s="5" t="str">
        <f>IF(LEN(TBL_Employees[[#This Row],[Exit Date]])&gt;0,"Not_Active","Active")</f>
        <v>Active</v>
      </c>
      <c r="P281" s="6">
        <f>IF(TBL_Employees[[#This Row],[Emp_status]]="Not_Active",0,1)</f>
        <v>1</v>
      </c>
      <c r="Q281" s="7">
        <f>IFERROR(TBL_Employees[[#This Row],[Bonus %]]*TBL_Employees[[#This Row],[Annual Salary]],0)</f>
        <v>0</v>
      </c>
      <c r="R281" s="7">
        <f>TBL_Employees[[#This Row],[Bonus Amount]]+TBL_Employees[[#This Row],[Annual Salary]]</f>
        <v>94246</v>
      </c>
      <c r="S281" s="6">
        <f>YEAR(TBL_Employees[[#This Row],[Hire Date]])</f>
        <v>2004</v>
      </c>
      <c r="T281" s="6">
        <f>WEEKNUM(TBL_Employees[[#This Row],[Hire Date]],1)</f>
        <v>16</v>
      </c>
      <c r="U281" s="6" t="str">
        <f>TEXT(TBL_Employees[[#This Row],[Hire Date]],"dddd")</f>
        <v>Friday</v>
      </c>
    </row>
    <row r="282" spans="1:21" x14ac:dyDescent="0.2">
      <c r="A282" s="15" t="s">
        <v>155</v>
      </c>
      <c r="B282" s="15" t="s">
        <v>865</v>
      </c>
      <c r="C282" s="15" t="s">
        <v>76</v>
      </c>
      <c r="D282" s="15" t="s">
        <v>27</v>
      </c>
      <c r="E282" s="15" t="s">
        <v>36</v>
      </c>
      <c r="F282" s="15" t="s">
        <v>17</v>
      </c>
      <c r="G282" s="15" t="s">
        <v>24</v>
      </c>
      <c r="H282" s="15">
        <v>34</v>
      </c>
      <c r="I282" s="15">
        <v>42512</v>
      </c>
      <c r="J282" s="15">
        <v>44614</v>
      </c>
      <c r="K282" s="15">
        <v>0</v>
      </c>
      <c r="L282" s="15" t="s">
        <v>19</v>
      </c>
      <c r="M282" s="15" t="s">
        <v>45</v>
      </c>
      <c r="N282" s="17" t="s">
        <v>21</v>
      </c>
      <c r="O282" s="5" t="str">
        <f>IF(LEN(TBL_Employees[[#This Row],[Exit Date]])&gt;0,"Not_Active","Active")</f>
        <v>Active</v>
      </c>
      <c r="P282" s="6">
        <f>IF(TBL_Employees[[#This Row],[Emp_status]]="Not_Active",0,1)</f>
        <v>1</v>
      </c>
      <c r="Q282" s="7">
        <f>IFERROR(TBL_Employees[[#This Row],[Bonus %]]*TBL_Employees[[#This Row],[Annual Salary]],0)</f>
        <v>0</v>
      </c>
      <c r="R282" s="7">
        <f>TBL_Employees[[#This Row],[Bonus Amount]]+TBL_Employees[[#This Row],[Annual Salary]]</f>
        <v>44614</v>
      </c>
      <c r="S282" s="6">
        <f>YEAR(TBL_Employees[[#This Row],[Hire Date]])</f>
        <v>2016</v>
      </c>
      <c r="T282" s="6">
        <f>WEEKNUM(TBL_Employees[[#This Row],[Hire Date]],1)</f>
        <v>22</v>
      </c>
      <c r="U282" s="6" t="str">
        <f>TEXT(TBL_Employees[[#This Row],[Hire Date]],"dddd")</f>
        <v>Sunday</v>
      </c>
    </row>
    <row r="283" spans="1:21" x14ac:dyDescent="0.2">
      <c r="A283" s="15" t="s">
        <v>866</v>
      </c>
      <c r="B283" s="15" t="s">
        <v>867</v>
      </c>
      <c r="C283" s="15" t="s">
        <v>14</v>
      </c>
      <c r="D283" s="15" t="s">
        <v>27</v>
      </c>
      <c r="E283" s="15" t="s">
        <v>16</v>
      </c>
      <c r="F283" s="15" t="s">
        <v>28</v>
      </c>
      <c r="G283" s="15" t="s">
        <v>24</v>
      </c>
      <c r="H283" s="15">
        <v>40</v>
      </c>
      <c r="I283" s="15">
        <v>44143</v>
      </c>
      <c r="J283" s="15">
        <v>234469</v>
      </c>
      <c r="K283" s="15">
        <v>0.31</v>
      </c>
      <c r="L283" s="15" t="s">
        <v>33</v>
      </c>
      <c r="M283" s="15" t="s">
        <v>34</v>
      </c>
      <c r="N283" s="17" t="s">
        <v>21</v>
      </c>
      <c r="O283" s="5" t="str">
        <f>IF(LEN(TBL_Employees[[#This Row],[Exit Date]])&gt;0,"Not_Active","Active")</f>
        <v>Active</v>
      </c>
      <c r="P283" s="6">
        <f>IF(TBL_Employees[[#This Row],[Emp_status]]="Not_Active",0,1)</f>
        <v>1</v>
      </c>
      <c r="Q283" s="7">
        <f>IFERROR(TBL_Employees[[#This Row],[Bonus %]]*TBL_Employees[[#This Row],[Annual Salary]],0)</f>
        <v>72685.39</v>
      </c>
      <c r="R283" s="7">
        <f>TBL_Employees[[#This Row],[Bonus Amount]]+TBL_Employees[[#This Row],[Annual Salary]]</f>
        <v>307154.39</v>
      </c>
      <c r="S283" s="6">
        <f>YEAR(TBL_Employees[[#This Row],[Hire Date]])</f>
        <v>2020</v>
      </c>
      <c r="T283" s="6">
        <f>WEEKNUM(TBL_Employees[[#This Row],[Hire Date]],1)</f>
        <v>46</v>
      </c>
      <c r="U283" s="6" t="str">
        <f>TEXT(TBL_Employees[[#This Row],[Hire Date]],"dddd")</f>
        <v>Sunday</v>
      </c>
    </row>
    <row r="284" spans="1:21" x14ac:dyDescent="0.2">
      <c r="A284" s="15" t="s">
        <v>868</v>
      </c>
      <c r="B284" s="15" t="s">
        <v>132</v>
      </c>
      <c r="C284" s="15" t="s">
        <v>59</v>
      </c>
      <c r="D284" s="15" t="s">
        <v>31</v>
      </c>
      <c r="E284" s="15" t="s">
        <v>16</v>
      </c>
      <c r="F284" s="15" t="s">
        <v>28</v>
      </c>
      <c r="G284" s="15" t="s">
        <v>51</v>
      </c>
      <c r="H284" s="15">
        <v>52</v>
      </c>
      <c r="I284" s="15">
        <v>44022</v>
      </c>
      <c r="J284" s="15">
        <v>88272</v>
      </c>
      <c r="K284" s="15">
        <v>0</v>
      </c>
      <c r="L284" s="15" t="s">
        <v>52</v>
      </c>
      <c r="M284" s="15" t="s">
        <v>53</v>
      </c>
      <c r="N284" s="17" t="s">
        <v>21</v>
      </c>
      <c r="O284" s="5" t="str">
        <f>IF(LEN(TBL_Employees[[#This Row],[Exit Date]])&gt;0,"Not_Active","Active")</f>
        <v>Active</v>
      </c>
      <c r="P284" s="6">
        <f>IF(TBL_Employees[[#This Row],[Emp_status]]="Not_Active",0,1)</f>
        <v>1</v>
      </c>
      <c r="Q284" s="7">
        <f>IFERROR(TBL_Employees[[#This Row],[Bonus %]]*TBL_Employees[[#This Row],[Annual Salary]],0)</f>
        <v>0</v>
      </c>
      <c r="R284" s="7">
        <f>TBL_Employees[[#This Row],[Bonus Amount]]+TBL_Employees[[#This Row],[Annual Salary]]</f>
        <v>88272</v>
      </c>
      <c r="S284" s="6">
        <f>YEAR(TBL_Employees[[#This Row],[Hire Date]])</f>
        <v>2020</v>
      </c>
      <c r="T284" s="6">
        <f>WEEKNUM(TBL_Employees[[#This Row],[Hire Date]],1)</f>
        <v>28</v>
      </c>
      <c r="U284" s="6" t="str">
        <f>TEXT(TBL_Employees[[#This Row],[Hire Date]],"dddd")</f>
        <v>Friday</v>
      </c>
    </row>
    <row r="285" spans="1:21" x14ac:dyDescent="0.2">
      <c r="A285" s="15" t="s">
        <v>869</v>
      </c>
      <c r="B285" s="15" t="s">
        <v>870</v>
      </c>
      <c r="C285" s="15" t="s">
        <v>64</v>
      </c>
      <c r="D285" s="15" t="s">
        <v>15</v>
      </c>
      <c r="E285" s="15" t="s">
        <v>32</v>
      </c>
      <c r="F285" s="15" t="s">
        <v>28</v>
      </c>
      <c r="G285" s="15" t="s">
        <v>24</v>
      </c>
      <c r="H285" s="15">
        <v>52</v>
      </c>
      <c r="I285" s="15">
        <v>42992</v>
      </c>
      <c r="J285" s="15">
        <v>74449</v>
      </c>
      <c r="K285" s="15">
        <v>0</v>
      </c>
      <c r="L285" s="15" t="s">
        <v>33</v>
      </c>
      <c r="M285" s="15" t="s">
        <v>60</v>
      </c>
      <c r="N285" s="17" t="s">
        <v>21</v>
      </c>
      <c r="O285" s="5" t="str">
        <f>IF(LEN(TBL_Employees[[#This Row],[Exit Date]])&gt;0,"Not_Active","Active")</f>
        <v>Active</v>
      </c>
      <c r="P285" s="6">
        <f>IF(TBL_Employees[[#This Row],[Emp_status]]="Not_Active",0,1)</f>
        <v>1</v>
      </c>
      <c r="Q285" s="7">
        <f>IFERROR(TBL_Employees[[#This Row],[Bonus %]]*TBL_Employees[[#This Row],[Annual Salary]],0)</f>
        <v>0</v>
      </c>
      <c r="R285" s="7">
        <f>TBL_Employees[[#This Row],[Bonus Amount]]+TBL_Employees[[#This Row],[Annual Salary]]</f>
        <v>74449</v>
      </c>
      <c r="S285" s="6">
        <f>YEAR(TBL_Employees[[#This Row],[Hire Date]])</f>
        <v>2017</v>
      </c>
      <c r="T285" s="6">
        <f>WEEKNUM(TBL_Employees[[#This Row],[Hire Date]],1)</f>
        <v>37</v>
      </c>
      <c r="U285" s="6" t="str">
        <f>TEXT(TBL_Employees[[#This Row],[Hire Date]],"dddd")</f>
        <v>Thursday</v>
      </c>
    </row>
    <row r="286" spans="1:21" x14ac:dyDescent="0.2">
      <c r="A286" s="15" t="s">
        <v>871</v>
      </c>
      <c r="B286" s="15" t="s">
        <v>872</v>
      </c>
      <c r="C286" s="15" t="s">
        <v>14</v>
      </c>
      <c r="D286" s="15" t="s">
        <v>31</v>
      </c>
      <c r="E286" s="15" t="s">
        <v>44</v>
      </c>
      <c r="F286" s="15" t="s">
        <v>28</v>
      </c>
      <c r="G286" s="15" t="s">
        <v>24</v>
      </c>
      <c r="H286" s="15">
        <v>47</v>
      </c>
      <c r="I286" s="15">
        <v>41071</v>
      </c>
      <c r="J286" s="15">
        <v>222941</v>
      </c>
      <c r="K286" s="15">
        <v>0.39</v>
      </c>
      <c r="L286" s="15" t="s">
        <v>33</v>
      </c>
      <c r="M286" s="15" t="s">
        <v>60</v>
      </c>
      <c r="N286" s="17" t="s">
        <v>21</v>
      </c>
      <c r="O286" s="5" t="str">
        <f>IF(LEN(TBL_Employees[[#This Row],[Exit Date]])&gt;0,"Not_Active","Active")</f>
        <v>Active</v>
      </c>
      <c r="P286" s="6">
        <f>IF(TBL_Employees[[#This Row],[Emp_status]]="Not_Active",0,1)</f>
        <v>1</v>
      </c>
      <c r="Q286" s="7">
        <f>IFERROR(TBL_Employees[[#This Row],[Bonus %]]*TBL_Employees[[#This Row],[Annual Salary]],0)</f>
        <v>86946.99</v>
      </c>
      <c r="R286" s="7">
        <f>TBL_Employees[[#This Row],[Bonus Amount]]+TBL_Employees[[#This Row],[Annual Salary]]</f>
        <v>309887.99</v>
      </c>
      <c r="S286" s="6">
        <f>YEAR(TBL_Employees[[#This Row],[Hire Date]])</f>
        <v>2012</v>
      </c>
      <c r="T286" s="6">
        <f>WEEKNUM(TBL_Employees[[#This Row],[Hire Date]],1)</f>
        <v>24</v>
      </c>
      <c r="U286" s="6" t="str">
        <f>TEXT(TBL_Employees[[#This Row],[Hire Date]],"dddd")</f>
        <v>Monday</v>
      </c>
    </row>
    <row r="287" spans="1:21" x14ac:dyDescent="0.2">
      <c r="A287" s="15" t="s">
        <v>394</v>
      </c>
      <c r="B287" s="15" t="s">
        <v>873</v>
      </c>
      <c r="C287" s="15" t="s">
        <v>68</v>
      </c>
      <c r="D287" s="15" t="s">
        <v>43</v>
      </c>
      <c r="E287" s="15" t="s">
        <v>36</v>
      </c>
      <c r="F287" s="15" t="s">
        <v>17</v>
      </c>
      <c r="G287" s="15" t="s">
        <v>24</v>
      </c>
      <c r="H287" s="15">
        <v>65</v>
      </c>
      <c r="I287" s="15">
        <v>41543</v>
      </c>
      <c r="J287" s="15">
        <v>50341</v>
      </c>
      <c r="K287" s="15">
        <v>0</v>
      </c>
      <c r="L287" s="15" t="s">
        <v>33</v>
      </c>
      <c r="M287" s="15" t="s">
        <v>60</v>
      </c>
      <c r="N287" s="17" t="s">
        <v>21</v>
      </c>
      <c r="O287" s="5" t="str">
        <f>IF(LEN(TBL_Employees[[#This Row],[Exit Date]])&gt;0,"Not_Active","Active")</f>
        <v>Active</v>
      </c>
      <c r="P287" s="6">
        <f>IF(TBL_Employees[[#This Row],[Emp_status]]="Not_Active",0,1)</f>
        <v>1</v>
      </c>
      <c r="Q287" s="7">
        <f>IFERROR(TBL_Employees[[#This Row],[Bonus %]]*TBL_Employees[[#This Row],[Annual Salary]],0)</f>
        <v>0</v>
      </c>
      <c r="R287" s="7">
        <f>TBL_Employees[[#This Row],[Bonus Amount]]+TBL_Employees[[#This Row],[Annual Salary]]</f>
        <v>50341</v>
      </c>
      <c r="S287" s="6">
        <f>YEAR(TBL_Employees[[#This Row],[Hire Date]])</f>
        <v>2013</v>
      </c>
      <c r="T287" s="6">
        <f>WEEKNUM(TBL_Employees[[#This Row],[Hire Date]],1)</f>
        <v>39</v>
      </c>
      <c r="U287" s="6" t="str">
        <f>TEXT(TBL_Employees[[#This Row],[Hire Date]],"dddd")</f>
        <v>Thursday</v>
      </c>
    </row>
    <row r="288" spans="1:21" x14ac:dyDescent="0.2">
      <c r="A288" s="15" t="s">
        <v>874</v>
      </c>
      <c r="B288" s="15" t="s">
        <v>875</v>
      </c>
      <c r="C288" s="15" t="s">
        <v>22</v>
      </c>
      <c r="D288" s="15" t="s">
        <v>23</v>
      </c>
      <c r="E288" s="15" t="s">
        <v>32</v>
      </c>
      <c r="F288" s="15" t="s">
        <v>17</v>
      </c>
      <c r="G288" s="15" t="s">
        <v>51</v>
      </c>
      <c r="H288" s="15">
        <v>31</v>
      </c>
      <c r="I288" s="15">
        <v>44297</v>
      </c>
      <c r="J288" s="15">
        <v>72235</v>
      </c>
      <c r="K288" s="15">
        <v>0</v>
      </c>
      <c r="L288" s="15" t="s">
        <v>52</v>
      </c>
      <c r="M288" s="15" t="s">
        <v>81</v>
      </c>
      <c r="N288" s="17" t="s">
        <v>21</v>
      </c>
      <c r="O288" s="5" t="str">
        <f>IF(LEN(TBL_Employees[[#This Row],[Exit Date]])&gt;0,"Not_Active","Active")</f>
        <v>Active</v>
      </c>
      <c r="P288" s="6">
        <f>IF(TBL_Employees[[#This Row],[Emp_status]]="Not_Active",0,1)</f>
        <v>1</v>
      </c>
      <c r="Q288" s="7">
        <f>IFERROR(TBL_Employees[[#This Row],[Bonus %]]*TBL_Employees[[#This Row],[Annual Salary]],0)</f>
        <v>0</v>
      </c>
      <c r="R288" s="7">
        <f>TBL_Employees[[#This Row],[Bonus Amount]]+TBL_Employees[[#This Row],[Annual Salary]]</f>
        <v>72235</v>
      </c>
      <c r="S288" s="6">
        <f>YEAR(TBL_Employees[[#This Row],[Hire Date]])</f>
        <v>2021</v>
      </c>
      <c r="T288" s="6">
        <f>WEEKNUM(TBL_Employees[[#This Row],[Hire Date]],1)</f>
        <v>16</v>
      </c>
      <c r="U288" s="6" t="str">
        <f>TEXT(TBL_Employees[[#This Row],[Hire Date]],"dddd")</f>
        <v>Sunday</v>
      </c>
    </row>
    <row r="289" spans="1:21" x14ac:dyDescent="0.2">
      <c r="A289" s="15" t="s">
        <v>876</v>
      </c>
      <c r="B289" s="15" t="s">
        <v>877</v>
      </c>
      <c r="C289" s="15" t="s">
        <v>42</v>
      </c>
      <c r="D289" s="15" t="s">
        <v>65</v>
      </c>
      <c r="E289" s="15" t="s">
        <v>32</v>
      </c>
      <c r="F289" s="15" t="s">
        <v>17</v>
      </c>
      <c r="G289" s="15" t="s">
        <v>51</v>
      </c>
      <c r="H289" s="15">
        <v>41</v>
      </c>
      <c r="I289" s="15">
        <v>42533</v>
      </c>
      <c r="J289" s="15">
        <v>70165</v>
      </c>
      <c r="K289" s="15">
        <v>0</v>
      </c>
      <c r="L289" s="15" t="s">
        <v>19</v>
      </c>
      <c r="M289" s="15" t="s">
        <v>29</v>
      </c>
      <c r="N289" s="17" t="s">
        <v>21</v>
      </c>
      <c r="O289" s="5" t="str">
        <f>IF(LEN(TBL_Employees[[#This Row],[Exit Date]])&gt;0,"Not_Active","Active")</f>
        <v>Active</v>
      </c>
      <c r="P289" s="6">
        <f>IF(TBL_Employees[[#This Row],[Emp_status]]="Not_Active",0,1)</f>
        <v>1</v>
      </c>
      <c r="Q289" s="7">
        <f>IFERROR(TBL_Employees[[#This Row],[Bonus %]]*TBL_Employees[[#This Row],[Annual Salary]],0)</f>
        <v>0</v>
      </c>
      <c r="R289" s="7">
        <f>TBL_Employees[[#This Row],[Bonus Amount]]+TBL_Employees[[#This Row],[Annual Salary]]</f>
        <v>70165</v>
      </c>
      <c r="S289" s="6">
        <f>YEAR(TBL_Employees[[#This Row],[Hire Date]])</f>
        <v>2016</v>
      </c>
      <c r="T289" s="6">
        <f>WEEKNUM(TBL_Employees[[#This Row],[Hire Date]],1)</f>
        <v>25</v>
      </c>
      <c r="U289" s="6" t="str">
        <f>TEXT(TBL_Employees[[#This Row],[Hire Date]],"dddd")</f>
        <v>Sunday</v>
      </c>
    </row>
    <row r="290" spans="1:21" x14ac:dyDescent="0.2">
      <c r="A290" s="15" t="s">
        <v>878</v>
      </c>
      <c r="B290" s="15" t="s">
        <v>879</v>
      </c>
      <c r="C290" s="15" t="s">
        <v>61</v>
      </c>
      <c r="D290" s="15" t="s">
        <v>43</v>
      </c>
      <c r="E290" s="15" t="s">
        <v>44</v>
      </c>
      <c r="F290" s="15" t="s">
        <v>28</v>
      </c>
      <c r="G290" s="15" t="s">
        <v>18</v>
      </c>
      <c r="H290" s="15">
        <v>30</v>
      </c>
      <c r="I290" s="15">
        <v>44030</v>
      </c>
      <c r="J290" s="15">
        <v>148485</v>
      </c>
      <c r="K290" s="15">
        <v>0.15</v>
      </c>
      <c r="L290" s="15" t="s">
        <v>19</v>
      </c>
      <c r="M290" s="15" t="s">
        <v>45</v>
      </c>
      <c r="N290" s="17" t="s">
        <v>21</v>
      </c>
      <c r="O290" s="5" t="str">
        <f>IF(LEN(TBL_Employees[[#This Row],[Exit Date]])&gt;0,"Not_Active","Active")</f>
        <v>Active</v>
      </c>
      <c r="P290" s="6">
        <f>IF(TBL_Employees[[#This Row],[Emp_status]]="Not_Active",0,1)</f>
        <v>1</v>
      </c>
      <c r="Q290" s="7">
        <f>IFERROR(TBL_Employees[[#This Row],[Bonus %]]*TBL_Employees[[#This Row],[Annual Salary]],0)</f>
        <v>22272.75</v>
      </c>
      <c r="R290" s="7">
        <f>TBL_Employees[[#This Row],[Bonus Amount]]+TBL_Employees[[#This Row],[Annual Salary]]</f>
        <v>170757.75</v>
      </c>
      <c r="S290" s="6">
        <f>YEAR(TBL_Employees[[#This Row],[Hire Date]])</f>
        <v>2020</v>
      </c>
      <c r="T290" s="6">
        <f>WEEKNUM(TBL_Employees[[#This Row],[Hire Date]],1)</f>
        <v>29</v>
      </c>
      <c r="U290" s="6" t="str">
        <f>TEXT(TBL_Employees[[#This Row],[Hire Date]],"dddd")</f>
        <v>Saturday</v>
      </c>
    </row>
    <row r="291" spans="1:21" x14ac:dyDescent="0.2">
      <c r="A291" s="15" t="s">
        <v>880</v>
      </c>
      <c r="B291" s="15" t="s">
        <v>881</v>
      </c>
      <c r="C291" s="15" t="s">
        <v>55</v>
      </c>
      <c r="D291" s="15" t="s">
        <v>27</v>
      </c>
      <c r="E291" s="15" t="s">
        <v>36</v>
      </c>
      <c r="F291" s="15" t="s">
        <v>17</v>
      </c>
      <c r="G291" s="15" t="s">
        <v>24</v>
      </c>
      <c r="H291" s="15">
        <v>58</v>
      </c>
      <c r="I291" s="15">
        <v>38521</v>
      </c>
      <c r="J291" s="15">
        <v>86089</v>
      </c>
      <c r="K291" s="15">
        <v>0</v>
      </c>
      <c r="L291" s="15" t="s">
        <v>19</v>
      </c>
      <c r="M291" s="15" t="s">
        <v>20</v>
      </c>
      <c r="N291" s="17" t="s">
        <v>21</v>
      </c>
      <c r="O291" s="5" t="str">
        <f>IF(LEN(TBL_Employees[[#This Row],[Exit Date]])&gt;0,"Not_Active","Active")</f>
        <v>Active</v>
      </c>
      <c r="P291" s="6">
        <f>IF(TBL_Employees[[#This Row],[Emp_status]]="Not_Active",0,1)</f>
        <v>1</v>
      </c>
      <c r="Q291" s="7">
        <f>IFERROR(TBL_Employees[[#This Row],[Bonus %]]*TBL_Employees[[#This Row],[Annual Salary]],0)</f>
        <v>0</v>
      </c>
      <c r="R291" s="7">
        <f>TBL_Employees[[#This Row],[Bonus Amount]]+TBL_Employees[[#This Row],[Annual Salary]]</f>
        <v>86089</v>
      </c>
      <c r="S291" s="6">
        <f>YEAR(TBL_Employees[[#This Row],[Hire Date]])</f>
        <v>2005</v>
      </c>
      <c r="T291" s="6">
        <f>WEEKNUM(TBL_Employees[[#This Row],[Hire Date]],1)</f>
        <v>25</v>
      </c>
      <c r="U291" s="6" t="str">
        <f>TEXT(TBL_Employees[[#This Row],[Hire Date]],"dddd")</f>
        <v>Saturday</v>
      </c>
    </row>
    <row r="292" spans="1:21" x14ac:dyDescent="0.2">
      <c r="A292" s="15" t="s">
        <v>882</v>
      </c>
      <c r="B292" s="15" t="s">
        <v>883</v>
      </c>
      <c r="C292" s="15" t="s">
        <v>97</v>
      </c>
      <c r="D292" s="15" t="s">
        <v>31</v>
      </c>
      <c r="E292" s="15" t="s">
        <v>16</v>
      </c>
      <c r="F292" s="15" t="s">
        <v>28</v>
      </c>
      <c r="G292" s="15" t="s">
        <v>51</v>
      </c>
      <c r="H292" s="15">
        <v>54</v>
      </c>
      <c r="I292" s="15">
        <v>39382</v>
      </c>
      <c r="J292" s="15">
        <v>106313</v>
      </c>
      <c r="K292" s="15">
        <v>0.15</v>
      </c>
      <c r="L292" s="15" t="s">
        <v>19</v>
      </c>
      <c r="M292" s="15" t="s">
        <v>20</v>
      </c>
      <c r="N292" s="17" t="s">
        <v>21</v>
      </c>
      <c r="O292" s="5" t="str">
        <f>IF(LEN(TBL_Employees[[#This Row],[Exit Date]])&gt;0,"Not_Active","Active")</f>
        <v>Active</v>
      </c>
      <c r="P292" s="6">
        <f>IF(TBL_Employees[[#This Row],[Emp_status]]="Not_Active",0,1)</f>
        <v>1</v>
      </c>
      <c r="Q292" s="7">
        <f>IFERROR(TBL_Employees[[#This Row],[Bonus %]]*TBL_Employees[[#This Row],[Annual Salary]],0)</f>
        <v>15946.949999999999</v>
      </c>
      <c r="R292" s="7">
        <f>TBL_Employees[[#This Row],[Bonus Amount]]+TBL_Employees[[#This Row],[Annual Salary]]</f>
        <v>122259.95</v>
      </c>
      <c r="S292" s="6">
        <f>YEAR(TBL_Employees[[#This Row],[Hire Date]])</f>
        <v>2007</v>
      </c>
      <c r="T292" s="6">
        <f>WEEKNUM(TBL_Employees[[#This Row],[Hire Date]],1)</f>
        <v>43</v>
      </c>
      <c r="U292" s="6" t="str">
        <f>TEXT(TBL_Employees[[#This Row],[Hire Date]],"dddd")</f>
        <v>Saturday</v>
      </c>
    </row>
    <row r="293" spans="1:21" x14ac:dyDescent="0.2">
      <c r="A293" s="15" t="s">
        <v>199</v>
      </c>
      <c r="B293" s="15" t="s">
        <v>884</v>
      </c>
      <c r="C293" s="15" t="s">
        <v>68</v>
      </c>
      <c r="D293" s="15" t="s">
        <v>43</v>
      </c>
      <c r="E293" s="15" t="s">
        <v>16</v>
      </c>
      <c r="F293" s="15" t="s">
        <v>17</v>
      </c>
      <c r="G293" s="15" t="s">
        <v>24</v>
      </c>
      <c r="H293" s="15">
        <v>40</v>
      </c>
      <c r="I293" s="15">
        <v>44251</v>
      </c>
      <c r="J293" s="15">
        <v>46833</v>
      </c>
      <c r="K293" s="15">
        <v>0</v>
      </c>
      <c r="L293" s="15" t="s">
        <v>33</v>
      </c>
      <c r="M293" s="15" t="s">
        <v>34</v>
      </c>
      <c r="N293" s="17">
        <v>44510</v>
      </c>
      <c r="O293" s="5" t="str">
        <f>IF(LEN(TBL_Employees[[#This Row],[Exit Date]])&gt;0,"Not_Active","Active")</f>
        <v>Not_Active</v>
      </c>
      <c r="P293" s="6">
        <f>IF(TBL_Employees[[#This Row],[Emp_status]]="Not_Active",0,1)</f>
        <v>0</v>
      </c>
      <c r="Q293" s="7">
        <f>IFERROR(TBL_Employees[[#This Row],[Bonus %]]*TBL_Employees[[#This Row],[Annual Salary]],0)</f>
        <v>0</v>
      </c>
      <c r="R293" s="7">
        <f>TBL_Employees[[#This Row],[Bonus Amount]]+TBL_Employees[[#This Row],[Annual Salary]]</f>
        <v>46833</v>
      </c>
      <c r="S293" s="6">
        <f>YEAR(TBL_Employees[[#This Row],[Hire Date]])</f>
        <v>2021</v>
      </c>
      <c r="T293" s="6">
        <f>WEEKNUM(TBL_Employees[[#This Row],[Hire Date]],1)</f>
        <v>9</v>
      </c>
      <c r="U293" s="6" t="str">
        <f>TEXT(TBL_Employees[[#This Row],[Hire Date]],"dddd")</f>
        <v>Wednesday</v>
      </c>
    </row>
    <row r="294" spans="1:21" x14ac:dyDescent="0.2">
      <c r="A294" s="15" t="s">
        <v>294</v>
      </c>
      <c r="B294" s="15" t="s">
        <v>885</v>
      </c>
      <c r="C294" s="15" t="s">
        <v>40</v>
      </c>
      <c r="D294" s="15" t="s">
        <v>15</v>
      </c>
      <c r="E294" s="15" t="s">
        <v>16</v>
      </c>
      <c r="F294" s="15" t="s">
        <v>17</v>
      </c>
      <c r="G294" s="15" t="s">
        <v>24</v>
      </c>
      <c r="H294" s="15">
        <v>63</v>
      </c>
      <c r="I294" s="15">
        <v>36826</v>
      </c>
      <c r="J294" s="15">
        <v>155320</v>
      </c>
      <c r="K294" s="15">
        <v>0.17</v>
      </c>
      <c r="L294" s="15" t="s">
        <v>33</v>
      </c>
      <c r="M294" s="15" t="s">
        <v>80</v>
      </c>
      <c r="N294" s="17" t="s">
        <v>21</v>
      </c>
      <c r="O294" s="5" t="str">
        <f>IF(LEN(TBL_Employees[[#This Row],[Exit Date]])&gt;0,"Not_Active","Active")</f>
        <v>Active</v>
      </c>
      <c r="P294" s="6">
        <f>IF(TBL_Employees[[#This Row],[Emp_status]]="Not_Active",0,1)</f>
        <v>1</v>
      </c>
      <c r="Q294" s="7">
        <f>IFERROR(TBL_Employees[[#This Row],[Bonus %]]*TBL_Employees[[#This Row],[Annual Salary]],0)</f>
        <v>26404.400000000001</v>
      </c>
      <c r="R294" s="7">
        <f>TBL_Employees[[#This Row],[Bonus Amount]]+TBL_Employees[[#This Row],[Annual Salary]]</f>
        <v>181724.4</v>
      </c>
      <c r="S294" s="6">
        <f>YEAR(TBL_Employees[[#This Row],[Hire Date]])</f>
        <v>2000</v>
      </c>
      <c r="T294" s="6">
        <f>WEEKNUM(TBL_Employees[[#This Row],[Hire Date]],1)</f>
        <v>44</v>
      </c>
      <c r="U294" s="6" t="str">
        <f>TEXT(TBL_Employees[[#This Row],[Hire Date]],"dddd")</f>
        <v>Friday</v>
      </c>
    </row>
    <row r="295" spans="1:21" x14ac:dyDescent="0.2">
      <c r="A295" s="15" t="s">
        <v>886</v>
      </c>
      <c r="B295" s="15" t="s">
        <v>887</v>
      </c>
      <c r="C295" s="15" t="s">
        <v>42</v>
      </c>
      <c r="D295" s="15" t="s">
        <v>65</v>
      </c>
      <c r="E295" s="15" t="s">
        <v>36</v>
      </c>
      <c r="F295" s="15" t="s">
        <v>28</v>
      </c>
      <c r="G295" s="15" t="s">
        <v>24</v>
      </c>
      <c r="H295" s="15">
        <v>40</v>
      </c>
      <c r="I295" s="15">
        <v>42384</v>
      </c>
      <c r="J295" s="15">
        <v>89984</v>
      </c>
      <c r="K295" s="15">
        <v>0</v>
      </c>
      <c r="L295" s="15" t="s">
        <v>33</v>
      </c>
      <c r="M295" s="15" t="s">
        <v>34</v>
      </c>
      <c r="N295" s="17" t="s">
        <v>21</v>
      </c>
      <c r="O295" s="5" t="str">
        <f>IF(LEN(TBL_Employees[[#This Row],[Exit Date]])&gt;0,"Not_Active","Active")</f>
        <v>Active</v>
      </c>
      <c r="P295" s="6">
        <f>IF(TBL_Employees[[#This Row],[Emp_status]]="Not_Active",0,1)</f>
        <v>1</v>
      </c>
      <c r="Q295" s="7">
        <f>IFERROR(TBL_Employees[[#This Row],[Bonus %]]*TBL_Employees[[#This Row],[Annual Salary]],0)</f>
        <v>0</v>
      </c>
      <c r="R295" s="7">
        <f>TBL_Employees[[#This Row],[Bonus Amount]]+TBL_Employees[[#This Row],[Annual Salary]]</f>
        <v>89984</v>
      </c>
      <c r="S295" s="6">
        <f>YEAR(TBL_Employees[[#This Row],[Hire Date]])</f>
        <v>2016</v>
      </c>
      <c r="T295" s="6">
        <f>WEEKNUM(TBL_Employees[[#This Row],[Hire Date]],1)</f>
        <v>3</v>
      </c>
      <c r="U295" s="6" t="str">
        <f>TEXT(TBL_Employees[[#This Row],[Hire Date]],"dddd")</f>
        <v>Friday</v>
      </c>
    </row>
    <row r="296" spans="1:21" x14ac:dyDescent="0.2">
      <c r="A296" s="15" t="s">
        <v>888</v>
      </c>
      <c r="B296" s="15" t="s">
        <v>889</v>
      </c>
      <c r="C296" s="15" t="s">
        <v>97</v>
      </c>
      <c r="D296" s="15" t="s">
        <v>31</v>
      </c>
      <c r="E296" s="15" t="s">
        <v>44</v>
      </c>
      <c r="F296" s="15" t="s">
        <v>17</v>
      </c>
      <c r="G296" s="15" t="s">
        <v>24</v>
      </c>
      <c r="H296" s="15">
        <v>65</v>
      </c>
      <c r="I296" s="15">
        <v>38792</v>
      </c>
      <c r="J296" s="15">
        <v>83756</v>
      </c>
      <c r="K296" s="15">
        <v>0.14000000000000001</v>
      </c>
      <c r="L296" s="15" t="s">
        <v>33</v>
      </c>
      <c r="M296" s="15" t="s">
        <v>74</v>
      </c>
      <c r="N296" s="17" t="s">
        <v>21</v>
      </c>
      <c r="O296" s="5" t="str">
        <f>IF(LEN(TBL_Employees[[#This Row],[Exit Date]])&gt;0,"Not_Active","Active")</f>
        <v>Active</v>
      </c>
      <c r="P296" s="6">
        <f>IF(TBL_Employees[[#This Row],[Emp_status]]="Not_Active",0,1)</f>
        <v>1</v>
      </c>
      <c r="Q296" s="7">
        <f>IFERROR(TBL_Employees[[#This Row],[Bonus %]]*TBL_Employees[[#This Row],[Annual Salary]],0)</f>
        <v>11725.840000000002</v>
      </c>
      <c r="R296" s="7">
        <f>TBL_Employees[[#This Row],[Bonus Amount]]+TBL_Employees[[#This Row],[Annual Salary]]</f>
        <v>95481.84</v>
      </c>
      <c r="S296" s="6">
        <f>YEAR(TBL_Employees[[#This Row],[Hire Date]])</f>
        <v>2006</v>
      </c>
      <c r="T296" s="6">
        <f>WEEKNUM(TBL_Employees[[#This Row],[Hire Date]],1)</f>
        <v>11</v>
      </c>
      <c r="U296" s="6" t="str">
        <f>TEXT(TBL_Employees[[#This Row],[Hire Date]],"dddd")</f>
        <v>Thursday</v>
      </c>
    </row>
    <row r="297" spans="1:21" x14ac:dyDescent="0.2">
      <c r="A297" s="15" t="s">
        <v>890</v>
      </c>
      <c r="B297" s="15" t="s">
        <v>891</v>
      </c>
      <c r="C297" s="15" t="s">
        <v>40</v>
      </c>
      <c r="D297" s="15" t="s">
        <v>23</v>
      </c>
      <c r="E297" s="15" t="s">
        <v>32</v>
      </c>
      <c r="F297" s="15" t="s">
        <v>17</v>
      </c>
      <c r="G297" s="15" t="s">
        <v>24</v>
      </c>
      <c r="H297" s="15">
        <v>57</v>
      </c>
      <c r="I297" s="15">
        <v>42667</v>
      </c>
      <c r="J297" s="15">
        <v>176324</v>
      </c>
      <c r="K297" s="15">
        <v>0.23</v>
      </c>
      <c r="L297" s="15" t="s">
        <v>33</v>
      </c>
      <c r="M297" s="15" t="s">
        <v>74</v>
      </c>
      <c r="N297" s="17" t="s">
        <v>21</v>
      </c>
      <c r="O297" s="5" t="str">
        <f>IF(LEN(TBL_Employees[[#This Row],[Exit Date]])&gt;0,"Not_Active","Active")</f>
        <v>Active</v>
      </c>
      <c r="P297" s="6">
        <f>IF(TBL_Employees[[#This Row],[Emp_status]]="Not_Active",0,1)</f>
        <v>1</v>
      </c>
      <c r="Q297" s="7">
        <f>IFERROR(TBL_Employees[[#This Row],[Bonus %]]*TBL_Employees[[#This Row],[Annual Salary]],0)</f>
        <v>40554.520000000004</v>
      </c>
      <c r="R297" s="7">
        <f>TBL_Employees[[#This Row],[Bonus Amount]]+TBL_Employees[[#This Row],[Annual Salary]]</f>
        <v>216878.52000000002</v>
      </c>
      <c r="S297" s="6">
        <f>YEAR(TBL_Employees[[#This Row],[Hire Date]])</f>
        <v>2016</v>
      </c>
      <c r="T297" s="6">
        <f>WEEKNUM(TBL_Employees[[#This Row],[Hire Date]],1)</f>
        <v>44</v>
      </c>
      <c r="U297" s="6" t="str">
        <f>TEXT(TBL_Employees[[#This Row],[Hire Date]],"dddd")</f>
        <v>Monday</v>
      </c>
    </row>
    <row r="298" spans="1:21" x14ac:dyDescent="0.2">
      <c r="A298" s="15" t="s">
        <v>892</v>
      </c>
      <c r="B298" s="15" t="s">
        <v>893</v>
      </c>
      <c r="C298" s="15" t="s">
        <v>42</v>
      </c>
      <c r="D298" s="15" t="s">
        <v>65</v>
      </c>
      <c r="E298" s="15" t="s">
        <v>44</v>
      </c>
      <c r="F298" s="15" t="s">
        <v>28</v>
      </c>
      <c r="G298" s="15" t="s">
        <v>18</v>
      </c>
      <c r="H298" s="15">
        <v>27</v>
      </c>
      <c r="I298" s="15">
        <v>44482</v>
      </c>
      <c r="J298" s="15">
        <v>74077</v>
      </c>
      <c r="K298" s="15">
        <v>0</v>
      </c>
      <c r="L298" s="15" t="s">
        <v>19</v>
      </c>
      <c r="M298" s="15" t="s">
        <v>63</v>
      </c>
      <c r="N298" s="17" t="s">
        <v>21</v>
      </c>
      <c r="O298" s="5" t="str">
        <f>IF(LEN(TBL_Employees[[#This Row],[Exit Date]])&gt;0,"Not_Active","Active")</f>
        <v>Active</v>
      </c>
      <c r="P298" s="6">
        <f>IF(TBL_Employees[[#This Row],[Emp_status]]="Not_Active",0,1)</f>
        <v>1</v>
      </c>
      <c r="Q298" s="7">
        <f>IFERROR(TBL_Employees[[#This Row],[Bonus %]]*TBL_Employees[[#This Row],[Annual Salary]],0)</f>
        <v>0</v>
      </c>
      <c r="R298" s="7">
        <f>TBL_Employees[[#This Row],[Bonus Amount]]+TBL_Employees[[#This Row],[Annual Salary]]</f>
        <v>74077</v>
      </c>
      <c r="S298" s="6">
        <f>YEAR(TBL_Employees[[#This Row],[Hire Date]])</f>
        <v>2021</v>
      </c>
      <c r="T298" s="6">
        <f>WEEKNUM(TBL_Employees[[#This Row],[Hire Date]],1)</f>
        <v>42</v>
      </c>
      <c r="U298" s="6" t="str">
        <f>TEXT(TBL_Employees[[#This Row],[Hire Date]],"dddd")</f>
        <v>Wednesday</v>
      </c>
    </row>
    <row r="299" spans="1:21" x14ac:dyDescent="0.2">
      <c r="A299" s="15" t="s">
        <v>894</v>
      </c>
      <c r="B299" s="15" t="s">
        <v>895</v>
      </c>
      <c r="C299" s="15" t="s">
        <v>62</v>
      </c>
      <c r="D299" s="15" t="s">
        <v>23</v>
      </c>
      <c r="E299" s="15" t="s">
        <v>36</v>
      </c>
      <c r="F299" s="15" t="s">
        <v>17</v>
      </c>
      <c r="G299" s="15" t="s">
        <v>18</v>
      </c>
      <c r="H299" s="15">
        <v>31</v>
      </c>
      <c r="I299" s="15">
        <v>44214</v>
      </c>
      <c r="J299" s="15">
        <v>104162</v>
      </c>
      <c r="K299" s="15">
        <v>7.0000000000000007E-2</v>
      </c>
      <c r="L299" s="15" t="s">
        <v>19</v>
      </c>
      <c r="M299" s="15" t="s">
        <v>25</v>
      </c>
      <c r="N299" s="17" t="s">
        <v>21</v>
      </c>
      <c r="O299" s="5" t="str">
        <f>IF(LEN(TBL_Employees[[#This Row],[Exit Date]])&gt;0,"Not_Active","Active")</f>
        <v>Active</v>
      </c>
      <c r="P299" s="6">
        <f>IF(TBL_Employees[[#This Row],[Emp_status]]="Not_Active",0,1)</f>
        <v>1</v>
      </c>
      <c r="Q299" s="7">
        <f>IFERROR(TBL_Employees[[#This Row],[Bonus %]]*TBL_Employees[[#This Row],[Annual Salary]],0)</f>
        <v>7291.3400000000011</v>
      </c>
      <c r="R299" s="7">
        <f>TBL_Employees[[#This Row],[Bonus Amount]]+TBL_Employees[[#This Row],[Annual Salary]]</f>
        <v>111453.34</v>
      </c>
      <c r="S299" s="6">
        <f>YEAR(TBL_Employees[[#This Row],[Hire Date]])</f>
        <v>2021</v>
      </c>
      <c r="T299" s="6">
        <f>WEEKNUM(TBL_Employees[[#This Row],[Hire Date]],1)</f>
        <v>4</v>
      </c>
      <c r="U299" s="6" t="str">
        <f>TEXT(TBL_Employees[[#This Row],[Hire Date]],"dddd")</f>
        <v>Monday</v>
      </c>
    </row>
    <row r="300" spans="1:21" x14ac:dyDescent="0.2">
      <c r="A300" s="15" t="s">
        <v>381</v>
      </c>
      <c r="B300" s="15" t="s">
        <v>896</v>
      </c>
      <c r="C300" s="15" t="s">
        <v>91</v>
      </c>
      <c r="D300" s="15" t="s">
        <v>27</v>
      </c>
      <c r="E300" s="15" t="s">
        <v>32</v>
      </c>
      <c r="F300" s="15" t="s">
        <v>17</v>
      </c>
      <c r="G300" s="15" t="s">
        <v>24</v>
      </c>
      <c r="H300" s="15">
        <v>45</v>
      </c>
      <c r="I300" s="15">
        <v>40418</v>
      </c>
      <c r="J300" s="15">
        <v>82162</v>
      </c>
      <c r="K300" s="15">
        <v>0</v>
      </c>
      <c r="L300" s="15" t="s">
        <v>33</v>
      </c>
      <c r="M300" s="15" t="s">
        <v>60</v>
      </c>
      <c r="N300" s="17">
        <v>44107</v>
      </c>
      <c r="O300" s="5" t="str">
        <f>IF(LEN(TBL_Employees[[#This Row],[Exit Date]])&gt;0,"Not_Active","Active")</f>
        <v>Not_Active</v>
      </c>
      <c r="P300" s="6">
        <f>IF(TBL_Employees[[#This Row],[Emp_status]]="Not_Active",0,1)</f>
        <v>0</v>
      </c>
      <c r="Q300" s="7">
        <f>IFERROR(TBL_Employees[[#This Row],[Bonus %]]*TBL_Employees[[#This Row],[Annual Salary]],0)</f>
        <v>0</v>
      </c>
      <c r="R300" s="7">
        <f>TBL_Employees[[#This Row],[Bonus Amount]]+TBL_Employees[[#This Row],[Annual Salary]]</f>
        <v>82162</v>
      </c>
      <c r="S300" s="6">
        <f>YEAR(TBL_Employees[[#This Row],[Hire Date]])</f>
        <v>2010</v>
      </c>
      <c r="T300" s="6">
        <f>WEEKNUM(TBL_Employees[[#This Row],[Hire Date]],1)</f>
        <v>35</v>
      </c>
      <c r="U300" s="6" t="str">
        <f>TEXT(TBL_Employees[[#This Row],[Hire Date]],"dddd")</f>
        <v>Saturday</v>
      </c>
    </row>
    <row r="301" spans="1:21" x14ac:dyDescent="0.2">
      <c r="A301" s="15" t="s">
        <v>370</v>
      </c>
      <c r="B301" s="15" t="s">
        <v>897</v>
      </c>
      <c r="C301" s="15" t="s">
        <v>94</v>
      </c>
      <c r="D301" s="15" t="s">
        <v>50</v>
      </c>
      <c r="E301" s="15" t="s">
        <v>44</v>
      </c>
      <c r="F301" s="15" t="s">
        <v>17</v>
      </c>
      <c r="G301" s="15" t="s">
        <v>24</v>
      </c>
      <c r="H301" s="15">
        <v>47</v>
      </c>
      <c r="I301" s="15">
        <v>42195</v>
      </c>
      <c r="J301" s="15">
        <v>63880</v>
      </c>
      <c r="K301" s="15">
        <v>0</v>
      </c>
      <c r="L301" s="15" t="s">
        <v>33</v>
      </c>
      <c r="M301" s="15" t="s">
        <v>80</v>
      </c>
      <c r="N301" s="17" t="s">
        <v>21</v>
      </c>
      <c r="O301" s="5" t="str">
        <f>IF(LEN(TBL_Employees[[#This Row],[Exit Date]])&gt;0,"Not_Active","Active")</f>
        <v>Active</v>
      </c>
      <c r="P301" s="6">
        <f>IF(TBL_Employees[[#This Row],[Emp_status]]="Not_Active",0,1)</f>
        <v>1</v>
      </c>
      <c r="Q301" s="7">
        <f>IFERROR(TBL_Employees[[#This Row],[Bonus %]]*TBL_Employees[[#This Row],[Annual Salary]],0)</f>
        <v>0</v>
      </c>
      <c r="R301" s="7">
        <f>TBL_Employees[[#This Row],[Bonus Amount]]+TBL_Employees[[#This Row],[Annual Salary]]</f>
        <v>63880</v>
      </c>
      <c r="S301" s="6">
        <f>YEAR(TBL_Employees[[#This Row],[Hire Date]])</f>
        <v>2015</v>
      </c>
      <c r="T301" s="6">
        <f>WEEKNUM(TBL_Employees[[#This Row],[Hire Date]],1)</f>
        <v>28</v>
      </c>
      <c r="U301" s="6" t="str">
        <f>TEXT(TBL_Employees[[#This Row],[Hire Date]],"dddd")</f>
        <v>Friday</v>
      </c>
    </row>
    <row r="302" spans="1:21" x14ac:dyDescent="0.2">
      <c r="A302" s="15" t="s">
        <v>387</v>
      </c>
      <c r="B302" s="15" t="s">
        <v>378</v>
      </c>
      <c r="C302" s="15" t="s">
        <v>58</v>
      </c>
      <c r="D302" s="15" t="s">
        <v>31</v>
      </c>
      <c r="E302" s="15" t="s">
        <v>16</v>
      </c>
      <c r="F302" s="15" t="s">
        <v>17</v>
      </c>
      <c r="G302" s="15" t="s">
        <v>24</v>
      </c>
      <c r="H302" s="15">
        <v>55</v>
      </c>
      <c r="I302" s="15">
        <v>41525</v>
      </c>
      <c r="J302" s="15">
        <v>73248</v>
      </c>
      <c r="K302" s="15">
        <v>0</v>
      </c>
      <c r="L302" s="15" t="s">
        <v>19</v>
      </c>
      <c r="M302" s="15" t="s">
        <v>29</v>
      </c>
      <c r="N302" s="17" t="s">
        <v>21</v>
      </c>
      <c r="O302" s="5" t="str">
        <f>IF(LEN(TBL_Employees[[#This Row],[Exit Date]])&gt;0,"Not_Active","Active")</f>
        <v>Active</v>
      </c>
      <c r="P302" s="6">
        <f>IF(TBL_Employees[[#This Row],[Emp_status]]="Not_Active",0,1)</f>
        <v>1</v>
      </c>
      <c r="Q302" s="7">
        <f>IFERROR(TBL_Employees[[#This Row],[Bonus %]]*TBL_Employees[[#This Row],[Annual Salary]],0)</f>
        <v>0</v>
      </c>
      <c r="R302" s="7">
        <f>TBL_Employees[[#This Row],[Bonus Amount]]+TBL_Employees[[#This Row],[Annual Salary]]</f>
        <v>73248</v>
      </c>
      <c r="S302" s="6">
        <f>YEAR(TBL_Employees[[#This Row],[Hire Date]])</f>
        <v>2013</v>
      </c>
      <c r="T302" s="6">
        <f>WEEKNUM(TBL_Employees[[#This Row],[Hire Date]],1)</f>
        <v>37</v>
      </c>
      <c r="U302" s="6" t="str">
        <f>TEXT(TBL_Employees[[#This Row],[Hire Date]],"dddd")</f>
        <v>Sunday</v>
      </c>
    </row>
    <row r="303" spans="1:21" x14ac:dyDescent="0.2">
      <c r="A303" s="15" t="s">
        <v>898</v>
      </c>
      <c r="B303" s="15" t="s">
        <v>899</v>
      </c>
      <c r="C303" s="15" t="s">
        <v>42</v>
      </c>
      <c r="D303" s="15" t="s">
        <v>65</v>
      </c>
      <c r="E303" s="15" t="s">
        <v>36</v>
      </c>
      <c r="F303" s="15" t="s">
        <v>28</v>
      </c>
      <c r="G303" s="15" t="s">
        <v>47</v>
      </c>
      <c r="H303" s="15">
        <v>51</v>
      </c>
      <c r="I303" s="15">
        <v>44113</v>
      </c>
      <c r="J303" s="15">
        <v>91853</v>
      </c>
      <c r="K303" s="15">
        <v>0</v>
      </c>
      <c r="L303" s="15" t="s">
        <v>19</v>
      </c>
      <c r="M303" s="15" t="s">
        <v>20</v>
      </c>
      <c r="N303" s="17" t="s">
        <v>21</v>
      </c>
      <c r="O303" s="5" t="str">
        <f>IF(LEN(TBL_Employees[[#This Row],[Exit Date]])&gt;0,"Not_Active","Active")</f>
        <v>Active</v>
      </c>
      <c r="P303" s="6">
        <f>IF(TBL_Employees[[#This Row],[Emp_status]]="Not_Active",0,1)</f>
        <v>1</v>
      </c>
      <c r="Q303" s="7">
        <f>IFERROR(TBL_Employees[[#This Row],[Bonus %]]*TBL_Employees[[#This Row],[Annual Salary]],0)</f>
        <v>0</v>
      </c>
      <c r="R303" s="7">
        <f>TBL_Employees[[#This Row],[Bonus Amount]]+TBL_Employees[[#This Row],[Annual Salary]]</f>
        <v>91853</v>
      </c>
      <c r="S303" s="6">
        <f>YEAR(TBL_Employees[[#This Row],[Hire Date]])</f>
        <v>2020</v>
      </c>
      <c r="T303" s="6">
        <f>WEEKNUM(TBL_Employees[[#This Row],[Hire Date]],1)</f>
        <v>41</v>
      </c>
      <c r="U303" s="6" t="str">
        <f>TEXT(TBL_Employees[[#This Row],[Hire Date]],"dddd")</f>
        <v>Friday</v>
      </c>
    </row>
    <row r="304" spans="1:21" x14ac:dyDescent="0.2">
      <c r="A304" s="15" t="s">
        <v>900</v>
      </c>
      <c r="B304" s="15" t="s">
        <v>901</v>
      </c>
      <c r="C304" s="15" t="s">
        <v>40</v>
      </c>
      <c r="D304" s="15" t="s">
        <v>15</v>
      </c>
      <c r="E304" s="15" t="s">
        <v>44</v>
      </c>
      <c r="F304" s="15" t="s">
        <v>28</v>
      </c>
      <c r="G304" s="15" t="s">
        <v>18</v>
      </c>
      <c r="H304" s="15">
        <v>25</v>
      </c>
      <c r="I304" s="15">
        <v>43844</v>
      </c>
      <c r="J304" s="15">
        <v>168014</v>
      </c>
      <c r="K304" s="15">
        <v>0.27</v>
      </c>
      <c r="L304" s="15" t="s">
        <v>19</v>
      </c>
      <c r="M304" s="15" t="s">
        <v>20</v>
      </c>
      <c r="N304" s="17">
        <v>44404</v>
      </c>
      <c r="O304" s="5" t="str">
        <f>IF(LEN(TBL_Employees[[#This Row],[Exit Date]])&gt;0,"Not_Active","Active")</f>
        <v>Not_Active</v>
      </c>
      <c r="P304" s="6">
        <f>IF(TBL_Employees[[#This Row],[Emp_status]]="Not_Active",0,1)</f>
        <v>0</v>
      </c>
      <c r="Q304" s="7">
        <f>IFERROR(TBL_Employees[[#This Row],[Bonus %]]*TBL_Employees[[#This Row],[Annual Salary]],0)</f>
        <v>45363.780000000006</v>
      </c>
      <c r="R304" s="7">
        <f>TBL_Employees[[#This Row],[Bonus Amount]]+TBL_Employees[[#This Row],[Annual Salary]]</f>
        <v>213377.78</v>
      </c>
      <c r="S304" s="6">
        <f>YEAR(TBL_Employees[[#This Row],[Hire Date]])</f>
        <v>2020</v>
      </c>
      <c r="T304" s="6">
        <f>WEEKNUM(TBL_Employees[[#This Row],[Hire Date]],1)</f>
        <v>3</v>
      </c>
      <c r="U304" s="6" t="str">
        <f>TEXT(TBL_Employees[[#This Row],[Hire Date]],"dddd")</f>
        <v>Tuesday</v>
      </c>
    </row>
    <row r="305" spans="1:21" x14ac:dyDescent="0.2">
      <c r="A305" s="15" t="s">
        <v>305</v>
      </c>
      <c r="B305" s="15" t="s">
        <v>902</v>
      </c>
      <c r="C305" s="15" t="s">
        <v>86</v>
      </c>
      <c r="D305" s="15" t="s">
        <v>31</v>
      </c>
      <c r="E305" s="15" t="s">
        <v>32</v>
      </c>
      <c r="F305" s="15" t="s">
        <v>17</v>
      </c>
      <c r="G305" s="15" t="s">
        <v>18</v>
      </c>
      <c r="H305" s="15">
        <v>37</v>
      </c>
      <c r="I305" s="15">
        <v>42995</v>
      </c>
      <c r="J305" s="15">
        <v>70770</v>
      </c>
      <c r="K305" s="15">
        <v>0</v>
      </c>
      <c r="L305" s="15" t="s">
        <v>19</v>
      </c>
      <c r="M305" s="15" t="s">
        <v>45</v>
      </c>
      <c r="N305" s="17" t="s">
        <v>21</v>
      </c>
      <c r="O305" s="5" t="str">
        <f>IF(LEN(TBL_Employees[[#This Row],[Exit Date]])&gt;0,"Not_Active","Active")</f>
        <v>Active</v>
      </c>
      <c r="P305" s="6">
        <f>IF(TBL_Employees[[#This Row],[Emp_status]]="Not_Active",0,1)</f>
        <v>1</v>
      </c>
      <c r="Q305" s="7">
        <f>IFERROR(TBL_Employees[[#This Row],[Bonus %]]*TBL_Employees[[#This Row],[Annual Salary]],0)</f>
        <v>0</v>
      </c>
      <c r="R305" s="7">
        <f>TBL_Employees[[#This Row],[Bonus Amount]]+TBL_Employees[[#This Row],[Annual Salary]]</f>
        <v>70770</v>
      </c>
      <c r="S305" s="6">
        <f>YEAR(TBL_Employees[[#This Row],[Hire Date]])</f>
        <v>2017</v>
      </c>
      <c r="T305" s="6">
        <f>WEEKNUM(TBL_Employees[[#This Row],[Hire Date]],1)</f>
        <v>38</v>
      </c>
      <c r="U305" s="6" t="str">
        <f>TEXT(TBL_Employees[[#This Row],[Hire Date]],"dddd")</f>
        <v>Sunday</v>
      </c>
    </row>
    <row r="306" spans="1:21" x14ac:dyDescent="0.2">
      <c r="A306" s="15" t="s">
        <v>316</v>
      </c>
      <c r="B306" s="15" t="s">
        <v>903</v>
      </c>
      <c r="C306" s="15" t="s">
        <v>22</v>
      </c>
      <c r="D306" s="15" t="s">
        <v>23</v>
      </c>
      <c r="E306" s="15" t="s">
        <v>32</v>
      </c>
      <c r="F306" s="15" t="s">
        <v>28</v>
      </c>
      <c r="G306" s="15" t="s">
        <v>18</v>
      </c>
      <c r="H306" s="15">
        <v>62</v>
      </c>
      <c r="I306" s="15">
        <v>38271</v>
      </c>
      <c r="J306" s="15">
        <v>50825</v>
      </c>
      <c r="K306" s="15">
        <v>0</v>
      </c>
      <c r="L306" s="15" t="s">
        <v>19</v>
      </c>
      <c r="M306" s="15" t="s">
        <v>63</v>
      </c>
      <c r="N306" s="17" t="s">
        <v>21</v>
      </c>
      <c r="O306" s="5" t="str">
        <f>IF(LEN(TBL_Employees[[#This Row],[Exit Date]])&gt;0,"Not_Active","Active")</f>
        <v>Active</v>
      </c>
      <c r="P306" s="6">
        <f>IF(TBL_Employees[[#This Row],[Emp_status]]="Not_Active",0,1)</f>
        <v>1</v>
      </c>
      <c r="Q306" s="7">
        <f>IFERROR(TBL_Employees[[#This Row],[Bonus %]]*TBL_Employees[[#This Row],[Annual Salary]],0)</f>
        <v>0</v>
      </c>
      <c r="R306" s="7">
        <f>TBL_Employees[[#This Row],[Bonus Amount]]+TBL_Employees[[#This Row],[Annual Salary]]</f>
        <v>50825</v>
      </c>
      <c r="S306" s="6">
        <f>YEAR(TBL_Employees[[#This Row],[Hire Date]])</f>
        <v>2004</v>
      </c>
      <c r="T306" s="6">
        <f>WEEKNUM(TBL_Employees[[#This Row],[Hire Date]],1)</f>
        <v>42</v>
      </c>
      <c r="U306" s="6" t="str">
        <f>TEXT(TBL_Employees[[#This Row],[Hire Date]],"dddd")</f>
        <v>Monday</v>
      </c>
    </row>
    <row r="307" spans="1:21" x14ac:dyDescent="0.2">
      <c r="A307" s="15" t="s">
        <v>904</v>
      </c>
      <c r="B307" s="15" t="s">
        <v>905</v>
      </c>
      <c r="C307" s="15" t="s">
        <v>61</v>
      </c>
      <c r="D307" s="15" t="s">
        <v>15</v>
      </c>
      <c r="E307" s="15" t="s">
        <v>16</v>
      </c>
      <c r="F307" s="15" t="s">
        <v>28</v>
      </c>
      <c r="G307" s="15" t="s">
        <v>51</v>
      </c>
      <c r="H307" s="15">
        <v>31</v>
      </c>
      <c r="I307" s="15">
        <v>42266</v>
      </c>
      <c r="J307" s="15">
        <v>145846</v>
      </c>
      <c r="K307" s="15">
        <v>0.15</v>
      </c>
      <c r="L307" s="15" t="s">
        <v>52</v>
      </c>
      <c r="M307" s="15" t="s">
        <v>81</v>
      </c>
      <c r="N307" s="17" t="s">
        <v>21</v>
      </c>
      <c r="O307" s="5" t="str">
        <f>IF(LEN(TBL_Employees[[#This Row],[Exit Date]])&gt;0,"Not_Active","Active")</f>
        <v>Active</v>
      </c>
      <c r="P307" s="6">
        <f>IF(TBL_Employees[[#This Row],[Emp_status]]="Not_Active",0,1)</f>
        <v>1</v>
      </c>
      <c r="Q307" s="7">
        <f>IFERROR(TBL_Employees[[#This Row],[Bonus %]]*TBL_Employees[[#This Row],[Annual Salary]],0)</f>
        <v>21876.899999999998</v>
      </c>
      <c r="R307" s="7">
        <f>TBL_Employees[[#This Row],[Bonus Amount]]+TBL_Employees[[#This Row],[Annual Salary]]</f>
        <v>167722.9</v>
      </c>
      <c r="S307" s="6">
        <f>YEAR(TBL_Employees[[#This Row],[Hire Date]])</f>
        <v>2015</v>
      </c>
      <c r="T307" s="6">
        <f>WEEKNUM(TBL_Employees[[#This Row],[Hire Date]],1)</f>
        <v>38</v>
      </c>
      <c r="U307" s="6" t="str">
        <f>TEXT(TBL_Employees[[#This Row],[Hire Date]],"dddd")</f>
        <v>Saturday</v>
      </c>
    </row>
    <row r="308" spans="1:21" x14ac:dyDescent="0.2">
      <c r="A308" s="15" t="s">
        <v>274</v>
      </c>
      <c r="B308" s="15" t="s">
        <v>906</v>
      </c>
      <c r="C308" s="15" t="s">
        <v>61</v>
      </c>
      <c r="D308" s="15" t="s">
        <v>23</v>
      </c>
      <c r="E308" s="15" t="s">
        <v>16</v>
      </c>
      <c r="F308" s="15" t="s">
        <v>17</v>
      </c>
      <c r="G308" s="15" t="s">
        <v>24</v>
      </c>
      <c r="H308" s="15">
        <v>64</v>
      </c>
      <c r="I308" s="15">
        <v>37962</v>
      </c>
      <c r="J308" s="15">
        <v>125807</v>
      </c>
      <c r="K308" s="15">
        <v>0.15</v>
      </c>
      <c r="L308" s="15" t="s">
        <v>19</v>
      </c>
      <c r="M308" s="15" t="s">
        <v>20</v>
      </c>
      <c r="N308" s="17" t="s">
        <v>21</v>
      </c>
      <c r="O308" s="5" t="str">
        <f>IF(LEN(TBL_Employees[[#This Row],[Exit Date]])&gt;0,"Not_Active","Active")</f>
        <v>Active</v>
      </c>
      <c r="P308" s="6">
        <f>IF(TBL_Employees[[#This Row],[Emp_status]]="Not_Active",0,1)</f>
        <v>1</v>
      </c>
      <c r="Q308" s="7">
        <f>IFERROR(TBL_Employees[[#This Row],[Bonus %]]*TBL_Employees[[#This Row],[Annual Salary]],0)</f>
        <v>18871.05</v>
      </c>
      <c r="R308" s="7">
        <f>TBL_Employees[[#This Row],[Bonus Amount]]+TBL_Employees[[#This Row],[Annual Salary]]</f>
        <v>144678.04999999999</v>
      </c>
      <c r="S308" s="6">
        <f>YEAR(TBL_Employees[[#This Row],[Hire Date]])</f>
        <v>2003</v>
      </c>
      <c r="T308" s="6">
        <f>WEEKNUM(TBL_Employees[[#This Row],[Hire Date]],1)</f>
        <v>50</v>
      </c>
      <c r="U308" s="6" t="str">
        <f>TEXT(TBL_Employees[[#This Row],[Hire Date]],"dddd")</f>
        <v>Sunday</v>
      </c>
    </row>
    <row r="309" spans="1:21" x14ac:dyDescent="0.2">
      <c r="A309" s="15" t="s">
        <v>179</v>
      </c>
      <c r="B309" s="15" t="s">
        <v>907</v>
      </c>
      <c r="C309" s="15" t="s">
        <v>68</v>
      </c>
      <c r="D309" s="15" t="s">
        <v>50</v>
      </c>
      <c r="E309" s="15" t="s">
        <v>44</v>
      </c>
      <c r="F309" s="15" t="s">
        <v>28</v>
      </c>
      <c r="G309" s="15" t="s">
        <v>24</v>
      </c>
      <c r="H309" s="15">
        <v>25</v>
      </c>
      <c r="I309" s="15">
        <v>44405</v>
      </c>
      <c r="J309" s="15">
        <v>46845</v>
      </c>
      <c r="K309" s="15">
        <v>0</v>
      </c>
      <c r="L309" s="15" t="s">
        <v>19</v>
      </c>
      <c r="M309" s="15" t="s">
        <v>45</v>
      </c>
      <c r="N309" s="17" t="s">
        <v>21</v>
      </c>
      <c r="O309" s="5" t="str">
        <f>IF(LEN(TBL_Employees[[#This Row],[Exit Date]])&gt;0,"Not_Active","Active")</f>
        <v>Active</v>
      </c>
      <c r="P309" s="6">
        <f>IF(TBL_Employees[[#This Row],[Emp_status]]="Not_Active",0,1)</f>
        <v>1</v>
      </c>
      <c r="Q309" s="7">
        <f>IFERROR(TBL_Employees[[#This Row],[Bonus %]]*TBL_Employees[[#This Row],[Annual Salary]],0)</f>
        <v>0</v>
      </c>
      <c r="R309" s="7">
        <f>TBL_Employees[[#This Row],[Bonus Amount]]+TBL_Employees[[#This Row],[Annual Salary]]</f>
        <v>46845</v>
      </c>
      <c r="S309" s="6">
        <f>YEAR(TBL_Employees[[#This Row],[Hire Date]])</f>
        <v>2021</v>
      </c>
      <c r="T309" s="6">
        <f>WEEKNUM(TBL_Employees[[#This Row],[Hire Date]],1)</f>
        <v>31</v>
      </c>
      <c r="U309" s="6" t="str">
        <f>TEXT(TBL_Employees[[#This Row],[Hire Date]],"dddd")</f>
        <v>Wednesday</v>
      </c>
    </row>
    <row r="310" spans="1:21" x14ac:dyDescent="0.2">
      <c r="A310" s="15" t="s">
        <v>908</v>
      </c>
      <c r="B310" s="15" t="s">
        <v>909</v>
      </c>
      <c r="C310" s="15" t="s">
        <v>61</v>
      </c>
      <c r="D310" s="15" t="s">
        <v>43</v>
      </c>
      <c r="E310" s="15" t="s">
        <v>32</v>
      </c>
      <c r="F310" s="15" t="s">
        <v>17</v>
      </c>
      <c r="G310" s="15" t="s">
        <v>24</v>
      </c>
      <c r="H310" s="15">
        <v>59</v>
      </c>
      <c r="I310" s="15">
        <v>39689</v>
      </c>
      <c r="J310" s="15">
        <v>157969</v>
      </c>
      <c r="K310" s="15">
        <v>0.1</v>
      </c>
      <c r="L310" s="15" t="s">
        <v>33</v>
      </c>
      <c r="M310" s="15" t="s">
        <v>80</v>
      </c>
      <c r="N310" s="17" t="s">
        <v>21</v>
      </c>
      <c r="O310" s="5" t="str">
        <f>IF(LEN(TBL_Employees[[#This Row],[Exit Date]])&gt;0,"Not_Active","Active")</f>
        <v>Active</v>
      </c>
      <c r="P310" s="6">
        <f>IF(TBL_Employees[[#This Row],[Emp_status]]="Not_Active",0,1)</f>
        <v>1</v>
      </c>
      <c r="Q310" s="7">
        <f>IFERROR(TBL_Employees[[#This Row],[Bonus %]]*TBL_Employees[[#This Row],[Annual Salary]],0)</f>
        <v>15796.900000000001</v>
      </c>
      <c r="R310" s="7">
        <f>TBL_Employees[[#This Row],[Bonus Amount]]+TBL_Employees[[#This Row],[Annual Salary]]</f>
        <v>173765.9</v>
      </c>
      <c r="S310" s="6">
        <f>YEAR(TBL_Employees[[#This Row],[Hire Date]])</f>
        <v>2008</v>
      </c>
      <c r="T310" s="6">
        <f>WEEKNUM(TBL_Employees[[#This Row],[Hire Date]],1)</f>
        <v>35</v>
      </c>
      <c r="U310" s="6" t="str">
        <f>TEXT(TBL_Employees[[#This Row],[Hire Date]],"dddd")</f>
        <v>Friday</v>
      </c>
    </row>
    <row r="311" spans="1:21" x14ac:dyDescent="0.2">
      <c r="A311" s="15" t="s">
        <v>910</v>
      </c>
      <c r="B311" s="15" t="s">
        <v>911</v>
      </c>
      <c r="C311" s="15" t="s">
        <v>88</v>
      </c>
      <c r="D311" s="15" t="s">
        <v>27</v>
      </c>
      <c r="E311" s="15" t="s">
        <v>32</v>
      </c>
      <c r="F311" s="15" t="s">
        <v>17</v>
      </c>
      <c r="G311" s="15" t="s">
        <v>18</v>
      </c>
      <c r="H311" s="15">
        <v>40</v>
      </c>
      <c r="I311" s="15">
        <v>40522</v>
      </c>
      <c r="J311" s="15">
        <v>97807</v>
      </c>
      <c r="K311" s="15">
        <v>0</v>
      </c>
      <c r="L311" s="15" t="s">
        <v>19</v>
      </c>
      <c r="M311" s="15" t="s">
        <v>20</v>
      </c>
      <c r="N311" s="17" t="s">
        <v>21</v>
      </c>
      <c r="O311" s="5" t="str">
        <f>IF(LEN(TBL_Employees[[#This Row],[Exit Date]])&gt;0,"Not_Active","Active")</f>
        <v>Active</v>
      </c>
      <c r="P311" s="6">
        <f>IF(TBL_Employees[[#This Row],[Emp_status]]="Not_Active",0,1)</f>
        <v>1</v>
      </c>
      <c r="Q311" s="7">
        <f>IFERROR(TBL_Employees[[#This Row],[Bonus %]]*TBL_Employees[[#This Row],[Annual Salary]],0)</f>
        <v>0</v>
      </c>
      <c r="R311" s="7">
        <f>TBL_Employees[[#This Row],[Bonus Amount]]+TBL_Employees[[#This Row],[Annual Salary]]</f>
        <v>97807</v>
      </c>
      <c r="S311" s="6">
        <f>YEAR(TBL_Employees[[#This Row],[Hire Date]])</f>
        <v>2010</v>
      </c>
      <c r="T311" s="6">
        <f>WEEKNUM(TBL_Employees[[#This Row],[Hire Date]],1)</f>
        <v>50</v>
      </c>
      <c r="U311" s="6" t="str">
        <f>TEXT(TBL_Employees[[#This Row],[Hire Date]],"dddd")</f>
        <v>Friday</v>
      </c>
    </row>
    <row r="312" spans="1:21" x14ac:dyDescent="0.2">
      <c r="A312" s="15" t="s">
        <v>79</v>
      </c>
      <c r="B312" s="15" t="s">
        <v>912</v>
      </c>
      <c r="C312" s="15" t="s">
        <v>22</v>
      </c>
      <c r="D312" s="15" t="s">
        <v>23</v>
      </c>
      <c r="E312" s="15" t="s">
        <v>36</v>
      </c>
      <c r="F312" s="15" t="s">
        <v>28</v>
      </c>
      <c r="G312" s="15" t="s">
        <v>51</v>
      </c>
      <c r="H312" s="15">
        <v>31</v>
      </c>
      <c r="I312" s="15">
        <v>42347</v>
      </c>
      <c r="J312" s="15">
        <v>73854</v>
      </c>
      <c r="K312" s="15">
        <v>0</v>
      </c>
      <c r="L312" s="15" t="s">
        <v>19</v>
      </c>
      <c r="M312" s="15" t="s">
        <v>63</v>
      </c>
      <c r="N312" s="17" t="s">
        <v>21</v>
      </c>
      <c r="O312" s="5" t="str">
        <f>IF(LEN(TBL_Employees[[#This Row],[Exit Date]])&gt;0,"Not_Active","Active")</f>
        <v>Active</v>
      </c>
      <c r="P312" s="6">
        <f>IF(TBL_Employees[[#This Row],[Emp_status]]="Not_Active",0,1)</f>
        <v>1</v>
      </c>
      <c r="Q312" s="7">
        <f>IFERROR(TBL_Employees[[#This Row],[Bonus %]]*TBL_Employees[[#This Row],[Annual Salary]],0)</f>
        <v>0</v>
      </c>
      <c r="R312" s="7">
        <f>TBL_Employees[[#This Row],[Bonus Amount]]+TBL_Employees[[#This Row],[Annual Salary]]</f>
        <v>73854</v>
      </c>
      <c r="S312" s="6">
        <f>YEAR(TBL_Employees[[#This Row],[Hire Date]])</f>
        <v>2015</v>
      </c>
      <c r="T312" s="6">
        <f>WEEKNUM(TBL_Employees[[#This Row],[Hire Date]],1)</f>
        <v>50</v>
      </c>
      <c r="U312" s="6" t="str">
        <f>TEXT(TBL_Employees[[#This Row],[Hire Date]],"dddd")</f>
        <v>Wednesday</v>
      </c>
    </row>
    <row r="313" spans="1:21" x14ac:dyDescent="0.2">
      <c r="A313" s="15" t="s">
        <v>913</v>
      </c>
      <c r="B313" s="15" t="s">
        <v>914</v>
      </c>
      <c r="C313" s="15" t="s">
        <v>61</v>
      </c>
      <c r="D313" s="15" t="s">
        <v>65</v>
      </c>
      <c r="E313" s="15" t="s">
        <v>36</v>
      </c>
      <c r="F313" s="15" t="s">
        <v>28</v>
      </c>
      <c r="G313" s="15" t="s">
        <v>24</v>
      </c>
      <c r="H313" s="15">
        <v>45</v>
      </c>
      <c r="I313" s="15">
        <v>39063</v>
      </c>
      <c r="J313" s="15">
        <v>149537</v>
      </c>
      <c r="K313" s="15">
        <v>0.14000000000000001</v>
      </c>
      <c r="L313" s="15" t="s">
        <v>19</v>
      </c>
      <c r="M313" s="15" t="s">
        <v>63</v>
      </c>
      <c r="N313" s="17" t="s">
        <v>21</v>
      </c>
      <c r="O313" s="5" t="str">
        <f>IF(LEN(TBL_Employees[[#This Row],[Exit Date]])&gt;0,"Not_Active","Active")</f>
        <v>Active</v>
      </c>
      <c r="P313" s="6">
        <f>IF(TBL_Employees[[#This Row],[Emp_status]]="Not_Active",0,1)</f>
        <v>1</v>
      </c>
      <c r="Q313" s="7">
        <f>IFERROR(TBL_Employees[[#This Row],[Bonus %]]*TBL_Employees[[#This Row],[Annual Salary]],0)</f>
        <v>20935.18</v>
      </c>
      <c r="R313" s="7">
        <f>TBL_Employees[[#This Row],[Bonus Amount]]+TBL_Employees[[#This Row],[Annual Salary]]</f>
        <v>170472.18</v>
      </c>
      <c r="S313" s="6">
        <f>YEAR(TBL_Employees[[#This Row],[Hire Date]])</f>
        <v>2006</v>
      </c>
      <c r="T313" s="6">
        <f>WEEKNUM(TBL_Employees[[#This Row],[Hire Date]],1)</f>
        <v>50</v>
      </c>
      <c r="U313" s="6" t="str">
        <f>TEXT(TBL_Employees[[#This Row],[Hire Date]],"dddd")</f>
        <v>Tuesday</v>
      </c>
    </row>
    <row r="314" spans="1:21" x14ac:dyDescent="0.2">
      <c r="A314" s="15" t="s">
        <v>915</v>
      </c>
      <c r="B314" s="15" t="s">
        <v>916</v>
      </c>
      <c r="C314" s="15" t="s">
        <v>61</v>
      </c>
      <c r="D314" s="15" t="s">
        <v>50</v>
      </c>
      <c r="E314" s="15" t="s">
        <v>36</v>
      </c>
      <c r="F314" s="15" t="s">
        <v>17</v>
      </c>
      <c r="G314" s="15" t="s">
        <v>18</v>
      </c>
      <c r="H314" s="15">
        <v>49</v>
      </c>
      <c r="I314" s="15">
        <v>41379</v>
      </c>
      <c r="J314" s="15">
        <v>128303</v>
      </c>
      <c r="K314" s="15">
        <v>0.15</v>
      </c>
      <c r="L314" s="15" t="s">
        <v>19</v>
      </c>
      <c r="M314" s="15" t="s">
        <v>39</v>
      </c>
      <c r="N314" s="17" t="s">
        <v>21</v>
      </c>
      <c r="O314" s="5" t="str">
        <f>IF(LEN(TBL_Employees[[#This Row],[Exit Date]])&gt;0,"Not_Active","Active")</f>
        <v>Active</v>
      </c>
      <c r="P314" s="6">
        <f>IF(TBL_Employees[[#This Row],[Emp_status]]="Not_Active",0,1)</f>
        <v>1</v>
      </c>
      <c r="Q314" s="7">
        <f>IFERROR(TBL_Employees[[#This Row],[Bonus %]]*TBL_Employees[[#This Row],[Annual Salary]],0)</f>
        <v>19245.45</v>
      </c>
      <c r="R314" s="7">
        <f>TBL_Employees[[#This Row],[Bonus Amount]]+TBL_Employees[[#This Row],[Annual Salary]]</f>
        <v>147548.45000000001</v>
      </c>
      <c r="S314" s="6">
        <f>YEAR(TBL_Employees[[#This Row],[Hire Date]])</f>
        <v>2013</v>
      </c>
      <c r="T314" s="6">
        <f>WEEKNUM(TBL_Employees[[#This Row],[Hire Date]],1)</f>
        <v>16</v>
      </c>
      <c r="U314" s="6" t="str">
        <f>TEXT(TBL_Employees[[#This Row],[Hire Date]],"dddd")</f>
        <v>Monday</v>
      </c>
    </row>
    <row r="315" spans="1:21" x14ac:dyDescent="0.2">
      <c r="A315" s="15" t="s">
        <v>216</v>
      </c>
      <c r="B315" s="15" t="s">
        <v>917</v>
      </c>
      <c r="C315" s="15" t="s">
        <v>71</v>
      </c>
      <c r="D315" s="15" t="s">
        <v>27</v>
      </c>
      <c r="E315" s="15" t="s">
        <v>44</v>
      </c>
      <c r="F315" s="15" t="s">
        <v>28</v>
      </c>
      <c r="G315" s="15" t="s">
        <v>47</v>
      </c>
      <c r="H315" s="15">
        <v>46</v>
      </c>
      <c r="I315" s="15">
        <v>38513</v>
      </c>
      <c r="J315" s="15">
        <v>67374</v>
      </c>
      <c r="K315" s="15">
        <v>0</v>
      </c>
      <c r="L315" s="15" t="s">
        <v>19</v>
      </c>
      <c r="M315" s="15" t="s">
        <v>25</v>
      </c>
      <c r="N315" s="17" t="s">
        <v>21</v>
      </c>
      <c r="O315" s="5" t="str">
        <f>IF(LEN(TBL_Employees[[#This Row],[Exit Date]])&gt;0,"Not_Active","Active")</f>
        <v>Active</v>
      </c>
      <c r="P315" s="6">
        <f>IF(TBL_Employees[[#This Row],[Emp_status]]="Not_Active",0,1)</f>
        <v>1</v>
      </c>
      <c r="Q315" s="7">
        <f>IFERROR(TBL_Employees[[#This Row],[Bonus %]]*TBL_Employees[[#This Row],[Annual Salary]],0)</f>
        <v>0</v>
      </c>
      <c r="R315" s="7">
        <f>TBL_Employees[[#This Row],[Bonus Amount]]+TBL_Employees[[#This Row],[Annual Salary]]</f>
        <v>67374</v>
      </c>
      <c r="S315" s="6">
        <f>YEAR(TBL_Employees[[#This Row],[Hire Date]])</f>
        <v>2005</v>
      </c>
      <c r="T315" s="6">
        <f>WEEKNUM(TBL_Employees[[#This Row],[Hire Date]],1)</f>
        <v>24</v>
      </c>
      <c r="U315" s="6" t="str">
        <f>TEXT(TBL_Employees[[#This Row],[Hire Date]],"dddd")</f>
        <v>Friday</v>
      </c>
    </row>
    <row r="316" spans="1:21" x14ac:dyDescent="0.2">
      <c r="A316" s="15" t="s">
        <v>85</v>
      </c>
      <c r="B316" s="15" t="s">
        <v>918</v>
      </c>
      <c r="C316" s="15" t="s">
        <v>62</v>
      </c>
      <c r="D316" s="15" t="s">
        <v>23</v>
      </c>
      <c r="E316" s="15" t="s">
        <v>32</v>
      </c>
      <c r="F316" s="15" t="s">
        <v>28</v>
      </c>
      <c r="G316" s="15" t="s">
        <v>51</v>
      </c>
      <c r="H316" s="15">
        <v>46</v>
      </c>
      <c r="I316" s="15">
        <v>40810</v>
      </c>
      <c r="J316" s="15">
        <v>102167</v>
      </c>
      <c r="K316" s="15">
        <v>0.06</v>
      </c>
      <c r="L316" s="15" t="s">
        <v>52</v>
      </c>
      <c r="M316" s="15" t="s">
        <v>66</v>
      </c>
      <c r="N316" s="17" t="s">
        <v>21</v>
      </c>
      <c r="O316" s="5" t="str">
        <f>IF(LEN(TBL_Employees[[#This Row],[Exit Date]])&gt;0,"Not_Active","Active")</f>
        <v>Active</v>
      </c>
      <c r="P316" s="6">
        <f>IF(TBL_Employees[[#This Row],[Emp_status]]="Not_Active",0,1)</f>
        <v>1</v>
      </c>
      <c r="Q316" s="7">
        <f>IFERROR(TBL_Employees[[#This Row],[Bonus %]]*TBL_Employees[[#This Row],[Annual Salary]],0)</f>
        <v>6130.0199999999995</v>
      </c>
      <c r="R316" s="7">
        <f>TBL_Employees[[#This Row],[Bonus Amount]]+TBL_Employees[[#This Row],[Annual Salary]]</f>
        <v>108297.02</v>
      </c>
      <c r="S316" s="6">
        <f>YEAR(TBL_Employees[[#This Row],[Hire Date]])</f>
        <v>2011</v>
      </c>
      <c r="T316" s="6">
        <f>WEEKNUM(TBL_Employees[[#This Row],[Hire Date]],1)</f>
        <v>39</v>
      </c>
      <c r="U316" s="6" t="str">
        <f>TEXT(TBL_Employees[[#This Row],[Hire Date]],"dddd")</f>
        <v>Saturday</v>
      </c>
    </row>
    <row r="317" spans="1:21" x14ac:dyDescent="0.2">
      <c r="A317" s="15" t="s">
        <v>124</v>
      </c>
      <c r="B317" s="15" t="s">
        <v>919</v>
      </c>
      <c r="C317" s="15" t="s">
        <v>61</v>
      </c>
      <c r="D317" s="15" t="s">
        <v>50</v>
      </c>
      <c r="E317" s="15" t="s">
        <v>36</v>
      </c>
      <c r="F317" s="15" t="s">
        <v>28</v>
      </c>
      <c r="G317" s="15" t="s">
        <v>24</v>
      </c>
      <c r="H317" s="15">
        <v>45</v>
      </c>
      <c r="I317" s="15">
        <v>39332</v>
      </c>
      <c r="J317" s="15">
        <v>151027</v>
      </c>
      <c r="K317" s="15">
        <v>0.1</v>
      </c>
      <c r="L317" s="15" t="s">
        <v>33</v>
      </c>
      <c r="M317" s="15" t="s">
        <v>74</v>
      </c>
      <c r="N317" s="17" t="s">
        <v>21</v>
      </c>
      <c r="O317" s="5" t="str">
        <f>IF(LEN(TBL_Employees[[#This Row],[Exit Date]])&gt;0,"Not_Active","Active")</f>
        <v>Active</v>
      </c>
      <c r="P317" s="6">
        <f>IF(TBL_Employees[[#This Row],[Emp_status]]="Not_Active",0,1)</f>
        <v>1</v>
      </c>
      <c r="Q317" s="7">
        <f>IFERROR(TBL_Employees[[#This Row],[Bonus %]]*TBL_Employees[[#This Row],[Annual Salary]],0)</f>
        <v>15102.7</v>
      </c>
      <c r="R317" s="7">
        <f>TBL_Employees[[#This Row],[Bonus Amount]]+TBL_Employees[[#This Row],[Annual Salary]]</f>
        <v>166129.70000000001</v>
      </c>
      <c r="S317" s="6">
        <f>YEAR(TBL_Employees[[#This Row],[Hire Date]])</f>
        <v>2007</v>
      </c>
      <c r="T317" s="6">
        <f>WEEKNUM(TBL_Employees[[#This Row],[Hire Date]],1)</f>
        <v>36</v>
      </c>
      <c r="U317" s="6" t="str">
        <f>TEXT(TBL_Employees[[#This Row],[Hire Date]],"dddd")</f>
        <v>Friday</v>
      </c>
    </row>
    <row r="318" spans="1:21" x14ac:dyDescent="0.2">
      <c r="A318" s="15" t="s">
        <v>920</v>
      </c>
      <c r="B318" s="15" t="s">
        <v>921</v>
      </c>
      <c r="C318" s="15" t="s">
        <v>62</v>
      </c>
      <c r="D318" s="15" t="s">
        <v>65</v>
      </c>
      <c r="E318" s="15" t="s">
        <v>44</v>
      </c>
      <c r="F318" s="15" t="s">
        <v>28</v>
      </c>
      <c r="G318" s="15" t="s">
        <v>24</v>
      </c>
      <c r="H318" s="15">
        <v>40</v>
      </c>
      <c r="I318" s="15">
        <v>43147</v>
      </c>
      <c r="J318" s="15">
        <v>120905</v>
      </c>
      <c r="K318" s="15">
        <v>0.05</v>
      </c>
      <c r="L318" s="15" t="s">
        <v>19</v>
      </c>
      <c r="M318" s="15" t="s">
        <v>63</v>
      </c>
      <c r="N318" s="17" t="s">
        <v>21</v>
      </c>
      <c r="O318" s="5" t="str">
        <f>IF(LEN(TBL_Employees[[#This Row],[Exit Date]])&gt;0,"Not_Active","Active")</f>
        <v>Active</v>
      </c>
      <c r="P318" s="6">
        <f>IF(TBL_Employees[[#This Row],[Emp_status]]="Not_Active",0,1)</f>
        <v>1</v>
      </c>
      <c r="Q318" s="7">
        <f>IFERROR(TBL_Employees[[#This Row],[Bonus %]]*TBL_Employees[[#This Row],[Annual Salary]],0)</f>
        <v>6045.25</v>
      </c>
      <c r="R318" s="7">
        <f>TBL_Employees[[#This Row],[Bonus Amount]]+TBL_Employees[[#This Row],[Annual Salary]]</f>
        <v>126950.25</v>
      </c>
      <c r="S318" s="6">
        <f>YEAR(TBL_Employees[[#This Row],[Hire Date]])</f>
        <v>2018</v>
      </c>
      <c r="T318" s="6">
        <f>WEEKNUM(TBL_Employees[[#This Row],[Hire Date]],1)</f>
        <v>7</v>
      </c>
      <c r="U318" s="6" t="str">
        <f>TEXT(TBL_Employees[[#This Row],[Hire Date]],"dddd")</f>
        <v>Friday</v>
      </c>
    </row>
    <row r="319" spans="1:21" x14ac:dyDescent="0.2">
      <c r="A319" s="15" t="s">
        <v>922</v>
      </c>
      <c r="B319" s="15" t="s">
        <v>923</v>
      </c>
      <c r="C319" s="15" t="s">
        <v>14</v>
      </c>
      <c r="D319" s="15" t="s">
        <v>15</v>
      </c>
      <c r="E319" s="15" t="s">
        <v>36</v>
      </c>
      <c r="F319" s="15" t="s">
        <v>17</v>
      </c>
      <c r="G319" s="15" t="s">
        <v>18</v>
      </c>
      <c r="H319" s="15">
        <v>48</v>
      </c>
      <c r="I319" s="15">
        <v>43253</v>
      </c>
      <c r="J319" s="15">
        <v>231567</v>
      </c>
      <c r="K319" s="15">
        <v>0.36</v>
      </c>
      <c r="L319" s="15" t="s">
        <v>19</v>
      </c>
      <c r="M319" s="15" t="s">
        <v>63</v>
      </c>
      <c r="N319" s="17" t="s">
        <v>21</v>
      </c>
      <c r="O319" s="5" t="str">
        <f>IF(LEN(TBL_Employees[[#This Row],[Exit Date]])&gt;0,"Not_Active","Active")</f>
        <v>Active</v>
      </c>
      <c r="P319" s="6">
        <f>IF(TBL_Employees[[#This Row],[Emp_status]]="Not_Active",0,1)</f>
        <v>1</v>
      </c>
      <c r="Q319" s="7">
        <f>IFERROR(TBL_Employees[[#This Row],[Bonus %]]*TBL_Employees[[#This Row],[Annual Salary]],0)</f>
        <v>83364.12</v>
      </c>
      <c r="R319" s="7">
        <f>TBL_Employees[[#This Row],[Bonus Amount]]+TBL_Employees[[#This Row],[Annual Salary]]</f>
        <v>314931.12</v>
      </c>
      <c r="S319" s="6">
        <f>YEAR(TBL_Employees[[#This Row],[Hire Date]])</f>
        <v>2018</v>
      </c>
      <c r="T319" s="6">
        <f>WEEKNUM(TBL_Employees[[#This Row],[Hire Date]],1)</f>
        <v>22</v>
      </c>
      <c r="U319" s="6" t="str">
        <f>TEXT(TBL_Employees[[#This Row],[Hire Date]],"dddd")</f>
        <v>Saturday</v>
      </c>
    </row>
    <row r="320" spans="1:21" x14ac:dyDescent="0.2">
      <c r="A320" s="15" t="s">
        <v>683</v>
      </c>
      <c r="B320" s="15" t="s">
        <v>924</v>
      </c>
      <c r="C320" s="15" t="s">
        <v>14</v>
      </c>
      <c r="D320" s="15" t="s">
        <v>27</v>
      </c>
      <c r="E320" s="15" t="s">
        <v>16</v>
      </c>
      <c r="F320" s="15" t="s">
        <v>28</v>
      </c>
      <c r="G320" s="15" t="s">
        <v>24</v>
      </c>
      <c r="H320" s="15">
        <v>31</v>
      </c>
      <c r="I320" s="15">
        <v>42197</v>
      </c>
      <c r="J320" s="15">
        <v>215388</v>
      </c>
      <c r="K320" s="15">
        <v>0.33</v>
      </c>
      <c r="L320" s="15" t="s">
        <v>19</v>
      </c>
      <c r="M320" s="15" t="s">
        <v>45</v>
      </c>
      <c r="N320" s="17" t="s">
        <v>21</v>
      </c>
      <c r="O320" s="5" t="str">
        <f>IF(LEN(TBL_Employees[[#This Row],[Exit Date]])&gt;0,"Not_Active","Active")</f>
        <v>Active</v>
      </c>
      <c r="P320" s="6">
        <f>IF(TBL_Employees[[#This Row],[Emp_status]]="Not_Active",0,1)</f>
        <v>1</v>
      </c>
      <c r="Q320" s="7">
        <f>IFERROR(TBL_Employees[[#This Row],[Bonus %]]*TBL_Employees[[#This Row],[Annual Salary]],0)</f>
        <v>71078.040000000008</v>
      </c>
      <c r="R320" s="7">
        <f>TBL_Employees[[#This Row],[Bonus Amount]]+TBL_Employees[[#This Row],[Annual Salary]]</f>
        <v>286466.04000000004</v>
      </c>
      <c r="S320" s="6">
        <f>YEAR(TBL_Employees[[#This Row],[Hire Date]])</f>
        <v>2015</v>
      </c>
      <c r="T320" s="6">
        <f>WEEKNUM(TBL_Employees[[#This Row],[Hire Date]],1)</f>
        <v>29</v>
      </c>
      <c r="U320" s="6" t="str">
        <f>TEXT(TBL_Employees[[#This Row],[Hire Date]],"dddd")</f>
        <v>Sunday</v>
      </c>
    </row>
    <row r="321" spans="1:21" x14ac:dyDescent="0.2">
      <c r="A321" s="15" t="s">
        <v>368</v>
      </c>
      <c r="B321" s="15" t="s">
        <v>925</v>
      </c>
      <c r="C321" s="15" t="s">
        <v>61</v>
      </c>
      <c r="D321" s="15" t="s">
        <v>50</v>
      </c>
      <c r="E321" s="15" t="s">
        <v>44</v>
      </c>
      <c r="F321" s="15" t="s">
        <v>17</v>
      </c>
      <c r="G321" s="15" t="s">
        <v>24</v>
      </c>
      <c r="H321" s="15">
        <v>30</v>
      </c>
      <c r="I321" s="15">
        <v>42168</v>
      </c>
      <c r="J321" s="15">
        <v>127972</v>
      </c>
      <c r="K321" s="15">
        <v>0.11</v>
      </c>
      <c r="L321" s="15" t="s">
        <v>19</v>
      </c>
      <c r="M321" s="15" t="s">
        <v>63</v>
      </c>
      <c r="N321" s="17" t="s">
        <v>21</v>
      </c>
      <c r="O321" s="5" t="str">
        <f>IF(LEN(TBL_Employees[[#This Row],[Exit Date]])&gt;0,"Not_Active","Active")</f>
        <v>Active</v>
      </c>
      <c r="P321" s="6">
        <f>IF(TBL_Employees[[#This Row],[Emp_status]]="Not_Active",0,1)</f>
        <v>1</v>
      </c>
      <c r="Q321" s="7">
        <f>IFERROR(TBL_Employees[[#This Row],[Bonus %]]*TBL_Employees[[#This Row],[Annual Salary]],0)</f>
        <v>14076.92</v>
      </c>
      <c r="R321" s="7">
        <f>TBL_Employees[[#This Row],[Bonus Amount]]+TBL_Employees[[#This Row],[Annual Salary]]</f>
        <v>142048.92000000001</v>
      </c>
      <c r="S321" s="6">
        <f>YEAR(TBL_Employees[[#This Row],[Hire Date]])</f>
        <v>2015</v>
      </c>
      <c r="T321" s="6">
        <f>WEEKNUM(TBL_Employees[[#This Row],[Hire Date]],1)</f>
        <v>24</v>
      </c>
      <c r="U321" s="6" t="str">
        <f>TEXT(TBL_Employees[[#This Row],[Hire Date]],"dddd")</f>
        <v>Saturday</v>
      </c>
    </row>
    <row r="322" spans="1:21" x14ac:dyDescent="0.2">
      <c r="A322" s="15" t="s">
        <v>926</v>
      </c>
      <c r="B322" s="15" t="s">
        <v>927</v>
      </c>
      <c r="C322" s="15" t="s">
        <v>69</v>
      </c>
      <c r="D322" s="15" t="s">
        <v>31</v>
      </c>
      <c r="E322" s="15" t="s">
        <v>32</v>
      </c>
      <c r="F322" s="15" t="s">
        <v>17</v>
      </c>
      <c r="G322" s="15" t="s">
        <v>24</v>
      </c>
      <c r="H322" s="15">
        <v>55</v>
      </c>
      <c r="I322" s="15">
        <v>34915</v>
      </c>
      <c r="J322" s="15">
        <v>80701</v>
      </c>
      <c r="K322" s="15">
        <v>0</v>
      </c>
      <c r="L322" s="15" t="s">
        <v>19</v>
      </c>
      <c r="M322" s="15" t="s">
        <v>20</v>
      </c>
      <c r="N322" s="17">
        <v>38456</v>
      </c>
      <c r="O322" s="5" t="str">
        <f>IF(LEN(TBL_Employees[[#This Row],[Exit Date]])&gt;0,"Not_Active","Active")</f>
        <v>Not_Active</v>
      </c>
      <c r="P322" s="6">
        <f>IF(TBL_Employees[[#This Row],[Emp_status]]="Not_Active",0,1)</f>
        <v>0</v>
      </c>
      <c r="Q322" s="7">
        <f>IFERROR(TBL_Employees[[#This Row],[Bonus %]]*TBL_Employees[[#This Row],[Annual Salary]],0)</f>
        <v>0</v>
      </c>
      <c r="R322" s="7">
        <f>TBL_Employees[[#This Row],[Bonus Amount]]+TBL_Employees[[#This Row],[Annual Salary]]</f>
        <v>80701</v>
      </c>
      <c r="S322" s="6">
        <f>YEAR(TBL_Employees[[#This Row],[Hire Date]])</f>
        <v>1995</v>
      </c>
      <c r="T322" s="6">
        <f>WEEKNUM(TBL_Employees[[#This Row],[Hire Date]],1)</f>
        <v>31</v>
      </c>
      <c r="U322" s="6" t="str">
        <f>TEXT(TBL_Employees[[#This Row],[Hire Date]],"dddd")</f>
        <v>Friday</v>
      </c>
    </row>
    <row r="323" spans="1:21" x14ac:dyDescent="0.2">
      <c r="A323" s="15" t="s">
        <v>320</v>
      </c>
      <c r="B323" s="15" t="s">
        <v>928</v>
      </c>
      <c r="C323" s="15" t="s">
        <v>62</v>
      </c>
      <c r="D323" s="15" t="s">
        <v>43</v>
      </c>
      <c r="E323" s="15" t="s">
        <v>32</v>
      </c>
      <c r="F323" s="15" t="s">
        <v>28</v>
      </c>
      <c r="G323" s="15" t="s">
        <v>24</v>
      </c>
      <c r="H323" s="15">
        <v>28</v>
      </c>
      <c r="I323" s="15">
        <v>43863</v>
      </c>
      <c r="J323" s="15">
        <v>115417</v>
      </c>
      <c r="K323" s="15">
        <v>0.06</v>
      </c>
      <c r="L323" s="15" t="s">
        <v>33</v>
      </c>
      <c r="M323" s="15" t="s">
        <v>74</v>
      </c>
      <c r="N323" s="17" t="s">
        <v>21</v>
      </c>
      <c r="O323" s="5" t="str">
        <f>IF(LEN(TBL_Employees[[#This Row],[Exit Date]])&gt;0,"Not_Active","Active")</f>
        <v>Active</v>
      </c>
      <c r="P323" s="6">
        <f>IF(TBL_Employees[[#This Row],[Emp_status]]="Not_Active",0,1)</f>
        <v>1</v>
      </c>
      <c r="Q323" s="7">
        <f>IFERROR(TBL_Employees[[#This Row],[Bonus %]]*TBL_Employees[[#This Row],[Annual Salary]],0)</f>
        <v>6925.0199999999995</v>
      </c>
      <c r="R323" s="7">
        <f>TBL_Employees[[#This Row],[Bonus Amount]]+TBL_Employees[[#This Row],[Annual Salary]]</f>
        <v>122342.02</v>
      </c>
      <c r="S323" s="6">
        <f>YEAR(TBL_Employees[[#This Row],[Hire Date]])</f>
        <v>2020</v>
      </c>
      <c r="T323" s="6">
        <f>WEEKNUM(TBL_Employees[[#This Row],[Hire Date]],1)</f>
        <v>6</v>
      </c>
      <c r="U323" s="6" t="str">
        <f>TEXT(TBL_Employees[[#This Row],[Hire Date]],"dddd")</f>
        <v>Sunday</v>
      </c>
    </row>
    <row r="324" spans="1:21" x14ac:dyDescent="0.2">
      <c r="A324" s="15" t="s">
        <v>629</v>
      </c>
      <c r="B324" s="15" t="s">
        <v>929</v>
      </c>
      <c r="C324" s="15" t="s">
        <v>30</v>
      </c>
      <c r="D324" s="15" t="s">
        <v>31</v>
      </c>
      <c r="E324" s="15" t="s">
        <v>32</v>
      </c>
      <c r="F324" s="15" t="s">
        <v>17</v>
      </c>
      <c r="G324" s="15" t="s">
        <v>18</v>
      </c>
      <c r="H324" s="15">
        <v>45</v>
      </c>
      <c r="I324" s="15">
        <v>43635</v>
      </c>
      <c r="J324" s="15">
        <v>88045</v>
      </c>
      <c r="K324" s="15">
        <v>0</v>
      </c>
      <c r="L324" s="15" t="s">
        <v>19</v>
      </c>
      <c r="M324" s="15" t="s">
        <v>20</v>
      </c>
      <c r="N324" s="17" t="s">
        <v>21</v>
      </c>
      <c r="O324" s="5" t="str">
        <f>IF(LEN(TBL_Employees[[#This Row],[Exit Date]])&gt;0,"Not_Active","Active")</f>
        <v>Active</v>
      </c>
      <c r="P324" s="6">
        <f>IF(TBL_Employees[[#This Row],[Emp_status]]="Not_Active",0,1)</f>
        <v>1</v>
      </c>
      <c r="Q324" s="7">
        <f>IFERROR(TBL_Employees[[#This Row],[Bonus %]]*TBL_Employees[[#This Row],[Annual Salary]],0)</f>
        <v>0</v>
      </c>
      <c r="R324" s="7">
        <f>TBL_Employees[[#This Row],[Bonus Amount]]+TBL_Employees[[#This Row],[Annual Salary]]</f>
        <v>88045</v>
      </c>
      <c r="S324" s="6">
        <f>YEAR(TBL_Employees[[#This Row],[Hire Date]])</f>
        <v>2019</v>
      </c>
      <c r="T324" s="6">
        <f>WEEKNUM(TBL_Employees[[#This Row],[Hire Date]],1)</f>
        <v>25</v>
      </c>
      <c r="U324" s="6" t="str">
        <f>TEXT(TBL_Employees[[#This Row],[Hire Date]],"dddd")</f>
        <v>Wednesday</v>
      </c>
    </row>
    <row r="325" spans="1:21" x14ac:dyDescent="0.2">
      <c r="A325" s="15" t="s">
        <v>75</v>
      </c>
      <c r="B325" s="15" t="s">
        <v>930</v>
      </c>
      <c r="C325" s="15" t="s">
        <v>56</v>
      </c>
      <c r="D325" s="15" t="s">
        <v>27</v>
      </c>
      <c r="E325" s="15" t="s">
        <v>44</v>
      </c>
      <c r="F325" s="15" t="s">
        <v>17</v>
      </c>
      <c r="G325" s="15" t="s">
        <v>47</v>
      </c>
      <c r="H325" s="15">
        <v>45</v>
      </c>
      <c r="I325" s="15">
        <v>43185</v>
      </c>
      <c r="J325" s="15">
        <v>86478</v>
      </c>
      <c r="K325" s="15">
        <v>0.06</v>
      </c>
      <c r="L325" s="15" t="s">
        <v>19</v>
      </c>
      <c r="M325" s="15" t="s">
        <v>25</v>
      </c>
      <c r="N325" s="17" t="s">
        <v>21</v>
      </c>
      <c r="O325" s="5" t="str">
        <f>IF(LEN(TBL_Employees[[#This Row],[Exit Date]])&gt;0,"Not_Active","Active")</f>
        <v>Active</v>
      </c>
      <c r="P325" s="6">
        <f>IF(TBL_Employees[[#This Row],[Emp_status]]="Not_Active",0,1)</f>
        <v>1</v>
      </c>
      <c r="Q325" s="7">
        <f>IFERROR(TBL_Employees[[#This Row],[Bonus %]]*TBL_Employees[[#This Row],[Annual Salary]],0)</f>
        <v>5188.6799999999994</v>
      </c>
      <c r="R325" s="7">
        <f>TBL_Employees[[#This Row],[Bonus Amount]]+TBL_Employees[[#This Row],[Annual Salary]]</f>
        <v>91666.68</v>
      </c>
      <c r="S325" s="6">
        <f>YEAR(TBL_Employees[[#This Row],[Hire Date]])</f>
        <v>2018</v>
      </c>
      <c r="T325" s="6">
        <f>WEEKNUM(TBL_Employees[[#This Row],[Hire Date]],1)</f>
        <v>13</v>
      </c>
      <c r="U325" s="6" t="str">
        <f>TEXT(TBL_Employees[[#This Row],[Hire Date]],"dddd")</f>
        <v>Monday</v>
      </c>
    </row>
    <row r="326" spans="1:21" x14ac:dyDescent="0.2">
      <c r="A326" s="15" t="s">
        <v>931</v>
      </c>
      <c r="B326" s="15" t="s">
        <v>932</v>
      </c>
      <c r="C326" s="15" t="s">
        <v>14</v>
      </c>
      <c r="D326" s="15" t="s">
        <v>31</v>
      </c>
      <c r="E326" s="15" t="s">
        <v>36</v>
      </c>
      <c r="F326" s="15" t="s">
        <v>28</v>
      </c>
      <c r="G326" s="15" t="s">
        <v>18</v>
      </c>
      <c r="H326" s="15">
        <v>63</v>
      </c>
      <c r="I326" s="15">
        <v>42387</v>
      </c>
      <c r="J326" s="15">
        <v>180994</v>
      </c>
      <c r="K326" s="15">
        <v>0.39</v>
      </c>
      <c r="L326" s="15" t="s">
        <v>19</v>
      </c>
      <c r="M326" s="15" t="s">
        <v>63</v>
      </c>
      <c r="N326" s="17" t="s">
        <v>21</v>
      </c>
      <c r="O326" s="5" t="str">
        <f>IF(LEN(TBL_Employees[[#This Row],[Exit Date]])&gt;0,"Not_Active","Active")</f>
        <v>Active</v>
      </c>
      <c r="P326" s="6">
        <f>IF(TBL_Employees[[#This Row],[Emp_status]]="Not_Active",0,1)</f>
        <v>1</v>
      </c>
      <c r="Q326" s="7">
        <f>IFERROR(TBL_Employees[[#This Row],[Bonus %]]*TBL_Employees[[#This Row],[Annual Salary]],0)</f>
        <v>70587.66</v>
      </c>
      <c r="R326" s="7">
        <f>TBL_Employees[[#This Row],[Bonus Amount]]+TBL_Employees[[#This Row],[Annual Salary]]</f>
        <v>251581.66</v>
      </c>
      <c r="S326" s="6">
        <f>YEAR(TBL_Employees[[#This Row],[Hire Date]])</f>
        <v>2016</v>
      </c>
      <c r="T326" s="6">
        <f>WEEKNUM(TBL_Employees[[#This Row],[Hire Date]],1)</f>
        <v>4</v>
      </c>
      <c r="U326" s="6" t="str">
        <f>TEXT(TBL_Employees[[#This Row],[Hire Date]],"dddd")</f>
        <v>Monday</v>
      </c>
    </row>
    <row r="327" spans="1:21" x14ac:dyDescent="0.2">
      <c r="A327" s="15" t="s">
        <v>933</v>
      </c>
      <c r="B327" s="15" t="s">
        <v>934</v>
      </c>
      <c r="C327" s="15" t="s">
        <v>64</v>
      </c>
      <c r="D327" s="15" t="s">
        <v>15</v>
      </c>
      <c r="E327" s="15" t="s">
        <v>16</v>
      </c>
      <c r="F327" s="15" t="s">
        <v>17</v>
      </c>
      <c r="G327" s="15" t="s">
        <v>24</v>
      </c>
      <c r="H327" s="15">
        <v>55</v>
      </c>
      <c r="I327" s="15">
        <v>39418</v>
      </c>
      <c r="J327" s="15">
        <v>64494</v>
      </c>
      <c r="K327" s="15">
        <v>0</v>
      </c>
      <c r="L327" s="15" t="s">
        <v>19</v>
      </c>
      <c r="M327" s="15" t="s">
        <v>29</v>
      </c>
      <c r="N327" s="17" t="s">
        <v>21</v>
      </c>
      <c r="O327" s="5" t="str">
        <f>IF(LEN(TBL_Employees[[#This Row],[Exit Date]])&gt;0,"Not_Active","Active")</f>
        <v>Active</v>
      </c>
      <c r="P327" s="6">
        <f>IF(TBL_Employees[[#This Row],[Emp_status]]="Not_Active",0,1)</f>
        <v>1</v>
      </c>
      <c r="Q327" s="7">
        <f>IFERROR(TBL_Employees[[#This Row],[Bonus %]]*TBL_Employees[[#This Row],[Annual Salary]],0)</f>
        <v>0</v>
      </c>
      <c r="R327" s="7">
        <f>TBL_Employees[[#This Row],[Bonus Amount]]+TBL_Employees[[#This Row],[Annual Salary]]</f>
        <v>64494</v>
      </c>
      <c r="S327" s="6">
        <f>YEAR(TBL_Employees[[#This Row],[Hire Date]])</f>
        <v>2007</v>
      </c>
      <c r="T327" s="6">
        <f>WEEKNUM(TBL_Employees[[#This Row],[Hire Date]],1)</f>
        <v>49</v>
      </c>
      <c r="U327" s="6" t="str">
        <f>TEXT(TBL_Employees[[#This Row],[Hire Date]],"dddd")</f>
        <v>Sunday</v>
      </c>
    </row>
    <row r="328" spans="1:21" x14ac:dyDescent="0.2">
      <c r="A328" s="15" t="s">
        <v>252</v>
      </c>
      <c r="B328" s="15" t="s">
        <v>935</v>
      </c>
      <c r="C328" s="15" t="s">
        <v>94</v>
      </c>
      <c r="D328" s="15" t="s">
        <v>50</v>
      </c>
      <c r="E328" s="15" t="s">
        <v>36</v>
      </c>
      <c r="F328" s="15" t="s">
        <v>28</v>
      </c>
      <c r="G328" s="15" t="s">
        <v>47</v>
      </c>
      <c r="H328" s="15">
        <v>47</v>
      </c>
      <c r="I328" s="15">
        <v>37550</v>
      </c>
      <c r="J328" s="15">
        <v>70122</v>
      </c>
      <c r="K328" s="15">
        <v>0</v>
      </c>
      <c r="L328" s="15" t="s">
        <v>19</v>
      </c>
      <c r="M328" s="15" t="s">
        <v>29</v>
      </c>
      <c r="N328" s="17" t="s">
        <v>21</v>
      </c>
      <c r="O328" s="5" t="str">
        <f>IF(LEN(TBL_Employees[[#This Row],[Exit Date]])&gt;0,"Not_Active","Active")</f>
        <v>Active</v>
      </c>
      <c r="P328" s="6">
        <f>IF(TBL_Employees[[#This Row],[Emp_status]]="Not_Active",0,1)</f>
        <v>1</v>
      </c>
      <c r="Q328" s="7">
        <f>IFERROR(TBL_Employees[[#This Row],[Bonus %]]*TBL_Employees[[#This Row],[Annual Salary]],0)</f>
        <v>0</v>
      </c>
      <c r="R328" s="7">
        <f>TBL_Employees[[#This Row],[Bonus Amount]]+TBL_Employees[[#This Row],[Annual Salary]]</f>
        <v>70122</v>
      </c>
      <c r="S328" s="6">
        <f>YEAR(TBL_Employees[[#This Row],[Hire Date]])</f>
        <v>2002</v>
      </c>
      <c r="T328" s="6">
        <f>WEEKNUM(TBL_Employees[[#This Row],[Hire Date]],1)</f>
        <v>43</v>
      </c>
      <c r="U328" s="6" t="str">
        <f>TEXT(TBL_Employees[[#This Row],[Hire Date]],"dddd")</f>
        <v>Monday</v>
      </c>
    </row>
    <row r="329" spans="1:21" x14ac:dyDescent="0.2">
      <c r="A329" s="15" t="s">
        <v>301</v>
      </c>
      <c r="B329" s="15" t="s">
        <v>936</v>
      </c>
      <c r="C329" s="15" t="s">
        <v>40</v>
      </c>
      <c r="D329" s="15" t="s">
        <v>65</v>
      </c>
      <c r="E329" s="15" t="s">
        <v>36</v>
      </c>
      <c r="F329" s="15" t="s">
        <v>28</v>
      </c>
      <c r="G329" s="15" t="s">
        <v>18</v>
      </c>
      <c r="H329" s="15">
        <v>29</v>
      </c>
      <c r="I329" s="15">
        <v>42785</v>
      </c>
      <c r="J329" s="15">
        <v>181854</v>
      </c>
      <c r="K329" s="15">
        <v>0.28999999999999998</v>
      </c>
      <c r="L329" s="15" t="s">
        <v>19</v>
      </c>
      <c r="M329" s="15" t="s">
        <v>63</v>
      </c>
      <c r="N329" s="17">
        <v>43945</v>
      </c>
      <c r="O329" s="5" t="str">
        <f>IF(LEN(TBL_Employees[[#This Row],[Exit Date]])&gt;0,"Not_Active","Active")</f>
        <v>Not_Active</v>
      </c>
      <c r="P329" s="6">
        <f>IF(TBL_Employees[[#This Row],[Emp_status]]="Not_Active",0,1)</f>
        <v>0</v>
      </c>
      <c r="Q329" s="7">
        <f>IFERROR(TBL_Employees[[#This Row],[Bonus %]]*TBL_Employees[[#This Row],[Annual Salary]],0)</f>
        <v>52737.659999999996</v>
      </c>
      <c r="R329" s="7">
        <f>TBL_Employees[[#This Row],[Bonus Amount]]+TBL_Employees[[#This Row],[Annual Salary]]</f>
        <v>234591.66</v>
      </c>
      <c r="S329" s="6">
        <f>YEAR(TBL_Employees[[#This Row],[Hire Date]])</f>
        <v>2017</v>
      </c>
      <c r="T329" s="6">
        <f>WEEKNUM(TBL_Employees[[#This Row],[Hire Date]],1)</f>
        <v>8</v>
      </c>
      <c r="U329" s="6" t="str">
        <f>TEXT(TBL_Employees[[#This Row],[Hire Date]],"dddd")</f>
        <v>Sunday</v>
      </c>
    </row>
    <row r="330" spans="1:21" x14ac:dyDescent="0.2">
      <c r="A330" s="15" t="s">
        <v>937</v>
      </c>
      <c r="B330" s="15" t="s">
        <v>938</v>
      </c>
      <c r="C330" s="15" t="s">
        <v>83</v>
      </c>
      <c r="D330" s="15" t="s">
        <v>23</v>
      </c>
      <c r="E330" s="15" t="s">
        <v>44</v>
      </c>
      <c r="F330" s="15" t="s">
        <v>17</v>
      </c>
      <c r="G330" s="15" t="s">
        <v>51</v>
      </c>
      <c r="H330" s="15">
        <v>34</v>
      </c>
      <c r="I330" s="15">
        <v>42664</v>
      </c>
      <c r="J330" s="15">
        <v>52811</v>
      </c>
      <c r="K330" s="15">
        <v>0</v>
      </c>
      <c r="L330" s="15" t="s">
        <v>19</v>
      </c>
      <c r="M330" s="15" t="s">
        <v>45</v>
      </c>
      <c r="N330" s="17" t="s">
        <v>21</v>
      </c>
      <c r="O330" s="5" t="str">
        <f>IF(LEN(TBL_Employees[[#This Row],[Exit Date]])&gt;0,"Not_Active","Active")</f>
        <v>Active</v>
      </c>
      <c r="P330" s="6">
        <f>IF(TBL_Employees[[#This Row],[Emp_status]]="Not_Active",0,1)</f>
        <v>1</v>
      </c>
      <c r="Q330" s="7">
        <f>IFERROR(TBL_Employees[[#This Row],[Bonus %]]*TBL_Employees[[#This Row],[Annual Salary]],0)</f>
        <v>0</v>
      </c>
      <c r="R330" s="7">
        <f>TBL_Employees[[#This Row],[Bonus Amount]]+TBL_Employees[[#This Row],[Annual Salary]]</f>
        <v>52811</v>
      </c>
      <c r="S330" s="6">
        <f>YEAR(TBL_Employees[[#This Row],[Hire Date]])</f>
        <v>2016</v>
      </c>
      <c r="T330" s="6">
        <f>WEEKNUM(TBL_Employees[[#This Row],[Hire Date]],1)</f>
        <v>43</v>
      </c>
      <c r="U330" s="6" t="str">
        <f>TEXT(TBL_Employees[[#This Row],[Hire Date]],"dddd")</f>
        <v>Friday</v>
      </c>
    </row>
    <row r="331" spans="1:21" x14ac:dyDescent="0.2">
      <c r="A331" s="15" t="s">
        <v>939</v>
      </c>
      <c r="B331" s="15" t="s">
        <v>940</v>
      </c>
      <c r="C331" s="15" t="s">
        <v>76</v>
      </c>
      <c r="D331" s="15" t="s">
        <v>27</v>
      </c>
      <c r="E331" s="15" t="s">
        <v>16</v>
      </c>
      <c r="F331" s="15" t="s">
        <v>17</v>
      </c>
      <c r="G331" s="15" t="s">
        <v>24</v>
      </c>
      <c r="H331" s="15">
        <v>28</v>
      </c>
      <c r="I331" s="15">
        <v>43763</v>
      </c>
      <c r="J331" s="15">
        <v>50111</v>
      </c>
      <c r="K331" s="15">
        <v>0</v>
      </c>
      <c r="L331" s="15" t="s">
        <v>33</v>
      </c>
      <c r="M331" s="15" t="s">
        <v>34</v>
      </c>
      <c r="N331" s="17" t="s">
        <v>21</v>
      </c>
      <c r="O331" s="5" t="str">
        <f>IF(LEN(TBL_Employees[[#This Row],[Exit Date]])&gt;0,"Not_Active","Active")</f>
        <v>Active</v>
      </c>
      <c r="P331" s="6">
        <f>IF(TBL_Employees[[#This Row],[Emp_status]]="Not_Active",0,1)</f>
        <v>1</v>
      </c>
      <c r="Q331" s="7">
        <f>IFERROR(TBL_Employees[[#This Row],[Bonus %]]*TBL_Employees[[#This Row],[Annual Salary]],0)</f>
        <v>0</v>
      </c>
      <c r="R331" s="7">
        <f>TBL_Employees[[#This Row],[Bonus Amount]]+TBL_Employees[[#This Row],[Annual Salary]]</f>
        <v>50111</v>
      </c>
      <c r="S331" s="6">
        <f>YEAR(TBL_Employees[[#This Row],[Hire Date]])</f>
        <v>2019</v>
      </c>
      <c r="T331" s="6">
        <f>WEEKNUM(TBL_Employees[[#This Row],[Hire Date]],1)</f>
        <v>43</v>
      </c>
      <c r="U331" s="6" t="str">
        <f>TEXT(TBL_Employees[[#This Row],[Hire Date]],"dddd")</f>
        <v>Friday</v>
      </c>
    </row>
    <row r="332" spans="1:21" x14ac:dyDescent="0.2">
      <c r="A332" s="15" t="s">
        <v>941</v>
      </c>
      <c r="B332" s="15" t="s">
        <v>858</v>
      </c>
      <c r="C332" s="15" t="s">
        <v>89</v>
      </c>
      <c r="D332" s="15" t="s">
        <v>27</v>
      </c>
      <c r="E332" s="15" t="s">
        <v>36</v>
      </c>
      <c r="F332" s="15" t="s">
        <v>28</v>
      </c>
      <c r="G332" s="15" t="s">
        <v>47</v>
      </c>
      <c r="H332" s="15">
        <v>31</v>
      </c>
      <c r="I332" s="15">
        <v>42497</v>
      </c>
      <c r="J332" s="15">
        <v>71192</v>
      </c>
      <c r="K332" s="15">
        <v>0</v>
      </c>
      <c r="L332" s="15" t="s">
        <v>19</v>
      </c>
      <c r="M332" s="15" t="s">
        <v>25</v>
      </c>
      <c r="N332" s="17" t="s">
        <v>21</v>
      </c>
      <c r="O332" s="5" t="str">
        <f>IF(LEN(TBL_Employees[[#This Row],[Exit Date]])&gt;0,"Not_Active","Active")</f>
        <v>Active</v>
      </c>
      <c r="P332" s="6">
        <f>IF(TBL_Employees[[#This Row],[Emp_status]]="Not_Active",0,1)</f>
        <v>1</v>
      </c>
      <c r="Q332" s="7">
        <f>IFERROR(TBL_Employees[[#This Row],[Bonus %]]*TBL_Employees[[#This Row],[Annual Salary]],0)</f>
        <v>0</v>
      </c>
      <c r="R332" s="7">
        <f>TBL_Employees[[#This Row],[Bonus Amount]]+TBL_Employees[[#This Row],[Annual Salary]]</f>
        <v>71192</v>
      </c>
      <c r="S332" s="6">
        <f>YEAR(TBL_Employees[[#This Row],[Hire Date]])</f>
        <v>2016</v>
      </c>
      <c r="T332" s="6">
        <f>WEEKNUM(TBL_Employees[[#This Row],[Hire Date]],1)</f>
        <v>19</v>
      </c>
      <c r="U332" s="6" t="str">
        <f>TEXT(TBL_Employees[[#This Row],[Hire Date]],"dddd")</f>
        <v>Saturday</v>
      </c>
    </row>
    <row r="333" spans="1:21" x14ac:dyDescent="0.2">
      <c r="A333" s="15" t="s">
        <v>942</v>
      </c>
      <c r="B333" s="15" t="s">
        <v>943</v>
      </c>
      <c r="C333" s="15" t="s">
        <v>40</v>
      </c>
      <c r="D333" s="15" t="s">
        <v>50</v>
      </c>
      <c r="E333" s="15" t="s">
        <v>36</v>
      </c>
      <c r="F333" s="15" t="s">
        <v>17</v>
      </c>
      <c r="G333" s="15" t="s">
        <v>51</v>
      </c>
      <c r="H333" s="15">
        <v>50</v>
      </c>
      <c r="I333" s="15">
        <v>43452</v>
      </c>
      <c r="J333" s="15">
        <v>155351</v>
      </c>
      <c r="K333" s="15">
        <v>0.2</v>
      </c>
      <c r="L333" s="15" t="s">
        <v>19</v>
      </c>
      <c r="M333" s="15" t="s">
        <v>63</v>
      </c>
      <c r="N333" s="17" t="s">
        <v>21</v>
      </c>
      <c r="O333" s="5" t="str">
        <f>IF(LEN(TBL_Employees[[#This Row],[Exit Date]])&gt;0,"Not_Active","Active")</f>
        <v>Active</v>
      </c>
      <c r="P333" s="6">
        <f>IF(TBL_Employees[[#This Row],[Emp_status]]="Not_Active",0,1)</f>
        <v>1</v>
      </c>
      <c r="Q333" s="7">
        <f>IFERROR(TBL_Employees[[#This Row],[Bonus %]]*TBL_Employees[[#This Row],[Annual Salary]],0)</f>
        <v>31070.2</v>
      </c>
      <c r="R333" s="7">
        <f>TBL_Employees[[#This Row],[Bonus Amount]]+TBL_Employees[[#This Row],[Annual Salary]]</f>
        <v>186421.2</v>
      </c>
      <c r="S333" s="6">
        <f>YEAR(TBL_Employees[[#This Row],[Hire Date]])</f>
        <v>2018</v>
      </c>
      <c r="T333" s="6">
        <f>WEEKNUM(TBL_Employees[[#This Row],[Hire Date]],1)</f>
        <v>51</v>
      </c>
      <c r="U333" s="6" t="str">
        <f>TEXT(TBL_Employees[[#This Row],[Hire Date]],"dddd")</f>
        <v>Tuesday</v>
      </c>
    </row>
    <row r="334" spans="1:21" x14ac:dyDescent="0.2">
      <c r="A334" s="15" t="s">
        <v>944</v>
      </c>
      <c r="B334" s="15" t="s">
        <v>945</v>
      </c>
      <c r="C334" s="15" t="s">
        <v>40</v>
      </c>
      <c r="D334" s="15" t="s">
        <v>23</v>
      </c>
      <c r="E334" s="15" t="s">
        <v>44</v>
      </c>
      <c r="F334" s="15" t="s">
        <v>28</v>
      </c>
      <c r="G334" s="15" t="s">
        <v>24</v>
      </c>
      <c r="H334" s="15">
        <v>39</v>
      </c>
      <c r="I334" s="15">
        <v>39049</v>
      </c>
      <c r="J334" s="15">
        <v>161690</v>
      </c>
      <c r="K334" s="15">
        <v>0.28999999999999998</v>
      </c>
      <c r="L334" s="15" t="s">
        <v>33</v>
      </c>
      <c r="M334" s="15" t="s">
        <v>60</v>
      </c>
      <c r="N334" s="17" t="s">
        <v>21</v>
      </c>
      <c r="O334" s="5" t="str">
        <f>IF(LEN(TBL_Employees[[#This Row],[Exit Date]])&gt;0,"Not_Active","Active")</f>
        <v>Active</v>
      </c>
      <c r="P334" s="6">
        <f>IF(TBL_Employees[[#This Row],[Emp_status]]="Not_Active",0,1)</f>
        <v>1</v>
      </c>
      <c r="Q334" s="7">
        <f>IFERROR(TBL_Employees[[#This Row],[Bonus %]]*TBL_Employees[[#This Row],[Annual Salary]],0)</f>
        <v>46890.1</v>
      </c>
      <c r="R334" s="7">
        <f>TBL_Employees[[#This Row],[Bonus Amount]]+TBL_Employees[[#This Row],[Annual Salary]]</f>
        <v>208580.1</v>
      </c>
      <c r="S334" s="6">
        <f>YEAR(TBL_Employees[[#This Row],[Hire Date]])</f>
        <v>2006</v>
      </c>
      <c r="T334" s="6">
        <f>WEEKNUM(TBL_Employees[[#This Row],[Hire Date]],1)</f>
        <v>48</v>
      </c>
      <c r="U334" s="6" t="str">
        <f>TEXT(TBL_Employees[[#This Row],[Hire Date]],"dddd")</f>
        <v>Tuesday</v>
      </c>
    </row>
    <row r="335" spans="1:21" x14ac:dyDescent="0.2">
      <c r="A335" s="15" t="s">
        <v>946</v>
      </c>
      <c r="B335" s="15" t="s">
        <v>947</v>
      </c>
      <c r="C335" s="15" t="s">
        <v>86</v>
      </c>
      <c r="D335" s="15" t="s">
        <v>31</v>
      </c>
      <c r="E335" s="15" t="s">
        <v>44</v>
      </c>
      <c r="F335" s="15" t="s">
        <v>17</v>
      </c>
      <c r="G335" s="15" t="s">
        <v>24</v>
      </c>
      <c r="H335" s="15">
        <v>35</v>
      </c>
      <c r="I335" s="15">
        <v>42776</v>
      </c>
      <c r="J335" s="15">
        <v>60132</v>
      </c>
      <c r="K335" s="15">
        <v>0</v>
      </c>
      <c r="L335" s="15" t="s">
        <v>33</v>
      </c>
      <c r="M335" s="15" t="s">
        <v>80</v>
      </c>
      <c r="N335" s="17" t="s">
        <v>21</v>
      </c>
      <c r="O335" s="5" t="str">
        <f>IF(LEN(TBL_Employees[[#This Row],[Exit Date]])&gt;0,"Not_Active","Active")</f>
        <v>Active</v>
      </c>
      <c r="P335" s="6">
        <f>IF(TBL_Employees[[#This Row],[Emp_status]]="Not_Active",0,1)</f>
        <v>1</v>
      </c>
      <c r="Q335" s="7">
        <f>IFERROR(TBL_Employees[[#This Row],[Bonus %]]*TBL_Employees[[#This Row],[Annual Salary]],0)</f>
        <v>0</v>
      </c>
      <c r="R335" s="7">
        <f>TBL_Employees[[#This Row],[Bonus Amount]]+TBL_Employees[[#This Row],[Annual Salary]]</f>
        <v>60132</v>
      </c>
      <c r="S335" s="6">
        <f>YEAR(TBL_Employees[[#This Row],[Hire Date]])</f>
        <v>2017</v>
      </c>
      <c r="T335" s="6">
        <f>WEEKNUM(TBL_Employees[[#This Row],[Hire Date]],1)</f>
        <v>6</v>
      </c>
      <c r="U335" s="6" t="str">
        <f>TEXT(TBL_Employees[[#This Row],[Hire Date]],"dddd")</f>
        <v>Friday</v>
      </c>
    </row>
    <row r="336" spans="1:21" x14ac:dyDescent="0.2">
      <c r="A336" s="15" t="s">
        <v>209</v>
      </c>
      <c r="B336" s="15" t="s">
        <v>948</v>
      </c>
      <c r="C336" s="15" t="s">
        <v>71</v>
      </c>
      <c r="D336" s="15" t="s">
        <v>27</v>
      </c>
      <c r="E336" s="15" t="s">
        <v>36</v>
      </c>
      <c r="F336" s="15" t="s">
        <v>28</v>
      </c>
      <c r="G336" s="15" t="s">
        <v>18</v>
      </c>
      <c r="H336" s="15">
        <v>54</v>
      </c>
      <c r="I336" s="15">
        <v>34631</v>
      </c>
      <c r="J336" s="15">
        <v>87216</v>
      </c>
      <c r="K336" s="15">
        <v>0</v>
      </c>
      <c r="L336" s="15" t="s">
        <v>19</v>
      </c>
      <c r="M336" s="15" t="s">
        <v>45</v>
      </c>
      <c r="N336" s="17" t="s">
        <v>21</v>
      </c>
      <c r="O336" s="5" t="str">
        <f>IF(LEN(TBL_Employees[[#This Row],[Exit Date]])&gt;0,"Not_Active","Active")</f>
        <v>Active</v>
      </c>
      <c r="P336" s="6">
        <f>IF(TBL_Employees[[#This Row],[Emp_status]]="Not_Active",0,1)</f>
        <v>1</v>
      </c>
      <c r="Q336" s="7">
        <f>IFERROR(TBL_Employees[[#This Row],[Bonus %]]*TBL_Employees[[#This Row],[Annual Salary]],0)</f>
        <v>0</v>
      </c>
      <c r="R336" s="7">
        <f>TBL_Employees[[#This Row],[Bonus Amount]]+TBL_Employees[[#This Row],[Annual Salary]]</f>
        <v>87216</v>
      </c>
      <c r="S336" s="6">
        <f>YEAR(TBL_Employees[[#This Row],[Hire Date]])</f>
        <v>1994</v>
      </c>
      <c r="T336" s="6">
        <f>WEEKNUM(TBL_Employees[[#This Row],[Hire Date]],1)</f>
        <v>44</v>
      </c>
      <c r="U336" s="6" t="str">
        <f>TEXT(TBL_Employees[[#This Row],[Hire Date]],"dddd")</f>
        <v>Monday</v>
      </c>
    </row>
    <row r="337" spans="1:21" x14ac:dyDescent="0.2">
      <c r="A337" s="15" t="s">
        <v>949</v>
      </c>
      <c r="B337" s="15" t="s">
        <v>950</v>
      </c>
      <c r="C337" s="15" t="s">
        <v>76</v>
      </c>
      <c r="D337" s="15" t="s">
        <v>27</v>
      </c>
      <c r="E337" s="15" t="s">
        <v>32</v>
      </c>
      <c r="F337" s="15" t="s">
        <v>28</v>
      </c>
      <c r="G337" s="15" t="s">
        <v>18</v>
      </c>
      <c r="H337" s="15">
        <v>47</v>
      </c>
      <c r="I337" s="15">
        <v>43944</v>
      </c>
      <c r="J337" s="15">
        <v>50069</v>
      </c>
      <c r="K337" s="15">
        <v>0</v>
      </c>
      <c r="L337" s="15" t="s">
        <v>19</v>
      </c>
      <c r="M337" s="15" t="s">
        <v>63</v>
      </c>
      <c r="N337" s="17" t="s">
        <v>21</v>
      </c>
      <c r="O337" s="5" t="str">
        <f>IF(LEN(TBL_Employees[[#This Row],[Exit Date]])&gt;0,"Not_Active","Active")</f>
        <v>Active</v>
      </c>
      <c r="P337" s="6">
        <f>IF(TBL_Employees[[#This Row],[Emp_status]]="Not_Active",0,1)</f>
        <v>1</v>
      </c>
      <c r="Q337" s="7">
        <f>IFERROR(TBL_Employees[[#This Row],[Bonus %]]*TBL_Employees[[#This Row],[Annual Salary]],0)</f>
        <v>0</v>
      </c>
      <c r="R337" s="7">
        <f>TBL_Employees[[#This Row],[Bonus Amount]]+TBL_Employees[[#This Row],[Annual Salary]]</f>
        <v>50069</v>
      </c>
      <c r="S337" s="6">
        <f>YEAR(TBL_Employees[[#This Row],[Hire Date]])</f>
        <v>2020</v>
      </c>
      <c r="T337" s="6">
        <f>WEEKNUM(TBL_Employees[[#This Row],[Hire Date]],1)</f>
        <v>17</v>
      </c>
      <c r="U337" s="6" t="str">
        <f>TEXT(TBL_Employees[[#This Row],[Hire Date]],"dddd")</f>
        <v>Thursday</v>
      </c>
    </row>
    <row r="338" spans="1:21" x14ac:dyDescent="0.2">
      <c r="A338" s="15" t="s">
        <v>326</v>
      </c>
      <c r="B338" s="15" t="s">
        <v>951</v>
      </c>
      <c r="C338" s="15" t="s">
        <v>40</v>
      </c>
      <c r="D338" s="15" t="s">
        <v>27</v>
      </c>
      <c r="E338" s="15" t="s">
        <v>44</v>
      </c>
      <c r="F338" s="15" t="s">
        <v>17</v>
      </c>
      <c r="G338" s="15" t="s">
        <v>18</v>
      </c>
      <c r="H338" s="15">
        <v>26</v>
      </c>
      <c r="I338" s="15">
        <v>44403</v>
      </c>
      <c r="J338" s="15">
        <v>151108</v>
      </c>
      <c r="K338" s="15">
        <v>0.22</v>
      </c>
      <c r="L338" s="15" t="s">
        <v>19</v>
      </c>
      <c r="M338" s="15" t="s">
        <v>39</v>
      </c>
      <c r="N338" s="17" t="s">
        <v>21</v>
      </c>
      <c r="O338" s="5" t="str">
        <f>IF(LEN(TBL_Employees[[#This Row],[Exit Date]])&gt;0,"Not_Active","Active")</f>
        <v>Active</v>
      </c>
      <c r="P338" s="6">
        <f>IF(TBL_Employees[[#This Row],[Emp_status]]="Not_Active",0,1)</f>
        <v>1</v>
      </c>
      <c r="Q338" s="7">
        <f>IFERROR(TBL_Employees[[#This Row],[Bonus %]]*TBL_Employees[[#This Row],[Annual Salary]],0)</f>
        <v>33243.760000000002</v>
      </c>
      <c r="R338" s="7">
        <f>TBL_Employees[[#This Row],[Bonus Amount]]+TBL_Employees[[#This Row],[Annual Salary]]</f>
        <v>184351.76</v>
      </c>
      <c r="S338" s="6">
        <f>YEAR(TBL_Employees[[#This Row],[Hire Date]])</f>
        <v>2021</v>
      </c>
      <c r="T338" s="6">
        <f>WEEKNUM(TBL_Employees[[#This Row],[Hire Date]],1)</f>
        <v>31</v>
      </c>
      <c r="U338" s="6" t="str">
        <f>TEXT(TBL_Employees[[#This Row],[Hire Date]],"dddd")</f>
        <v>Monday</v>
      </c>
    </row>
    <row r="339" spans="1:21" x14ac:dyDescent="0.2">
      <c r="A339" s="15" t="s">
        <v>952</v>
      </c>
      <c r="B339" s="15" t="s">
        <v>953</v>
      </c>
      <c r="C339" s="15" t="s">
        <v>56</v>
      </c>
      <c r="D339" s="15" t="s">
        <v>27</v>
      </c>
      <c r="E339" s="15" t="s">
        <v>36</v>
      </c>
      <c r="F339" s="15" t="s">
        <v>17</v>
      </c>
      <c r="G339" s="15" t="s">
        <v>24</v>
      </c>
      <c r="H339" s="15">
        <v>42</v>
      </c>
      <c r="I339" s="15">
        <v>38640</v>
      </c>
      <c r="J339" s="15">
        <v>67398</v>
      </c>
      <c r="K339" s="15">
        <v>7.0000000000000007E-2</v>
      </c>
      <c r="L339" s="15" t="s">
        <v>19</v>
      </c>
      <c r="M339" s="15" t="s">
        <v>39</v>
      </c>
      <c r="N339" s="17" t="s">
        <v>21</v>
      </c>
      <c r="O339" s="5" t="str">
        <f>IF(LEN(TBL_Employees[[#This Row],[Exit Date]])&gt;0,"Not_Active","Active")</f>
        <v>Active</v>
      </c>
      <c r="P339" s="6">
        <f>IF(TBL_Employees[[#This Row],[Emp_status]]="Not_Active",0,1)</f>
        <v>1</v>
      </c>
      <c r="Q339" s="7">
        <f>IFERROR(TBL_Employees[[#This Row],[Bonus %]]*TBL_Employees[[#This Row],[Annual Salary]],0)</f>
        <v>4717.8600000000006</v>
      </c>
      <c r="R339" s="7">
        <f>TBL_Employees[[#This Row],[Bonus Amount]]+TBL_Employees[[#This Row],[Annual Salary]]</f>
        <v>72115.86</v>
      </c>
      <c r="S339" s="6">
        <f>YEAR(TBL_Employees[[#This Row],[Hire Date]])</f>
        <v>2005</v>
      </c>
      <c r="T339" s="6">
        <f>WEEKNUM(TBL_Employees[[#This Row],[Hire Date]],1)</f>
        <v>42</v>
      </c>
      <c r="U339" s="6" t="str">
        <f>TEXT(TBL_Employees[[#This Row],[Hire Date]],"dddd")</f>
        <v>Saturday</v>
      </c>
    </row>
    <row r="340" spans="1:21" x14ac:dyDescent="0.2">
      <c r="A340" s="15" t="s">
        <v>351</v>
      </c>
      <c r="B340" s="15" t="s">
        <v>954</v>
      </c>
      <c r="C340" s="15" t="s">
        <v>86</v>
      </c>
      <c r="D340" s="15" t="s">
        <v>31</v>
      </c>
      <c r="E340" s="15" t="s">
        <v>16</v>
      </c>
      <c r="F340" s="15" t="s">
        <v>17</v>
      </c>
      <c r="G340" s="15" t="s">
        <v>51</v>
      </c>
      <c r="H340" s="15">
        <v>47</v>
      </c>
      <c r="I340" s="15">
        <v>42245</v>
      </c>
      <c r="J340" s="15">
        <v>68488</v>
      </c>
      <c r="K340" s="15">
        <v>0</v>
      </c>
      <c r="L340" s="15" t="s">
        <v>19</v>
      </c>
      <c r="M340" s="15" t="s">
        <v>63</v>
      </c>
      <c r="N340" s="17" t="s">
        <v>21</v>
      </c>
      <c r="O340" s="5" t="str">
        <f>IF(LEN(TBL_Employees[[#This Row],[Exit Date]])&gt;0,"Not_Active","Active")</f>
        <v>Active</v>
      </c>
      <c r="P340" s="6">
        <f>IF(TBL_Employees[[#This Row],[Emp_status]]="Not_Active",0,1)</f>
        <v>1</v>
      </c>
      <c r="Q340" s="7">
        <f>IFERROR(TBL_Employees[[#This Row],[Bonus %]]*TBL_Employees[[#This Row],[Annual Salary]],0)</f>
        <v>0</v>
      </c>
      <c r="R340" s="7">
        <f>TBL_Employees[[#This Row],[Bonus Amount]]+TBL_Employees[[#This Row],[Annual Salary]]</f>
        <v>68488</v>
      </c>
      <c r="S340" s="6">
        <f>YEAR(TBL_Employees[[#This Row],[Hire Date]])</f>
        <v>2015</v>
      </c>
      <c r="T340" s="6">
        <f>WEEKNUM(TBL_Employees[[#This Row],[Hire Date]],1)</f>
        <v>35</v>
      </c>
      <c r="U340" s="6" t="str">
        <f>TEXT(TBL_Employees[[#This Row],[Hire Date]],"dddd")</f>
        <v>Saturday</v>
      </c>
    </row>
    <row r="341" spans="1:21" x14ac:dyDescent="0.2">
      <c r="A341" s="15" t="s">
        <v>336</v>
      </c>
      <c r="B341" s="15" t="s">
        <v>955</v>
      </c>
      <c r="C341" s="15" t="s">
        <v>30</v>
      </c>
      <c r="D341" s="15" t="s">
        <v>31</v>
      </c>
      <c r="E341" s="15" t="s">
        <v>36</v>
      </c>
      <c r="F341" s="15" t="s">
        <v>17</v>
      </c>
      <c r="G341" s="15" t="s">
        <v>51</v>
      </c>
      <c r="H341" s="15">
        <v>60</v>
      </c>
      <c r="I341" s="15">
        <v>35992</v>
      </c>
      <c r="J341" s="15">
        <v>92932</v>
      </c>
      <c r="K341" s="15">
        <v>0</v>
      </c>
      <c r="L341" s="15" t="s">
        <v>19</v>
      </c>
      <c r="M341" s="15" t="s">
        <v>29</v>
      </c>
      <c r="N341" s="17" t="s">
        <v>21</v>
      </c>
      <c r="O341" s="5" t="str">
        <f>IF(LEN(TBL_Employees[[#This Row],[Exit Date]])&gt;0,"Not_Active","Active")</f>
        <v>Active</v>
      </c>
      <c r="P341" s="6">
        <f>IF(TBL_Employees[[#This Row],[Emp_status]]="Not_Active",0,1)</f>
        <v>1</v>
      </c>
      <c r="Q341" s="7">
        <f>IFERROR(TBL_Employees[[#This Row],[Bonus %]]*TBL_Employees[[#This Row],[Annual Salary]],0)</f>
        <v>0</v>
      </c>
      <c r="R341" s="7">
        <f>TBL_Employees[[#This Row],[Bonus Amount]]+TBL_Employees[[#This Row],[Annual Salary]]</f>
        <v>92932</v>
      </c>
      <c r="S341" s="6">
        <f>YEAR(TBL_Employees[[#This Row],[Hire Date]])</f>
        <v>1998</v>
      </c>
      <c r="T341" s="6">
        <f>WEEKNUM(TBL_Employees[[#This Row],[Hire Date]],1)</f>
        <v>29</v>
      </c>
      <c r="U341" s="6" t="str">
        <f>TEXT(TBL_Employees[[#This Row],[Hire Date]],"dddd")</f>
        <v>Thursday</v>
      </c>
    </row>
    <row r="342" spans="1:21" x14ac:dyDescent="0.2">
      <c r="A342" s="15" t="s">
        <v>289</v>
      </c>
      <c r="B342" s="15" t="s">
        <v>956</v>
      </c>
      <c r="C342" s="15" t="s">
        <v>68</v>
      </c>
      <c r="D342" s="15" t="s">
        <v>15</v>
      </c>
      <c r="E342" s="15" t="s">
        <v>32</v>
      </c>
      <c r="F342" s="15" t="s">
        <v>17</v>
      </c>
      <c r="G342" s="15" t="s">
        <v>51</v>
      </c>
      <c r="H342" s="15">
        <v>36</v>
      </c>
      <c r="I342" s="15">
        <v>39994</v>
      </c>
      <c r="J342" s="15">
        <v>43363</v>
      </c>
      <c r="K342" s="15">
        <v>0</v>
      </c>
      <c r="L342" s="15" t="s">
        <v>19</v>
      </c>
      <c r="M342" s="15" t="s">
        <v>25</v>
      </c>
      <c r="N342" s="17" t="s">
        <v>21</v>
      </c>
      <c r="O342" s="5" t="str">
        <f>IF(LEN(TBL_Employees[[#This Row],[Exit Date]])&gt;0,"Not_Active","Active")</f>
        <v>Active</v>
      </c>
      <c r="P342" s="6">
        <f>IF(TBL_Employees[[#This Row],[Emp_status]]="Not_Active",0,1)</f>
        <v>1</v>
      </c>
      <c r="Q342" s="7">
        <f>IFERROR(TBL_Employees[[#This Row],[Bonus %]]*TBL_Employees[[#This Row],[Annual Salary]],0)</f>
        <v>0</v>
      </c>
      <c r="R342" s="7">
        <f>TBL_Employees[[#This Row],[Bonus Amount]]+TBL_Employees[[#This Row],[Annual Salary]]</f>
        <v>43363</v>
      </c>
      <c r="S342" s="6">
        <f>YEAR(TBL_Employees[[#This Row],[Hire Date]])</f>
        <v>2009</v>
      </c>
      <c r="T342" s="6">
        <f>WEEKNUM(TBL_Employees[[#This Row],[Hire Date]],1)</f>
        <v>27</v>
      </c>
      <c r="U342" s="6" t="str">
        <f>TEXT(TBL_Employees[[#This Row],[Hire Date]],"dddd")</f>
        <v>Tuesday</v>
      </c>
    </row>
    <row r="343" spans="1:21" x14ac:dyDescent="0.2">
      <c r="A343" s="15" t="s">
        <v>957</v>
      </c>
      <c r="B343" s="15" t="s">
        <v>958</v>
      </c>
      <c r="C343" s="15" t="s">
        <v>82</v>
      </c>
      <c r="D343" s="15" t="s">
        <v>27</v>
      </c>
      <c r="E343" s="15" t="s">
        <v>44</v>
      </c>
      <c r="F343" s="15" t="s">
        <v>28</v>
      </c>
      <c r="G343" s="15" t="s">
        <v>24</v>
      </c>
      <c r="H343" s="15">
        <v>31</v>
      </c>
      <c r="I343" s="15">
        <v>42780</v>
      </c>
      <c r="J343" s="15">
        <v>95963</v>
      </c>
      <c r="K343" s="15">
        <v>0</v>
      </c>
      <c r="L343" s="15" t="s">
        <v>33</v>
      </c>
      <c r="M343" s="15" t="s">
        <v>34</v>
      </c>
      <c r="N343" s="17" t="s">
        <v>21</v>
      </c>
      <c r="O343" s="5" t="str">
        <f>IF(LEN(TBL_Employees[[#This Row],[Exit Date]])&gt;0,"Not_Active","Active")</f>
        <v>Active</v>
      </c>
      <c r="P343" s="6">
        <f>IF(TBL_Employees[[#This Row],[Emp_status]]="Not_Active",0,1)</f>
        <v>1</v>
      </c>
      <c r="Q343" s="7">
        <f>IFERROR(TBL_Employees[[#This Row],[Bonus %]]*TBL_Employees[[#This Row],[Annual Salary]],0)</f>
        <v>0</v>
      </c>
      <c r="R343" s="7">
        <f>TBL_Employees[[#This Row],[Bonus Amount]]+TBL_Employees[[#This Row],[Annual Salary]]</f>
        <v>95963</v>
      </c>
      <c r="S343" s="6">
        <f>YEAR(TBL_Employees[[#This Row],[Hire Date]])</f>
        <v>2017</v>
      </c>
      <c r="T343" s="6">
        <f>WEEKNUM(TBL_Employees[[#This Row],[Hire Date]],1)</f>
        <v>7</v>
      </c>
      <c r="U343" s="6" t="str">
        <f>TEXT(TBL_Employees[[#This Row],[Hire Date]],"dddd")</f>
        <v>Tuesday</v>
      </c>
    </row>
    <row r="344" spans="1:21" x14ac:dyDescent="0.2">
      <c r="A344" s="15" t="s">
        <v>372</v>
      </c>
      <c r="B344" s="15" t="s">
        <v>959</v>
      </c>
      <c r="C344" s="15" t="s">
        <v>62</v>
      </c>
      <c r="D344" s="15" t="s">
        <v>15</v>
      </c>
      <c r="E344" s="15" t="s">
        <v>44</v>
      </c>
      <c r="F344" s="15" t="s">
        <v>17</v>
      </c>
      <c r="G344" s="15" t="s">
        <v>51</v>
      </c>
      <c r="H344" s="15">
        <v>55</v>
      </c>
      <c r="I344" s="15">
        <v>40297</v>
      </c>
      <c r="J344" s="15">
        <v>111038</v>
      </c>
      <c r="K344" s="15">
        <v>0.05</v>
      </c>
      <c r="L344" s="15" t="s">
        <v>52</v>
      </c>
      <c r="M344" s="15" t="s">
        <v>53</v>
      </c>
      <c r="N344" s="17" t="s">
        <v>21</v>
      </c>
      <c r="O344" s="5" t="str">
        <f>IF(LEN(TBL_Employees[[#This Row],[Exit Date]])&gt;0,"Not_Active","Active")</f>
        <v>Active</v>
      </c>
      <c r="P344" s="6">
        <f>IF(TBL_Employees[[#This Row],[Emp_status]]="Not_Active",0,1)</f>
        <v>1</v>
      </c>
      <c r="Q344" s="7">
        <f>IFERROR(TBL_Employees[[#This Row],[Bonus %]]*TBL_Employees[[#This Row],[Annual Salary]],0)</f>
        <v>5551.9000000000005</v>
      </c>
      <c r="R344" s="7">
        <f>TBL_Employees[[#This Row],[Bonus Amount]]+TBL_Employees[[#This Row],[Annual Salary]]</f>
        <v>116589.9</v>
      </c>
      <c r="S344" s="6">
        <f>YEAR(TBL_Employees[[#This Row],[Hire Date]])</f>
        <v>2010</v>
      </c>
      <c r="T344" s="6">
        <f>WEEKNUM(TBL_Employees[[#This Row],[Hire Date]],1)</f>
        <v>18</v>
      </c>
      <c r="U344" s="6" t="str">
        <f>TEXT(TBL_Employees[[#This Row],[Hire Date]],"dddd")</f>
        <v>Thursday</v>
      </c>
    </row>
    <row r="345" spans="1:21" x14ac:dyDescent="0.2">
      <c r="A345" s="15" t="s">
        <v>960</v>
      </c>
      <c r="B345" s="15" t="s">
        <v>961</v>
      </c>
      <c r="C345" s="15" t="s">
        <v>14</v>
      </c>
      <c r="D345" s="15" t="s">
        <v>31</v>
      </c>
      <c r="E345" s="15" t="s">
        <v>16</v>
      </c>
      <c r="F345" s="15" t="s">
        <v>17</v>
      </c>
      <c r="G345" s="15" t="s">
        <v>18</v>
      </c>
      <c r="H345" s="15">
        <v>51</v>
      </c>
      <c r="I345" s="15">
        <v>35230</v>
      </c>
      <c r="J345" s="15">
        <v>200246</v>
      </c>
      <c r="K345" s="15">
        <v>0.34</v>
      </c>
      <c r="L345" s="15" t="s">
        <v>19</v>
      </c>
      <c r="M345" s="15" t="s">
        <v>29</v>
      </c>
      <c r="N345" s="17" t="s">
        <v>21</v>
      </c>
      <c r="O345" s="5" t="str">
        <f>IF(LEN(TBL_Employees[[#This Row],[Exit Date]])&gt;0,"Not_Active","Active")</f>
        <v>Active</v>
      </c>
      <c r="P345" s="6">
        <f>IF(TBL_Employees[[#This Row],[Emp_status]]="Not_Active",0,1)</f>
        <v>1</v>
      </c>
      <c r="Q345" s="7">
        <f>IFERROR(TBL_Employees[[#This Row],[Bonus %]]*TBL_Employees[[#This Row],[Annual Salary]],0)</f>
        <v>68083.64</v>
      </c>
      <c r="R345" s="7">
        <f>TBL_Employees[[#This Row],[Bonus Amount]]+TBL_Employees[[#This Row],[Annual Salary]]</f>
        <v>268329.64</v>
      </c>
      <c r="S345" s="6">
        <f>YEAR(TBL_Employees[[#This Row],[Hire Date]])</f>
        <v>1996</v>
      </c>
      <c r="T345" s="6">
        <f>WEEKNUM(TBL_Employees[[#This Row],[Hire Date]],1)</f>
        <v>24</v>
      </c>
      <c r="U345" s="6" t="str">
        <f>TEXT(TBL_Employees[[#This Row],[Hire Date]],"dddd")</f>
        <v>Friday</v>
      </c>
    </row>
    <row r="346" spans="1:21" x14ac:dyDescent="0.2">
      <c r="A346" s="15" t="s">
        <v>789</v>
      </c>
      <c r="B346" s="15" t="s">
        <v>962</v>
      </c>
      <c r="C346" s="15" t="s">
        <v>14</v>
      </c>
      <c r="D346" s="15" t="s">
        <v>27</v>
      </c>
      <c r="E346" s="15" t="s">
        <v>32</v>
      </c>
      <c r="F346" s="15" t="s">
        <v>17</v>
      </c>
      <c r="G346" s="15" t="s">
        <v>18</v>
      </c>
      <c r="H346" s="15">
        <v>48</v>
      </c>
      <c r="I346" s="15">
        <v>42053</v>
      </c>
      <c r="J346" s="15">
        <v>194871</v>
      </c>
      <c r="K346" s="15">
        <v>0.35</v>
      </c>
      <c r="L346" s="15" t="s">
        <v>19</v>
      </c>
      <c r="M346" s="15" t="s">
        <v>29</v>
      </c>
      <c r="N346" s="17" t="s">
        <v>21</v>
      </c>
      <c r="O346" s="5" t="str">
        <f>IF(LEN(TBL_Employees[[#This Row],[Exit Date]])&gt;0,"Not_Active","Active")</f>
        <v>Active</v>
      </c>
      <c r="P346" s="6">
        <f>IF(TBL_Employees[[#This Row],[Emp_status]]="Not_Active",0,1)</f>
        <v>1</v>
      </c>
      <c r="Q346" s="7">
        <f>IFERROR(TBL_Employees[[#This Row],[Bonus %]]*TBL_Employees[[#This Row],[Annual Salary]],0)</f>
        <v>68204.849999999991</v>
      </c>
      <c r="R346" s="7">
        <f>TBL_Employees[[#This Row],[Bonus Amount]]+TBL_Employees[[#This Row],[Annual Salary]]</f>
        <v>263075.84999999998</v>
      </c>
      <c r="S346" s="6">
        <f>YEAR(TBL_Employees[[#This Row],[Hire Date]])</f>
        <v>2015</v>
      </c>
      <c r="T346" s="6">
        <f>WEEKNUM(TBL_Employees[[#This Row],[Hire Date]],1)</f>
        <v>8</v>
      </c>
      <c r="U346" s="6" t="str">
        <f>TEXT(TBL_Employees[[#This Row],[Hire Date]],"dddd")</f>
        <v>Wednesday</v>
      </c>
    </row>
    <row r="347" spans="1:21" x14ac:dyDescent="0.2">
      <c r="A347" s="15" t="s">
        <v>317</v>
      </c>
      <c r="B347" s="15" t="s">
        <v>963</v>
      </c>
      <c r="C347" s="15" t="s">
        <v>42</v>
      </c>
      <c r="D347" s="15" t="s">
        <v>65</v>
      </c>
      <c r="E347" s="15" t="s">
        <v>16</v>
      </c>
      <c r="F347" s="15" t="s">
        <v>28</v>
      </c>
      <c r="G347" s="15" t="s">
        <v>51</v>
      </c>
      <c r="H347" s="15">
        <v>58</v>
      </c>
      <c r="I347" s="15">
        <v>34592</v>
      </c>
      <c r="J347" s="15">
        <v>98769</v>
      </c>
      <c r="K347" s="15">
        <v>0</v>
      </c>
      <c r="L347" s="15" t="s">
        <v>52</v>
      </c>
      <c r="M347" s="15" t="s">
        <v>66</v>
      </c>
      <c r="N347" s="17">
        <v>42646</v>
      </c>
      <c r="O347" s="5" t="str">
        <f>IF(LEN(TBL_Employees[[#This Row],[Exit Date]])&gt;0,"Not_Active","Active")</f>
        <v>Not_Active</v>
      </c>
      <c r="P347" s="6">
        <f>IF(TBL_Employees[[#This Row],[Emp_status]]="Not_Active",0,1)</f>
        <v>0</v>
      </c>
      <c r="Q347" s="7">
        <f>IFERROR(TBL_Employees[[#This Row],[Bonus %]]*TBL_Employees[[#This Row],[Annual Salary]],0)</f>
        <v>0</v>
      </c>
      <c r="R347" s="7">
        <f>TBL_Employees[[#This Row],[Bonus Amount]]+TBL_Employees[[#This Row],[Annual Salary]]</f>
        <v>98769</v>
      </c>
      <c r="S347" s="6">
        <f>YEAR(TBL_Employees[[#This Row],[Hire Date]])</f>
        <v>1994</v>
      </c>
      <c r="T347" s="6">
        <f>WEEKNUM(TBL_Employees[[#This Row],[Hire Date]],1)</f>
        <v>38</v>
      </c>
      <c r="U347" s="6" t="str">
        <f>TEXT(TBL_Employees[[#This Row],[Hire Date]],"dddd")</f>
        <v>Thursday</v>
      </c>
    </row>
    <row r="348" spans="1:21" x14ac:dyDescent="0.2">
      <c r="A348" s="15" t="s">
        <v>377</v>
      </c>
      <c r="B348" s="15" t="s">
        <v>964</v>
      </c>
      <c r="C348" s="15" t="s">
        <v>94</v>
      </c>
      <c r="D348" s="15" t="s">
        <v>50</v>
      </c>
      <c r="E348" s="15" t="s">
        <v>16</v>
      </c>
      <c r="F348" s="15" t="s">
        <v>17</v>
      </c>
      <c r="G348" s="15" t="s">
        <v>51</v>
      </c>
      <c r="H348" s="15">
        <v>29</v>
      </c>
      <c r="I348" s="15">
        <v>43239</v>
      </c>
      <c r="J348" s="15">
        <v>65334</v>
      </c>
      <c r="K348" s="15">
        <v>0</v>
      </c>
      <c r="L348" s="15" t="s">
        <v>52</v>
      </c>
      <c r="M348" s="15" t="s">
        <v>66</v>
      </c>
      <c r="N348" s="17" t="s">
        <v>21</v>
      </c>
      <c r="O348" s="5" t="str">
        <f>IF(LEN(TBL_Employees[[#This Row],[Exit Date]])&gt;0,"Not_Active","Active")</f>
        <v>Active</v>
      </c>
      <c r="P348" s="6">
        <f>IF(TBL_Employees[[#This Row],[Emp_status]]="Not_Active",0,1)</f>
        <v>1</v>
      </c>
      <c r="Q348" s="7">
        <f>IFERROR(TBL_Employees[[#This Row],[Bonus %]]*TBL_Employees[[#This Row],[Annual Salary]],0)</f>
        <v>0</v>
      </c>
      <c r="R348" s="7">
        <f>TBL_Employees[[#This Row],[Bonus Amount]]+TBL_Employees[[#This Row],[Annual Salary]]</f>
        <v>65334</v>
      </c>
      <c r="S348" s="6">
        <f>YEAR(TBL_Employees[[#This Row],[Hire Date]])</f>
        <v>2018</v>
      </c>
      <c r="T348" s="6">
        <f>WEEKNUM(TBL_Employees[[#This Row],[Hire Date]],1)</f>
        <v>20</v>
      </c>
      <c r="U348" s="6" t="str">
        <f>TEXT(TBL_Employees[[#This Row],[Hire Date]],"dddd")</f>
        <v>Saturday</v>
      </c>
    </row>
    <row r="349" spans="1:21" x14ac:dyDescent="0.2">
      <c r="A349" s="15" t="s">
        <v>144</v>
      </c>
      <c r="B349" s="15" t="s">
        <v>965</v>
      </c>
      <c r="C349" s="15" t="s">
        <v>55</v>
      </c>
      <c r="D349" s="15" t="s">
        <v>27</v>
      </c>
      <c r="E349" s="15" t="s">
        <v>36</v>
      </c>
      <c r="F349" s="15" t="s">
        <v>17</v>
      </c>
      <c r="G349" s="15" t="s">
        <v>51</v>
      </c>
      <c r="H349" s="15">
        <v>25</v>
      </c>
      <c r="I349" s="15">
        <v>44327</v>
      </c>
      <c r="J349" s="15">
        <v>83934</v>
      </c>
      <c r="K349" s="15">
        <v>0</v>
      </c>
      <c r="L349" s="15" t="s">
        <v>19</v>
      </c>
      <c r="M349" s="15" t="s">
        <v>45</v>
      </c>
      <c r="N349" s="17" t="s">
        <v>21</v>
      </c>
      <c r="O349" s="5" t="str">
        <f>IF(LEN(TBL_Employees[[#This Row],[Exit Date]])&gt;0,"Not_Active","Active")</f>
        <v>Active</v>
      </c>
      <c r="P349" s="6">
        <f>IF(TBL_Employees[[#This Row],[Emp_status]]="Not_Active",0,1)</f>
        <v>1</v>
      </c>
      <c r="Q349" s="7">
        <f>IFERROR(TBL_Employees[[#This Row],[Bonus %]]*TBL_Employees[[#This Row],[Annual Salary]],0)</f>
        <v>0</v>
      </c>
      <c r="R349" s="7">
        <f>TBL_Employees[[#This Row],[Bonus Amount]]+TBL_Employees[[#This Row],[Annual Salary]]</f>
        <v>83934</v>
      </c>
      <c r="S349" s="6">
        <f>YEAR(TBL_Employees[[#This Row],[Hire Date]])</f>
        <v>2021</v>
      </c>
      <c r="T349" s="6">
        <f>WEEKNUM(TBL_Employees[[#This Row],[Hire Date]],1)</f>
        <v>20</v>
      </c>
      <c r="U349" s="6" t="str">
        <f>TEXT(TBL_Employees[[#This Row],[Hire Date]],"dddd")</f>
        <v>Tuesday</v>
      </c>
    </row>
    <row r="350" spans="1:21" x14ac:dyDescent="0.2">
      <c r="A350" s="15" t="s">
        <v>966</v>
      </c>
      <c r="B350" s="15" t="s">
        <v>967</v>
      </c>
      <c r="C350" s="15" t="s">
        <v>40</v>
      </c>
      <c r="D350" s="15" t="s">
        <v>65</v>
      </c>
      <c r="E350" s="15" t="s">
        <v>16</v>
      </c>
      <c r="F350" s="15" t="s">
        <v>28</v>
      </c>
      <c r="G350" s="15" t="s">
        <v>18</v>
      </c>
      <c r="H350" s="15">
        <v>36</v>
      </c>
      <c r="I350" s="15">
        <v>42616</v>
      </c>
      <c r="J350" s="15">
        <v>150399</v>
      </c>
      <c r="K350" s="15">
        <v>0.28000000000000003</v>
      </c>
      <c r="L350" s="15" t="s">
        <v>19</v>
      </c>
      <c r="M350" s="15" t="s">
        <v>20</v>
      </c>
      <c r="N350" s="17" t="s">
        <v>21</v>
      </c>
      <c r="O350" s="5" t="str">
        <f>IF(LEN(TBL_Employees[[#This Row],[Exit Date]])&gt;0,"Not_Active","Active")</f>
        <v>Active</v>
      </c>
      <c r="P350" s="6">
        <f>IF(TBL_Employees[[#This Row],[Emp_status]]="Not_Active",0,1)</f>
        <v>1</v>
      </c>
      <c r="Q350" s="7">
        <f>IFERROR(TBL_Employees[[#This Row],[Bonus %]]*TBL_Employees[[#This Row],[Annual Salary]],0)</f>
        <v>42111.72</v>
      </c>
      <c r="R350" s="7">
        <f>TBL_Employees[[#This Row],[Bonus Amount]]+TBL_Employees[[#This Row],[Annual Salary]]</f>
        <v>192510.72</v>
      </c>
      <c r="S350" s="6">
        <f>YEAR(TBL_Employees[[#This Row],[Hire Date]])</f>
        <v>2016</v>
      </c>
      <c r="T350" s="6">
        <f>WEEKNUM(TBL_Employees[[#This Row],[Hire Date]],1)</f>
        <v>36</v>
      </c>
      <c r="U350" s="6" t="str">
        <f>TEXT(TBL_Employees[[#This Row],[Hire Date]],"dddd")</f>
        <v>Saturday</v>
      </c>
    </row>
    <row r="351" spans="1:21" x14ac:dyDescent="0.2">
      <c r="A351" s="15" t="s">
        <v>321</v>
      </c>
      <c r="B351" s="15" t="s">
        <v>968</v>
      </c>
      <c r="C351" s="15" t="s">
        <v>40</v>
      </c>
      <c r="D351" s="15" t="s">
        <v>23</v>
      </c>
      <c r="E351" s="15" t="s">
        <v>16</v>
      </c>
      <c r="F351" s="15" t="s">
        <v>28</v>
      </c>
      <c r="G351" s="15" t="s">
        <v>24</v>
      </c>
      <c r="H351" s="15">
        <v>37</v>
      </c>
      <c r="I351" s="15">
        <v>41048</v>
      </c>
      <c r="J351" s="15">
        <v>160280</v>
      </c>
      <c r="K351" s="15">
        <v>0.19</v>
      </c>
      <c r="L351" s="15" t="s">
        <v>33</v>
      </c>
      <c r="M351" s="15" t="s">
        <v>60</v>
      </c>
      <c r="N351" s="17" t="s">
        <v>21</v>
      </c>
      <c r="O351" s="5" t="str">
        <f>IF(LEN(TBL_Employees[[#This Row],[Exit Date]])&gt;0,"Not_Active","Active")</f>
        <v>Active</v>
      </c>
      <c r="P351" s="6">
        <f>IF(TBL_Employees[[#This Row],[Emp_status]]="Not_Active",0,1)</f>
        <v>1</v>
      </c>
      <c r="Q351" s="7">
        <f>IFERROR(TBL_Employees[[#This Row],[Bonus %]]*TBL_Employees[[#This Row],[Annual Salary]],0)</f>
        <v>30453.200000000001</v>
      </c>
      <c r="R351" s="7">
        <f>TBL_Employees[[#This Row],[Bonus Amount]]+TBL_Employees[[#This Row],[Annual Salary]]</f>
        <v>190733.2</v>
      </c>
      <c r="S351" s="6">
        <f>YEAR(TBL_Employees[[#This Row],[Hire Date]])</f>
        <v>2012</v>
      </c>
      <c r="T351" s="6">
        <f>WEEKNUM(TBL_Employees[[#This Row],[Hire Date]],1)</f>
        <v>20</v>
      </c>
      <c r="U351" s="6" t="str">
        <f>TEXT(TBL_Employees[[#This Row],[Hire Date]],"dddd")</f>
        <v>Saturday</v>
      </c>
    </row>
    <row r="352" spans="1:21" x14ac:dyDescent="0.2">
      <c r="A352" s="15" t="s">
        <v>969</v>
      </c>
      <c r="B352" s="15" t="s">
        <v>383</v>
      </c>
      <c r="C352" s="15" t="s">
        <v>83</v>
      </c>
      <c r="D352" s="15" t="s">
        <v>23</v>
      </c>
      <c r="E352" s="15" t="s">
        <v>44</v>
      </c>
      <c r="F352" s="15" t="s">
        <v>28</v>
      </c>
      <c r="G352" s="15" t="s">
        <v>24</v>
      </c>
      <c r="H352" s="15">
        <v>57</v>
      </c>
      <c r="I352" s="15">
        <v>35548</v>
      </c>
      <c r="J352" s="15">
        <v>54051</v>
      </c>
      <c r="K352" s="15">
        <v>0</v>
      </c>
      <c r="L352" s="15" t="s">
        <v>19</v>
      </c>
      <c r="M352" s="15" t="s">
        <v>45</v>
      </c>
      <c r="N352" s="17">
        <v>36079</v>
      </c>
      <c r="O352" s="5" t="str">
        <f>IF(LEN(TBL_Employees[[#This Row],[Exit Date]])&gt;0,"Not_Active","Active")</f>
        <v>Not_Active</v>
      </c>
      <c r="P352" s="6">
        <f>IF(TBL_Employees[[#This Row],[Emp_status]]="Not_Active",0,1)</f>
        <v>0</v>
      </c>
      <c r="Q352" s="7">
        <f>IFERROR(TBL_Employees[[#This Row],[Bonus %]]*TBL_Employees[[#This Row],[Annual Salary]],0)</f>
        <v>0</v>
      </c>
      <c r="R352" s="7">
        <f>TBL_Employees[[#This Row],[Bonus Amount]]+TBL_Employees[[#This Row],[Annual Salary]]</f>
        <v>54051</v>
      </c>
      <c r="S352" s="6">
        <f>YEAR(TBL_Employees[[#This Row],[Hire Date]])</f>
        <v>1997</v>
      </c>
      <c r="T352" s="6">
        <f>WEEKNUM(TBL_Employees[[#This Row],[Hire Date]],1)</f>
        <v>18</v>
      </c>
      <c r="U352" s="6" t="str">
        <f>TEXT(TBL_Employees[[#This Row],[Hire Date]],"dddd")</f>
        <v>Monday</v>
      </c>
    </row>
    <row r="353" spans="1:21" x14ac:dyDescent="0.2">
      <c r="A353" s="15" t="s">
        <v>970</v>
      </c>
      <c r="B353" s="15" t="s">
        <v>971</v>
      </c>
      <c r="C353" s="15" t="s">
        <v>40</v>
      </c>
      <c r="D353" s="15" t="s">
        <v>31</v>
      </c>
      <c r="E353" s="15" t="s">
        <v>16</v>
      </c>
      <c r="F353" s="15" t="s">
        <v>17</v>
      </c>
      <c r="G353" s="15" t="s">
        <v>51</v>
      </c>
      <c r="H353" s="15">
        <v>59</v>
      </c>
      <c r="I353" s="15">
        <v>37726</v>
      </c>
      <c r="J353" s="15">
        <v>150699</v>
      </c>
      <c r="K353" s="15">
        <v>0.28999999999999998</v>
      </c>
      <c r="L353" s="15" t="s">
        <v>52</v>
      </c>
      <c r="M353" s="15" t="s">
        <v>53</v>
      </c>
      <c r="N353" s="17" t="s">
        <v>21</v>
      </c>
      <c r="O353" s="5" t="str">
        <f>IF(LEN(TBL_Employees[[#This Row],[Exit Date]])&gt;0,"Not_Active","Active")</f>
        <v>Active</v>
      </c>
      <c r="P353" s="6">
        <f>IF(TBL_Employees[[#This Row],[Emp_status]]="Not_Active",0,1)</f>
        <v>1</v>
      </c>
      <c r="Q353" s="7">
        <f>IFERROR(TBL_Employees[[#This Row],[Bonus %]]*TBL_Employees[[#This Row],[Annual Salary]],0)</f>
        <v>43702.71</v>
      </c>
      <c r="R353" s="7">
        <f>TBL_Employees[[#This Row],[Bonus Amount]]+TBL_Employees[[#This Row],[Annual Salary]]</f>
        <v>194401.71</v>
      </c>
      <c r="S353" s="6">
        <f>YEAR(TBL_Employees[[#This Row],[Hire Date]])</f>
        <v>2003</v>
      </c>
      <c r="T353" s="6">
        <f>WEEKNUM(TBL_Employees[[#This Row],[Hire Date]],1)</f>
        <v>16</v>
      </c>
      <c r="U353" s="6" t="str">
        <f>TEXT(TBL_Employees[[#This Row],[Hire Date]],"dddd")</f>
        <v>Tuesday</v>
      </c>
    </row>
    <row r="354" spans="1:21" x14ac:dyDescent="0.2">
      <c r="A354" s="15" t="s">
        <v>264</v>
      </c>
      <c r="B354" s="15" t="s">
        <v>972</v>
      </c>
      <c r="C354" s="15" t="s">
        <v>64</v>
      </c>
      <c r="D354" s="15" t="s">
        <v>43</v>
      </c>
      <c r="E354" s="15" t="s">
        <v>44</v>
      </c>
      <c r="F354" s="15" t="s">
        <v>28</v>
      </c>
      <c r="G354" s="15" t="s">
        <v>51</v>
      </c>
      <c r="H354" s="15">
        <v>37</v>
      </c>
      <c r="I354" s="15">
        <v>41363</v>
      </c>
      <c r="J354" s="15">
        <v>69570</v>
      </c>
      <c r="K354" s="15">
        <v>0</v>
      </c>
      <c r="L354" s="15" t="s">
        <v>19</v>
      </c>
      <c r="M354" s="15" t="s">
        <v>45</v>
      </c>
      <c r="N354" s="17" t="s">
        <v>21</v>
      </c>
      <c r="O354" s="5" t="str">
        <f>IF(LEN(TBL_Employees[[#This Row],[Exit Date]])&gt;0,"Not_Active","Active")</f>
        <v>Active</v>
      </c>
      <c r="P354" s="6">
        <f>IF(TBL_Employees[[#This Row],[Emp_status]]="Not_Active",0,1)</f>
        <v>1</v>
      </c>
      <c r="Q354" s="7">
        <f>IFERROR(TBL_Employees[[#This Row],[Bonus %]]*TBL_Employees[[#This Row],[Annual Salary]],0)</f>
        <v>0</v>
      </c>
      <c r="R354" s="7">
        <f>TBL_Employees[[#This Row],[Bonus Amount]]+TBL_Employees[[#This Row],[Annual Salary]]</f>
        <v>69570</v>
      </c>
      <c r="S354" s="6">
        <f>YEAR(TBL_Employees[[#This Row],[Hire Date]])</f>
        <v>2013</v>
      </c>
      <c r="T354" s="6">
        <f>WEEKNUM(TBL_Employees[[#This Row],[Hire Date]],1)</f>
        <v>13</v>
      </c>
      <c r="U354" s="6" t="str">
        <f>TEXT(TBL_Employees[[#This Row],[Hire Date]],"dddd")</f>
        <v>Saturday</v>
      </c>
    </row>
    <row r="355" spans="1:21" x14ac:dyDescent="0.2">
      <c r="A355" s="15" t="s">
        <v>173</v>
      </c>
      <c r="B355" s="15" t="s">
        <v>973</v>
      </c>
      <c r="C355" s="15" t="s">
        <v>82</v>
      </c>
      <c r="D355" s="15" t="s">
        <v>27</v>
      </c>
      <c r="E355" s="15" t="s">
        <v>36</v>
      </c>
      <c r="F355" s="15" t="s">
        <v>17</v>
      </c>
      <c r="G355" s="15" t="s">
        <v>24</v>
      </c>
      <c r="H355" s="15">
        <v>30</v>
      </c>
      <c r="I355" s="15">
        <v>43553</v>
      </c>
      <c r="J355" s="15">
        <v>86774</v>
      </c>
      <c r="K355" s="15">
        <v>0</v>
      </c>
      <c r="L355" s="15" t="s">
        <v>33</v>
      </c>
      <c r="M355" s="15" t="s">
        <v>34</v>
      </c>
      <c r="N355" s="17" t="s">
        <v>21</v>
      </c>
      <c r="O355" s="5" t="str">
        <f>IF(LEN(TBL_Employees[[#This Row],[Exit Date]])&gt;0,"Not_Active","Active")</f>
        <v>Active</v>
      </c>
      <c r="P355" s="6">
        <f>IF(TBL_Employees[[#This Row],[Emp_status]]="Not_Active",0,1)</f>
        <v>1</v>
      </c>
      <c r="Q355" s="7">
        <f>IFERROR(TBL_Employees[[#This Row],[Bonus %]]*TBL_Employees[[#This Row],[Annual Salary]],0)</f>
        <v>0</v>
      </c>
      <c r="R355" s="7">
        <f>TBL_Employees[[#This Row],[Bonus Amount]]+TBL_Employees[[#This Row],[Annual Salary]]</f>
        <v>86774</v>
      </c>
      <c r="S355" s="6">
        <f>YEAR(TBL_Employees[[#This Row],[Hire Date]])</f>
        <v>2019</v>
      </c>
      <c r="T355" s="6">
        <f>WEEKNUM(TBL_Employees[[#This Row],[Hire Date]],1)</f>
        <v>13</v>
      </c>
      <c r="U355" s="6" t="str">
        <f>TEXT(TBL_Employees[[#This Row],[Hire Date]],"dddd")</f>
        <v>Friday</v>
      </c>
    </row>
    <row r="356" spans="1:21" x14ac:dyDescent="0.2">
      <c r="A356" s="15" t="s">
        <v>974</v>
      </c>
      <c r="B356" s="15" t="s">
        <v>975</v>
      </c>
      <c r="C356" s="15" t="s">
        <v>22</v>
      </c>
      <c r="D356" s="15" t="s">
        <v>23</v>
      </c>
      <c r="E356" s="15" t="s">
        <v>36</v>
      </c>
      <c r="F356" s="15" t="s">
        <v>28</v>
      </c>
      <c r="G356" s="15" t="s">
        <v>18</v>
      </c>
      <c r="H356" s="15">
        <v>49</v>
      </c>
      <c r="I356" s="15">
        <v>36979</v>
      </c>
      <c r="J356" s="15">
        <v>57606</v>
      </c>
      <c r="K356" s="15">
        <v>0</v>
      </c>
      <c r="L356" s="15" t="s">
        <v>19</v>
      </c>
      <c r="M356" s="15" t="s">
        <v>45</v>
      </c>
      <c r="N356" s="17" t="s">
        <v>21</v>
      </c>
      <c r="O356" s="5" t="str">
        <f>IF(LEN(TBL_Employees[[#This Row],[Exit Date]])&gt;0,"Not_Active","Active")</f>
        <v>Active</v>
      </c>
      <c r="P356" s="6">
        <f>IF(TBL_Employees[[#This Row],[Emp_status]]="Not_Active",0,1)</f>
        <v>1</v>
      </c>
      <c r="Q356" s="7">
        <f>IFERROR(TBL_Employees[[#This Row],[Bonus %]]*TBL_Employees[[#This Row],[Annual Salary]],0)</f>
        <v>0</v>
      </c>
      <c r="R356" s="7">
        <f>TBL_Employees[[#This Row],[Bonus Amount]]+TBL_Employees[[#This Row],[Annual Salary]]</f>
        <v>57606</v>
      </c>
      <c r="S356" s="6">
        <f>YEAR(TBL_Employees[[#This Row],[Hire Date]])</f>
        <v>2001</v>
      </c>
      <c r="T356" s="6">
        <f>WEEKNUM(TBL_Employees[[#This Row],[Hire Date]],1)</f>
        <v>13</v>
      </c>
      <c r="U356" s="6" t="str">
        <f>TEXT(TBL_Employees[[#This Row],[Hire Date]],"dddd")</f>
        <v>Thursday</v>
      </c>
    </row>
    <row r="357" spans="1:21" x14ac:dyDescent="0.2">
      <c r="A357" s="15" t="s">
        <v>397</v>
      </c>
      <c r="B357" s="15" t="s">
        <v>181</v>
      </c>
      <c r="C357" s="15" t="s">
        <v>61</v>
      </c>
      <c r="D357" s="15" t="s">
        <v>15</v>
      </c>
      <c r="E357" s="15" t="s">
        <v>32</v>
      </c>
      <c r="F357" s="15" t="s">
        <v>17</v>
      </c>
      <c r="G357" s="15" t="s">
        <v>24</v>
      </c>
      <c r="H357" s="15">
        <v>48</v>
      </c>
      <c r="I357" s="15">
        <v>37144</v>
      </c>
      <c r="J357" s="15">
        <v>125730</v>
      </c>
      <c r="K357" s="15">
        <v>0.11</v>
      </c>
      <c r="L357" s="15" t="s">
        <v>33</v>
      </c>
      <c r="M357" s="15" t="s">
        <v>80</v>
      </c>
      <c r="N357" s="17" t="s">
        <v>21</v>
      </c>
      <c r="O357" s="5" t="str">
        <f>IF(LEN(TBL_Employees[[#This Row],[Exit Date]])&gt;0,"Not_Active","Active")</f>
        <v>Active</v>
      </c>
      <c r="P357" s="6">
        <f>IF(TBL_Employees[[#This Row],[Emp_status]]="Not_Active",0,1)</f>
        <v>1</v>
      </c>
      <c r="Q357" s="7">
        <f>IFERROR(TBL_Employees[[#This Row],[Bonus %]]*TBL_Employees[[#This Row],[Annual Salary]],0)</f>
        <v>13830.3</v>
      </c>
      <c r="R357" s="7">
        <f>TBL_Employees[[#This Row],[Bonus Amount]]+TBL_Employees[[#This Row],[Annual Salary]]</f>
        <v>139560.29999999999</v>
      </c>
      <c r="S357" s="6">
        <f>YEAR(TBL_Employees[[#This Row],[Hire Date]])</f>
        <v>2001</v>
      </c>
      <c r="T357" s="6">
        <f>WEEKNUM(TBL_Employees[[#This Row],[Hire Date]],1)</f>
        <v>37</v>
      </c>
      <c r="U357" s="6" t="str">
        <f>TEXT(TBL_Employees[[#This Row],[Hire Date]],"dddd")</f>
        <v>Monday</v>
      </c>
    </row>
    <row r="358" spans="1:21" x14ac:dyDescent="0.2">
      <c r="A358" s="15" t="s">
        <v>221</v>
      </c>
      <c r="B358" s="15" t="s">
        <v>976</v>
      </c>
      <c r="C358" s="15" t="s">
        <v>98</v>
      </c>
      <c r="D358" s="15" t="s">
        <v>27</v>
      </c>
      <c r="E358" s="15" t="s">
        <v>16</v>
      </c>
      <c r="F358" s="15" t="s">
        <v>17</v>
      </c>
      <c r="G358" s="15" t="s">
        <v>24</v>
      </c>
      <c r="H358" s="15">
        <v>51</v>
      </c>
      <c r="I358" s="15">
        <v>40964</v>
      </c>
      <c r="J358" s="15">
        <v>64170</v>
      </c>
      <c r="K358" s="15">
        <v>0</v>
      </c>
      <c r="L358" s="15" t="s">
        <v>19</v>
      </c>
      <c r="M358" s="15" t="s">
        <v>29</v>
      </c>
      <c r="N358" s="17" t="s">
        <v>21</v>
      </c>
      <c r="O358" s="5" t="str">
        <f>IF(LEN(TBL_Employees[[#This Row],[Exit Date]])&gt;0,"Not_Active","Active")</f>
        <v>Active</v>
      </c>
      <c r="P358" s="6">
        <f>IF(TBL_Employees[[#This Row],[Emp_status]]="Not_Active",0,1)</f>
        <v>1</v>
      </c>
      <c r="Q358" s="7">
        <f>IFERROR(TBL_Employees[[#This Row],[Bonus %]]*TBL_Employees[[#This Row],[Annual Salary]],0)</f>
        <v>0</v>
      </c>
      <c r="R358" s="7">
        <f>TBL_Employees[[#This Row],[Bonus Amount]]+TBL_Employees[[#This Row],[Annual Salary]]</f>
        <v>64170</v>
      </c>
      <c r="S358" s="6">
        <f>YEAR(TBL_Employees[[#This Row],[Hire Date]])</f>
        <v>2012</v>
      </c>
      <c r="T358" s="6">
        <f>WEEKNUM(TBL_Employees[[#This Row],[Hire Date]],1)</f>
        <v>8</v>
      </c>
      <c r="U358" s="6" t="str">
        <f>TEXT(TBL_Employees[[#This Row],[Hire Date]],"dddd")</f>
        <v>Saturday</v>
      </c>
    </row>
    <row r="359" spans="1:21" x14ac:dyDescent="0.2">
      <c r="A359" s="15" t="s">
        <v>977</v>
      </c>
      <c r="B359" s="15" t="s">
        <v>978</v>
      </c>
      <c r="C359" s="15" t="s">
        <v>77</v>
      </c>
      <c r="D359" s="15" t="s">
        <v>23</v>
      </c>
      <c r="E359" s="15" t="s">
        <v>44</v>
      </c>
      <c r="F359" s="15" t="s">
        <v>28</v>
      </c>
      <c r="G359" s="15" t="s">
        <v>51</v>
      </c>
      <c r="H359" s="15">
        <v>56</v>
      </c>
      <c r="I359" s="15">
        <v>35816</v>
      </c>
      <c r="J359" s="15">
        <v>72303</v>
      </c>
      <c r="K359" s="15">
        <v>0</v>
      </c>
      <c r="L359" s="15" t="s">
        <v>19</v>
      </c>
      <c r="M359" s="15" t="s">
        <v>39</v>
      </c>
      <c r="N359" s="17" t="s">
        <v>21</v>
      </c>
      <c r="O359" s="5" t="str">
        <f>IF(LEN(TBL_Employees[[#This Row],[Exit Date]])&gt;0,"Not_Active","Active")</f>
        <v>Active</v>
      </c>
      <c r="P359" s="6">
        <f>IF(TBL_Employees[[#This Row],[Emp_status]]="Not_Active",0,1)</f>
        <v>1</v>
      </c>
      <c r="Q359" s="7">
        <f>IFERROR(TBL_Employees[[#This Row],[Bonus %]]*TBL_Employees[[#This Row],[Annual Salary]],0)</f>
        <v>0</v>
      </c>
      <c r="R359" s="7">
        <f>TBL_Employees[[#This Row],[Bonus Amount]]+TBL_Employees[[#This Row],[Annual Salary]]</f>
        <v>72303</v>
      </c>
      <c r="S359" s="6">
        <f>YEAR(TBL_Employees[[#This Row],[Hire Date]])</f>
        <v>1998</v>
      </c>
      <c r="T359" s="6">
        <f>WEEKNUM(TBL_Employees[[#This Row],[Hire Date]],1)</f>
        <v>4</v>
      </c>
      <c r="U359" s="6" t="str">
        <f>TEXT(TBL_Employees[[#This Row],[Hire Date]],"dddd")</f>
        <v>Wednesday</v>
      </c>
    </row>
    <row r="360" spans="1:21" x14ac:dyDescent="0.2">
      <c r="A360" s="15" t="s">
        <v>979</v>
      </c>
      <c r="B360" s="15" t="s">
        <v>980</v>
      </c>
      <c r="C360" s="15" t="s">
        <v>62</v>
      </c>
      <c r="D360" s="15" t="s">
        <v>50</v>
      </c>
      <c r="E360" s="15" t="s">
        <v>16</v>
      </c>
      <c r="F360" s="15" t="s">
        <v>28</v>
      </c>
      <c r="G360" s="15" t="s">
        <v>51</v>
      </c>
      <c r="H360" s="15">
        <v>36</v>
      </c>
      <c r="I360" s="15">
        <v>41116</v>
      </c>
      <c r="J360" s="15">
        <v>105891</v>
      </c>
      <c r="K360" s="15">
        <v>7.0000000000000007E-2</v>
      </c>
      <c r="L360" s="15" t="s">
        <v>19</v>
      </c>
      <c r="M360" s="15" t="s">
        <v>63</v>
      </c>
      <c r="N360" s="17" t="s">
        <v>21</v>
      </c>
      <c r="O360" s="5" t="str">
        <f>IF(LEN(TBL_Employees[[#This Row],[Exit Date]])&gt;0,"Not_Active","Active")</f>
        <v>Active</v>
      </c>
      <c r="P360" s="6">
        <f>IF(TBL_Employees[[#This Row],[Emp_status]]="Not_Active",0,1)</f>
        <v>1</v>
      </c>
      <c r="Q360" s="7">
        <f>IFERROR(TBL_Employees[[#This Row],[Bonus %]]*TBL_Employees[[#This Row],[Annual Salary]],0)</f>
        <v>7412.3700000000008</v>
      </c>
      <c r="R360" s="7">
        <f>TBL_Employees[[#This Row],[Bonus Amount]]+TBL_Employees[[#This Row],[Annual Salary]]</f>
        <v>113303.37</v>
      </c>
      <c r="S360" s="6">
        <f>YEAR(TBL_Employees[[#This Row],[Hire Date]])</f>
        <v>2012</v>
      </c>
      <c r="T360" s="6">
        <f>WEEKNUM(TBL_Employees[[#This Row],[Hire Date]],1)</f>
        <v>30</v>
      </c>
      <c r="U360" s="6" t="str">
        <f>TEXT(TBL_Employees[[#This Row],[Hire Date]],"dddd")</f>
        <v>Thursday</v>
      </c>
    </row>
    <row r="361" spans="1:21" x14ac:dyDescent="0.2">
      <c r="A361" s="15" t="s">
        <v>287</v>
      </c>
      <c r="B361" s="15" t="s">
        <v>981</v>
      </c>
      <c r="C361" s="15" t="s">
        <v>14</v>
      </c>
      <c r="D361" s="15" t="s">
        <v>43</v>
      </c>
      <c r="E361" s="15" t="s">
        <v>44</v>
      </c>
      <c r="F361" s="15" t="s">
        <v>28</v>
      </c>
      <c r="G361" s="15" t="s">
        <v>24</v>
      </c>
      <c r="H361" s="15">
        <v>38</v>
      </c>
      <c r="I361" s="15">
        <v>44433</v>
      </c>
      <c r="J361" s="15">
        <v>255230</v>
      </c>
      <c r="K361" s="15">
        <v>0.36</v>
      </c>
      <c r="L361" s="15" t="s">
        <v>19</v>
      </c>
      <c r="M361" s="15" t="s">
        <v>25</v>
      </c>
      <c r="N361" s="17" t="s">
        <v>21</v>
      </c>
      <c r="O361" s="5" t="str">
        <f>IF(LEN(TBL_Employees[[#This Row],[Exit Date]])&gt;0,"Not_Active","Active")</f>
        <v>Active</v>
      </c>
      <c r="P361" s="6">
        <f>IF(TBL_Employees[[#This Row],[Emp_status]]="Not_Active",0,1)</f>
        <v>1</v>
      </c>
      <c r="Q361" s="7">
        <f>IFERROR(TBL_Employees[[#This Row],[Bonus %]]*TBL_Employees[[#This Row],[Annual Salary]],0)</f>
        <v>91882.8</v>
      </c>
      <c r="R361" s="7">
        <f>TBL_Employees[[#This Row],[Bonus Amount]]+TBL_Employees[[#This Row],[Annual Salary]]</f>
        <v>347112.8</v>
      </c>
      <c r="S361" s="6">
        <f>YEAR(TBL_Employees[[#This Row],[Hire Date]])</f>
        <v>2021</v>
      </c>
      <c r="T361" s="6">
        <f>WEEKNUM(TBL_Employees[[#This Row],[Hire Date]],1)</f>
        <v>35</v>
      </c>
      <c r="U361" s="6" t="str">
        <f>TEXT(TBL_Employees[[#This Row],[Hire Date]],"dddd")</f>
        <v>Wednesday</v>
      </c>
    </row>
    <row r="362" spans="1:21" x14ac:dyDescent="0.2">
      <c r="A362" s="15" t="s">
        <v>982</v>
      </c>
      <c r="B362" s="15" t="s">
        <v>983</v>
      </c>
      <c r="C362" s="15" t="s">
        <v>64</v>
      </c>
      <c r="D362" s="15" t="s">
        <v>50</v>
      </c>
      <c r="E362" s="15" t="s">
        <v>36</v>
      </c>
      <c r="F362" s="15" t="s">
        <v>17</v>
      </c>
      <c r="G362" s="15" t="s">
        <v>51</v>
      </c>
      <c r="H362" s="15">
        <v>56</v>
      </c>
      <c r="I362" s="15">
        <v>33770</v>
      </c>
      <c r="J362" s="15">
        <v>59591</v>
      </c>
      <c r="K362" s="15">
        <v>0</v>
      </c>
      <c r="L362" s="15" t="s">
        <v>52</v>
      </c>
      <c r="M362" s="15" t="s">
        <v>53</v>
      </c>
      <c r="N362" s="17" t="s">
        <v>21</v>
      </c>
      <c r="O362" s="5" t="str">
        <f>IF(LEN(TBL_Employees[[#This Row],[Exit Date]])&gt;0,"Not_Active","Active")</f>
        <v>Active</v>
      </c>
      <c r="P362" s="6">
        <f>IF(TBL_Employees[[#This Row],[Emp_status]]="Not_Active",0,1)</f>
        <v>1</v>
      </c>
      <c r="Q362" s="7">
        <f>IFERROR(TBL_Employees[[#This Row],[Bonus %]]*TBL_Employees[[#This Row],[Annual Salary]],0)</f>
        <v>0</v>
      </c>
      <c r="R362" s="7">
        <f>TBL_Employees[[#This Row],[Bonus Amount]]+TBL_Employees[[#This Row],[Annual Salary]]</f>
        <v>59591</v>
      </c>
      <c r="S362" s="6">
        <f>YEAR(TBL_Employees[[#This Row],[Hire Date]])</f>
        <v>1992</v>
      </c>
      <c r="T362" s="6">
        <f>WEEKNUM(TBL_Employees[[#This Row],[Hire Date]],1)</f>
        <v>25</v>
      </c>
      <c r="U362" s="6" t="str">
        <f>TEXT(TBL_Employees[[#This Row],[Hire Date]],"dddd")</f>
        <v>Monday</v>
      </c>
    </row>
    <row r="363" spans="1:21" x14ac:dyDescent="0.2">
      <c r="A363" s="15" t="s">
        <v>984</v>
      </c>
      <c r="B363" s="15" t="s">
        <v>985</v>
      </c>
      <c r="C363" s="15" t="s">
        <v>14</v>
      </c>
      <c r="D363" s="15" t="s">
        <v>23</v>
      </c>
      <c r="E363" s="15" t="s">
        <v>36</v>
      </c>
      <c r="F363" s="15" t="s">
        <v>17</v>
      </c>
      <c r="G363" s="15" t="s">
        <v>24</v>
      </c>
      <c r="H363" s="15">
        <v>52</v>
      </c>
      <c r="I363" s="15">
        <v>41113</v>
      </c>
      <c r="J363" s="15">
        <v>187048</v>
      </c>
      <c r="K363" s="15">
        <v>0.32</v>
      </c>
      <c r="L363" s="15" t="s">
        <v>33</v>
      </c>
      <c r="M363" s="15" t="s">
        <v>34</v>
      </c>
      <c r="N363" s="17" t="s">
        <v>21</v>
      </c>
      <c r="O363" s="5" t="str">
        <f>IF(LEN(TBL_Employees[[#This Row],[Exit Date]])&gt;0,"Not_Active","Active")</f>
        <v>Active</v>
      </c>
      <c r="P363" s="6">
        <f>IF(TBL_Employees[[#This Row],[Emp_status]]="Not_Active",0,1)</f>
        <v>1</v>
      </c>
      <c r="Q363" s="7">
        <f>IFERROR(TBL_Employees[[#This Row],[Bonus %]]*TBL_Employees[[#This Row],[Annual Salary]],0)</f>
        <v>59855.360000000001</v>
      </c>
      <c r="R363" s="7">
        <f>TBL_Employees[[#This Row],[Bonus Amount]]+TBL_Employees[[#This Row],[Annual Salary]]</f>
        <v>246903.36</v>
      </c>
      <c r="S363" s="6">
        <f>YEAR(TBL_Employees[[#This Row],[Hire Date]])</f>
        <v>2012</v>
      </c>
      <c r="T363" s="6">
        <f>WEEKNUM(TBL_Employees[[#This Row],[Hire Date]],1)</f>
        <v>30</v>
      </c>
      <c r="U363" s="6" t="str">
        <f>TEXT(TBL_Employees[[#This Row],[Hire Date]],"dddd")</f>
        <v>Monday</v>
      </c>
    </row>
    <row r="364" spans="1:21" x14ac:dyDescent="0.2">
      <c r="A364" s="15" t="s">
        <v>183</v>
      </c>
      <c r="B364" s="15" t="s">
        <v>986</v>
      </c>
      <c r="C364" s="15" t="s">
        <v>64</v>
      </c>
      <c r="D364" s="15" t="s">
        <v>15</v>
      </c>
      <c r="E364" s="15" t="s">
        <v>44</v>
      </c>
      <c r="F364" s="15" t="s">
        <v>17</v>
      </c>
      <c r="G364" s="15" t="s">
        <v>51</v>
      </c>
      <c r="H364" s="15">
        <v>53</v>
      </c>
      <c r="I364" s="15">
        <v>37296</v>
      </c>
      <c r="J364" s="15">
        <v>58605</v>
      </c>
      <c r="K364" s="15">
        <v>0</v>
      </c>
      <c r="L364" s="15" t="s">
        <v>19</v>
      </c>
      <c r="M364" s="15" t="s">
        <v>39</v>
      </c>
      <c r="N364" s="17" t="s">
        <v>21</v>
      </c>
      <c r="O364" s="5" t="str">
        <f>IF(LEN(TBL_Employees[[#This Row],[Exit Date]])&gt;0,"Not_Active","Active")</f>
        <v>Active</v>
      </c>
      <c r="P364" s="6">
        <f>IF(TBL_Employees[[#This Row],[Emp_status]]="Not_Active",0,1)</f>
        <v>1</v>
      </c>
      <c r="Q364" s="7">
        <f>IFERROR(TBL_Employees[[#This Row],[Bonus %]]*TBL_Employees[[#This Row],[Annual Salary]],0)</f>
        <v>0</v>
      </c>
      <c r="R364" s="7">
        <f>TBL_Employees[[#This Row],[Bonus Amount]]+TBL_Employees[[#This Row],[Annual Salary]]</f>
        <v>58605</v>
      </c>
      <c r="S364" s="6">
        <f>YEAR(TBL_Employees[[#This Row],[Hire Date]])</f>
        <v>2002</v>
      </c>
      <c r="T364" s="6">
        <f>WEEKNUM(TBL_Employees[[#This Row],[Hire Date]],1)</f>
        <v>6</v>
      </c>
      <c r="U364" s="6" t="str">
        <f>TEXT(TBL_Employees[[#This Row],[Hire Date]],"dddd")</f>
        <v>Saturday</v>
      </c>
    </row>
    <row r="365" spans="1:21" x14ac:dyDescent="0.2">
      <c r="A365" s="15" t="s">
        <v>987</v>
      </c>
      <c r="B365" s="15" t="s">
        <v>988</v>
      </c>
      <c r="C365" s="15" t="s">
        <v>40</v>
      </c>
      <c r="D365" s="15" t="s">
        <v>31</v>
      </c>
      <c r="E365" s="15" t="s">
        <v>32</v>
      </c>
      <c r="F365" s="15" t="s">
        <v>17</v>
      </c>
      <c r="G365" s="15" t="s">
        <v>51</v>
      </c>
      <c r="H365" s="15">
        <v>60</v>
      </c>
      <c r="I365" s="15">
        <v>42739</v>
      </c>
      <c r="J365" s="15">
        <v>178502</v>
      </c>
      <c r="K365" s="15">
        <v>0.2</v>
      </c>
      <c r="L365" s="15" t="s">
        <v>19</v>
      </c>
      <c r="M365" s="15" t="s">
        <v>25</v>
      </c>
      <c r="N365" s="17" t="s">
        <v>21</v>
      </c>
      <c r="O365" s="5" t="str">
        <f>IF(LEN(TBL_Employees[[#This Row],[Exit Date]])&gt;0,"Not_Active","Active")</f>
        <v>Active</v>
      </c>
      <c r="P365" s="6">
        <f>IF(TBL_Employees[[#This Row],[Emp_status]]="Not_Active",0,1)</f>
        <v>1</v>
      </c>
      <c r="Q365" s="7">
        <f>IFERROR(TBL_Employees[[#This Row],[Bonus %]]*TBL_Employees[[#This Row],[Annual Salary]],0)</f>
        <v>35700.400000000001</v>
      </c>
      <c r="R365" s="7">
        <f>TBL_Employees[[#This Row],[Bonus Amount]]+TBL_Employees[[#This Row],[Annual Salary]]</f>
        <v>214202.4</v>
      </c>
      <c r="S365" s="6">
        <f>YEAR(TBL_Employees[[#This Row],[Hire Date]])</f>
        <v>2017</v>
      </c>
      <c r="T365" s="6">
        <f>WEEKNUM(TBL_Employees[[#This Row],[Hire Date]],1)</f>
        <v>1</v>
      </c>
      <c r="U365" s="6" t="str">
        <f>TEXT(TBL_Employees[[#This Row],[Hire Date]],"dddd")</f>
        <v>Wednesday</v>
      </c>
    </row>
    <row r="366" spans="1:21" x14ac:dyDescent="0.2">
      <c r="A366" s="15" t="s">
        <v>989</v>
      </c>
      <c r="B366" s="15" t="s">
        <v>990</v>
      </c>
      <c r="C366" s="15" t="s">
        <v>62</v>
      </c>
      <c r="D366" s="15" t="s">
        <v>65</v>
      </c>
      <c r="E366" s="15" t="s">
        <v>44</v>
      </c>
      <c r="F366" s="15" t="s">
        <v>28</v>
      </c>
      <c r="G366" s="15" t="s">
        <v>24</v>
      </c>
      <c r="H366" s="15">
        <v>63</v>
      </c>
      <c r="I366" s="15">
        <v>42214</v>
      </c>
      <c r="J366" s="15">
        <v>103724</v>
      </c>
      <c r="K366" s="15">
        <v>0.05</v>
      </c>
      <c r="L366" s="15" t="s">
        <v>33</v>
      </c>
      <c r="M366" s="15" t="s">
        <v>74</v>
      </c>
      <c r="N366" s="17" t="s">
        <v>21</v>
      </c>
      <c r="O366" s="5" t="str">
        <f>IF(LEN(TBL_Employees[[#This Row],[Exit Date]])&gt;0,"Not_Active","Active")</f>
        <v>Active</v>
      </c>
      <c r="P366" s="6">
        <f>IF(TBL_Employees[[#This Row],[Emp_status]]="Not_Active",0,1)</f>
        <v>1</v>
      </c>
      <c r="Q366" s="7">
        <f>IFERROR(TBL_Employees[[#This Row],[Bonus %]]*TBL_Employees[[#This Row],[Annual Salary]],0)</f>
        <v>5186.2000000000007</v>
      </c>
      <c r="R366" s="7">
        <f>TBL_Employees[[#This Row],[Bonus Amount]]+TBL_Employees[[#This Row],[Annual Salary]]</f>
        <v>108910.2</v>
      </c>
      <c r="S366" s="6">
        <f>YEAR(TBL_Employees[[#This Row],[Hire Date]])</f>
        <v>2015</v>
      </c>
      <c r="T366" s="6">
        <f>WEEKNUM(TBL_Employees[[#This Row],[Hire Date]],1)</f>
        <v>31</v>
      </c>
      <c r="U366" s="6" t="str">
        <f>TEXT(TBL_Employees[[#This Row],[Hire Date]],"dddd")</f>
        <v>Wednesday</v>
      </c>
    </row>
    <row r="367" spans="1:21" x14ac:dyDescent="0.2">
      <c r="A367" s="15" t="s">
        <v>991</v>
      </c>
      <c r="B367" s="15" t="s">
        <v>992</v>
      </c>
      <c r="C367" s="15" t="s">
        <v>40</v>
      </c>
      <c r="D367" s="15" t="s">
        <v>31</v>
      </c>
      <c r="E367" s="15" t="s">
        <v>16</v>
      </c>
      <c r="F367" s="15" t="s">
        <v>17</v>
      </c>
      <c r="G367" s="15" t="s">
        <v>51</v>
      </c>
      <c r="H367" s="15">
        <v>37</v>
      </c>
      <c r="I367" s="15">
        <v>39528</v>
      </c>
      <c r="J367" s="15">
        <v>156277</v>
      </c>
      <c r="K367" s="15">
        <v>0.22</v>
      </c>
      <c r="L367" s="15" t="s">
        <v>52</v>
      </c>
      <c r="M367" s="15" t="s">
        <v>81</v>
      </c>
      <c r="N367" s="17" t="s">
        <v>21</v>
      </c>
      <c r="O367" s="5" t="str">
        <f>IF(LEN(TBL_Employees[[#This Row],[Exit Date]])&gt;0,"Not_Active","Active")</f>
        <v>Active</v>
      </c>
      <c r="P367" s="6">
        <f>IF(TBL_Employees[[#This Row],[Emp_status]]="Not_Active",0,1)</f>
        <v>1</v>
      </c>
      <c r="Q367" s="7">
        <f>IFERROR(TBL_Employees[[#This Row],[Bonus %]]*TBL_Employees[[#This Row],[Annual Salary]],0)</f>
        <v>34380.94</v>
      </c>
      <c r="R367" s="7">
        <f>TBL_Employees[[#This Row],[Bonus Amount]]+TBL_Employees[[#This Row],[Annual Salary]]</f>
        <v>190657.94</v>
      </c>
      <c r="S367" s="6">
        <f>YEAR(TBL_Employees[[#This Row],[Hire Date]])</f>
        <v>2008</v>
      </c>
      <c r="T367" s="6">
        <f>WEEKNUM(TBL_Employees[[#This Row],[Hire Date]],1)</f>
        <v>12</v>
      </c>
      <c r="U367" s="6" t="str">
        <f>TEXT(TBL_Employees[[#This Row],[Hire Date]],"dddd")</f>
        <v>Friday</v>
      </c>
    </row>
    <row r="368" spans="1:21" x14ac:dyDescent="0.2">
      <c r="A368" s="15" t="s">
        <v>993</v>
      </c>
      <c r="B368" s="15" t="s">
        <v>994</v>
      </c>
      <c r="C368" s="15" t="s">
        <v>129</v>
      </c>
      <c r="D368" s="15" t="s">
        <v>31</v>
      </c>
      <c r="E368" s="15" t="s">
        <v>16</v>
      </c>
      <c r="F368" s="15" t="s">
        <v>17</v>
      </c>
      <c r="G368" s="15" t="s">
        <v>51</v>
      </c>
      <c r="H368" s="15">
        <v>30</v>
      </c>
      <c r="I368" s="15">
        <v>43086</v>
      </c>
      <c r="J368" s="15">
        <v>87744</v>
      </c>
      <c r="K368" s="15">
        <v>0</v>
      </c>
      <c r="L368" s="15" t="s">
        <v>52</v>
      </c>
      <c r="M368" s="15" t="s">
        <v>53</v>
      </c>
      <c r="N368" s="17" t="s">
        <v>21</v>
      </c>
      <c r="O368" s="5" t="str">
        <f>IF(LEN(TBL_Employees[[#This Row],[Exit Date]])&gt;0,"Not_Active","Active")</f>
        <v>Active</v>
      </c>
      <c r="P368" s="6">
        <f>IF(TBL_Employees[[#This Row],[Emp_status]]="Not_Active",0,1)</f>
        <v>1</v>
      </c>
      <c r="Q368" s="7">
        <f>IFERROR(TBL_Employees[[#This Row],[Bonus %]]*TBL_Employees[[#This Row],[Annual Salary]],0)</f>
        <v>0</v>
      </c>
      <c r="R368" s="7">
        <f>TBL_Employees[[#This Row],[Bonus Amount]]+TBL_Employees[[#This Row],[Annual Salary]]</f>
        <v>87744</v>
      </c>
      <c r="S368" s="6">
        <f>YEAR(TBL_Employees[[#This Row],[Hire Date]])</f>
        <v>2017</v>
      </c>
      <c r="T368" s="6">
        <f>WEEKNUM(TBL_Employees[[#This Row],[Hire Date]],1)</f>
        <v>51</v>
      </c>
      <c r="U368" s="6" t="str">
        <f>TEXT(TBL_Employees[[#This Row],[Hire Date]],"dddd")</f>
        <v>Sunday</v>
      </c>
    </row>
    <row r="369" spans="1:21" x14ac:dyDescent="0.2">
      <c r="A369" s="15" t="s">
        <v>995</v>
      </c>
      <c r="B369" s="15" t="s">
        <v>996</v>
      </c>
      <c r="C369" s="15" t="s">
        <v>64</v>
      </c>
      <c r="D369" s="15" t="s">
        <v>15</v>
      </c>
      <c r="E369" s="15" t="s">
        <v>36</v>
      </c>
      <c r="F369" s="15" t="s">
        <v>28</v>
      </c>
      <c r="G369" s="15" t="s">
        <v>18</v>
      </c>
      <c r="H369" s="15">
        <v>30</v>
      </c>
      <c r="I369" s="15">
        <v>43542</v>
      </c>
      <c r="J369" s="15">
        <v>54714</v>
      </c>
      <c r="K369" s="15">
        <v>0</v>
      </c>
      <c r="L369" s="15" t="s">
        <v>19</v>
      </c>
      <c r="M369" s="15" t="s">
        <v>29</v>
      </c>
      <c r="N369" s="17" t="s">
        <v>21</v>
      </c>
      <c r="O369" s="5" t="str">
        <f>IF(LEN(TBL_Employees[[#This Row],[Exit Date]])&gt;0,"Not_Active","Active")</f>
        <v>Active</v>
      </c>
      <c r="P369" s="6">
        <f>IF(TBL_Employees[[#This Row],[Emp_status]]="Not_Active",0,1)</f>
        <v>1</v>
      </c>
      <c r="Q369" s="7">
        <f>IFERROR(TBL_Employees[[#This Row],[Bonus %]]*TBL_Employees[[#This Row],[Annual Salary]],0)</f>
        <v>0</v>
      </c>
      <c r="R369" s="7">
        <f>TBL_Employees[[#This Row],[Bonus Amount]]+TBL_Employees[[#This Row],[Annual Salary]]</f>
        <v>54714</v>
      </c>
      <c r="S369" s="6">
        <f>YEAR(TBL_Employees[[#This Row],[Hire Date]])</f>
        <v>2019</v>
      </c>
      <c r="T369" s="6">
        <f>WEEKNUM(TBL_Employees[[#This Row],[Hire Date]],1)</f>
        <v>12</v>
      </c>
      <c r="U369" s="6" t="str">
        <f>TEXT(TBL_Employees[[#This Row],[Hire Date]],"dddd")</f>
        <v>Monday</v>
      </c>
    </row>
    <row r="370" spans="1:21" x14ac:dyDescent="0.2">
      <c r="A370" s="15" t="s">
        <v>997</v>
      </c>
      <c r="B370" s="15" t="s">
        <v>998</v>
      </c>
      <c r="C370" s="15" t="s">
        <v>26</v>
      </c>
      <c r="D370" s="15" t="s">
        <v>27</v>
      </c>
      <c r="E370" s="15" t="s">
        <v>32</v>
      </c>
      <c r="F370" s="15" t="s">
        <v>17</v>
      </c>
      <c r="G370" s="15" t="s">
        <v>24</v>
      </c>
      <c r="H370" s="15">
        <v>45</v>
      </c>
      <c r="I370" s="15">
        <v>41511</v>
      </c>
      <c r="J370" s="15">
        <v>99169</v>
      </c>
      <c r="K370" s="15">
        <v>0</v>
      </c>
      <c r="L370" s="15" t="s">
        <v>33</v>
      </c>
      <c r="M370" s="15" t="s">
        <v>60</v>
      </c>
      <c r="N370" s="17" t="s">
        <v>21</v>
      </c>
      <c r="O370" s="5" t="str">
        <f>IF(LEN(TBL_Employees[[#This Row],[Exit Date]])&gt;0,"Not_Active","Active")</f>
        <v>Active</v>
      </c>
      <c r="P370" s="6">
        <f>IF(TBL_Employees[[#This Row],[Emp_status]]="Not_Active",0,1)</f>
        <v>1</v>
      </c>
      <c r="Q370" s="7">
        <f>IFERROR(TBL_Employees[[#This Row],[Bonus %]]*TBL_Employees[[#This Row],[Annual Salary]],0)</f>
        <v>0</v>
      </c>
      <c r="R370" s="7">
        <f>TBL_Employees[[#This Row],[Bonus Amount]]+TBL_Employees[[#This Row],[Annual Salary]]</f>
        <v>99169</v>
      </c>
      <c r="S370" s="6">
        <f>YEAR(TBL_Employees[[#This Row],[Hire Date]])</f>
        <v>2013</v>
      </c>
      <c r="T370" s="6">
        <f>WEEKNUM(TBL_Employees[[#This Row],[Hire Date]],1)</f>
        <v>35</v>
      </c>
      <c r="U370" s="6" t="str">
        <f>TEXT(TBL_Employees[[#This Row],[Hire Date]],"dddd")</f>
        <v>Sunday</v>
      </c>
    </row>
    <row r="371" spans="1:21" x14ac:dyDescent="0.2">
      <c r="A371" s="15" t="s">
        <v>302</v>
      </c>
      <c r="B371" s="15" t="s">
        <v>999</v>
      </c>
      <c r="C371" s="15" t="s">
        <v>61</v>
      </c>
      <c r="D371" s="15" t="s">
        <v>65</v>
      </c>
      <c r="E371" s="15" t="s">
        <v>16</v>
      </c>
      <c r="F371" s="15" t="s">
        <v>17</v>
      </c>
      <c r="G371" s="15" t="s">
        <v>24</v>
      </c>
      <c r="H371" s="15">
        <v>55</v>
      </c>
      <c r="I371" s="15">
        <v>38888</v>
      </c>
      <c r="J371" s="15">
        <v>142628</v>
      </c>
      <c r="K371" s="15">
        <v>0.12</v>
      </c>
      <c r="L371" s="15" t="s">
        <v>33</v>
      </c>
      <c r="M371" s="15" t="s">
        <v>80</v>
      </c>
      <c r="N371" s="17" t="s">
        <v>21</v>
      </c>
      <c r="O371" s="5" t="str">
        <f>IF(LEN(TBL_Employees[[#This Row],[Exit Date]])&gt;0,"Not_Active","Active")</f>
        <v>Active</v>
      </c>
      <c r="P371" s="6">
        <f>IF(TBL_Employees[[#This Row],[Emp_status]]="Not_Active",0,1)</f>
        <v>1</v>
      </c>
      <c r="Q371" s="7">
        <f>IFERROR(TBL_Employees[[#This Row],[Bonus %]]*TBL_Employees[[#This Row],[Annual Salary]],0)</f>
        <v>17115.36</v>
      </c>
      <c r="R371" s="7">
        <f>TBL_Employees[[#This Row],[Bonus Amount]]+TBL_Employees[[#This Row],[Annual Salary]]</f>
        <v>159743.35999999999</v>
      </c>
      <c r="S371" s="6">
        <f>YEAR(TBL_Employees[[#This Row],[Hire Date]])</f>
        <v>2006</v>
      </c>
      <c r="T371" s="6">
        <f>WEEKNUM(TBL_Employees[[#This Row],[Hire Date]],1)</f>
        <v>25</v>
      </c>
      <c r="U371" s="6" t="str">
        <f>TEXT(TBL_Employees[[#This Row],[Hire Date]],"dddd")</f>
        <v>Tuesday</v>
      </c>
    </row>
    <row r="372" spans="1:21" x14ac:dyDescent="0.2">
      <c r="A372" s="15" t="s">
        <v>271</v>
      </c>
      <c r="B372" s="15" t="s">
        <v>1000</v>
      </c>
      <c r="C372" s="15" t="s">
        <v>42</v>
      </c>
      <c r="D372" s="15" t="s">
        <v>43</v>
      </c>
      <c r="E372" s="15" t="s">
        <v>36</v>
      </c>
      <c r="F372" s="15" t="s">
        <v>17</v>
      </c>
      <c r="G372" s="15" t="s">
        <v>51</v>
      </c>
      <c r="H372" s="15">
        <v>33</v>
      </c>
      <c r="I372" s="15">
        <v>41756</v>
      </c>
      <c r="J372" s="15">
        <v>75869</v>
      </c>
      <c r="K372" s="15">
        <v>0</v>
      </c>
      <c r="L372" s="15" t="s">
        <v>52</v>
      </c>
      <c r="M372" s="15" t="s">
        <v>53</v>
      </c>
      <c r="N372" s="17" t="s">
        <v>21</v>
      </c>
      <c r="O372" s="5" t="str">
        <f>IF(LEN(TBL_Employees[[#This Row],[Exit Date]])&gt;0,"Not_Active","Active")</f>
        <v>Active</v>
      </c>
      <c r="P372" s="6">
        <f>IF(TBL_Employees[[#This Row],[Emp_status]]="Not_Active",0,1)</f>
        <v>1</v>
      </c>
      <c r="Q372" s="7">
        <f>IFERROR(TBL_Employees[[#This Row],[Bonus %]]*TBL_Employees[[#This Row],[Annual Salary]],0)</f>
        <v>0</v>
      </c>
      <c r="R372" s="7">
        <f>TBL_Employees[[#This Row],[Bonus Amount]]+TBL_Employees[[#This Row],[Annual Salary]]</f>
        <v>75869</v>
      </c>
      <c r="S372" s="6">
        <f>YEAR(TBL_Employees[[#This Row],[Hire Date]])</f>
        <v>2014</v>
      </c>
      <c r="T372" s="6">
        <f>WEEKNUM(TBL_Employees[[#This Row],[Hire Date]],1)</f>
        <v>18</v>
      </c>
      <c r="U372" s="6" t="str">
        <f>TEXT(TBL_Employees[[#This Row],[Hire Date]],"dddd")</f>
        <v>Sunday</v>
      </c>
    </row>
    <row r="373" spans="1:21" x14ac:dyDescent="0.2">
      <c r="A373" s="15" t="s">
        <v>276</v>
      </c>
      <c r="B373" s="15" t="s">
        <v>1001</v>
      </c>
      <c r="C373" s="15" t="s">
        <v>71</v>
      </c>
      <c r="D373" s="15" t="s">
        <v>27</v>
      </c>
      <c r="E373" s="15" t="s">
        <v>36</v>
      </c>
      <c r="F373" s="15" t="s">
        <v>17</v>
      </c>
      <c r="G373" s="15" t="s">
        <v>18</v>
      </c>
      <c r="H373" s="15">
        <v>65</v>
      </c>
      <c r="I373" s="15">
        <v>43234</v>
      </c>
      <c r="J373" s="15">
        <v>60985</v>
      </c>
      <c r="K373" s="15">
        <v>0</v>
      </c>
      <c r="L373" s="15" t="s">
        <v>19</v>
      </c>
      <c r="M373" s="15" t="s">
        <v>63</v>
      </c>
      <c r="N373" s="17" t="s">
        <v>21</v>
      </c>
      <c r="O373" s="5" t="str">
        <f>IF(LEN(TBL_Employees[[#This Row],[Exit Date]])&gt;0,"Not_Active","Active")</f>
        <v>Active</v>
      </c>
      <c r="P373" s="6">
        <f>IF(TBL_Employees[[#This Row],[Emp_status]]="Not_Active",0,1)</f>
        <v>1</v>
      </c>
      <c r="Q373" s="7">
        <f>IFERROR(TBL_Employees[[#This Row],[Bonus %]]*TBL_Employees[[#This Row],[Annual Salary]],0)</f>
        <v>0</v>
      </c>
      <c r="R373" s="7">
        <f>TBL_Employees[[#This Row],[Bonus Amount]]+TBL_Employees[[#This Row],[Annual Salary]]</f>
        <v>60985</v>
      </c>
      <c r="S373" s="6">
        <f>YEAR(TBL_Employees[[#This Row],[Hire Date]])</f>
        <v>2018</v>
      </c>
      <c r="T373" s="6">
        <f>WEEKNUM(TBL_Employees[[#This Row],[Hire Date]],1)</f>
        <v>20</v>
      </c>
      <c r="U373" s="6" t="str">
        <f>TEXT(TBL_Employees[[#This Row],[Hire Date]],"dddd")</f>
        <v>Monday</v>
      </c>
    </row>
    <row r="374" spans="1:21" x14ac:dyDescent="0.2">
      <c r="A374" s="15" t="s">
        <v>175</v>
      </c>
      <c r="B374" s="15" t="s">
        <v>1002</v>
      </c>
      <c r="C374" s="15" t="s">
        <v>61</v>
      </c>
      <c r="D374" s="15" t="s">
        <v>27</v>
      </c>
      <c r="E374" s="15" t="s">
        <v>16</v>
      </c>
      <c r="F374" s="15" t="s">
        <v>17</v>
      </c>
      <c r="G374" s="15" t="s">
        <v>24</v>
      </c>
      <c r="H374" s="15">
        <v>60</v>
      </c>
      <c r="I374" s="15">
        <v>40383</v>
      </c>
      <c r="J374" s="15">
        <v>126911</v>
      </c>
      <c r="K374" s="15">
        <v>0.1</v>
      </c>
      <c r="L374" s="15" t="s">
        <v>33</v>
      </c>
      <c r="M374" s="15" t="s">
        <v>74</v>
      </c>
      <c r="N374" s="17" t="s">
        <v>21</v>
      </c>
      <c r="O374" s="5" t="str">
        <f>IF(LEN(TBL_Employees[[#This Row],[Exit Date]])&gt;0,"Not_Active","Active")</f>
        <v>Active</v>
      </c>
      <c r="P374" s="6">
        <f>IF(TBL_Employees[[#This Row],[Emp_status]]="Not_Active",0,1)</f>
        <v>1</v>
      </c>
      <c r="Q374" s="7">
        <f>IFERROR(TBL_Employees[[#This Row],[Bonus %]]*TBL_Employees[[#This Row],[Annual Salary]],0)</f>
        <v>12691.1</v>
      </c>
      <c r="R374" s="7">
        <f>TBL_Employees[[#This Row],[Bonus Amount]]+TBL_Employees[[#This Row],[Annual Salary]]</f>
        <v>139602.1</v>
      </c>
      <c r="S374" s="6">
        <f>YEAR(TBL_Employees[[#This Row],[Hire Date]])</f>
        <v>2010</v>
      </c>
      <c r="T374" s="6">
        <f>WEEKNUM(TBL_Employees[[#This Row],[Hire Date]],1)</f>
        <v>30</v>
      </c>
      <c r="U374" s="6" t="str">
        <f>TEXT(TBL_Employees[[#This Row],[Hire Date]],"dddd")</f>
        <v>Saturday</v>
      </c>
    </row>
    <row r="375" spans="1:21" x14ac:dyDescent="0.2">
      <c r="A375" s="15" t="s">
        <v>1003</v>
      </c>
      <c r="B375" s="15" t="s">
        <v>1004</v>
      </c>
      <c r="C375" s="15" t="s">
        <v>14</v>
      </c>
      <c r="D375" s="15" t="s">
        <v>50</v>
      </c>
      <c r="E375" s="15" t="s">
        <v>16</v>
      </c>
      <c r="F375" s="15" t="s">
        <v>28</v>
      </c>
      <c r="G375" s="15" t="s">
        <v>24</v>
      </c>
      <c r="H375" s="15">
        <v>56</v>
      </c>
      <c r="I375" s="15">
        <v>38042</v>
      </c>
      <c r="J375" s="15">
        <v>216949</v>
      </c>
      <c r="K375" s="15">
        <v>0.32</v>
      </c>
      <c r="L375" s="15" t="s">
        <v>33</v>
      </c>
      <c r="M375" s="15" t="s">
        <v>74</v>
      </c>
      <c r="N375" s="17" t="s">
        <v>21</v>
      </c>
      <c r="O375" s="5" t="str">
        <f>IF(LEN(TBL_Employees[[#This Row],[Exit Date]])&gt;0,"Not_Active","Active")</f>
        <v>Active</v>
      </c>
      <c r="P375" s="6">
        <f>IF(TBL_Employees[[#This Row],[Emp_status]]="Not_Active",0,1)</f>
        <v>1</v>
      </c>
      <c r="Q375" s="7">
        <f>IFERROR(TBL_Employees[[#This Row],[Bonus %]]*TBL_Employees[[#This Row],[Annual Salary]],0)</f>
        <v>69423.680000000008</v>
      </c>
      <c r="R375" s="7">
        <f>TBL_Employees[[#This Row],[Bonus Amount]]+TBL_Employees[[#This Row],[Annual Salary]]</f>
        <v>286372.68</v>
      </c>
      <c r="S375" s="6">
        <f>YEAR(TBL_Employees[[#This Row],[Hire Date]])</f>
        <v>2004</v>
      </c>
      <c r="T375" s="6">
        <f>WEEKNUM(TBL_Employees[[#This Row],[Hire Date]],1)</f>
        <v>9</v>
      </c>
      <c r="U375" s="6" t="str">
        <f>TEXT(TBL_Employees[[#This Row],[Hire Date]],"dddd")</f>
        <v>Wednesday</v>
      </c>
    </row>
    <row r="376" spans="1:21" x14ac:dyDescent="0.2">
      <c r="A376" s="15" t="s">
        <v>1005</v>
      </c>
      <c r="B376" s="15" t="s">
        <v>1006</v>
      </c>
      <c r="C376" s="15" t="s">
        <v>40</v>
      </c>
      <c r="D376" s="15" t="s">
        <v>31</v>
      </c>
      <c r="E376" s="15" t="s">
        <v>36</v>
      </c>
      <c r="F376" s="15" t="s">
        <v>28</v>
      </c>
      <c r="G376" s="15" t="s">
        <v>24</v>
      </c>
      <c r="H376" s="15">
        <v>53</v>
      </c>
      <c r="I376" s="15">
        <v>41204</v>
      </c>
      <c r="J376" s="15">
        <v>168510</v>
      </c>
      <c r="K376" s="15">
        <v>0.28999999999999998</v>
      </c>
      <c r="L376" s="15" t="s">
        <v>19</v>
      </c>
      <c r="M376" s="15" t="s">
        <v>63</v>
      </c>
      <c r="N376" s="17" t="s">
        <v>21</v>
      </c>
      <c r="O376" s="5" t="str">
        <f>IF(LEN(TBL_Employees[[#This Row],[Exit Date]])&gt;0,"Not_Active","Active")</f>
        <v>Active</v>
      </c>
      <c r="P376" s="6">
        <f>IF(TBL_Employees[[#This Row],[Emp_status]]="Not_Active",0,1)</f>
        <v>1</v>
      </c>
      <c r="Q376" s="7">
        <f>IFERROR(TBL_Employees[[#This Row],[Bonus %]]*TBL_Employees[[#This Row],[Annual Salary]],0)</f>
        <v>48867.899999999994</v>
      </c>
      <c r="R376" s="7">
        <f>TBL_Employees[[#This Row],[Bonus Amount]]+TBL_Employees[[#This Row],[Annual Salary]]</f>
        <v>217377.9</v>
      </c>
      <c r="S376" s="6">
        <f>YEAR(TBL_Employees[[#This Row],[Hire Date]])</f>
        <v>2012</v>
      </c>
      <c r="T376" s="6">
        <f>WEEKNUM(TBL_Employees[[#This Row],[Hire Date]],1)</f>
        <v>43</v>
      </c>
      <c r="U376" s="6" t="str">
        <f>TEXT(TBL_Employees[[#This Row],[Hire Date]],"dddd")</f>
        <v>Monday</v>
      </c>
    </row>
    <row r="377" spans="1:21" x14ac:dyDescent="0.2">
      <c r="A377" s="15" t="s">
        <v>1007</v>
      </c>
      <c r="B377" s="15" t="s">
        <v>1008</v>
      </c>
      <c r="C377" s="15" t="s">
        <v>129</v>
      </c>
      <c r="D377" s="15" t="s">
        <v>31</v>
      </c>
      <c r="E377" s="15" t="s">
        <v>44</v>
      </c>
      <c r="F377" s="15" t="s">
        <v>17</v>
      </c>
      <c r="G377" s="15" t="s">
        <v>51</v>
      </c>
      <c r="H377" s="15">
        <v>36</v>
      </c>
      <c r="I377" s="15">
        <v>42443</v>
      </c>
      <c r="J377" s="15">
        <v>85870</v>
      </c>
      <c r="K377" s="15">
        <v>0</v>
      </c>
      <c r="L377" s="15" t="s">
        <v>52</v>
      </c>
      <c r="M377" s="15" t="s">
        <v>53</v>
      </c>
      <c r="N377" s="17" t="s">
        <v>21</v>
      </c>
      <c r="O377" s="5" t="str">
        <f>IF(LEN(TBL_Employees[[#This Row],[Exit Date]])&gt;0,"Not_Active","Active")</f>
        <v>Active</v>
      </c>
      <c r="P377" s="6">
        <f>IF(TBL_Employees[[#This Row],[Emp_status]]="Not_Active",0,1)</f>
        <v>1</v>
      </c>
      <c r="Q377" s="7">
        <f>IFERROR(TBL_Employees[[#This Row],[Bonus %]]*TBL_Employees[[#This Row],[Annual Salary]],0)</f>
        <v>0</v>
      </c>
      <c r="R377" s="7">
        <f>TBL_Employees[[#This Row],[Bonus Amount]]+TBL_Employees[[#This Row],[Annual Salary]]</f>
        <v>85870</v>
      </c>
      <c r="S377" s="6">
        <f>YEAR(TBL_Employees[[#This Row],[Hire Date]])</f>
        <v>2016</v>
      </c>
      <c r="T377" s="6">
        <f>WEEKNUM(TBL_Employees[[#This Row],[Hire Date]],1)</f>
        <v>12</v>
      </c>
      <c r="U377" s="6" t="str">
        <f>TEXT(TBL_Employees[[#This Row],[Hire Date]],"dddd")</f>
        <v>Monday</v>
      </c>
    </row>
    <row r="378" spans="1:21" x14ac:dyDescent="0.2">
      <c r="A378" s="15" t="s">
        <v>232</v>
      </c>
      <c r="B378" s="15" t="s">
        <v>1009</v>
      </c>
      <c r="C378" s="15" t="s">
        <v>42</v>
      </c>
      <c r="D378" s="15" t="s">
        <v>43</v>
      </c>
      <c r="E378" s="15" t="s">
        <v>32</v>
      </c>
      <c r="F378" s="15" t="s">
        <v>17</v>
      </c>
      <c r="G378" s="15" t="s">
        <v>24</v>
      </c>
      <c r="H378" s="15">
        <v>46</v>
      </c>
      <c r="I378" s="15">
        <v>37271</v>
      </c>
      <c r="J378" s="15">
        <v>86510</v>
      </c>
      <c r="K378" s="15">
        <v>0</v>
      </c>
      <c r="L378" s="15" t="s">
        <v>33</v>
      </c>
      <c r="M378" s="15" t="s">
        <v>60</v>
      </c>
      <c r="N378" s="17">
        <v>37623</v>
      </c>
      <c r="O378" s="5" t="str">
        <f>IF(LEN(TBL_Employees[[#This Row],[Exit Date]])&gt;0,"Not_Active","Active")</f>
        <v>Not_Active</v>
      </c>
      <c r="P378" s="6">
        <f>IF(TBL_Employees[[#This Row],[Emp_status]]="Not_Active",0,1)</f>
        <v>0</v>
      </c>
      <c r="Q378" s="7">
        <f>IFERROR(TBL_Employees[[#This Row],[Bonus %]]*TBL_Employees[[#This Row],[Annual Salary]],0)</f>
        <v>0</v>
      </c>
      <c r="R378" s="7">
        <f>TBL_Employees[[#This Row],[Bonus Amount]]+TBL_Employees[[#This Row],[Annual Salary]]</f>
        <v>86510</v>
      </c>
      <c r="S378" s="6">
        <f>YEAR(TBL_Employees[[#This Row],[Hire Date]])</f>
        <v>2002</v>
      </c>
      <c r="T378" s="6">
        <f>WEEKNUM(TBL_Employees[[#This Row],[Hire Date]],1)</f>
        <v>3</v>
      </c>
      <c r="U378" s="6" t="str">
        <f>TEXT(TBL_Employees[[#This Row],[Hire Date]],"dddd")</f>
        <v>Tuesday</v>
      </c>
    </row>
    <row r="379" spans="1:21" x14ac:dyDescent="0.2">
      <c r="A379" s="15" t="s">
        <v>1010</v>
      </c>
      <c r="B379" s="15" t="s">
        <v>1011</v>
      </c>
      <c r="C379" s="15" t="s">
        <v>62</v>
      </c>
      <c r="D379" s="15" t="s">
        <v>50</v>
      </c>
      <c r="E379" s="15" t="s">
        <v>44</v>
      </c>
      <c r="F379" s="15" t="s">
        <v>17</v>
      </c>
      <c r="G379" s="15" t="s">
        <v>51</v>
      </c>
      <c r="H379" s="15">
        <v>38</v>
      </c>
      <c r="I379" s="15">
        <v>42999</v>
      </c>
      <c r="J379" s="15">
        <v>119647</v>
      </c>
      <c r="K379" s="15">
        <v>0.09</v>
      </c>
      <c r="L379" s="15" t="s">
        <v>52</v>
      </c>
      <c r="M379" s="15" t="s">
        <v>53</v>
      </c>
      <c r="N379" s="17" t="s">
        <v>21</v>
      </c>
      <c r="O379" s="5" t="str">
        <f>IF(LEN(TBL_Employees[[#This Row],[Exit Date]])&gt;0,"Not_Active","Active")</f>
        <v>Active</v>
      </c>
      <c r="P379" s="6">
        <f>IF(TBL_Employees[[#This Row],[Emp_status]]="Not_Active",0,1)</f>
        <v>1</v>
      </c>
      <c r="Q379" s="7">
        <f>IFERROR(TBL_Employees[[#This Row],[Bonus %]]*TBL_Employees[[#This Row],[Annual Salary]],0)</f>
        <v>10768.23</v>
      </c>
      <c r="R379" s="7">
        <f>TBL_Employees[[#This Row],[Bonus Amount]]+TBL_Employees[[#This Row],[Annual Salary]]</f>
        <v>130415.23</v>
      </c>
      <c r="S379" s="6">
        <f>YEAR(TBL_Employees[[#This Row],[Hire Date]])</f>
        <v>2017</v>
      </c>
      <c r="T379" s="6">
        <f>WEEKNUM(TBL_Employees[[#This Row],[Hire Date]],1)</f>
        <v>38</v>
      </c>
      <c r="U379" s="6" t="str">
        <f>TEXT(TBL_Employees[[#This Row],[Hire Date]],"dddd")</f>
        <v>Thursday</v>
      </c>
    </row>
    <row r="380" spans="1:21" x14ac:dyDescent="0.2">
      <c r="A380" s="15" t="s">
        <v>234</v>
      </c>
      <c r="B380" s="15" t="s">
        <v>1012</v>
      </c>
      <c r="C380" s="15" t="s">
        <v>26</v>
      </c>
      <c r="D380" s="15" t="s">
        <v>27</v>
      </c>
      <c r="E380" s="15" t="s">
        <v>16</v>
      </c>
      <c r="F380" s="15" t="s">
        <v>28</v>
      </c>
      <c r="G380" s="15" t="s">
        <v>18</v>
      </c>
      <c r="H380" s="15">
        <v>62</v>
      </c>
      <c r="I380" s="15">
        <v>36996</v>
      </c>
      <c r="J380" s="15">
        <v>80921</v>
      </c>
      <c r="K380" s="15">
        <v>0</v>
      </c>
      <c r="L380" s="15" t="s">
        <v>19</v>
      </c>
      <c r="M380" s="15" t="s">
        <v>29</v>
      </c>
      <c r="N380" s="17" t="s">
        <v>21</v>
      </c>
      <c r="O380" s="5" t="str">
        <f>IF(LEN(TBL_Employees[[#This Row],[Exit Date]])&gt;0,"Not_Active","Active")</f>
        <v>Active</v>
      </c>
      <c r="P380" s="6">
        <f>IF(TBL_Employees[[#This Row],[Emp_status]]="Not_Active",0,1)</f>
        <v>1</v>
      </c>
      <c r="Q380" s="7">
        <f>IFERROR(TBL_Employees[[#This Row],[Bonus %]]*TBL_Employees[[#This Row],[Annual Salary]],0)</f>
        <v>0</v>
      </c>
      <c r="R380" s="7">
        <f>TBL_Employees[[#This Row],[Bonus Amount]]+TBL_Employees[[#This Row],[Annual Salary]]</f>
        <v>80921</v>
      </c>
      <c r="S380" s="6">
        <f>YEAR(TBL_Employees[[#This Row],[Hire Date]])</f>
        <v>2001</v>
      </c>
      <c r="T380" s="6">
        <f>WEEKNUM(TBL_Employees[[#This Row],[Hire Date]],1)</f>
        <v>16</v>
      </c>
      <c r="U380" s="6" t="str">
        <f>TEXT(TBL_Employees[[#This Row],[Hire Date]],"dddd")</f>
        <v>Sunday</v>
      </c>
    </row>
    <row r="381" spans="1:21" x14ac:dyDescent="0.2">
      <c r="A381" s="15" t="s">
        <v>1013</v>
      </c>
      <c r="B381" s="15" t="s">
        <v>1014</v>
      </c>
      <c r="C381" s="15" t="s">
        <v>97</v>
      </c>
      <c r="D381" s="15" t="s">
        <v>31</v>
      </c>
      <c r="E381" s="15" t="s">
        <v>16</v>
      </c>
      <c r="F381" s="15" t="s">
        <v>17</v>
      </c>
      <c r="G381" s="15" t="s">
        <v>18</v>
      </c>
      <c r="H381" s="15">
        <v>61</v>
      </c>
      <c r="I381" s="15">
        <v>40193</v>
      </c>
      <c r="J381" s="15">
        <v>98110</v>
      </c>
      <c r="K381" s="15">
        <v>0.13</v>
      </c>
      <c r="L381" s="15" t="s">
        <v>19</v>
      </c>
      <c r="M381" s="15" t="s">
        <v>20</v>
      </c>
      <c r="N381" s="17" t="s">
        <v>21</v>
      </c>
      <c r="O381" s="5" t="str">
        <f>IF(LEN(TBL_Employees[[#This Row],[Exit Date]])&gt;0,"Not_Active","Active")</f>
        <v>Active</v>
      </c>
      <c r="P381" s="6">
        <f>IF(TBL_Employees[[#This Row],[Emp_status]]="Not_Active",0,1)</f>
        <v>1</v>
      </c>
      <c r="Q381" s="7">
        <f>IFERROR(TBL_Employees[[#This Row],[Bonus %]]*TBL_Employees[[#This Row],[Annual Salary]],0)</f>
        <v>12754.300000000001</v>
      </c>
      <c r="R381" s="7">
        <f>TBL_Employees[[#This Row],[Bonus Amount]]+TBL_Employees[[#This Row],[Annual Salary]]</f>
        <v>110864.3</v>
      </c>
      <c r="S381" s="6">
        <f>YEAR(TBL_Employees[[#This Row],[Hire Date]])</f>
        <v>2010</v>
      </c>
      <c r="T381" s="6">
        <f>WEEKNUM(TBL_Employees[[#This Row],[Hire Date]],1)</f>
        <v>3</v>
      </c>
      <c r="U381" s="6" t="str">
        <f>TEXT(TBL_Employees[[#This Row],[Hire Date]],"dddd")</f>
        <v>Friday</v>
      </c>
    </row>
    <row r="382" spans="1:21" x14ac:dyDescent="0.2">
      <c r="A382" s="15" t="s">
        <v>393</v>
      </c>
      <c r="B382" s="15" t="s">
        <v>1015</v>
      </c>
      <c r="C382" s="15" t="s">
        <v>71</v>
      </c>
      <c r="D382" s="15" t="s">
        <v>27</v>
      </c>
      <c r="E382" s="15" t="s">
        <v>44</v>
      </c>
      <c r="F382" s="15" t="s">
        <v>17</v>
      </c>
      <c r="G382" s="15" t="s">
        <v>18</v>
      </c>
      <c r="H382" s="15">
        <v>59</v>
      </c>
      <c r="I382" s="15">
        <v>43028</v>
      </c>
      <c r="J382" s="15">
        <v>86831</v>
      </c>
      <c r="K382" s="15">
        <v>0</v>
      </c>
      <c r="L382" s="15" t="s">
        <v>19</v>
      </c>
      <c r="M382" s="15" t="s">
        <v>39</v>
      </c>
      <c r="N382" s="17" t="s">
        <v>21</v>
      </c>
      <c r="O382" s="5" t="str">
        <f>IF(LEN(TBL_Employees[[#This Row],[Exit Date]])&gt;0,"Not_Active","Active")</f>
        <v>Active</v>
      </c>
      <c r="P382" s="6">
        <f>IF(TBL_Employees[[#This Row],[Emp_status]]="Not_Active",0,1)</f>
        <v>1</v>
      </c>
      <c r="Q382" s="7">
        <f>IFERROR(TBL_Employees[[#This Row],[Bonus %]]*TBL_Employees[[#This Row],[Annual Salary]],0)</f>
        <v>0</v>
      </c>
      <c r="R382" s="7">
        <f>TBL_Employees[[#This Row],[Bonus Amount]]+TBL_Employees[[#This Row],[Annual Salary]]</f>
        <v>86831</v>
      </c>
      <c r="S382" s="6">
        <f>YEAR(TBL_Employees[[#This Row],[Hire Date]])</f>
        <v>2017</v>
      </c>
      <c r="T382" s="6">
        <f>WEEKNUM(TBL_Employees[[#This Row],[Hire Date]],1)</f>
        <v>42</v>
      </c>
      <c r="U382" s="6" t="str">
        <f>TEXT(TBL_Employees[[#This Row],[Hire Date]],"dddd")</f>
        <v>Friday</v>
      </c>
    </row>
    <row r="383" spans="1:21" x14ac:dyDescent="0.2">
      <c r="A383" s="15" t="s">
        <v>1016</v>
      </c>
      <c r="B383" s="15" t="s">
        <v>1017</v>
      </c>
      <c r="C383" s="15" t="s">
        <v>55</v>
      </c>
      <c r="D383" s="15" t="s">
        <v>27</v>
      </c>
      <c r="E383" s="15" t="s">
        <v>44</v>
      </c>
      <c r="F383" s="15" t="s">
        <v>17</v>
      </c>
      <c r="G383" s="15" t="s">
        <v>24</v>
      </c>
      <c r="H383" s="15">
        <v>49</v>
      </c>
      <c r="I383" s="15">
        <v>40431</v>
      </c>
      <c r="J383" s="15">
        <v>72826</v>
      </c>
      <c r="K383" s="15">
        <v>0</v>
      </c>
      <c r="L383" s="15" t="s">
        <v>33</v>
      </c>
      <c r="M383" s="15" t="s">
        <v>60</v>
      </c>
      <c r="N383" s="17" t="s">
        <v>21</v>
      </c>
      <c r="O383" s="5" t="str">
        <f>IF(LEN(TBL_Employees[[#This Row],[Exit Date]])&gt;0,"Not_Active","Active")</f>
        <v>Active</v>
      </c>
      <c r="P383" s="6">
        <f>IF(TBL_Employees[[#This Row],[Emp_status]]="Not_Active",0,1)</f>
        <v>1</v>
      </c>
      <c r="Q383" s="7">
        <f>IFERROR(TBL_Employees[[#This Row],[Bonus %]]*TBL_Employees[[#This Row],[Annual Salary]],0)</f>
        <v>0</v>
      </c>
      <c r="R383" s="7">
        <f>TBL_Employees[[#This Row],[Bonus Amount]]+TBL_Employees[[#This Row],[Annual Salary]]</f>
        <v>72826</v>
      </c>
      <c r="S383" s="6">
        <f>YEAR(TBL_Employees[[#This Row],[Hire Date]])</f>
        <v>2010</v>
      </c>
      <c r="T383" s="6">
        <f>WEEKNUM(TBL_Employees[[#This Row],[Hire Date]],1)</f>
        <v>37</v>
      </c>
      <c r="U383" s="6" t="str">
        <f>TEXT(TBL_Employees[[#This Row],[Hire Date]],"dddd")</f>
        <v>Friday</v>
      </c>
    </row>
    <row r="384" spans="1:21" x14ac:dyDescent="0.2">
      <c r="A384" s="15" t="s">
        <v>1018</v>
      </c>
      <c r="B384" s="15" t="s">
        <v>1019</v>
      </c>
      <c r="C384" s="15" t="s">
        <v>40</v>
      </c>
      <c r="D384" s="15" t="s">
        <v>43</v>
      </c>
      <c r="E384" s="15" t="s">
        <v>36</v>
      </c>
      <c r="F384" s="15" t="s">
        <v>17</v>
      </c>
      <c r="G384" s="15" t="s">
        <v>24</v>
      </c>
      <c r="H384" s="15">
        <v>64</v>
      </c>
      <c r="I384" s="15">
        <v>40588</v>
      </c>
      <c r="J384" s="15">
        <v>171217</v>
      </c>
      <c r="K384" s="15">
        <v>0.19</v>
      </c>
      <c r="L384" s="15" t="s">
        <v>19</v>
      </c>
      <c r="M384" s="15" t="s">
        <v>63</v>
      </c>
      <c r="N384" s="17" t="s">
        <v>21</v>
      </c>
      <c r="O384" s="5" t="str">
        <f>IF(LEN(TBL_Employees[[#This Row],[Exit Date]])&gt;0,"Not_Active","Active")</f>
        <v>Active</v>
      </c>
      <c r="P384" s="6">
        <f>IF(TBL_Employees[[#This Row],[Emp_status]]="Not_Active",0,1)</f>
        <v>1</v>
      </c>
      <c r="Q384" s="7">
        <f>IFERROR(TBL_Employees[[#This Row],[Bonus %]]*TBL_Employees[[#This Row],[Annual Salary]],0)</f>
        <v>32531.23</v>
      </c>
      <c r="R384" s="7">
        <f>TBL_Employees[[#This Row],[Bonus Amount]]+TBL_Employees[[#This Row],[Annual Salary]]</f>
        <v>203748.23</v>
      </c>
      <c r="S384" s="6">
        <f>YEAR(TBL_Employees[[#This Row],[Hire Date]])</f>
        <v>2011</v>
      </c>
      <c r="T384" s="6">
        <f>WEEKNUM(TBL_Employees[[#This Row],[Hire Date]],1)</f>
        <v>8</v>
      </c>
      <c r="U384" s="6" t="str">
        <f>TEXT(TBL_Employees[[#This Row],[Hire Date]],"dddd")</f>
        <v>Monday</v>
      </c>
    </row>
    <row r="385" spans="1:21" x14ac:dyDescent="0.2">
      <c r="A385" s="15" t="s">
        <v>1020</v>
      </c>
      <c r="B385" s="15" t="s">
        <v>1021</v>
      </c>
      <c r="C385" s="15" t="s">
        <v>62</v>
      </c>
      <c r="D385" s="15" t="s">
        <v>27</v>
      </c>
      <c r="E385" s="15" t="s">
        <v>16</v>
      </c>
      <c r="F385" s="15" t="s">
        <v>17</v>
      </c>
      <c r="G385" s="15" t="s">
        <v>18</v>
      </c>
      <c r="H385" s="15">
        <v>57</v>
      </c>
      <c r="I385" s="15">
        <v>43948</v>
      </c>
      <c r="J385" s="15">
        <v>103058</v>
      </c>
      <c r="K385" s="15">
        <v>7.0000000000000007E-2</v>
      </c>
      <c r="L385" s="15" t="s">
        <v>19</v>
      </c>
      <c r="M385" s="15" t="s">
        <v>29</v>
      </c>
      <c r="N385" s="17" t="s">
        <v>21</v>
      </c>
      <c r="O385" s="5" t="str">
        <f>IF(LEN(TBL_Employees[[#This Row],[Exit Date]])&gt;0,"Not_Active","Active")</f>
        <v>Active</v>
      </c>
      <c r="P385" s="6">
        <f>IF(TBL_Employees[[#This Row],[Emp_status]]="Not_Active",0,1)</f>
        <v>1</v>
      </c>
      <c r="Q385" s="7">
        <f>IFERROR(TBL_Employees[[#This Row],[Bonus %]]*TBL_Employees[[#This Row],[Annual Salary]],0)</f>
        <v>7214.06</v>
      </c>
      <c r="R385" s="7">
        <f>TBL_Employees[[#This Row],[Bonus Amount]]+TBL_Employees[[#This Row],[Annual Salary]]</f>
        <v>110272.06</v>
      </c>
      <c r="S385" s="6">
        <f>YEAR(TBL_Employees[[#This Row],[Hire Date]])</f>
        <v>2020</v>
      </c>
      <c r="T385" s="6">
        <f>WEEKNUM(TBL_Employees[[#This Row],[Hire Date]],1)</f>
        <v>18</v>
      </c>
      <c r="U385" s="6" t="str">
        <f>TEXT(TBL_Employees[[#This Row],[Hire Date]],"dddd")</f>
        <v>Monday</v>
      </c>
    </row>
    <row r="386" spans="1:21" x14ac:dyDescent="0.2">
      <c r="A386" s="15" t="s">
        <v>1022</v>
      </c>
      <c r="B386" s="15" t="s">
        <v>1023</v>
      </c>
      <c r="C386" s="15" t="s">
        <v>62</v>
      </c>
      <c r="D386" s="15" t="s">
        <v>50</v>
      </c>
      <c r="E386" s="15" t="s">
        <v>44</v>
      </c>
      <c r="F386" s="15" t="s">
        <v>28</v>
      </c>
      <c r="G386" s="15" t="s">
        <v>24</v>
      </c>
      <c r="H386" s="15">
        <v>52</v>
      </c>
      <c r="I386" s="15">
        <v>41858</v>
      </c>
      <c r="J386" s="15">
        <v>117062</v>
      </c>
      <c r="K386" s="15">
        <v>7.0000000000000007E-2</v>
      </c>
      <c r="L386" s="15" t="s">
        <v>19</v>
      </c>
      <c r="M386" s="15" t="s">
        <v>39</v>
      </c>
      <c r="N386" s="17" t="s">
        <v>21</v>
      </c>
      <c r="O386" s="5" t="str">
        <f>IF(LEN(TBL_Employees[[#This Row],[Exit Date]])&gt;0,"Not_Active","Active")</f>
        <v>Active</v>
      </c>
      <c r="P386" s="6">
        <f>IF(TBL_Employees[[#This Row],[Emp_status]]="Not_Active",0,1)</f>
        <v>1</v>
      </c>
      <c r="Q386" s="7">
        <f>IFERROR(TBL_Employees[[#This Row],[Bonus %]]*TBL_Employees[[#This Row],[Annual Salary]],0)</f>
        <v>8194.34</v>
      </c>
      <c r="R386" s="7">
        <f>TBL_Employees[[#This Row],[Bonus Amount]]+TBL_Employees[[#This Row],[Annual Salary]]</f>
        <v>125256.34</v>
      </c>
      <c r="S386" s="6">
        <f>YEAR(TBL_Employees[[#This Row],[Hire Date]])</f>
        <v>2014</v>
      </c>
      <c r="T386" s="6">
        <f>WEEKNUM(TBL_Employees[[#This Row],[Hire Date]],1)</f>
        <v>32</v>
      </c>
      <c r="U386" s="6" t="str">
        <f>TEXT(TBL_Employees[[#This Row],[Hire Date]],"dddd")</f>
        <v>Thursday</v>
      </c>
    </row>
    <row r="387" spans="1:21" x14ac:dyDescent="0.2">
      <c r="A387" s="15" t="s">
        <v>1024</v>
      </c>
      <c r="B387" s="15" t="s">
        <v>1025</v>
      </c>
      <c r="C387" s="15" t="s">
        <v>61</v>
      </c>
      <c r="D387" s="15" t="s">
        <v>65</v>
      </c>
      <c r="E387" s="15" t="s">
        <v>44</v>
      </c>
      <c r="F387" s="15" t="s">
        <v>28</v>
      </c>
      <c r="G387" s="15" t="s">
        <v>51</v>
      </c>
      <c r="H387" s="15">
        <v>40</v>
      </c>
      <c r="I387" s="15">
        <v>43488</v>
      </c>
      <c r="J387" s="15">
        <v>159031</v>
      </c>
      <c r="K387" s="15">
        <v>0.1</v>
      </c>
      <c r="L387" s="15" t="s">
        <v>19</v>
      </c>
      <c r="M387" s="15" t="s">
        <v>45</v>
      </c>
      <c r="N387" s="17" t="s">
        <v>21</v>
      </c>
      <c r="O387" s="5" t="str">
        <f>IF(LEN(TBL_Employees[[#This Row],[Exit Date]])&gt;0,"Not_Active","Active")</f>
        <v>Active</v>
      </c>
      <c r="P387" s="6">
        <f>IF(TBL_Employees[[#This Row],[Emp_status]]="Not_Active",0,1)</f>
        <v>1</v>
      </c>
      <c r="Q387" s="7">
        <f>IFERROR(TBL_Employees[[#This Row],[Bonus %]]*TBL_Employees[[#This Row],[Annual Salary]],0)</f>
        <v>15903.1</v>
      </c>
      <c r="R387" s="7">
        <f>TBL_Employees[[#This Row],[Bonus Amount]]+TBL_Employees[[#This Row],[Annual Salary]]</f>
        <v>174934.1</v>
      </c>
      <c r="S387" s="6">
        <f>YEAR(TBL_Employees[[#This Row],[Hire Date]])</f>
        <v>2019</v>
      </c>
      <c r="T387" s="6">
        <f>WEEKNUM(TBL_Employees[[#This Row],[Hire Date]],1)</f>
        <v>4</v>
      </c>
      <c r="U387" s="6" t="str">
        <f>TEXT(TBL_Employees[[#This Row],[Hire Date]],"dddd")</f>
        <v>Wednesday</v>
      </c>
    </row>
    <row r="388" spans="1:21" x14ac:dyDescent="0.2">
      <c r="A388" s="15" t="s">
        <v>324</v>
      </c>
      <c r="B388" s="15" t="s">
        <v>1026</v>
      </c>
      <c r="C388" s="15" t="s">
        <v>61</v>
      </c>
      <c r="D388" s="15" t="s">
        <v>27</v>
      </c>
      <c r="E388" s="15" t="s">
        <v>16</v>
      </c>
      <c r="F388" s="15" t="s">
        <v>17</v>
      </c>
      <c r="G388" s="15" t="s">
        <v>51</v>
      </c>
      <c r="H388" s="15">
        <v>49</v>
      </c>
      <c r="I388" s="15">
        <v>38000</v>
      </c>
      <c r="J388" s="15">
        <v>125086</v>
      </c>
      <c r="K388" s="15">
        <v>0.1</v>
      </c>
      <c r="L388" s="15" t="s">
        <v>52</v>
      </c>
      <c r="M388" s="15" t="s">
        <v>53</v>
      </c>
      <c r="N388" s="17" t="s">
        <v>21</v>
      </c>
      <c r="O388" s="5" t="str">
        <f>IF(LEN(TBL_Employees[[#This Row],[Exit Date]])&gt;0,"Not_Active","Active")</f>
        <v>Active</v>
      </c>
      <c r="P388" s="6">
        <f>IF(TBL_Employees[[#This Row],[Emp_status]]="Not_Active",0,1)</f>
        <v>1</v>
      </c>
      <c r="Q388" s="7">
        <f>IFERROR(TBL_Employees[[#This Row],[Bonus %]]*TBL_Employees[[#This Row],[Annual Salary]],0)</f>
        <v>12508.6</v>
      </c>
      <c r="R388" s="7">
        <f>TBL_Employees[[#This Row],[Bonus Amount]]+TBL_Employees[[#This Row],[Annual Salary]]</f>
        <v>137594.6</v>
      </c>
      <c r="S388" s="6">
        <f>YEAR(TBL_Employees[[#This Row],[Hire Date]])</f>
        <v>2004</v>
      </c>
      <c r="T388" s="6">
        <f>WEEKNUM(TBL_Employees[[#This Row],[Hire Date]],1)</f>
        <v>3</v>
      </c>
      <c r="U388" s="6" t="str">
        <f>TEXT(TBL_Employees[[#This Row],[Hire Date]],"dddd")</f>
        <v>Wednesday</v>
      </c>
    </row>
    <row r="389" spans="1:21" x14ac:dyDescent="0.2">
      <c r="A389" s="15" t="s">
        <v>310</v>
      </c>
      <c r="B389" s="15" t="s">
        <v>1027</v>
      </c>
      <c r="C389" s="15" t="s">
        <v>98</v>
      </c>
      <c r="D389" s="15" t="s">
        <v>27</v>
      </c>
      <c r="E389" s="15" t="s">
        <v>44</v>
      </c>
      <c r="F389" s="15" t="s">
        <v>28</v>
      </c>
      <c r="G389" s="15" t="s">
        <v>18</v>
      </c>
      <c r="H389" s="15">
        <v>43</v>
      </c>
      <c r="I389" s="15">
        <v>42467</v>
      </c>
      <c r="J389" s="15">
        <v>67976</v>
      </c>
      <c r="K389" s="15">
        <v>0</v>
      </c>
      <c r="L389" s="15" t="s">
        <v>19</v>
      </c>
      <c r="M389" s="15" t="s">
        <v>63</v>
      </c>
      <c r="N389" s="17" t="s">
        <v>21</v>
      </c>
      <c r="O389" s="5" t="str">
        <f>IF(LEN(TBL_Employees[[#This Row],[Exit Date]])&gt;0,"Not_Active","Active")</f>
        <v>Active</v>
      </c>
      <c r="P389" s="6">
        <f>IF(TBL_Employees[[#This Row],[Emp_status]]="Not_Active",0,1)</f>
        <v>1</v>
      </c>
      <c r="Q389" s="7">
        <f>IFERROR(TBL_Employees[[#This Row],[Bonus %]]*TBL_Employees[[#This Row],[Annual Salary]],0)</f>
        <v>0</v>
      </c>
      <c r="R389" s="7">
        <f>TBL_Employees[[#This Row],[Bonus Amount]]+TBL_Employees[[#This Row],[Annual Salary]]</f>
        <v>67976</v>
      </c>
      <c r="S389" s="6">
        <f>YEAR(TBL_Employees[[#This Row],[Hire Date]])</f>
        <v>2016</v>
      </c>
      <c r="T389" s="6">
        <f>WEEKNUM(TBL_Employees[[#This Row],[Hire Date]],1)</f>
        <v>15</v>
      </c>
      <c r="U389" s="6" t="str">
        <f>TEXT(TBL_Employees[[#This Row],[Hire Date]],"dddd")</f>
        <v>Thursday</v>
      </c>
    </row>
    <row r="390" spans="1:21" x14ac:dyDescent="0.2">
      <c r="A390" s="15" t="s">
        <v>1028</v>
      </c>
      <c r="B390" s="15" t="s">
        <v>1029</v>
      </c>
      <c r="C390" s="15" t="s">
        <v>64</v>
      </c>
      <c r="D390" s="15" t="s">
        <v>15</v>
      </c>
      <c r="E390" s="15" t="s">
        <v>44</v>
      </c>
      <c r="F390" s="15" t="s">
        <v>28</v>
      </c>
      <c r="G390" s="15" t="s">
        <v>18</v>
      </c>
      <c r="H390" s="15">
        <v>31</v>
      </c>
      <c r="I390" s="15">
        <v>44308</v>
      </c>
      <c r="J390" s="15">
        <v>74215</v>
      </c>
      <c r="K390" s="15">
        <v>0</v>
      </c>
      <c r="L390" s="15" t="s">
        <v>19</v>
      </c>
      <c r="M390" s="15" t="s">
        <v>39</v>
      </c>
      <c r="N390" s="17" t="s">
        <v>21</v>
      </c>
      <c r="O390" s="5" t="str">
        <f>IF(LEN(TBL_Employees[[#This Row],[Exit Date]])&gt;0,"Not_Active","Active")</f>
        <v>Active</v>
      </c>
      <c r="P390" s="6">
        <f>IF(TBL_Employees[[#This Row],[Emp_status]]="Not_Active",0,1)</f>
        <v>1</v>
      </c>
      <c r="Q390" s="7">
        <f>IFERROR(TBL_Employees[[#This Row],[Bonus %]]*TBL_Employees[[#This Row],[Annual Salary]],0)</f>
        <v>0</v>
      </c>
      <c r="R390" s="7">
        <f>TBL_Employees[[#This Row],[Bonus Amount]]+TBL_Employees[[#This Row],[Annual Salary]]</f>
        <v>74215</v>
      </c>
      <c r="S390" s="6">
        <f>YEAR(TBL_Employees[[#This Row],[Hire Date]])</f>
        <v>2021</v>
      </c>
      <c r="T390" s="6">
        <f>WEEKNUM(TBL_Employees[[#This Row],[Hire Date]],1)</f>
        <v>17</v>
      </c>
      <c r="U390" s="6" t="str">
        <f>TEXT(TBL_Employees[[#This Row],[Hire Date]],"dddd")</f>
        <v>Thursday</v>
      </c>
    </row>
    <row r="391" spans="1:21" x14ac:dyDescent="0.2">
      <c r="A391" s="15" t="s">
        <v>1030</v>
      </c>
      <c r="B391" s="15" t="s">
        <v>1031</v>
      </c>
      <c r="C391" s="15" t="s">
        <v>40</v>
      </c>
      <c r="D391" s="15" t="s">
        <v>65</v>
      </c>
      <c r="E391" s="15" t="s">
        <v>36</v>
      </c>
      <c r="F391" s="15" t="s">
        <v>28</v>
      </c>
      <c r="G391" s="15" t="s">
        <v>24</v>
      </c>
      <c r="H391" s="15">
        <v>55</v>
      </c>
      <c r="I391" s="15">
        <v>40340</v>
      </c>
      <c r="J391" s="15">
        <v>187389</v>
      </c>
      <c r="K391" s="15">
        <v>0.25</v>
      </c>
      <c r="L391" s="15" t="s">
        <v>33</v>
      </c>
      <c r="M391" s="15" t="s">
        <v>34</v>
      </c>
      <c r="N391" s="17" t="s">
        <v>21</v>
      </c>
      <c r="O391" s="5" t="str">
        <f>IF(LEN(TBL_Employees[[#This Row],[Exit Date]])&gt;0,"Not_Active","Active")</f>
        <v>Active</v>
      </c>
      <c r="P391" s="6">
        <f>IF(TBL_Employees[[#This Row],[Emp_status]]="Not_Active",0,1)</f>
        <v>1</v>
      </c>
      <c r="Q391" s="7">
        <f>IFERROR(TBL_Employees[[#This Row],[Bonus %]]*TBL_Employees[[#This Row],[Annual Salary]],0)</f>
        <v>46847.25</v>
      </c>
      <c r="R391" s="7">
        <f>TBL_Employees[[#This Row],[Bonus Amount]]+TBL_Employees[[#This Row],[Annual Salary]]</f>
        <v>234236.25</v>
      </c>
      <c r="S391" s="6">
        <f>YEAR(TBL_Employees[[#This Row],[Hire Date]])</f>
        <v>2010</v>
      </c>
      <c r="T391" s="6">
        <f>WEEKNUM(TBL_Employees[[#This Row],[Hire Date]],1)</f>
        <v>24</v>
      </c>
      <c r="U391" s="6" t="str">
        <f>TEXT(TBL_Employees[[#This Row],[Hire Date]],"dddd")</f>
        <v>Friday</v>
      </c>
    </row>
    <row r="392" spans="1:21" x14ac:dyDescent="0.2">
      <c r="A392" s="15" t="s">
        <v>878</v>
      </c>
      <c r="B392" s="15" t="s">
        <v>1032</v>
      </c>
      <c r="C392" s="15" t="s">
        <v>61</v>
      </c>
      <c r="D392" s="15" t="s">
        <v>23</v>
      </c>
      <c r="E392" s="15" t="s">
        <v>44</v>
      </c>
      <c r="F392" s="15" t="s">
        <v>17</v>
      </c>
      <c r="G392" s="15" t="s">
        <v>18</v>
      </c>
      <c r="H392" s="15">
        <v>41</v>
      </c>
      <c r="I392" s="15">
        <v>39747</v>
      </c>
      <c r="J392" s="15">
        <v>131841</v>
      </c>
      <c r="K392" s="15">
        <v>0.13</v>
      </c>
      <c r="L392" s="15" t="s">
        <v>19</v>
      </c>
      <c r="M392" s="15" t="s">
        <v>29</v>
      </c>
      <c r="N392" s="17" t="s">
        <v>21</v>
      </c>
      <c r="O392" s="5" t="str">
        <f>IF(LEN(TBL_Employees[[#This Row],[Exit Date]])&gt;0,"Not_Active","Active")</f>
        <v>Active</v>
      </c>
      <c r="P392" s="6">
        <f>IF(TBL_Employees[[#This Row],[Emp_status]]="Not_Active",0,1)</f>
        <v>1</v>
      </c>
      <c r="Q392" s="7">
        <f>IFERROR(TBL_Employees[[#This Row],[Bonus %]]*TBL_Employees[[#This Row],[Annual Salary]],0)</f>
        <v>17139.330000000002</v>
      </c>
      <c r="R392" s="7">
        <f>TBL_Employees[[#This Row],[Bonus Amount]]+TBL_Employees[[#This Row],[Annual Salary]]</f>
        <v>148980.33000000002</v>
      </c>
      <c r="S392" s="6">
        <f>YEAR(TBL_Employees[[#This Row],[Hire Date]])</f>
        <v>2008</v>
      </c>
      <c r="T392" s="6">
        <f>WEEKNUM(TBL_Employees[[#This Row],[Hire Date]],1)</f>
        <v>44</v>
      </c>
      <c r="U392" s="6" t="str">
        <f>TEXT(TBL_Employees[[#This Row],[Hire Date]],"dddd")</f>
        <v>Sunday</v>
      </c>
    </row>
    <row r="393" spans="1:21" x14ac:dyDescent="0.2">
      <c r="A393" s="15" t="s">
        <v>105</v>
      </c>
      <c r="B393" s="15" t="s">
        <v>1033</v>
      </c>
      <c r="C393" s="15" t="s">
        <v>42</v>
      </c>
      <c r="D393" s="15" t="s">
        <v>65</v>
      </c>
      <c r="E393" s="15" t="s">
        <v>16</v>
      </c>
      <c r="F393" s="15" t="s">
        <v>28</v>
      </c>
      <c r="G393" s="15" t="s">
        <v>24</v>
      </c>
      <c r="H393" s="15">
        <v>34</v>
      </c>
      <c r="I393" s="15">
        <v>40750</v>
      </c>
      <c r="J393" s="15">
        <v>97231</v>
      </c>
      <c r="K393" s="15">
        <v>0</v>
      </c>
      <c r="L393" s="15" t="s">
        <v>33</v>
      </c>
      <c r="M393" s="15" t="s">
        <v>60</v>
      </c>
      <c r="N393" s="17" t="s">
        <v>21</v>
      </c>
      <c r="O393" s="5" t="str">
        <f>IF(LEN(TBL_Employees[[#This Row],[Exit Date]])&gt;0,"Not_Active","Active")</f>
        <v>Active</v>
      </c>
      <c r="P393" s="6">
        <f>IF(TBL_Employees[[#This Row],[Emp_status]]="Not_Active",0,1)</f>
        <v>1</v>
      </c>
      <c r="Q393" s="7">
        <f>IFERROR(TBL_Employees[[#This Row],[Bonus %]]*TBL_Employees[[#This Row],[Annual Salary]],0)</f>
        <v>0</v>
      </c>
      <c r="R393" s="7">
        <f>TBL_Employees[[#This Row],[Bonus Amount]]+TBL_Employees[[#This Row],[Annual Salary]]</f>
        <v>97231</v>
      </c>
      <c r="S393" s="6">
        <f>YEAR(TBL_Employees[[#This Row],[Hire Date]])</f>
        <v>2011</v>
      </c>
      <c r="T393" s="6">
        <f>WEEKNUM(TBL_Employees[[#This Row],[Hire Date]],1)</f>
        <v>31</v>
      </c>
      <c r="U393" s="6" t="str">
        <f>TEXT(TBL_Employees[[#This Row],[Hire Date]],"dddd")</f>
        <v>Tuesday</v>
      </c>
    </row>
    <row r="394" spans="1:21" x14ac:dyDescent="0.2">
      <c r="A394" s="15" t="s">
        <v>114</v>
      </c>
      <c r="B394" s="15" t="s">
        <v>1034</v>
      </c>
      <c r="C394" s="15" t="s">
        <v>61</v>
      </c>
      <c r="D394" s="15" t="s">
        <v>15</v>
      </c>
      <c r="E394" s="15" t="s">
        <v>32</v>
      </c>
      <c r="F394" s="15" t="s">
        <v>17</v>
      </c>
      <c r="G394" s="15" t="s">
        <v>24</v>
      </c>
      <c r="H394" s="15">
        <v>41</v>
      </c>
      <c r="I394" s="15">
        <v>38060</v>
      </c>
      <c r="J394" s="15">
        <v>155004</v>
      </c>
      <c r="K394" s="15">
        <v>0.12</v>
      </c>
      <c r="L394" s="15" t="s">
        <v>19</v>
      </c>
      <c r="M394" s="15" t="s">
        <v>25</v>
      </c>
      <c r="N394" s="17" t="s">
        <v>21</v>
      </c>
      <c r="O394" s="5" t="str">
        <f>IF(LEN(TBL_Employees[[#This Row],[Exit Date]])&gt;0,"Not_Active","Active")</f>
        <v>Active</v>
      </c>
      <c r="P394" s="6">
        <f>IF(TBL_Employees[[#This Row],[Emp_status]]="Not_Active",0,1)</f>
        <v>1</v>
      </c>
      <c r="Q394" s="7">
        <f>IFERROR(TBL_Employees[[#This Row],[Bonus %]]*TBL_Employees[[#This Row],[Annual Salary]],0)</f>
        <v>18600.48</v>
      </c>
      <c r="R394" s="7">
        <f>TBL_Employees[[#This Row],[Bonus Amount]]+TBL_Employees[[#This Row],[Annual Salary]]</f>
        <v>173604.48000000001</v>
      </c>
      <c r="S394" s="6">
        <f>YEAR(TBL_Employees[[#This Row],[Hire Date]])</f>
        <v>2004</v>
      </c>
      <c r="T394" s="6">
        <f>WEEKNUM(TBL_Employees[[#This Row],[Hire Date]],1)</f>
        <v>12</v>
      </c>
      <c r="U394" s="6" t="str">
        <f>TEXT(TBL_Employees[[#This Row],[Hire Date]],"dddd")</f>
        <v>Sunday</v>
      </c>
    </row>
    <row r="395" spans="1:21" x14ac:dyDescent="0.2">
      <c r="A395" s="15" t="s">
        <v>1035</v>
      </c>
      <c r="B395" s="15" t="s">
        <v>1036</v>
      </c>
      <c r="C395" s="15" t="s">
        <v>76</v>
      </c>
      <c r="D395" s="15" t="s">
        <v>27</v>
      </c>
      <c r="E395" s="15" t="s">
        <v>36</v>
      </c>
      <c r="F395" s="15" t="s">
        <v>28</v>
      </c>
      <c r="G395" s="15" t="s">
        <v>24</v>
      </c>
      <c r="H395" s="15">
        <v>40</v>
      </c>
      <c r="I395" s="15">
        <v>39293</v>
      </c>
      <c r="J395" s="15">
        <v>41859</v>
      </c>
      <c r="K395" s="15">
        <v>0</v>
      </c>
      <c r="L395" s="15" t="s">
        <v>19</v>
      </c>
      <c r="M395" s="15" t="s">
        <v>63</v>
      </c>
      <c r="N395" s="17" t="s">
        <v>21</v>
      </c>
      <c r="O395" s="5" t="str">
        <f>IF(LEN(TBL_Employees[[#This Row],[Exit Date]])&gt;0,"Not_Active","Active")</f>
        <v>Active</v>
      </c>
      <c r="P395" s="6">
        <f>IF(TBL_Employees[[#This Row],[Emp_status]]="Not_Active",0,1)</f>
        <v>1</v>
      </c>
      <c r="Q395" s="7">
        <f>IFERROR(TBL_Employees[[#This Row],[Bonus %]]*TBL_Employees[[#This Row],[Annual Salary]],0)</f>
        <v>0</v>
      </c>
      <c r="R395" s="7">
        <f>TBL_Employees[[#This Row],[Bonus Amount]]+TBL_Employees[[#This Row],[Annual Salary]]</f>
        <v>41859</v>
      </c>
      <c r="S395" s="6">
        <f>YEAR(TBL_Employees[[#This Row],[Hire Date]])</f>
        <v>2007</v>
      </c>
      <c r="T395" s="6">
        <f>WEEKNUM(TBL_Employees[[#This Row],[Hire Date]],1)</f>
        <v>31</v>
      </c>
      <c r="U395" s="6" t="str">
        <f>TEXT(TBL_Employees[[#This Row],[Hire Date]],"dddd")</f>
        <v>Monday</v>
      </c>
    </row>
    <row r="396" spans="1:21" x14ac:dyDescent="0.2">
      <c r="A396" s="15" t="s">
        <v>1037</v>
      </c>
      <c r="B396" s="15" t="s">
        <v>1038</v>
      </c>
      <c r="C396" s="15" t="s">
        <v>73</v>
      </c>
      <c r="D396" s="15" t="s">
        <v>27</v>
      </c>
      <c r="E396" s="15" t="s">
        <v>36</v>
      </c>
      <c r="F396" s="15" t="s">
        <v>28</v>
      </c>
      <c r="G396" s="15" t="s">
        <v>47</v>
      </c>
      <c r="H396" s="15">
        <v>42</v>
      </c>
      <c r="I396" s="15">
        <v>38984</v>
      </c>
      <c r="J396" s="15">
        <v>52733</v>
      </c>
      <c r="K396" s="15">
        <v>0</v>
      </c>
      <c r="L396" s="15" t="s">
        <v>19</v>
      </c>
      <c r="M396" s="15" t="s">
        <v>20</v>
      </c>
      <c r="N396" s="17" t="s">
        <v>21</v>
      </c>
      <c r="O396" s="5" t="str">
        <f>IF(LEN(TBL_Employees[[#This Row],[Exit Date]])&gt;0,"Not_Active","Active")</f>
        <v>Active</v>
      </c>
      <c r="P396" s="6">
        <f>IF(TBL_Employees[[#This Row],[Emp_status]]="Not_Active",0,1)</f>
        <v>1</v>
      </c>
      <c r="Q396" s="7">
        <f>IFERROR(TBL_Employees[[#This Row],[Bonus %]]*TBL_Employees[[#This Row],[Annual Salary]],0)</f>
        <v>0</v>
      </c>
      <c r="R396" s="7">
        <f>TBL_Employees[[#This Row],[Bonus Amount]]+TBL_Employees[[#This Row],[Annual Salary]]</f>
        <v>52733</v>
      </c>
      <c r="S396" s="6">
        <f>YEAR(TBL_Employees[[#This Row],[Hire Date]])</f>
        <v>2006</v>
      </c>
      <c r="T396" s="6">
        <f>WEEKNUM(TBL_Employees[[#This Row],[Hire Date]],1)</f>
        <v>39</v>
      </c>
      <c r="U396" s="6" t="str">
        <f>TEXT(TBL_Employees[[#This Row],[Hire Date]],"dddd")</f>
        <v>Sunday</v>
      </c>
    </row>
    <row r="397" spans="1:21" x14ac:dyDescent="0.2">
      <c r="A397" s="15" t="s">
        <v>1039</v>
      </c>
      <c r="B397" s="15" t="s">
        <v>1040</v>
      </c>
      <c r="C397" s="15" t="s">
        <v>14</v>
      </c>
      <c r="D397" s="15" t="s">
        <v>23</v>
      </c>
      <c r="E397" s="15" t="s">
        <v>32</v>
      </c>
      <c r="F397" s="15" t="s">
        <v>28</v>
      </c>
      <c r="G397" s="15" t="s">
        <v>24</v>
      </c>
      <c r="H397" s="15">
        <v>31</v>
      </c>
      <c r="I397" s="15">
        <v>42250</v>
      </c>
      <c r="J397" s="15">
        <v>250953</v>
      </c>
      <c r="K397" s="15">
        <v>0.34</v>
      </c>
      <c r="L397" s="15" t="s">
        <v>19</v>
      </c>
      <c r="M397" s="15" t="s">
        <v>29</v>
      </c>
      <c r="N397" s="17" t="s">
        <v>21</v>
      </c>
      <c r="O397" s="5" t="str">
        <f>IF(LEN(TBL_Employees[[#This Row],[Exit Date]])&gt;0,"Not_Active","Active")</f>
        <v>Active</v>
      </c>
      <c r="P397" s="6">
        <f>IF(TBL_Employees[[#This Row],[Emp_status]]="Not_Active",0,1)</f>
        <v>1</v>
      </c>
      <c r="Q397" s="7">
        <f>IFERROR(TBL_Employees[[#This Row],[Bonus %]]*TBL_Employees[[#This Row],[Annual Salary]],0)</f>
        <v>85324.02</v>
      </c>
      <c r="R397" s="7">
        <f>TBL_Employees[[#This Row],[Bonus Amount]]+TBL_Employees[[#This Row],[Annual Salary]]</f>
        <v>336277.02</v>
      </c>
      <c r="S397" s="6">
        <f>YEAR(TBL_Employees[[#This Row],[Hire Date]])</f>
        <v>2015</v>
      </c>
      <c r="T397" s="6">
        <f>WEEKNUM(TBL_Employees[[#This Row],[Hire Date]],1)</f>
        <v>36</v>
      </c>
      <c r="U397" s="6" t="str">
        <f>TEXT(TBL_Employees[[#This Row],[Hire Date]],"dddd")</f>
        <v>Thursday</v>
      </c>
    </row>
    <row r="398" spans="1:21" x14ac:dyDescent="0.2">
      <c r="A398" s="15" t="s">
        <v>1041</v>
      </c>
      <c r="B398" s="15" t="s">
        <v>1042</v>
      </c>
      <c r="C398" s="15" t="s">
        <v>40</v>
      </c>
      <c r="D398" s="15" t="s">
        <v>43</v>
      </c>
      <c r="E398" s="15" t="s">
        <v>16</v>
      </c>
      <c r="F398" s="15" t="s">
        <v>28</v>
      </c>
      <c r="G398" s="15" t="s">
        <v>24</v>
      </c>
      <c r="H398" s="15">
        <v>49</v>
      </c>
      <c r="I398" s="15">
        <v>36210</v>
      </c>
      <c r="J398" s="15">
        <v>191807</v>
      </c>
      <c r="K398" s="15">
        <v>0.21</v>
      </c>
      <c r="L398" s="15" t="s">
        <v>33</v>
      </c>
      <c r="M398" s="15" t="s">
        <v>80</v>
      </c>
      <c r="N398" s="17" t="s">
        <v>21</v>
      </c>
      <c r="O398" s="5" t="str">
        <f>IF(LEN(TBL_Employees[[#This Row],[Exit Date]])&gt;0,"Not_Active","Active")</f>
        <v>Active</v>
      </c>
      <c r="P398" s="6">
        <f>IF(TBL_Employees[[#This Row],[Emp_status]]="Not_Active",0,1)</f>
        <v>1</v>
      </c>
      <c r="Q398" s="7">
        <f>IFERROR(TBL_Employees[[#This Row],[Bonus %]]*TBL_Employees[[#This Row],[Annual Salary]],0)</f>
        <v>40279.47</v>
      </c>
      <c r="R398" s="7">
        <f>TBL_Employees[[#This Row],[Bonus Amount]]+TBL_Employees[[#This Row],[Annual Salary]]</f>
        <v>232086.47</v>
      </c>
      <c r="S398" s="6">
        <f>YEAR(TBL_Employees[[#This Row],[Hire Date]])</f>
        <v>1999</v>
      </c>
      <c r="T398" s="6">
        <f>WEEKNUM(TBL_Employees[[#This Row],[Hire Date]],1)</f>
        <v>8</v>
      </c>
      <c r="U398" s="6" t="str">
        <f>TEXT(TBL_Employees[[#This Row],[Hire Date]],"dddd")</f>
        <v>Friday</v>
      </c>
    </row>
    <row r="399" spans="1:21" x14ac:dyDescent="0.2">
      <c r="A399" s="15" t="s">
        <v>1043</v>
      </c>
      <c r="B399" s="15" t="s">
        <v>1044</v>
      </c>
      <c r="C399" s="15" t="s">
        <v>55</v>
      </c>
      <c r="D399" s="15" t="s">
        <v>27</v>
      </c>
      <c r="E399" s="15" t="s">
        <v>44</v>
      </c>
      <c r="F399" s="15" t="s">
        <v>28</v>
      </c>
      <c r="G399" s="15" t="s">
        <v>24</v>
      </c>
      <c r="H399" s="15">
        <v>42</v>
      </c>
      <c r="I399" s="15">
        <v>41813</v>
      </c>
      <c r="J399" s="15">
        <v>64677</v>
      </c>
      <c r="K399" s="15">
        <v>0</v>
      </c>
      <c r="L399" s="15" t="s">
        <v>33</v>
      </c>
      <c r="M399" s="15" t="s">
        <v>80</v>
      </c>
      <c r="N399" s="17" t="s">
        <v>21</v>
      </c>
      <c r="O399" s="5" t="str">
        <f>IF(LEN(TBL_Employees[[#This Row],[Exit Date]])&gt;0,"Not_Active","Active")</f>
        <v>Active</v>
      </c>
      <c r="P399" s="6">
        <f>IF(TBL_Employees[[#This Row],[Emp_status]]="Not_Active",0,1)</f>
        <v>1</v>
      </c>
      <c r="Q399" s="7">
        <f>IFERROR(TBL_Employees[[#This Row],[Bonus %]]*TBL_Employees[[#This Row],[Annual Salary]],0)</f>
        <v>0</v>
      </c>
      <c r="R399" s="7">
        <f>TBL_Employees[[#This Row],[Bonus Amount]]+TBL_Employees[[#This Row],[Annual Salary]]</f>
        <v>64677</v>
      </c>
      <c r="S399" s="6">
        <f>YEAR(TBL_Employees[[#This Row],[Hire Date]])</f>
        <v>2014</v>
      </c>
      <c r="T399" s="6">
        <f>WEEKNUM(TBL_Employees[[#This Row],[Hire Date]],1)</f>
        <v>26</v>
      </c>
      <c r="U399" s="6" t="str">
        <f>TEXT(TBL_Employees[[#This Row],[Hire Date]],"dddd")</f>
        <v>Monday</v>
      </c>
    </row>
    <row r="400" spans="1:21" x14ac:dyDescent="0.2">
      <c r="A400" s="15" t="s">
        <v>681</v>
      </c>
      <c r="B400" s="15" t="s">
        <v>1045</v>
      </c>
      <c r="C400" s="15" t="s">
        <v>61</v>
      </c>
      <c r="D400" s="15" t="s">
        <v>27</v>
      </c>
      <c r="E400" s="15" t="s">
        <v>32</v>
      </c>
      <c r="F400" s="15" t="s">
        <v>28</v>
      </c>
      <c r="G400" s="15" t="s">
        <v>18</v>
      </c>
      <c r="H400" s="15">
        <v>46</v>
      </c>
      <c r="I400" s="15">
        <v>38244</v>
      </c>
      <c r="J400" s="15">
        <v>130274</v>
      </c>
      <c r="K400" s="15">
        <v>0.11</v>
      </c>
      <c r="L400" s="15" t="s">
        <v>19</v>
      </c>
      <c r="M400" s="15" t="s">
        <v>20</v>
      </c>
      <c r="N400" s="17" t="s">
        <v>21</v>
      </c>
      <c r="O400" s="5" t="str">
        <f>IF(LEN(TBL_Employees[[#This Row],[Exit Date]])&gt;0,"Not_Active","Active")</f>
        <v>Active</v>
      </c>
      <c r="P400" s="6">
        <f>IF(TBL_Employees[[#This Row],[Emp_status]]="Not_Active",0,1)</f>
        <v>1</v>
      </c>
      <c r="Q400" s="7">
        <f>IFERROR(TBL_Employees[[#This Row],[Bonus %]]*TBL_Employees[[#This Row],[Annual Salary]],0)</f>
        <v>14330.14</v>
      </c>
      <c r="R400" s="7">
        <f>TBL_Employees[[#This Row],[Bonus Amount]]+TBL_Employees[[#This Row],[Annual Salary]]</f>
        <v>144604.14000000001</v>
      </c>
      <c r="S400" s="6">
        <f>YEAR(TBL_Employees[[#This Row],[Hire Date]])</f>
        <v>2004</v>
      </c>
      <c r="T400" s="6">
        <f>WEEKNUM(TBL_Employees[[#This Row],[Hire Date]],1)</f>
        <v>38</v>
      </c>
      <c r="U400" s="6" t="str">
        <f>TEXT(TBL_Employees[[#This Row],[Hire Date]],"dddd")</f>
        <v>Tuesday</v>
      </c>
    </row>
    <row r="401" spans="1:21" x14ac:dyDescent="0.2">
      <c r="A401" s="15" t="s">
        <v>1046</v>
      </c>
      <c r="B401" s="15" t="s">
        <v>1047</v>
      </c>
      <c r="C401" s="15" t="s">
        <v>71</v>
      </c>
      <c r="D401" s="15" t="s">
        <v>27</v>
      </c>
      <c r="E401" s="15" t="s">
        <v>16</v>
      </c>
      <c r="F401" s="15" t="s">
        <v>28</v>
      </c>
      <c r="G401" s="15" t="s">
        <v>24</v>
      </c>
      <c r="H401" s="15">
        <v>37</v>
      </c>
      <c r="I401" s="15">
        <v>42922</v>
      </c>
      <c r="J401" s="15">
        <v>96331</v>
      </c>
      <c r="K401" s="15">
        <v>0</v>
      </c>
      <c r="L401" s="15" t="s">
        <v>33</v>
      </c>
      <c r="M401" s="15" t="s">
        <v>74</v>
      </c>
      <c r="N401" s="17" t="s">
        <v>21</v>
      </c>
      <c r="O401" s="5" t="str">
        <f>IF(LEN(TBL_Employees[[#This Row],[Exit Date]])&gt;0,"Not_Active","Active")</f>
        <v>Active</v>
      </c>
      <c r="P401" s="6">
        <f>IF(TBL_Employees[[#This Row],[Emp_status]]="Not_Active",0,1)</f>
        <v>1</v>
      </c>
      <c r="Q401" s="7">
        <f>IFERROR(TBL_Employees[[#This Row],[Bonus %]]*TBL_Employees[[#This Row],[Annual Salary]],0)</f>
        <v>0</v>
      </c>
      <c r="R401" s="7">
        <f>TBL_Employees[[#This Row],[Bonus Amount]]+TBL_Employees[[#This Row],[Annual Salary]]</f>
        <v>96331</v>
      </c>
      <c r="S401" s="6">
        <f>YEAR(TBL_Employees[[#This Row],[Hire Date]])</f>
        <v>2017</v>
      </c>
      <c r="T401" s="6">
        <f>WEEKNUM(TBL_Employees[[#This Row],[Hire Date]],1)</f>
        <v>27</v>
      </c>
      <c r="U401" s="6" t="str">
        <f>TEXT(TBL_Employees[[#This Row],[Hire Date]],"dddd")</f>
        <v>Thursday</v>
      </c>
    </row>
    <row r="402" spans="1:21" x14ac:dyDescent="0.2">
      <c r="A402" s="15" t="s">
        <v>1048</v>
      </c>
      <c r="B402" s="15" t="s">
        <v>1049</v>
      </c>
      <c r="C402" s="15" t="s">
        <v>61</v>
      </c>
      <c r="D402" s="15" t="s">
        <v>15</v>
      </c>
      <c r="E402" s="15" t="s">
        <v>16</v>
      </c>
      <c r="F402" s="15" t="s">
        <v>17</v>
      </c>
      <c r="G402" s="15" t="s">
        <v>18</v>
      </c>
      <c r="H402" s="15">
        <v>51</v>
      </c>
      <c r="I402" s="15">
        <v>38835</v>
      </c>
      <c r="J402" s="15">
        <v>150758</v>
      </c>
      <c r="K402" s="15">
        <v>0.13</v>
      </c>
      <c r="L402" s="15" t="s">
        <v>19</v>
      </c>
      <c r="M402" s="15" t="s">
        <v>20</v>
      </c>
      <c r="N402" s="17">
        <v>39310</v>
      </c>
      <c r="O402" s="5" t="str">
        <f>IF(LEN(TBL_Employees[[#This Row],[Exit Date]])&gt;0,"Not_Active","Active")</f>
        <v>Not_Active</v>
      </c>
      <c r="P402" s="6">
        <f>IF(TBL_Employees[[#This Row],[Emp_status]]="Not_Active",0,1)</f>
        <v>0</v>
      </c>
      <c r="Q402" s="7">
        <f>IFERROR(TBL_Employees[[#This Row],[Bonus %]]*TBL_Employees[[#This Row],[Annual Salary]],0)</f>
        <v>19598.54</v>
      </c>
      <c r="R402" s="7">
        <f>TBL_Employees[[#This Row],[Bonus Amount]]+TBL_Employees[[#This Row],[Annual Salary]]</f>
        <v>170356.54</v>
      </c>
      <c r="S402" s="6">
        <f>YEAR(TBL_Employees[[#This Row],[Hire Date]])</f>
        <v>2006</v>
      </c>
      <c r="T402" s="6">
        <f>WEEKNUM(TBL_Employees[[#This Row],[Hire Date]],1)</f>
        <v>17</v>
      </c>
      <c r="U402" s="6" t="str">
        <f>TEXT(TBL_Employees[[#This Row],[Hire Date]],"dddd")</f>
        <v>Friday</v>
      </c>
    </row>
    <row r="403" spans="1:21" x14ac:dyDescent="0.2">
      <c r="A403" s="15" t="s">
        <v>347</v>
      </c>
      <c r="B403" s="15" t="s">
        <v>1050</v>
      </c>
      <c r="C403" s="15" t="s">
        <v>40</v>
      </c>
      <c r="D403" s="15" t="s">
        <v>31</v>
      </c>
      <c r="E403" s="15" t="s">
        <v>32</v>
      </c>
      <c r="F403" s="15" t="s">
        <v>28</v>
      </c>
      <c r="G403" s="15" t="s">
        <v>51</v>
      </c>
      <c r="H403" s="15">
        <v>46</v>
      </c>
      <c r="I403" s="15">
        <v>41839</v>
      </c>
      <c r="J403" s="15">
        <v>173629</v>
      </c>
      <c r="K403" s="15">
        <v>0.21</v>
      </c>
      <c r="L403" s="15" t="s">
        <v>52</v>
      </c>
      <c r="M403" s="15" t="s">
        <v>53</v>
      </c>
      <c r="N403" s="17" t="s">
        <v>21</v>
      </c>
      <c r="O403" s="5" t="str">
        <f>IF(LEN(TBL_Employees[[#This Row],[Exit Date]])&gt;0,"Not_Active","Active")</f>
        <v>Active</v>
      </c>
      <c r="P403" s="6">
        <f>IF(TBL_Employees[[#This Row],[Emp_status]]="Not_Active",0,1)</f>
        <v>1</v>
      </c>
      <c r="Q403" s="7">
        <f>IFERROR(TBL_Employees[[#This Row],[Bonus %]]*TBL_Employees[[#This Row],[Annual Salary]],0)</f>
        <v>36462.089999999997</v>
      </c>
      <c r="R403" s="7">
        <f>TBL_Employees[[#This Row],[Bonus Amount]]+TBL_Employees[[#This Row],[Annual Salary]]</f>
        <v>210091.09</v>
      </c>
      <c r="S403" s="6">
        <f>YEAR(TBL_Employees[[#This Row],[Hire Date]])</f>
        <v>2014</v>
      </c>
      <c r="T403" s="6">
        <f>WEEKNUM(TBL_Employees[[#This Row],[Hire Date]],1)</f>
        <v>29</v>
      </c>
      <c r="U403" s="6" t="str">
        <f>TEXT(TBL_Employees[[#This Row],[Hire Date]],"dddd")</f>
        <v>Saturday</v>
      </c>
    </row>
    <row r="404" spans="1:21" x14ac:dyDescent="0.2">
      <c r="A404" s="15" t="s">
        <v>1051</v>
      </c>
      <c r="B404" s="15" t="s">
        <v>1052</v>
      </c>
      <c r="C404" s="15" t="s">
        <v>88</v>
      </c>
      <c r="D404" s="15" t="s">
        <v>27</v>
      </c>
      <c r="E404" s="15" t="s">
        <v>32</v>
      </c>
      <c r="F404" s="15" t="s">
        <v>28</v>
      </c>
      <c r="G404" s="15" t="s">
        <v>47</v>
      </c>
      <c r="H404" s="15">
        <v>55</v>
      </c>
      <c r="I404" s="15">
        <v>35919</v>
      </c>
      <c r="J404" s="15">
        <v>62174</v>
      </c>
      <c r="K404" s="15">
        <v>0</v>
      </c>
      <c r="L404" s="15" t="s">
        <v>19</v>
      </c>
      <c r="M404" s="15" t="s">
        <v>20</v>
      </c>
      <c r="N404" s="17" t="s">
        <v>21</v>
      </c>
      <c r="O404" s="5" t="str">
        <f>IF(LEN(TBL_Employees[[#This Row],[Exit Date]])&gt;0,"Not_Active","Active")</f>
        <v>Active</v>
      </c>
      <c r="P404" s="6">
        <f>IF(TBL_Employees[[#This Row],[Emp_status]]="Not_Active",0,1)</f>
        <v>1</v>
      </c>
      <c r="Q404" s="7">
        <f>IFERROR(TBL_Employees[[#This Row],[Bonus %]]*TBL_Employees[[#This Row],[Annual Salary]],0)</f>
        <v>0</v>
      </c>
      <c r="R404" s="7">
        <f>TBL_Employees[[#This Row],[Bonus Amount]]+TBL_Employees[[#This Row],[Annual Salary]]</f>
        <v>62174</v>
      </c>
      <c r="S404" s="6">
        <f>YEAR(TBL_Employees[[#This Row],[Hire Date]])</f>
        <v>1998</v>
      </c>
      <c r="T404" s="6">
        <f>WEEKNUM(TBL_Employees[[#This Row],[Hire Date]],1)</f>
        <v>19</v>
      </c>
      <c r="U404" s="6" t="str">
        <f>TEXT(TBL_Employees[[#This Row],[Hire Date]],"dddd")</f>
        <v>Monday</v>
      </c>
    </row>
    <row r="405" spans="1:21" x14ac:dyDescent="0.2">
      <c r="A405" s="15" t="s">
        <v>1053</v>
      </c>
      <c r="B405" s="15" t="s">
        <v>1054</v>
      </c>
      <c r="C405" s="15" t="s">
        <v>64</v>
      </c>
      <c r="D405" s="15" t="s">
        <v>65</v>
      </c>
      <c r="E405" s="15" t="s">
        <v>36</v>
      </c>
      <c r="F405" s="15" t="s">
        <v>28</v>
      </c>
      <c r="G405" s="15" t="s">
        <v>18</v>
      </c>
      <c r="H405" s="15">
        <v>43</v>
      </c>
      <c r="I405" s="15">
        <v>43028</v>
      </c>
      <c r="J405" s="15">
        <v>56555</v>
      </c>
      <c r="K405" s="15">
        <v>0</v>
      </c>
      <c r="L405" s="15" t="s">
        <v>19</v>
      </c>
      <c r="M405" s="15" t="s">
        <v>39</v>
      </c>
      <c r="N405" s="17" t="s">
        <v>21</v>
      </c>
      <c r="O405" s="5" t="str">
        <f>IF(LEN(TBL_Employees[[#This Row],[Exit Date]])&gt;0,"Not_Active","Active")</f>
        <v>Active</v>
      </c>
      <c r="P405" s="6">
        <f>IF(TBL_Employees[[#This Row],[Emp_status]]="Not_Active",0,1)</f>
        <v>1</v>
      </c>
      <c r="Q405" s="7">
        <f>IFERROR(TBL_Employees[[#This Row],[Bonus %]]*TBL_Employees[[#This Row],[Annual Salary]],0)</f>
        <v>0</v>
      </c>
      <c r="R405" s="7">
        <f>TBL_Employees[[#This Row],[Bonus Amount]]+TBL_Employees[[#This Row],[Annual Salary]]</f>
        <v>56555</v>
      </c>
      <c r="S405" s="6">
        <f>YEAR(TBL_Employees[[#This Row],[Hire Date]])</f>
        <v>2017</v>
      </c>
      <c r="T405" s="6">
        <f>WEEKNUM(TBL_Employees[[#This Row],[Hire Date]],1)</f>
        <v>42</v>
      </c>
      <c r="U405" s="6" t="str">
        <f>TEXT(TBL_Employees[[#This Row],[Hire Date]],"dddd")</f>
        <v>Friday</v>
      </c>
    </row>
    <row r="406" spans="1:21" x14ac:dyDescent="0.2">
      <c r="A406" s="15" t="s">
        <v>1055</v>
      </c>
      <c r="B406" s="15" t="s">
        <v>1056</v>
      </c>
      <c r="C406" s="15" t="s">
        <v>64</v>
      </c>
      <c r="D406" s="15" t="s">
        <v>43</v>
      </c>
      <c r="E406" s="15" t="s">
        <v>36</v>
      </c>
      <c r="F406" s="15" t="s">
        <v>28</v>
      </c>
      <c r="G406" s="15" t="s">
        <v>18</v>
      </c>
      <c r="H406" s="15">
        <v>48</v>
      </c>
      <c r="I406" s="15">
        <v>38623</v>
      </c>
      <c r="J406" s="15">
        <v>74655</v>
      </c>
      <c r="K406" s="15">
        <v>0</v>
      </c>
      <c r="L406" s="15" t="s">
        <v>19</v>
      </c>
      <c r="M406" s="15" t="s">
        <v>25</v>
      </c>
      <c r="N406" s="17" t="s">
        <v>21</v>
      </c>
      <c r="O406" s="5" t="str">
        <f>IF(LEN(TBL_Employees[[#This Row],[Exit Date]])&gt;0,"Not_Active","Active")</f>
        <v>Active</v>
      </c>
      <c r="P406" s="6">
        <f>IF(TBL_Employees[[#This Row],[Emp_status]]="Not_Active",0,1)</f>
        <v>1</v>
      </c>
      <c r="Q406" s="7">
        <f>IFERROR(TBL_Employees[[#This Row],[Bonus %]]*TBL_Employees[[#This Row],[Annual Salary]],0)</f>
        <v>0</v>
      </c>
      <c r="R406" s="7">
        <f>TBL_Employees[[#This Row],[Bonus Amount]]+TBL_Employees[[#This Row],[Annual Salary]]</f>
        <v>74655</v>
      </c>
      <c r="S406" s="6">
        <f>YEAR(TBL_Employees[[#This Row],[Hire Date]])</f>
        <v>2005</v>
      </c>
      <c r="T406" s="6">
        <f>WEEKNUM(TBL_Employees[[#This Row],[Hire Date]],1)</f>
        <v>40</v>
      </c>
      <c r="U406" s="6" t="str">
        <f>TEXT(TBL_Employees[[#This Row],[Hire Date]],"dddd")</f>
        <v>Wednesday</v>
      </c>
    </row>
    <row r="407" spans="1:21" x14ac:dyDescent="0.2">
      <c r="A407" s="15" t="s">
        <v>180</v>
      </c>
      <c r="B407" s="15" t="s">
        <v>147</v>
      </c>
      <c r="C407" s="15" t="s">
        <v>98</v>
      </c>
      <c r="D407" s="15" t="s">
        <v>27</v>
      </c>
      <c r="E407" s="15" t="s">
        <v>32</v>
      </c>
      <c r="F407" s="15" t="s">
        <v>28</v>
      </c>
      <c r="G407" s="15" t="s">
        <v>18</v>
      </c>
      <c r="H407" s="15">
        <v>48</v>
      </c>
      <c r="I407" s="15">
        <v>37844</v>
      </c>
      <c r="J407" s="15">
        <v>93017</v>
      </c>
      <c r="K407" s="15">
        <v>0</v>
      </c>
      <c r="L407" s="15" t="s">
        <v>19</v>
      </c>
      <c r="M407" s="15" t="s">
        <v>63</v>
      </c>
      <c r="N407" s="17" t="s">
        <v>21</v>
      </c>
      <c r="O407" s="5" t="str">
        <f>IF(LEN(TBL_Employees[[#This Row],[Exit Date]])&gt;0,"Not_Active","Active")</f>
        <v>Active</v>
      </c>
      <c r="P407" s="6">
        <f>IF(TBL_Employees[[#This Row],[Emp_status]]="Not_Active",0,1)</f>
        <v>1</v>
      </c>
      <c r="Q407" s="7">
        <f>IFERROR(TBL_Employees[[#This Row],[Bonus %]]*TBL_Employees[[#This Row],[Annual Salary]],0)</f>
        <v>0</v>
      </c>
      <c r="R407" s="7">
        <f>TBL_Employees[[#This Row],[Bonus Amount]]+TBL_Employees[[#This Row],[Annual Salary]]</f>
        <v>93017</v>
      </c>
      <c r="S407" s="6">
        <f>YEAR(TBL_Employees[[#This Row],[Hire Date]])</f>
        <v>2003</v>
      </c>
      <c r="T407" s="6">
        <f>WEEKNUM(TBL_Employees[[#This Row],[Hire Date]],1)</f>
        <v>33</v>
      </c>
      <c r="U407" s="6" t="str">
        <f>TEXT(TBL_Employees[[#This Row],[Hire Date]],"dddd")</f>
        <v>Monday</v>
      </c>
    </row>
    <row r="408" spans="1:21" x14ac:dyDescent="0.2">
      <c r="A408" s="15" t="s">
        <v>156</v>
      </c>
      <c r="B408" s="15" t="s">
        <v>1057</v>
      </c>
      <c r="C408" s="15" t="s">
        <v>42</v>
      </c>
      <c r="D408" s="15" t="s">
        <v>43</v>
      </c>
      <c r="E408" s="15" t="s">
        <v>36</v>
      </c>
      <c r="F408" s="15" t="s">
        <v>28</v>
      </c>
      <c r="G408" s="15" t="s">
        <v>24</v>
      </c>
      <c r="H408" s="15">
        <v>51</v>
      </c>
      <c r="I408" s="15">
        <v>41013</v>
      </c>
      <c r="J408" s="15">
        <v>82300</v>
      </c>
      <c r="K408" s="15">
        <v>0</v>
      </c>
      <c r="L408" s="15" t="s">
        <v>33</v>
      </c>
      <c r="M408" s="15" t="s">
        <v>34</v>
      </c>
      <c r="N408" s="17" t="s">
        <v>21</v>
      </c>
      <c r="O408" s="5" t="str">
        <f>IF(LEN(TBL_Employees[[#This Row],[Exit Date]])&gt;0,"Not_Active","Active")</f>
        <v>Active</v>
      </c>
      <c r="P408" s="6">
        <f>IF(TBL_Employees[[#This Row],[Emp_status]]="Not_Active",0,1)</f>
        <v>1</v>
      </c>
      <c r="Q408" s="7">
        <f>IFERROR(TBL_Employees[[#This Row],[Bonus %]]*TBL_Employees[[#This Row],[Annual Salary]],0)</f>
        <v>0</v>
      </c>
      <c r="R408" s="7">
        <f>TBL_Employees[[#This Row],[Bonus Amount]]+TBL_Employees[[#This Row],[Annual Salary]]</f>
        <v>82300</v>
      </c>
      <c r="S408" s="6">
        <f>YEAR(TBL_Employees[[#This Row],[Hire Date]])</f>
        <v>2012</v>
      </c>
      <c r="T408" s="6">
        <f>WEEKNUM(TBL_Employees[[#This Row],[Hire Date]],1)</f>
        <v>15</v>
      </c>
      <c r="U408" s="6" t="str">
        <f>TEXT(TBL_Employees[[#This Row],[Hire Date]],"dddd")</f>
        <v>Saturday</v>
      </c>
    </row>
    <row r="409" spans="1:21" x14ac:dyDescent="0.2">
      <c r="A409" s="15" t="s">
        <v>1058</v>
      </c>
      <c r="B409" s="15" t="s">
        <v>1059</v>
      </c>
      <c r="C409" s="15" t="s">
        <v>59</v>
      </c>
      <c r="D409" s="15" t="s">
        <v>31</v>
      </c>
      <c r="E409" s="15" t="s">
        <v>16</v>
      </c>
      <c r="F409" s="15" t="s">
        <v>17</v>
      </c>
      <c r="G409" s="15" t="s">
        <v>18</v>
      </c>
      <c r="H409" s="15">
        <v>46</v>
      </c>
      <c r="I409" s="15">
        <v>39471</v>
      </c>
      <c r="J409" s="15">
        <v>91621</v>
      </c>
      <c r="K409" s="15">
        <v>0</v>
      </c>
      <c r="L409" s="15" t="s">
        <v>19</v>
      </c>
      <c r="M409" s="15" t="s">
        <v>20</v>
      </c>
      <c r="N409" s="17" t="s">
        <v>21</v>
      </c>
      <c r="O409" s="5" t="str">
        <f>IF(LEN(TBL_Employees[[#This Row],[Exit Date]])&gt;0,"Not_Active","Active")</f>
        <v>Active</v>
      </c>
      <c r="P409" s="6">
        <f>IF(TBL_Employees[[#This Row],[Emp_status]]="Not_Active",0,1)</f>
        <v>1</v>
      </c>
      <c r="Q409" s="7">
        <f>IFERROR(TBL_Employees[[#This Row],[Bonus %]]*TBL_Employees[[#This Row],[Annual Salary]],0)</f>
        <v>0</v>
      </c>
      <c r="R409" s="7">
        <f>TBL_Employees[[#This Row],[Bonus Amount]]+TBL_Employees[[#This Row],[Annual Salary]]</f>
        <v>91621</v>
      </c>
      <c r="S409" s="6">
        <f>YEAR(TBL_Employees[[#This Row],[Hire Date]])</f>
        <v>2008</v>
      </c>
      <c r="T409" s="6">
        <f>WEEKNUM(TBL_Employees[[#This Row],[Hire Date]],1)</f>
        <v>4</v>
      </c>
      <c r="U409" s="6" t="str">
        <f>TEXT(TBL_Employees[[#This Row],[Hire Date]],"dddd")</f>
        <v>Thursday</v>
      </c>
    </row>
    <row r="410" spans="1:21" x14ac:dyDescent="0.2">
      <c r="A410" s="15" t="s">
        <v>1060</v>
      </c>
      <c r="B410" s="15" t="s">
        <v>1061</v>
      </c>
      <c r="C410" s="15" t="s">
        <v>42</v>
      </c>
      <c r="D410" s="15" t="s">
        <v>43</v>
      </c>
      <c r="E410" s="15" t="s">
        <v>16</v>
      </c>
      <c r="F410" s="15" t="s">
        <v>28</v>
      </c>
      <c r="G410" s="15" t="s">
        <v>51</v>
      </c>
      <c r="H410" s="15">
        <v>33</v>
      </c>
      <c r="I410" s="15">
        <v>41973</v>
      </c>
      <c r="J410" s="15">
        <v>91280</v>
      </c>
      <c r="K410" s="15">
        <v>0</v>
      </c>
      <c r="L410" s="15" t="s">
        <v>19</v>
      </c>
      <c r="M410" s="15" t="s">
        <v>45</v>
      </c>
      <c r="N410" s="17" t="s">
        <v>21</v>
      </c>
      <c r="O410" s="5" t="str">
        <f>IF(LEN(TBL_Employees[[#This Row],[Exit Date]])&gt;0,"Not_Active","Active")</f>
        <v>Active</v>
      </c>
      <c r="P410" s="6">
        <f>IF(TBL_Employees[[#This Row],[Emp_status]]="Not_Active",0,1)</f>
        <v>1</v>
      </c>
      <c r="Q410" s="7">
        <f>IFERROR(TBL_Employees[[#This Row],[Bonus %]]*TBL_Employees[[#This Row],[Annual Salary]],0)</f>
        <v>0</v>
      </c>
      <c r="R410" s="7">
        <f>TBL_Employees[[#This Row],[Bonus Amount]]+TBL_Employees[[#This Row],[Annual Salary]]</f>
        <v>91280</v>
      </c>
      <c r="S410" s="6">
        <f>YEAR(TBL_Employees[[#This Row],[Hire Date]])</f>
        <v>2014</v>
      </c>
      <c r="T410" s="6">
        <f>WEEKNUM(TBL_Employees[[#This Row],[Hire Date]],1)</f>
        <v>49</v>
      </c>
      <c r="U410" s="6" t="str">
        <f>TEXT(TBL_Employees[[#This Row],[Hire Date]],"dddd")</f>
        <v>Sunday</v>
      </c>
    </row>
    <row r="411" spans="1:21" x14ac:dyDescent="0.2">
      <c r="A411" s="15" t="s">
        <v>95</v>
      </c>
      <c r="B411" s="15" t="s">
        <v>1062</v>
      </c>
      <c r="C411" s="15" t="s">
        <v>83</v>
      </c>
      <c r="D411" s="15" t="s">
        <v>23</v>
      </c>
      <c r="E411" s="15" t="s">
        <v>36</v>
      </c>
      <c r="F411" s="15" t="s">
        <v>17</v>
      </c>
      <c r="G411" s="15" t="s">
        <v>47</v>
      </c>
      <c r="H411" s="15">
        <v>42</v>
      </c>
      <c r="I411" s="15">
        <v>44092</v>
      </c>
      <c r="J411" s="15">
        <v>47071</v>
      </c>
      <c r="K411" s="15">
        <v>0</v>
      </c>
      <c r="L411" s="15" t="s">
        <v>19</v>
      </c>
      <c r="M411" s="15" t="s">
        <v>29</v>
      </c>
      <c r="N411" s="17" t="s">
        <v>21</v>
      </c>
      <c r="O411" s="5" t="str">
        <f>IF(LEN(TBL_Employees[[#This Row],[Exit Date]])&gt;0,"Not_Active","Active")</f>
        <v>Active</v>
      </c>
      <c r="P411" s="6">
        <f>IF(TBL_Employees[[#This Row],[Emp_status]]="Not_Active",0,1)</f>
        <v>1</v>
      </c>
      <c r="Q411" s="7">
        <f>IFERROR(TBL_Employees[[#This Row],[Bonus %]]*TBL_Employees[[#This Row],[Annual Salary]],0)</f>
        <v>0</v>
      </c>
      <c r="R411" s="7">
        <f>TBL_Employees[[#This Row],[Bonus Amount]]+TBL_Employees[[#This Row],[Annual Salary]]</f>
        <v>47071</v>
      </c>
      <c r="S411" s="6">
        <f>YEAR(TBL_Employees[[#This Row],[Hire Date]])</f>
        <v>2020</v>
      </c>
      <c r="T411" s="6">
        <f>WEEKNUM(TBL_Employees[[#This Row],[Hire Date]],1)</f>
        <v>38</v>
      </c>
      <c r="U411" s="6" t="str">
        <f>TEXT(TBL_Employees[[#This Row],[Hire Date]],"dddd")</f>
        <v>Friday</v>
      </c>
    </row>
    <row r="412" spans="1:21" x14ac:dyDescent="0.2">
      <c r="A412" s="15" t="s">
        <v>1063</v>
      </c>
      <c r="B412" s="15" t="s">
        <v>1064</v>
      </c>
      <c r="C412" s="15" t="s">
        <v>91</v>
      </c>
      <c r="D412" s="15" t="s">
        <v>27</v>
      </c>
      <c r="E412" s="15" t="s">
        <v>36</v>
      </c>
      <c r="F412" s="15" t="s">
        <v>17</v>
      </c>
      <c r="G412" s="15" t="s">
        <v>18</v>
      </c>
      <c r="H412" s="15">
        <v>55</v>
      </c>
      <c r="I412" s="15">
        <v>40868</v>
      </c>
      <c r="J412" s="15">
        <v>81218</v>
      </c>
      <c r="K412" s="15">
        <v>0</v>
      </c>
      <c r="L412" s="15" t="s">
        <v>19</v>
      </c>
      <c r="M412" s="15" t="s">
        <v>20</v>
      </c>
      <c r="N412" s="17" t="s">
        <v>21</v>
      </c>
      <c r="O412" s="5" t="str">
        <f>IF(LEN(TBL_Employees[[#This Row],[Exit Date]])&gt;0,"Not_Active","Active")</f>
        <v>Active</v>
      </c>
      <c r="P412" s="6">
        <f>IF(TBL_Employees[[#This Row],[Emp_status]]="Not_Active",0,1)</f>
        <v>1</v>
      </c>
      <c r="Q412" s="7">
        <f>IFERROR(TBL_Employees[[#This Row],[Bonus %]]*TBL_Employees[[#This Row],[Annual Salary]],0)</f>
        <v>0</v>
      </c>
      <c r="R412" s="7">
        <f>TBL_Employees[[#This Row],[Bonus Amount]]+TBL_Employees[[#This Row],[Annual Salary]]</f>
        <v>81218</v>
      </c>
      <c r="S412" s="6">
        <f>YEAR(TBL_Employees[[#This Row],[Hire Date]])</f>
        <v>2011</v>
      </c>
      <c r="T412" s="6">
        <f>WEEKNUM(TBL_Employees[[#This Row],[Hire Date]],1)</f>
        <v>48</v>
      </c>
      <c r="U412" s="6" t="str">
        <f>TEXT(TBL_Employees[[#This Row],[Hire Date]],"dddd")</f>
        <v>Monday</v>
      </c>
    </row>
    <row r="413" spans="1:21" x14ac:dyDescent="0.2">
      <c r="A413" s="15" t="s">
        <v>149</v>
      </c>
      <c r="B413" s="15" t="s">
        <v>1065</v>
      </c>
      <c r="C413" s="15" t="s">
        <v>14</v>
      </c>
      <c r="D413" s="15" t="s">
        <v>31</v>
      </c>
      <c r="E413" s="15" t="s">
        <v>36</v>
      </c>
      <c r="F413" s="15" t="s">
        <v>17</v>
      </c>
      <c r="G413" s="15" t="s">
        <v>24</v>
      </c>
      <c r="H413" s="15">
        <v>50</v>
      </c>
      <c r="I413" s="15">
        <v>39734</v>
      </c>
      <c r="J413" s="15">
        <v>181801</v>
      </c>
      <c r="K413" s="15">
        <v>0.4</v>
      </c>
      <c r="L413" s="15" t="s">
        <v>33</v>
      </c>
      <c r="M413" s="15" t="s">
        <v>80</v>
      </c>
      <c r="N413" s="17">
        <v>43810</v>
      </c>
      <c r="O413" s="5" t="str">
        <f>IF(LEN(TBL_Employees[[#This Row],[Exit Date]])&gt;0,"Not_Active","Active")</f>
        <v>Not_Active</v>
      </c>
      <c r="P413" s="6">
        <f>IF(TBL_Employees[[#This Row],[Emp_status]]="Not_Active",0,1)</f>
        <v>0</v>
      </c>
      <c r="Q413" s="7">
        <f>IFERROR(TBL_Employees[[#This Row],[Bonus %]]*TBL_Employees[[#This Row],[Annual Salary]],0)</f>
        <v>72720.400000000009</v>
      </c>
      <c r="R413" s="7">
        <f>TBL_Employees[[#This Row],[Bonus Amount]]+TBL_Employees[[#This Row],[Annual Salary]]</f>
        <v>254521.40000000002</v>
      </c>
      <c r="S413" s="6">
        <f>YEAR(TBL_Employees[[#This Row],[Hire Date]])</f>
        <v>2008</v>
      </c>
      <c r="T413" s="6">
        <f>WEEKNUM(TBL_Employees[[#This Row],[Hire Date]],1)</f>
        <v>42</v>
      </c>
      <c r="U413" s="6" t="str">
        <f>TEXT(TBL_Employees[[#This Row],[Hire Date]],"dddd")</f>
        <v>Monday</v>
      </c>
    </row>
    <row r="414" spans="1:21" x14ac:dyDescent="0.2">
      <c r="A414" s="15" t="s">
        <v>1066</v>
      </c>
      <c r="B414" s="15" t="s">
        <v>1067</v>
      </c>
      <c r="C414" s="15" t="s">
        <v>94</v>
      </c>
      <c r="D414" s="15" t="s">
        <v>50</v>
      </c>
      <c r="E414" s="15" t="s">
        <v>36</v>
      </c>
      <c r="F414" s="15" t="s">
        <v>17</v>
      </c>
      <c r="G414" s="15" t="s">
        <v>18</v>
      </c>
      <c r="H414" s="15">
        <v>26</v>
      </c>
      <c r="I414" s="15">
        <v>44521</v>
      </c>
      <c r="J414" s="15">
        <v>63137</v>
      </c>
      <c r="K414" s="15">
        <v>0</v>
      </c>
      <c r="L414" s="15" t="s">
        <v>19</v>
      </c>
      <c r="M414" s="15" t="s">
        <v>20</v>
      </c>
      <c r="N414" s="17" t="s">
        <v>21</v>
      </c>
      <c r="O414" s="5" t="str">
        <f>IF(LEN(TBL_Employees[[#This Row],[Exit Date]])&gt;0,"Not_Active","Active")</f>
        <v>Active</v>
      </c>
      <c r="P414" s="6">
        <f>IF(TBL_Employees[[#This Row],[Emp_status]]="Not_Active",0,1)</f>
        <v>1</v>
      </c>
      <c r="Q414" s="7">
        <f>IFERROR(TBL_Employees[[#This Row],[Bonus %]]*TBL_Employees[[#This Row],[Annual Salary]],0)</f>
        <v>0</v>
      </c>
      <c r="R414" s="7">
        <f>TBL_Employees[[#This Row],[Bonus Amount]]+TBL_Employees[[#This Row],[Annual Salary]]</f>
        <v>63137</v>
      </c>
      <c r="S414" s="6">
        <f>YEAR(TBL_Employees[[#This Row],[Hire Date]])</f>
        <v>2021</v>
      </c>
      <c r="T414" s="6">
        <f>WEEKNUM(TBL_Employees[[#This Row],[Hire Date]],1)</f>
        <v>48</v>
      </c>
      <c r="U414" s="6" t="str">
        <f>TEXT(TBL_Employees[[#This Row],[Hire Date]],"dddd")</f>
        <v>Sunday</v>
      </c>
    </row>
    <row r="415" spans="1:21" x14ac:dyDescent="0.2">
      <c r="A415" s="15" t="s">
        <v>1068</v>
      </c>
      <c r="B415" s="15" t="s">
        <v>1069</v>
      </c>
      <c r="C415" s="15" t="s">
        <v>14</v>
      </c>
      <c r="D415" s="15" t="s">
        <v>31</v>
      </c>
      <c r="E415" s="15" t="s">
        <v>36</v>
      </c>
      <c r="F415" s="15" t="s">
        <v>17</v>
      </c>
      <c r="G415" s="15" t="s">
        <v>24</v>
      </c>
      <c r="H415" s="15">
        <v>55</v>
      </c>
      <c r="I415" s="15">
        <v>43345</v>
      </c>
      <c r="J415" s="15">
        <v>221465</v>
      </c>
      <c r="K415" s="15">
        <v>0.34</v>
      </c>
      <c r="L415" s="15" t="s">
        <v>33</v>
      </c>
      <c r="M415" s="15" t="s">
        <v>34</v>
      </c>
      <c r="N415" s="17" t="s">
        <v>21</v>
      </c>
      <c r="O415" s="5" t="str">
        <f>IF(LEN(TBL_Employees[[#This Row],[Exit Date]])&gt;0,"Not_Active","Active")</f>
        <v>Active</v>
      </c>
      <c r="P415" s="6">
        <f>IF(TBL_Employees[[#This Row],[Emp_status]]="Not_Active",0,1)</f>
        <v>1</v>
      </c>
      <c r="Q415" s="7">
        <f>IFERROR(TBL_Employees[[#This Row],[Bonus %]]*TBL_Employees[[#This Row],[Annual Salary]],0)</f>
        <v>75298.100000000006</v>
      </c>
      <c r="R415" s="7">
        <f>TBL_Employees[[#This Row],[Bonus Amount]]+TBL_Employees[[#This Row],[Annual Salary]]</f>
        <v>296763.09999999998</v>
      </c>
      <c r="S415" s="6">
        <f>YEAR(TBL_Employees[[#This Row],[Hire Date]])</f>
        <v>2018</v>
      </c>
      <c r="T415" s="6">
        <f>WEEKNUM(TBL_Employees[[#This Row],[Hire Date]],1)</f>
        <v>36</v>
      </c>
      <c r="U415" s="6" t="str">
        <f>TEXT(TBL_Employees[[#This Row],[Hire Date]],"dddd")</f>
        <v>Sunday</v>
      </c>
    </row>
    <row r="416" spans="1:21" x14ac:dyDescent="0.2">
      <c r="A416" s="15" t="s">
        <v>141</v>
      </c>
      <c r="B416" s="15" t="s">
        <v>1070</v>
      </c>
      <c r="C416" s="15" t="s">
        <v>30</v>
      </c>
      <c r="D416" s="15" t="s">
        <v>31</v>
      </c>
      <c r="E416" s="15" t="s">
        <v>16</v>
      </c>
      <c r="F416" s="15" t="s">
        <v>17</v>
      </c>
      <c r="G416" s="15" t="s">
        <v>24</v>
      </c>
      <c r="H416" s="15">
        <v>50</v>
      </c>
      <c r="I416" s="15">
        <v>41404</v>
      </c>
      <c r="J416" s="15">
        <v>79388</v>
      </c>
      <c r="K416" s="15">
        <v>0</v>
      </c>
      <c r="L416" s="15" t="s">
        <v>19</v>
      </c>
      <c r="M416" s="15" t="s">
        <v>25</v>
      </c>
      <c r="N416" s="17">
        <v>43681</v>
      </c>
      <c r="O416" s="5" t="str">
        <f>IF(LEN(TBL_Employees[[#This Row],[Exit Date]])&gt;0,"Not_Active","Active")</f>
        <v>Not_Active</v>
      </c>
      <c r="P416" s="6">
        <f>IF(TBL_Employees[[#This Row],[Emp_status]]="Not_Active",0,1)</f>
        <v>0</v>
      </c>
      <c r="Q416" s="7">
        <f>IFERROR(TBL_Employees[[#This Row],[Bonus %]]*TBL_Employees[[#This Row],[Annual Salary]],0)</f>
        <v>0</v>
      </c>
      <c r="R416" s="7">
        <f>TBL_Employees[[#This Row],[Bonus Amount]]+TBL_Employees[[#This Row],[Annual Salary]]</f>
        <v>79388</v>
      </c>
      <c r="S416" s="6">
        <f>YEAR(TBL_Employees[[#This Row],[Hire Date]])</f>
        <v>2013</v>
      </c>
      <c r="T416" s="6">
        <f>WEEKNUM(TBL_Employees[[#This Row],[Hire Date]],1)</f>
        <v>19</v>
      </c>
      <c r="U416" s="6" t="str">
        <f>TEXT(TBL_Employees[[#This Row],[Hire Date]],"dddd")</f>
        <v>Friday</v>
      </c>
    </row>
    <row r="417" spans="1:21" x14ac:dyDescent="0.2">
      <c r="A417" s="15" t="s">
        <v>1071</v>
      </c>
      <c r="B417" s="15" t="s">
        <v>1072</v>
      </c>
      <c r="C417" s="15" t="s">
        <v>88</v>
      </c>
      <c r="D417" s="15" t="s">
        <v>27</v>
      </c>
      <c r="E417" s="15" t="s">
        <v>36</v>
      </c>
      <c r="F417" s="15" t="s">
        <v>17</v>
      </c>
      <c r="G417" s="15" t="s">
        <v>18</v>
      </c>
      <c r="H417" s="15">
        <v>28</v>
      </c>
      <c r="I417" s="15">
        <v>43122</v>
      </c>
      <c r="J417" s="15">
        <v>68176</v>
      </c>
      <c r="K417" s="15">
        <v>0</v>
      </c>
      <c r="L417" s="15" t="s">
        <v>19</v>
      </c>
      <c r="M417" s="15" t="s">
        <v>63</v>
      </c>
      <c r="N417" s="17" t="s">
        <v>21</v>
      </c>
      <c r="O417" s="5" t="str">
        <f>IF(LEN(TBL_Employees[[#This Row],[Exit Date]])&gt;0,"Not_Active","Active")</f>
        <v>Active</v>
      </c>
      <c r="P417" s="6">
        <f>IF(TBL_Employees[[#This Row],[Emp_status]]="Not_Active",0,1)</f>
        <v>1</v>
      </c>
      <c r="Q417" s="7">
        <f>IFERROR(TBL_Employees[[#This Row],[Bonus %]]*TBL_Employees[[#This Row],[Annual Salary]],0)</f>
        <v>0</v>
      </c>
      <c r="R417" s="7">
        <f>TBL_Employees[[#This Row],[Bonus Amount]]+TBL_Employees[[#This Row],[Annual Salary]]</f>
        <v>68176</v>
      </c>
      <c r="S417" s="6">
        <f>YEAR(TBL_Employees[[#This Row],[Hire Date]])</f>
        <v>2018</v>
      </c>
      <c r="T417" s="6">
        <f>WEEKNUM(TBL_Employees[[#This Row],[Hire Date]],1)</f>
        <v>4</v>
      </c>
      <c r="U417" s="6" t="str">
        <f>TEXT(TBL_Employees[[#This Row],[Hire Date]],"dddd")</f>
        <v>Monday</v>
      </c>
    </row>
    <row r="418" spans="1:21" x14ac:dyDescent="0.2">
      <c r="A418" s="15" t="s">
        <v>1066</v>
      </c>
      <c r="B418" s="15" t="s">
        <v>1073</v>
      </c>
      <c r="C418" s="15" t="s">
        <v>61</v>
      </c>
      <c r="D418" s="15" t="s">
        <v>15</v>
      </c>
      <c r="E418" s="15" t="s">
        <v>16</v>
      </c>
      <c r="F418" s="15" t="s">
        <v>17</v>
      </c>
      <c r="G418" s="15" t="s">
        <v>51</v>
      </c>
      <c r="H418" s="15">
        <v>39</v>
      </c>
      <c r="I418" s="15">
        <v>43756</v>
      </c>
      <c r="J418" s="15">
        <v>122829</v>
      </c>
      <c r="K418" s="15">
        <v>0.11</v>
      </c>
      <c r="L418" s="15" t="s">
        <v>19</v>
      </c>
      <c r="M418" s="15" t="s">
        <v>20</v>
      </c>
      <c r="N418" s="17" t="s">
        <v>21</v>
      </c>
      <c r="O418" s="5" t="str">
        <f>IF(LEN(TBL_Employees[[#This Row],[Exit Date]])&gt;0,"Not_Active","Active")</f>
        <v>Active</v>
      </c>
      <c r="P418" s="6">
        <f>IF(TBL_Employees[[#This Row],[Emp_status]]="Not_Active",0,1)</f>
        <v>1</v>
      </c>
      <c r="Q418" s="7">
        <f>IFERROR(TBL_Employees[[#This Row],[Bonus %]]*TBL_Employees[[#This Row],[Annual Salary]],0)</f>
        <v>13511.19</v>
      </c>
      <c r="R418" s="7">
        <f>TBL_Employees[[#This Row],[Bonus Amount]]+TBL_Employees[[#This Row],[Annual Salary]]</f>
        <v>136340.19</v>
      </c>
      <c r="S418" s="6">
        <f>YEAR(TBL_Employees[[#This Row],[Hire Date]])</f>
        <v>2019</v>
      </c>
      <c r="T418" s="6">
        <f>WEEKNUM(TBL_Employees[[#This Row],[Hire Date]],1)</f>
        <v>42</v>
      </c>
      <c r="U418" s="6" t="str">
        <f>TEXT(TBL_Employees[[#This Row],[Hire Date]],"dddd")</f>
        <v>Friday</v>
      </c>
    </row>
    <row r="419" spans="1:21" x14ac:dyDescent="0.2">
      <c r="A419" s="15" t="s">
        <v>122</v>
      </c>
      <c r="B419" s="15" t="s">
        <v>1074</v>
      </c>
      <c r="C419" s="15" t="s">
        <v>61</v>
      </c>
      <c r="D419" s="15" t="s">
        <v>43</v>
      </c>
      <c r="E419" s="15" t="s">
        <v>44</v>
      </c>
      <c r="F419" s="15" t="s">
        <v>17</v>
      </c>
      <c r="G419" s="15" t="s">
        <v>24</v>
      </c>
      <c r="H419" s="15">
        <v>31</v>
      </c>
      <c r="I419" s="15">
        <v>43695</v>
      </c>
      <c r="J419" s="15">
        <v>126353</v>
      </c>
      <c r="K419" s="15">
        <v>0.12</v>
      </c>
      <c r="L419" s="15" t="s">
        <v>33</v>
      </c>
      <c r="M419" s="15" t="s">
        <v>74</v>
      </c>
      <c r="N419" s="17" t="s">
        <v>21</v>
      </c>
      <c r="O419" s="5" t="str">
        <f>IF(LEN(TBL_Employees[[#This Row],[Exit Date]])&gt;0,"Not_Active","Active")</f>
        <v>Active</v>
      </c>
      <c r="P419" s="6">
        <f>IF(TBL_Employees[[#This Row],[Emp_status]]="Not_Active",0,1)</f>
        <v>1</v>
      </c>
      <c r="Q419" s="7">
        <f>IFERROR(TBL_Employees[[#This Row],[Bonus %]]*TBL_Employees[[#This Row],[Annual Salary]],0)</f>
        <v>15162.359999999999</v>
      </c>
      <c r="R419" s="7">
        <f>TBL_Employees[[#This Row],[Bonus Amount]]+TBL_Employees[[#This Row],[Annual Salary]]</f>
        <v>141515.35999999999</v>
      </c>
      <c r="S419" s="6">
        <f>YEAR(TBL_Employees[[#This Row],[Hire Date]])</f>
        <v>2019</v>
      </c>
      <c r="T419" s="6">
        <f>WEEKNUM(TBL_Employees[[#This Row],[Hire Date]],1)</f>
        <v>34</v>
      </c>
      <c r="U419" s="6" t="str">
        <f>TEXT(TBL_Employees[[#This Row],[Hire Date]],"dddd")</f>
        <v>Sunday</v>
      </c>
    </row>
    <row r="420" spans="1:21" x14ac:dyDescent="0.2">
      <c r="A420" s="15" t="s">
        <v>240</v>
      </c>
      <c r="B420" s="15" t="s">
        <v>1075</v>
      </c>
      <c r="C420" s="15" t="s">
        <v>40</v>
      </c>
      <c r="D420" s="15" t="s">
        <v>65</v>
      </c>
      <c r="E420" s="15" t="s">
        <v>44</v>
      </c>
      <c r="F420" s="15" t="s">
        <v>17</v>
      </c>
      <c r="G420" s="15" t="s">
        <v>24</v>
      </c>
      <c r="H420" s="15">
        <v>55</v>
      </c>
      <c r="I420" s="15">
        <v>40468</v>
      </c>
      <c r="J420" s="15">
        <v>188727</v>
      </c>
      <c r="K420" s="15">
        <v>0.23</v>
      </c>
      <c r="L420" s="15" t="s">
        <v>33</v>
      </c>
      <c r="M420" s="15" t="s">
        <v>34</v>
      </c>
      <c r="N420" s="17" t="s">
        <v>21</v>
      </c>
      <c r="O420" s="5" t="str">
        <f>IF(LEN(TBL_Employees[[#This Row],[Exit Date]])&gt;0,"Not_Active","Active")</f>
        <v>Active</v>
      </c>
      <c r="P420" s="6">
        <f>IF(TBL_Employees[[#This Row],[Emp_status]]="Not_Active",0,1)</f>
        <v>1</v>
      </c>
      <c r="Q420" s="7">
        <f>IFERROR(TBL_Employees[[#This Row],[Bonus %]]*TBL_Employees[[#This Row],[Annual Salary]],0)</f>
        <v>43407.21</v>
      </c>
      <c r="R420" s="7">
        <f>TBL_Employees[[#This Row],[Bonus Amount]]+TBL_Employees[[#This Row],[Annual Salary]]</f>
        <v>232134.21</v>
      </c>
      <c r="S420" s="6">
        <f>YEAR(TBL_Employees[[#This Row],[Hire Date]])</f>
        <v>2010</v>
      </c>
      <c r="T420" s="6">
        <f>WEEKNUM(TBL_Employees[[#This Row],[Hire Date]],1)</f>
        <v>43</v>
      </c>
      <c r="U420" s="6" t="str">
        <f>TEXT(TBL_Employees[[#This Row],[Hire Date]],"dddd")</f>
        <v>Sunday</v>
      </c>
    </row>
    <row r="421" spans="1:21" x14ac:dyDescent="0.2">
      <c r="A421" s="15" t="s">
        <v>113</v>
      </c>
      <c r="B421" s="15" t="s">
        <v>1076</v>
      </c>
      <c r="C421" s="15" t="s">
        <v>42</v>
      </c>
      <c r="D421" s="15" t="s">
        <v>50</v>
      </c>
      <c r="E421" s="15" t="s">
        <v>16</v>
      </c>
      <c r="F421" s="15" t="s">
        <v>28</v>
      </c>
      <c r="G421" s="15" t="s">
        <v>24</v>
      </c>
      <c r="H421" s="15">
        <v>52</v>
      </c>
      <c r="I421" s="15">
        <v>34383</v>
      </c>
      <c r="J421" s="15">
        <v>99624</v>
      </c>
      <c r="K421" s="15">
        <v>0</v>
      </c>
      <c r="L421" s="15" t="s">
        <v>19</v>
      </c>
      <c r="M421" s="15" t="s">
        <v>63</v>
      </c>
      <c r="N421" s="17" t="s">
        <v>21</v>
      </c>
      <c r="O421" s="5" t="str">
        <f>IF(LEN(TBL_Employees[[#This Row],[Exit Date]])&gt;0,"Not_Active","Active")</f>
        <v>Active</v>
      </c>
      <c r="P421" s="6">
        <f>IF(TBL_Employees[[#This Row],[Emp_status]]="Not_Active",0,1)</f>
        <v>1</v>
      </c>
      <c r="Q421" s="7">
        <f>IFERROR(TBL_Employees[[#This Row],[Bonus %]]*TBL_Employees[[#This Row],[Annual Salary]],0)</f>
        <v>0</v>
      </c>
      <c r="R421" s="7">
        <f>TBL_Employees[[#This Row],[Bonus Amount]]+TBL_Employees[[#This Row],[Annual Salary]]</f>
        <v>99624</v>
      </c>
      <c r="S421" s="6">
        <f>YEAR(TBL_Employees[[#This Row],[Hire Date]])</f>
        <v>1994</v>
      </c>
      <c r="T421" s="6">
        <f>WEEKNUM(TBL_Employees[[#This Row],[Hire Date]],1)</f>
        <v>8</v>
      </c>
      <c r="U421" s="6" t="str">
        <f>TEXT(TBL_Employees[[#This Row],[Hire Date]],"dddd")</f>
        <v>Friday</v>
      </c>
    </row>
    <row r="422" spans="1:21" x14ac:dyDescent="0.2">
      <c r="A422" s="15" t="s">
        <v>1077</v>
      </c>
      <c r="B422" s="15" t="s">
        <v>1078</v>
      </c>
      <c r="C422" s="15" t="s">
        <v>62</v>
      </c>
      <c r="D422" s="15" t="s">
        <v>50</v>
      </c>
      <c r="E422" s="15" t="s">
        <v>44</v>
      </c>
      <c r="F422" s="15" t="s">
        <v>17</v>
      </c>
      <c r="G422" s="15" t="s">
        <v>24</v>
      </c>
      <c r="H422" s="15">
        <v>55</v>
      </c>
      <c r="I422" s="15">
        <v>41202</v>
      </c>
      <c r="J422" s="15">
        <v>108686</v>
      </c>
      <c r="K422" s="15">
        <v>0.06</v>
      </c>
      <c r="L422" s="15" t="s">
        <v>19</v>
      </c>
      <c r="M422" s="15" t="s">
        <v>29</v>
      </c>
      <c r="N422" s="17" t="s">
        <v>21</v>
      </c>
      <c r="O422" s="5" t="str">
        <f>IF(LEN(TBL_Employees[[#This Row],[Exit Date]])&gt;0,"Not_Active","Active")</f>
        <v>Active</v>
      </c>
      <c r="P422" s="6">
        <f>IF(TBL_Employees[[#This Row],[Emp_status]]="Not_Active",0,1)</f>
        <v>1</v>
      </c>
      <c r="Q422" s="7">
        <f>IFERROR(TBL_Employees[[#This Row],[Bonus %]]*TBL_Employees[[#This Row],[Annual Salary]],0)</f>
        <v>6521.16</v>
      </c>
      <c r="R422" s="7">
        <f>TBL_Employees[[#This Row],[Bonus Amount]]+TBL_Employees[[#This Row],[Annual Salary]]</f>
        <v>115207.16</v>
      </c>
      <c r="S422" s="6">
        <f>YEAR(TBL_Employees[[#This Row],[Hire Date]])</f>
        <v>2012</v>
      </c>
      <c r="T422" s="6">
        <f>WEEKNUM(TBL_Employees[[#This Row],[Hire Date]],1)</f>
        <v>42</v>
      </c>
      <c r="U422" s="6" t="str">
        <f>TEXT(TBL_Employees[[#This Row],[Hire Date]],"dddd")</f>
        <v>Saturday</v>
      </c>
    </row>
    <row r="423" spans="1:21" x14ac:dyDescent="0.2">
      <c r="A423" s="15" t="s">
        <v>1079</v>
      </c>
      <c r="B423" s="15" t="s">
        <v>328</v>
      </c>
      <c r="C423" s="15" t="s">
        <v>68</v>
      </c>
      <c r="D423" s="15" t="s">
        <v>65</v>
      </c>
      <c r="E423" s="15" t="s">
        <v>32</v>
      </c>
      <c r="F423" s="15" t="s">
        <v>17</v>
      </c>
      <c r="G423" s="15" t="s">
        <v>51</v>
      </c>
      <c r="H423" s="15">
        <v>56</v>
      </c>
      <c r="I423" s="15">
        <v>34802</v>
      </c>
      <c r="J423" s="15">
        <v>50857</v>
      </c>
      <c r="K423" s="15">
        <v>0</v>
      </c>
      <c r="L423" s="15" t="s">
        <v>52</v>
      </c>
      <c r="M423" s="15" t="s">
        <v>81</v>
      </c>
      <c r="N423" s="17" t="s">
        <v>21</v>
      </c>
      <c r="O423" s="5" t="str">
        <f>IF(LEN(TBL_Employees[[#This Row],[Exit Date]])&gt;0,"Not_Active","Active")</f>
        <v>Active</v>
      </c>
      <c r="P423" s="6">
        <f>IF(TBL_Employees[[#This Row],[Emp_status]]="Not_Active",0,1)</f>
        <v>1</v>
      </c>
      <c r="Q423" s="7">
        <f>IFERROR(TBL_Employees[[#This Row],[Bonus %]]*TBL_Employees[[#This Row],[Annual Salary]],0)</f>
        <v>0</v>
      </c>
      <c r="R423" s="7">
        <f>TBL_Employees[[#This Row],[Bonus Amount]]+TBL_Employees[[#This Row],[Annual Salary]]</f>
        <v>50857</v>
      </c>
      <c r="S423" s="6">
        <f>YEAR(TBL_Employees[[#This Row],[Hire Date]])</f>
        <v>1995</v>
      </c>
      <c r="T423" s="6">
        <f>WEEKNUM(TBL_Employees[[#This Row],[Hire Date]],1)</f>
        <v>15</v>
      </c>
      <c r="U423" s="6" t="str">
        <f>TEXT(TBL_Employees[[#This Row],[Hire Date]],"dddd")</f>
        <v>Thursday</v>
      </c>
    </row>
    <row r="424" spans="1:21" x14ac:dyDescent="0.2">
      <c r="A424" s="15" t="s">
        <v>1080</v>
      </c>
      <c r="B424" s="15" t="s">
        <v>1081</v>
      </c>
      <c r="C424" s="15" t="s">
        <v>69</v>
      </c>
      <c r="D424" s="15" t="s">
        <v>31</v>
      </c>
      <c r="E424" s="15" t="s">
        <v>36</v>
      </c>
      <c r="F424" s="15" t="s">
        <v>28</v>
      </c>
      <c r="G424" s="15" t="s">
        <v>18</v>
      </c>
      <c r="H424" s="15">
        <v>47</v>
      </c>
      <c r="I424" s="15">
        <v>36893</v>
      </c>
      <c r="J424" s="15">
        <v>120628</v>
      </c>
      <c r="K424" s="15">
        <v>0</v>
      </c>
      <c r="L424" s="15" t="s">
        <v>19</v>
      </c>
      <c r="M424" s="15" t="s">
        <v>20</v>
      </c>
      <c r="N424" s="17" t="s">
        <v>21</v>
      </c>
      <c r="O424" s="5" t="str">
        <f>IF(LEN(TBL_Employees[[#This Row],[Exit Date]])&gt;0,"Not_Active","Active")</f>
        <v>Active</v>
      </c>
      <c r="P424" s="6">
        <f>IF(TBL_Employees[[#This Row],[Emp_status]]="Not_Active",0,1)</f>
        <v>1</v>
      </c>
      <c r="Q424" s="7">
        <f>IFERROR(TBL_Employees[[#This Row],[Bonus %]]*TBL_Employees[[#This Row],[Annual Salary]],0)</f>
        <v>0</v>
      </c>
      <c r="R424" s="7">
        <f>TBL_Employees[[#This Row],[Bonus Amount]]+TBL_Employees[[#This Row],[Annual Salary]]</f>
        <v>120628</v>
      </c>
      <c r="S424" s="6">
        <f>YEAR(TBL_Employees[[#This Row],[Hire Date]])</f>
        <v>2001</v>
      </c>
      <c r="T424" s="6">
        <f>WEEKNUM(TBL_Employees[[#This Row],[Hire Date]],1)</f>
        <v>1</v>
      </c>
      <c r="U424" s="6" t="str">
        <f>TEXT(TBL_Employees[[#This Row],[Hire Date]],"dddd")</f>
        <v>Tuesday</v>
      </c>
    </row>
    <row r="425" spans="1:21" x14ac:dyDescent="0.2">
      <c r="A425" s="15" t="s">
        <v>1082</v>
      </c>
      <c r="B425" s="15" t="s">
        <v>1083</v>
      </c>
      <c r="C425" s="15" t="s">
        <v>40</v>
      </c>
      <c r="D425" s="15" t="s">
        <v>50</v>
      </c>
      <c r="E425" s="15" t="s">
        <v>44</v>
      </c>
      <c r="F425" s="15" t="s">
        <v>17</v>
      </c>
      <c r="G425" s="15" t="s">
        <v>18</v>
      </c>
      <c r="H425" s="15">
        <v>63</v>
      </c>
      <c r="I425" s="15">
        <v>43996</v>
      </c>
      <c r="J425" s="15">
        <v>181216</v>
      </c>
      <c r="K425" s="15">
        <v>0.27</v>
      </c>
      <c r="L425" s="15" t="s">
        <v>19</v>
      </c>
      <c r="M425" s="15" t="s">
        <v>29</v>
      </c>
      <c r="N425" s="17" t="s">
        <v>21</v>
      </c>
      <c r="O425" s="5" t="str">
        <f>IF(LEN(TBL_Employees[[#This Row],[Exit Date]])&gt;0,"Not_Active","Active")</f>
        <v>Active</v>
      </c>
      <c r="P425" s="6">
        <f>IF(TBL_Employees[[#This Row],[Emp_status]]="Not_Active",0,1)</f>
        <v>1</v>
      </c>
      <c r="Q425" s="7">
        <f>IFERROR(TBL_Employees[[#This Row],[Bonus %]]*TBL_Employees[[#This Row],[Annual Salary]],0)</f>
        <v>48928.32</v>
      </c>
      <c r="R425" s="7">
        <f>TBL_Employees[[#This Row],[Bonus Amount]]+TBL_Employees[[#This Row],[Annual Salary]]</f>
        <v>230144.32</v>
      </c>
      <c r="S425" s="6">
        <f>YEAR(TBL_Employees[[#This Row],[Hire Date]])</f>
        <v>2020</v>
      </c>
      <c r="T425" s="6">
        <f>WEEKNUM(TBL_Employees[[#This Row],[Hire Date]],1)</f>
        <v>25</v>
      </c>
      <c r="U425" s="6" t="str">
        <f>TEXT(TBL_Employees[[#This Row],[Hire Date]],"dddd")</f>
        <v>Sunday</v>
      </c>
    </row>
    <row r="426" spans="1:21" x14ac:dyDescent="0.2">
      <c r="A426" s="15" t="s">
        <v>151</v>
      </c>
      <c r="B426" s="15" t="s">
        <v>1084</v>
      </c>
      <c r="C426" s="15" t="s">
        <v>68</v>
      </c>
      <c r="D426" s="15" t="s">
        <v>15</v>
      </c>
      <c r="E426" s="15" t="s">
        <v>32</v>
      </c>
      <c r="F426" s="15" t="s">
        <v>17</v>
      </c>
      <c r="G426" s="15" t="s">
        <v>18</v>
      </c>
      <c r="H426" s="15">
        <v>63</v>
      </c>
      <c r="I426" s="15">
        <v>40984</v>
      </c>
      <c r="J426" s="15">
        <v>46081</v>
      </c>
      <c r="K426" s="15">
        <v>0</v>
      </c>
      <c r="L426" s="15" t="s">
        <v>19</v>
      </c>
      <c r="M426" s="15" t="s">
        <v>20</v>
      </c>
      <c r="N426" s="17" t="s">
        <v>21</v>
      </c>
      <c r="O426" s="5" t="str">
        <f>IF(LEN(TBL_Employees[[#This Row],[Exit Date]])&gt;0,"Not_Active","Active")</f>
        <v>Active</v>
      </c>
      <c r="P426" s="6">
        <f>IF(TBL_Employees[[#This Row],[Emp_status]]="Not_Active",0,1)</f>
        <v>1</v>
      </c>
      <c r="Q426" s="7">
        <f>IFERROR(TBL_Employees[[#This Row],[Bonus %]]*TBL_Employees[[#This Row],[Annual Salary]],0)</f>
        <v>0</v>
      </c>
      <c r="R426" s="7">
        <f>TBL_Employees[[#This Row],[Bonus Amount]]+TBL_Employees[[#This Row],[Annual Salary]]</f>
        <v>46081</v>
      </c>
      <c r="S426" s="6">
        <f>YEAR(TBL_Employees[[#This Row],[Hire Date]])</f>
        <v>2012</v>
      </c>
      <c r="T426" s="6">
        <f>WEEKNUM(TBL_Employees[[#This Row],[Hire Date]],1)</f>
        <v>11</v>
      </c>
      <c r="U426" s="6" t="str">
        <f>TEXT(TBL_Employees[[#This Row],[Hire Date]],"dddd")</f>
        <v>Friday</v>
      </c>
    </row>
    <row r="427" spans="1:21" x14ac:dyDescent="0.2">
      <c r="A427" s="15" t="s">
        <v>1085</v>
      </c>
      <c r="B427" s="15" t="s">
        <v>1086</v>
      </c>
      <c r="C427" s="15" t="s">
        <v>61</v>
      </c>
      <c r="D427" s="15" t="s">
        <v>65</v>
      </c>
      <c r="E427" s="15" t="s">
        <v>32</v>
      </c>
      <c r="F427" s="15" t="s">
        <v>17</v>
      </c>
      <c r="G427" s="15" t="s">
        <v>18</v>
      </c>
      <c r="H427" s="15">
        <v>55</v>
      </c>
      <c r="I427" s="15">
        <v>38135</v>
      </c>
      <c r="J427" s="15">
        <v>159885</v>
      </c>
      <c r="K427" s="15">
        <v>0.12</v>
      </c>
      <c r="L427" s="15" t="s">
        <v>19</v>
      </c>
      <c r="M427" s="15" t="s">
        <v>29</v>
      </c>
      <c r="N427" s="17" t="s">
        <v>21</v>
      </c>
      <c r="O427" s="5" t="str">
        <f>IF(LEN(TBL_Employees[[#This Row],[Exit Date]])&gt;0,"Not_Active","Active")</f>
        <v>Active</v>
      </c>
      <c r="P427" s="6">
        <f>IF(TBL_Employees[[#This Row],[Emp_status]]="Not_Active",0,1)</f>
        <v>1</v>
      </c>
      <c r="Q427" s="7">
        <f>IFERROR(TBL_Employees[[#This Row],[Bonus %]]*TBL_Employees[[#This Row],[Annual Salary]],0)</f>
        <v>19186.2</v>
      </c>
      <c r="R427" s="7">
        <f>TBL_Employees[[#This Row],[Bonus Amount]]+TBL_Employees[[#This Row],[Annual Salary]]</f>
        <v>179071.2</v>
      </c>
      <c r="S427" s="6">
        <f>YEAR(TBL_Employees[[#This Row],[Hire Date]])</f>
        <v>2004</v>
      </c>
      <c r="T427" s="6">
        <f>WEEKNUM(TBL_Employees[[#This Row],[Hire Date]],1)</f>
        <v>22</v>
      </c>
      <c r="U427" s="6" t="str">
        <f>TEXT(TBL_Employees[[#This Row],[Hire Date]],"dddd")</f>
        <v>Friday</v>
      </c>
    </row>
    <row r="428" spans="1:21" x14ac:dyDescent="0.2">
      <c r="A428" s="15" t="s">
        <v>1087</v>
      </c>
      <c r="B428" s="15" t="s">
        <v>1088</v>
      </c>
      <c r="C428" s="15" t="s">
        <v>40</v>
      </c>
      <c r="D428" s="15" t="s">
        <v>50</v>
      </c>
      <c r="E428" s="15" t="s">
        <v>36</v>
      </c>
      <c r="F428" s="15" t="s">
        <v>17</v>
      </c>
      <c r="G428" s="15" t="s">
        <v>18</v>
      </c>
      <c r="H428" s="15">
        <v>55</v>
      </c>
      <c r="I428" s="15">
        <v>35001</v>
      </c>
      <c r="J428" s="15">
        <v>153271</v>
      </c>
      <c r="K428" s="15">
        <v>0.15</v>
      </c>
      <c r="L428" s="15" t="s">
        <v>19</v>
      </c>
      <c r="M428" s="15" t="s">
        <v>25</v>
      </c>
      <c r="N428" s="17" t="s">
        <v>21</v>
      </c>
      <c r="O428" s="5" t="str">
        <f>IF(LEN(TBL_Employees[[#This Row],[Exit Date]])&gt;0,"Not_Active","Active")</f>
        <v>Active</v>
      </c>
      <c r="P428" s="6">
        <f>IF(TBL_Employees[[#This Row],[Emp_status]]="Not_Active",0,1)</f>
        <v>1</v>
      </c>
      <c r="Q428" s="7">
        <f>IFERROR(TBL_Employees[[#This Row],[Bonus %]]*TBL_Employees[[#This Row],[Annual Salary]],0)</f>
        <v>22990.649999999998</v>
      </c>
      <c r="R428" s="7">
        <f>TBL_Employees[[#This Row],[Bonus Amount]]+TBL_Employees[[#This Row],[Annual Salary]]</f>
        <v>176261.65</v>
      </c>
      <c r="S428" s="6">
        <f>YEAR(TBL_Employees[[#This Row],[Hire Date]])</f>
        <v>1995</v>
      </c>
      <c r="T428" s="6">
        <f>WEEKNUM(TBL_Employees[[#This Row],[Hire Date]],1)</f>
        <v>44</v>
      </c>
      <c r="U428" s="6" t="str">
        <f>TEXT(TBL_Employees[[#This Row],[Hire Date]],"dddd")</f>
        <v>Sunday</v>
      </c>
    </row>
    <row r="429" spans="1:21" x14ac:dyDescent="0.2">
      <c r="A429" s="15" t="s">
        <v>1089</v>
      </c>
      <c r="B429" s="15" t="s">
        <v>1090</v>
      </c>
      <c r="C429" s="15" t="s">
        <v>62</v>
      </c>
      <c r="D429" s="15" t="s">
        <v>23</v>
      </c>
      <c r="E429" s="15" t="s">
        <v>36</v>
      </c>
      <c r="F429" s="15" t="s">
        <v>28</v>
      </c>
      <c r="G429" s="15" t="s">
        <v>24</v>
      </c>
      <c r="H429" s="15">
        <v>42</v>
      </c>
      <c r="I429" s="15">
        <v>40159</v>
      </c>
      <c r="J429" s="15">
        <v>114242</v>
      </c>
      <c r="K429" s="15">
        <v>0.08</v>
      </c>
      <c r="L429" s="15" t="s">
        <v>19</v>
      </c>
      <c r="M429" s="15" t="s">
        <v>39</v>
      </c>
      <c r="N429" s="17" t="s">
        <v>21</v>
      </c>
      <c r="O429" s="5" t="str">
        <f>IF(LEN(TBL_Employees[[#This Row],[Exit Date]])&gt;0,"Not_Active","Active")</f>
        <v>Active</v>
      </c>
      <c r="P429" s="6">
        <f>IF(TBL_Employees[[#This Row],[Emp_status]]="Not_Active",0,1)</f>
        <v>1</v>
      </c>
      <c r="Q429" s="7">
        <f>IFERROR(TBL_Employees[[#This Row],[Bonus %]]*TBL_Employees[[#This Row],[Annual Salary]],0)</f>
        <v>9139.36</v>
      </c>
      <c r="R429" s="7">
        <f>TBL_Employees[[#This Row],[Bonus Amount]]+TBL_Employees[[#This Row],[Annual Salary]]</f>
        <v>123381.36</v>
      </c>
      <c r="S429" s="6">
        <f>YEAR(TBL_Employees[[#This Row],[Hire Date]])</f>
        <v>2009</v>
      </c>
      <c r="T429" s="6">
        <f>WEEKNUM(TBL_Employees[[#This Row],[Hire Date]],1)</f>
        <v>50</v>
      </c>
      <c r="U429" s="6" t="str">
        <f>TEXT(TBL_Employees[[#This Row],[Hire Date]],"dddd")</f>
        <v>Saturday</v>
      </c>
    </row>
    <row r="430" spans="1:21" x14ac:dyDescent="0.2">
      <c r="A430" s="15" t="s">
        <v>1091</v>
      </c>
      <c r="B430" s="15" t="s">
        <v>1092</v>
      </c>
      <c r="C430" s="15" t="s">
        <v>73</v>
      </c>
      <c r="D430" s="15" t="s">
        <v>27</v>
      </c>
      <c r="E430" s="15" t="s">
        <v>44</v>
      </c>
      <c r="F430" s="15" t="s">
        <v>17</v>
      </c>
      <c r="G430" s="15" t="s">
        <v>24</v>
      </c>
      <c r="H430" s="15">
        <v>39</v>
      </c>
      <c r="I430" s="15">
        <v>44153</v>
      </c>
      <c r="J430" s="15">
        <v>48415</v>
      </c>
      <c r="K430" s="15">
        <v>0</v>
      </c>
      <c r="L430" s="15" t="s">
        <v>33</v>
      </c>
      <c r="M430" s="15" t="s">
        <v>74</v>
      </c>
      <c r="N430" s="17" t="s">
        <v>21</v>
      </c>
      <c r="O430" s="5" t="str">
        <f>IF(LEN(TBL_Employees[[#This Row],[Exit Date]])&gt;0,"Not_Active","Active")</f>
        <v>Active</v>
      </c>
      <c r="P430" s="6">
        <f>IF(TBL_Employees[[#This Row],[Emp_status]]="Not_Active",0,1)</f>
        <v>1</v>
      </c>
      <c r="Q430" s="7">
        <f>IFERROR(TBL_Employees[[#This Row],[Bonus %]]*TBL_Employees[[#This Row],[Annual Salary]],0)</f>
        <v>0</v>
      </c>
      <c r="R430" s="7">
        <f>TBL_Employees[[#This Row],[Bonus Amount]]+TBL_Employees[[#This Row],[Annual Salary]]</f>
        <v>48415</v>
      </c>
      <c r="S430" s="6">
        <f>YEAR(TBL_Employees[[#This Row],[Hire Date]])</f>
        <v>2020</v>
      </c>
      <c r="T430" s="6">
        <f>WEEKNUM(TBL_Employees[[#This Row],[Hire Date]],1)</f>
        <v>47</v>
      </c>
      <c r="U430" s="6" t="str">
        <f>TEXT(TBL_Employees[[#This Row],[Hire Date]],"dddd")</f>
        <v>Wednesday</v>
      </c>
    </row>
    <row r="431" spans="1:21" x14ac:dyDescent="0.2">
      <c r="A431" s="15" t="s">
        <v>297</v>
      </c>
      <c r="B431" s="15" t="s">
        <v>1093</v>
      </c>
      <c r="C431" s="15" t="s">
        <v>86</v>
      </c>
      <c r="D431" s="15" t="s">
        <v>31</v>
      </c>
      <c r="E431" s="15" t="s">
        <v>36</v>
      </c>
      <c r="F431" s="15" t="s">
        <v>28</v>
      </c>
      <c r="G431" s="15" t="s">
        <v>51</v>
      </c>
      <c r="H431" s="15">
        <v>35</v>
      </c>
      <c r="I431" s="15">
        <v>42878</v>
      </c>
      <c r="J431" s="15">
        <v>65566</v>
      </c>
      <c r="K431" s="15">
        <v>0</v>
      </c>
      <c r="L431" s="15" t="s">
        <v>19</v>
      </c>
      <c r="M431" s="15" t="s">
        <v>63</v>
      </c>
      <c r="N431" s="17" t="s">
        <v>21</v>
      </c>
      <c r="O431" s="5" t="str">
        <f>IF(LEN(TBL_Employees[[#This Row],[Exit Date]])&gt;0,"Not_Active","Active")</f>
        <v>Active</v>
      </c>
      <c r="P431" s="6">
        <f>IF(TBL_Employees[[#This Row],[Emp_status]]="Not_Active",0,1)</f>
        <v>1</v>
      </c>
      <c r="Q431" s="7">
        <f>IFERROR(TBL_Employees[[#This Row],[Bonus %]]*TBL_Employees[[#This Row],[Annual Salary]],0)</f>
        <v>0</v>
      </c>
      <c r="R431" s="7">
        <f>TBL_Employees[[#This Row],[Bonus Amount]]+TBL_Employees[[#This Row],[Annual Salary]]</f>
        <v>65566</v>
      </c>
      <c r="S431" s="6">
        <f>YEAR(TBL_Employees[[#This Row],[Hire Date]])</f>
        <v>2017</v>
      </c>
      <c r="T431" s="6">
        <f>WEEKNUM(TBL_Employees[[#This Row],[Hire Date]],1)</f>
        <v>21</v>
      </c>
      <c r="U431" s="6" t="str">
        <f>TEXT(TBL_Employees[[#This Row],[Hire Date]],"dddd")</f>
        <v>Tuesday</v>
      </c>
    </row>
    <row r="432" spans="1:21" x14ac:dyDescent="0.2">
      <c r="A432" s="15" t="s">
        <v>1094</v>
      </c>
      <c r="B432" s="15" t="s">
        <v>1095</v>
      </c>
      <c r="C432" s="15" t="s">
        <v>61</v>
      </c>
      <c r="D432" s="15" t="s">
        <v>43</v>
      </c>
      <c r="E432" s="15" t="s">
        <v>16</v>
      </c>
      <c r="F432" s="15" t="s">
        <v>28</v>
      </c>
      <c r="G432" s="15" t="s">
        <v>24</v>
      </c>
      <c r="H432" s="15">
        <v>45</v>
      </c>
      <c r="I432" s="15">
        <v>37014</v>
      </c>
      <c r="J432" s="15">
        <v>147752</v>
      </c>
      <c r="K432" s="15">
        <v>0.12</v>
      </c>
      <c r="L432" s="15" t="s">
        <v>33</v>
      </c>
      <c r="M432" s="15" t="s">
        <v>74</v>
      </c>
      <c r="N432" s="17">
        <v>40903</v>
      </c>
      <c r="O432" s="5" t="str">
        <f>IF(LEN(TBL_Employees[[#This Row],[Exit Date]])&gt;0,"Not_Active","Active")</f>
        <v>Not_Active</v>
      </c>
      <c r="P432" s="6">
        <f>IF(TBL_Employees[[#This Row],[Emp_status]]="Not_Active",0,1)</f>
        <v>0</v>
      </c>
      <c r="Q432" s="7">
        <f>IFERROR(TBL_Employees[[#This Row],[Bonus %]]*TBL_Employees[[#This Row],[Annual Salary]],0)</f>
        <v>17730.239999999998</v>
      </c>
      <c r="R432" s="7">
        <f>TBL_Employees[[#This Row],[Bonus Amount]]+TBL_Employees[[#This Row],[Annual Salary]]</f>
        <v>165482.23999999999</v>
      </c>
      <c r="S432" s="6">
        <f>YEAR(TBL_Employees[[#This Row],[Hire Date]])</f>
        <v>2001</v>
      </c>
      <c r="T432" s="6">
        <f>WEEKNUM(TBL_Employees[[#This Row],[Hire Date]],1)</f>
        <v>18</v>
      </c>
      <c r="U432" s="6" t="str">
        <f>TEXT(TBL_Employees[[#This Row],[Hire Date]],"dddd")</f>
        <v>Thursday</v>
      </c>
    </row>
    <row r="433" spans="1:21" x14ac:dyDescent="0.2">
      <c r="A433" s="15" t="s">
        <v>1096</v>
      </c>
      <c r="B433" s="15" t="s">
        <v>1097</v>
      </c>
      <c r="C433" s="15" t="s">
        <v>61</v>
      </c>
      <c r="D433" s="15" t="s">
        <v>43</v>
      </c>
      <c r="E433" s="15" t="s">
        <v>36</v>
      </c>
      <c r="F433" s="15" t="s">
        <v>17</v>
      </c>
      <c r="G433" s="15" t="s">
        <v>24</v>
      </c>
      <c r="H433" s="15">
        <v>25</v>
      </c>
      <c r="I433" s="15">
        <v>44453</v>
      </c>
      <c r="J433" s="15">
        <v>136810</v>
      </c>
      <c r="K433" s="15">
        <v>0.14000000000000001</v>
      </c>
      <c r="L433" s="15" t="s">
        <v>33</v>
      </c>
      <c r="M433" s="15" t="s">
        <v>80</v>
      </c>
      <c r="N433" s="17" t="s">
        <v>21</v>
      </c>
      <c r="O433" s="5" t="str">
        <f>IF(LEN(TBL_Employees[[#This Row],[Exit Date]])&gt;0,"Not_Active","Active")</f>
        <v>Active</v>
      </c>
      <c r="P433" s="6">
        <f>IF(TBL_Employees[[#This Row],[Emp_status]]="Not_Active",0,1)</f>
        <v>1</v>
      </c>
      <c r="Q433" s="7">
        <f>IFERROR(TBL_Employees[[#This Row],[Bonus %]]*TBL_Employees[[#This Row],[Annual Salary]],0)</f>
        <v>19153.400000000001</v>
      </c>
      <c r="R433" s="7">
        <f>TBL_Employees[[#This Row],[Bonus Amount]]+TBL_Employees[[#This Row],[Annual Salary]]</f>
        <v>155963.4</v>
      </c>
      <c r="S433" s="6">
        <f>YEAR(TBL_Employees[[#This Row],[Hire Date]])</f>
        <v>2021</v>
      </c>
      <c r="T433" s="6">
        <f>WEEKNUM(TBL_Employees[[#This Row],[Hire Date]],1)</f>
        <v>38</v>
      </c>
      <c r="U433" s="6" t="str">
        <f>TEXT(TBL_Employees[[#This Row],[Hire Date]],"dddd")</f>
        <v>Tuesday</v>
      </c>
    </row>
    <row r="434" spans="1:21" x14ac:dyDescent="0.2">
      <c r="A434" s="15" t="s">
        <v>1098</v>
      </c>
      <c r="B434" s="15" t="s">
        <v>1099</v>
      </c>
      <c r="C434" s="15" t="s">
        <v>68</v>
      </c>
      <c r="D434" s="15" t="s">
        <v>50</v>
      </c>
      <c r="E434" s="15" t="s">
        <v>32</v>
      </c>
      <c r="F434" s="15" t="s">
        <v>28</v>
      </c>
      <c r="G434" s="15" t="s">
        <v>18</v>
      </c>
      <c r="H434" s="15">
        <v>47</v>
      </c>
      <c r="I434" s="15">
        <v>41333</v>
      </c>
      <c r="J434" s="15">
        <v>54635</v>
      </c>
      <c r="K434" s="15">
        <v>0</v>
      </c>
      <c r="L434" s="15" t="s">
        <v>19</v>
      </c>
      <c r="M434" s="15" t="s">
        <v>20</v>
      </c>
      <c r="N434" s="17" t="s">
        <v>21</v>
      </c>
      <c r="O434" s="5" t="str">
        <f>IF(LEN(TBL_Employees[[#This Row],[Exit Date]])&gt;0,"Not_Active","Active")</f>
        <v>Active</v>
      </c>
      <c r="P434" s="6">
        <f>IF(TBL_Employees[[#This Row],[Emp_status]]="Not_Active",0,1)</f>
        <v>1</v>
      </c>
      <c r="Q434" s="7">
        <f>IFERROR(TBL_Employees[[#This Row],[Bonus %]]*TBL_Employees[[#This Row],[Annual Salary]],0)</f>
        <v>0</v>
      </c>
      <c r="R434" s="7">
        <f>TBL_Employees[[#This Row],[Bonus Amount]]+TBL_Employees[[#This Row],[Annual Salary]]</f>
        <v>54635</v>
      </c>
      <c r="S434" s="6">
        <f>YEAR(TBL_Employees[[#This Row],[Hire Date]])</f>
        <v>2013</v>
      </c>
      <c r="T434" s="6">
        <f>WEEKNUM(TBL_Employees[[#This Row],[Hire Date]],1)</f>
        <v>9</v>
      </c>
      <c r="U434" s="6" t="str">
        <f>TEXT(TBL_Employees[[#This Row],[Hire Date]],"dddd")</f>
        <v>Thursday</v>
      </c>
    </row>
    <row r="435" spans="1:21" x14ac:dyDescent="0.2">
      <c r="A435" s="15" t="s">
        <v>1100</v>
      </c>
      <c r="B435" s="15" t="s">
        <v>1101</v>
      </c>
      <c r="C435" s="15" t="s">
        <v>38</v>
      </c>
      <c r="D435" s="15" t="s">
        <v>27</v>
      </c>
      <c r="E435" s="15" t="s">
        <v>32</v>
      </c>
      <c r="F435" s="15" t="s">
        <v>17</v>
      </c>
      <c r="G435" s="15" t="s">
        <v>18</v>
      </c>
      <c r="H435" s="15">
        <v>42</v>
      </c>
      <c r="I435" s="15">
        <v>43866</v>
      </c>
      <c r="J435" s="15">
        <v>96636</v>
      </c>
      <c r="K435" s="15">
        <v>0</v>
      </c>
      <c r="L435" s="15" t="s">
        <v>19</v>
      </c>
      <c r="M435" s="15" t="s">
        <v>29</v>
      </c>
      <c r="N435" s="17" t="s">
        <v>21</v>
      </c>
      <c r="O435" s="5" t="str">
        <f>IF(LEN(TBL_Employees[[#This Row],[Exit Date]])&gt;0,"Not_Active","Active")</f>
        <v>Active</v>
      </c>
      <c r="P435" s="6">
        <f>IF(TBL_Employees[[#This Row],[Emp_status]]="Not_Active",0,1)</f>
        <v>1</v>
      </c>
      <c r="Q435" s="7">
        <f>IFERROR(TBL_Employees[[#This Row],[Bonus %]]*TBL_Employees[[#This Row],[Annual Salary]],0)</f>
        <v>0</v>
      </c>
      <c r="R435" s="7">
        <f>TBL_Employees[[#This Row],[Bonus Amount]]+TBL_Employees[[#This Row],[Annual Salary]]</f>
        <v>96636</v>
      </c>
      <c r="S435" s="6">
        <f>YEAR(TBL_Employees[[#This Row],[Hire Date]])</f>
        <v>2020</v>
      </c>
      <c r="T435" s="6">
        <f>WEEKNUM(TBL_Employees[[#This Row],[Hire Date]],1)</f>
        <v>6</v>
      </c>
      <c r="U435" s="6" t="str">
        <f>TEXT(TBL_Employees[[#This Row],[Hire Date]],"dddd")</f>
        <v>Wednesday</v>
      </c>
    </row>
    <row r="436" spans="1:21" x14ac:dyDescent="0.2">
      <c r="A436" s="15" t="s">
        <v>198</v>
      </c>
      <c r="B436" s="15" t="s">
        <v>1102</v>
      </c>
      <c r="C436" s="15" t="s">
        <v>98</v>
      </c>
      <c r="D436" s="15" t="s">
        <v>27</v>
      </c>
      <c r="E436" s="15" t="s">
        <v>36</v>
      </c>
      <c r="F436" s="15" t="s">
        <v>17</v>
      </c>
      <c r="G436" s="15" t="s">
        <v>47</v>
      </c>
      <c r="H436" s="15">
        <v>35</v>
      </c>
      <c r="I436" s="15">
        <v>41941</v>
      </c>
      <c r="J436" s="15">
        <v>91592</v>
      </c>
      <c r="K436" s="15">
        <v>0</v>
      </c>
      <c r="L436" s="15" t="s">
        <v>19</v>
      </c>
      <c r="M436" s="15" t="s">
        <v>20</v>
      </c>
      <c r="N436" s="17" t="s">
        <v>21</v>
      </c>
      <c r="O436" s="5" t="str">
        <f>IF(LEN(TBL_Employees[[#This Row],[Exit Date]])&gt;0,"Not_Active","Active")</f>
        <v>Active</v>
      </c>
      <c r="P436" s="6">
        <f>IF(TBL_Employees[[#This Row],[Emp_status]]="Not_Active",0,1)</f>
        <v>1</v>
      </c>
      <c r="Q436" s="7">
        <f>IFERROR(TBL_Employees[[#This Row],[Bonus %]]*TBL_Employees[[#This Row],[Annual Salary]],0)</f>
        <v>0</v>
      </c>
      <c r="R436" s="7">
        <f>TBL_Employees[[#This Row],[Bonus Amount]]+TBL_Employees[[#This Row],[Annual Salary]]</f>
        <v>91592</v>
      </c>
      <c r="S436" s="6">
        <f>YEAR(TBL_Employees[[#This Row],[Hire Date]])</f>
        <v>2014</v>
      </c>
      <c r="T436" s="6">
        <f>WEEKNUM(TBL_Employees[[#This Row],[Hire Date]],1)</f>
        <v>44</v>
      </c>
      <c r="U436" s="6" t="str">
        <f>TEXT(TBL_Employees[[#This Row],[Hire Date]],"dddd")</f>
        <v>Wednesday</v>
      </c>
    </row>
    <row r="437" spans="1:21" x14ac:dyDescent="0.2">
      <c r="A437" s="15" t="s">
        <v>78</v>
      </c>
      <c r="B437" s="15" t="s">
        <v>1103</v>
      </c>
      <c r="C437" s="15" t="s">
        <v>83</v>
      </c>
      <c r="D437" s="15" t="s">
        <v>23</v>
      </c>
      <c r="E437" s="15" t="s">
        <v>16</v>
      </c>
      <c r="F437" s="15" t="s">
        <v>17</v>
      </c>
      <c r="G437" s="15" t="s">
        <v>24</v>
      </c>
      <c r="H437" s="15">
        <v>45</v>
      </c>
      <c r="I437" s="15">
        <v>36755</v>
      </c>
      <c r="J437" s="15">
        <v>55563</v>
      </c>
      <c r="K437" s="15">
        <v>0</v>
      </c>
      <c r="L437" s="15" t="s">
        <v>33</v>
      </c>
      <c r="M437" s="15" t="s">
        <v>34</v>
      </c>
      <c r="N437" s="17" t="s">
        <v>21</v>
      </c>
      <c r="O437" s="5" t="str">
        <f>IF(LEN(TBL_Employees[[#This Row],[Exit Date]])&gt;0,"Not_Active","Active")</f>
        <v>Active</v>
      </c>
      <c r="P437" s="6">
        <f>IF(TBL_Employees[[#This Row],[Emp_status]]="Not_Active",0,1)</f>
        <v>1</v>
      </c>
      <c r="Q437" s="7">
        <f>IFERROR(TBL_Employees[[#This Row],[Bonus %]]*TBL_Employees[[#This Row],[Annual Salary]],0)</f>
        <v>0</v>
      </c>
      <c r="R437" s="7">
        <f>TBL_Employees[[#This Row],[Bonus Amount]]+TBL_Employees[[#This Row],[Annual Salary]]</f>
        <v>55563</v>
      </c>
      <c r="S437" s="6">
        <f>YEAR(TBL_Employees[[#This Row],[Hire Date]])</f>
        <v>2000</v>
      </c>
      <c r="T437" s="6">
        <f>WEEKNUM(TBL_Employees[[#This Row],[Hire Date]],1)</f>
        <v>34</v>
      </c>
      <c r="U437" s="6" t="str">
        <f>TEXT(TBL_Employees[[#This Row],[Hire Date]],"dddd")</f>
        <v>Thursday</v>
      </c>
    </row>
    <row r="438" spans="1:21" x14ac:dyDescent="0.2">
      <c r="A438" s="15" t="s">
        <v>288</v>
      </c>
      <c r="B438" s="15" t="s">
        <v>1104</v>
      </c>
      <c r="C438" s="15" t="s">
        <v>40</v>
      </c>
      <c r="D438" s="15" t="s">
        <v>27</v>
      </c>
      <c r="E438" s="15" t="s">
        <v>16</v>
      </c>
      <c r="F438" s="15" t="s">
        <v>17</v>
      </c>
      <c r="G438" s="15" t="s">
        <v>24</v>
      </c>
      <c r="H438" s="15">
        <v>52</v>
      </c>
      <c r="I438" s="15">
        <v>35109</v>
      </c>
      <c r="J438" s="15">
        <v>159724</v>
      </c>
      <c r="K438" s="15">
        <v>0.23</v>
      </c>
      <c r="L438" s="15" t="s">
        <v>33</v>
      </c>
      <c r="M438" s="15" t="s">
        <v>60</v>
      </c>
      <c r="N438" s="17" t="s">
        <v>21</v>
      </c>
      <c r="O438" s="5" t="str">
        <f>IF(LEN(TBL_Employees[[#This Row],[Exit Date]])&gt;0,"Not_Active","Active")</f>
        <v>Active</v>
      </c>
      <c r="P438" s="6">
        <f>IF(TBL_Employees[[#This Row],[Emp_status]]="Not_Active",0,1)</f>
        <v>1</v>
      </c>
      <c r="Q438" s="7">
        <f>IFERROR(TBL_Employees[[#This Row],[Bonus %]]*TBL_Employees[[#This Row],[Annual Salary]],0)</f>
        <v>36736.520000000004</v>
      </c>
      <c r="R438" s="7">
        <f>TBL_Employees[[#This Row],[Bonus Amount]]+TBL_Employees[[#This Row],[Annual Salary]]</f>
        <v>196460.52000000002</v>
      </c>
      <c r="S438" s="6">
        <f>YEAR(TBL_Employees[[#This Row],[Hire Date]])</f>
        <v>1996</v>
      </c>
      <c r="T438" s="6">
        <f>WEEKNUM(TBL_Employees[[#This Row],[Hire Date]],1)</f>
        <v>7</v>
      </c>
      <c r="U438" s="6" t="str">
        <f>TEXT(TBL_Employees[[#This Row],[Hire Date]],"dddd")</f>
        <v>Wednesday</v>
      </c>
    </row>
    <row r="439" spans="1:21" x14ac:dyDescent="0.2">
      <c r="A439" s="15" t="s">
        <v>1105</v>
      </c>
      <c r="B439" s="15" t="s">
        <v>1106</v>
      </c>
      <c r="C439" s="15" t="s">
        <v>14</v>
      </c>
      <c r="D439" s="15" t="s">
        <v>43</v>
      </c>
      <c r="E439" s="15" t="s">
        <v>32</v>
      </c>
      <c r="F439" s="15" t="s">
        <v>28</v>
      </c>
      <c r="G439" s="15" t="s">
        <v>24</v>
      </c>
      <c r="H439" s="15">
        <v>57</v>
      </c>
      <c r="I439" s="15">
        <v>42951</v>
      </c>
      <c r="J439" s="15">
        <v>183190</v>
      </c>
      <c r="K439" s="15">
        <v>0.36</v>
      </c>
      <c r="L439" s="15" t="s">
        <v>19</v>
      </c>
      <c r="M439" s="15" t="s">
        <v>20</v>
      </c>
      <c r="N439" s="17" t="s">
        <v>21</v>
      </c>
      <c r="O439" s="5" t="str">
        <f>IF(LEN(TBL_Employees[[#This Row],[Exit Date]])&gt;0,"Not_Active","Active")</f>
        <v>Active</v>
      </c>
      <c r="P439" s="6">
        <f>IF(TBL_Employees[[#This Row],[Emp_status]]="Not_Active",0,1)</f>
        <v>1</v>
      </c>
      <c r="Q439" s="7">
        <f>IFERROR(TBL_Employees[[#This Row],[Bonus %]]*TBL_Employees[[#This Row],[Annual Salary]],0)</f>
        <v>65948.399999999994</v>
      </c>
      <c r="R439" s="7">
        <f>TBL_Employees[[#This Row],[Bonus Amount]]+TBL_Employees[[#This Row],[Annual Salary]]</f>
        <v>249138.4</v>
      </c>
      <c r="S439" s="6">
        <f>YEAR(TBL_Employees[[#This Row],[Hire Date]])</f>
        <v>2017</v>
      </c>
      <c r="T439" s="6">
        <f>WEEKNUM(TBL_Employees[[#This Row],[Hire Date]],1)</f>
        <v>31</v>
      </c>
      <c r="U439" s="6" t="str">
        <f>TEXT(TBL_Employees[[#This Row],[Hire Date]],"dddd")</f>
        <v>Friday</v>
      </c>
    </row>
    <row r="440" spans="1:21" x14ac:dyDescent="0.2">
      <c r="A440" s="15" t="s">
        <v>1107</v>
      </c>
      <c r="B440" s="15" t="s">
        <v>1108</v>
      </c>
      <c r="C440" s="15" t="s">
        <v>68</v>
      </c>
      <c r="D440" s="15" t="s">
        <v>65</v>
      </c>
      <c r="E440" s="15" t="s">
        <v>44</v>
      </c>
      <c r="F440" s="15" t="s">
        <v>17</v>
      </c>
      <c r="G440" s="15" t="s">
        <v>18</v>
      </c>
      <c r="H440" s="15">
        <v>56</v>
      </c>
      <c r="I440" s="15">
        <v>43824</v>
      </c>
      <c r="J440" s="15">
        <v>54829</v>
      </c>
      <c r="K440" s="15">
        <v>0</v>
      </c>
      <c r="L440" s="15" t="s">
        <v>19</v>
      </c>
      <c r="M440" s="15" t="s">
        <v>39</v>
      </c>
      <c r="N440" s="17" t="s">
        <v>21</v>
      </c>
      <c r="O440" s="5" t="str">
        <f>IF(LEN(TBL_Employees[[#This Row],[Exit Date]])&gt;0,"Not_Active","Active")</f>
        <v>Active</v>
      </c>
      <c r="P440" s="6">
        <f>IF(TBL_Employees[[#This Row],[Emp_status]]="Not_Active",0,1)</f>
        <v>1</v>
      </c>
      <c r="Q440" s="7">
        <f>IFERROR(TBL_Employees[[#This Row],[Bonus %]]*TBL_Employees[[#This Row],[Annual Salary]],0)</f>
        <v>0</v>
      </c>
      <c r="R440" s="7">
        <f>TBL_Employees[[#This Row],[Bonus Amount]]+TBL_Employees[[#This Row],[Annual Salary]]</f>
        <v>54829</v>
      </c>
      <c r="S440" s="6">
        <f>YEAR(TBL_Employees[[#This Row],[Hire Date]])</f>
        <v>2019</v>
      </c>
      <c r="T440" s="6">
        <f>WEEKNUM(TBL_Employees[[#This Row],[Hire Date]],1)</f>
        <v>52</v>
      </c>
      <c r="U440" s="6" t="str">
        <f>TEXT(TBL_Employees[[#This Row],[Hire Date]],"dddd")</f>
        <v>Wednesday</v>
      </c>
    </row>
    <row r="441" spans="1:21" x14ac:dyDescent="0.2">
      <c r="A441" s="15" t="s">
        <v>1109</v>
      </c>
      <c r="B441" s="15" t="s">
        <v>298</v>
      </c>
      <c r="C441" s="15" t="s">
        <v>30</v>
      </c>
      <c r="D441" s="15" t="s">
        <v>31</v>
      </c>
      <c r="E441" s="15" t="s">
        <v>32</v>
      </c>
      <c r="F441" s="15" t="s">
        <v>28</v>
      </c>
      <c r="G441" s="15" t="s">
        <v>51</v>
      </c>
      <c r="H441" s="15">
        <v>46</v>
      </c>
      <c r="I441" s="15">
        <v>38464</v>
      </c>
      <c r="J441" s="15">
        <v>96639</v>
      </c>
      <c r="K441" s="15">
        <v>0</v>
      </c>
      <c r="L441" s="15" t="s">
        <v>52</v>
      </c>
      <c r="M441" s="15" t="s">
        <v>66</v>
      </c>
      <c r="N441" s="17" t="s">
        <v>21</v>
      </c>
      <c r="O441" s="5" t="str">
        <f>IF(LEN(TBL_Employees[[#This Row],[Exit Date]])&gt;0,"Not_Active","Active")</f>
        <v>Active</v>
      </c>
      <c r="P441" s="6">
        <f>IF(TBL_Employees[[#This Row],[Emp_status]]="Not_Active",0,1)</f>
        <v>1</v>
      </c>
      <c r="Q441" s="7">
        <f>IFERROR(TBL_Employees[[#This Row],[Bonus %]]*TBL_Employees[[#This Row],[Annual Salary]],0)</f>
        <v>0</v>
      </c>
      <c r="R441" s="7">
        <f>TBL_Employees[[#This Row],[Bonus Amount]]+TBL_Employees[[#This Row],[Annual Salary]]</f>
        <v>96639</v>
      </c>
      <c r="S441" s="6">
        <f>YEAR(TBL_Employees[[#This Row],[Hire Date]])</f>
        <v>2005</v>
      </c>
      <c r="T441" s="6">
        <f>WEEKNUM(TBL_Employees[[#This Row],[Hire Date]],1)</f>
        <v>17</v>
      </c>
      <c r="U441" s="6" t="str">
        <f>TEXT(TBL_Employees[[#This Row],[Hire Date]],"dddd")</f>
        <v>Friday</v>
      </c>
    </row>
    <row r="442" spans="1:21" x14ac:dyDescent="0.2">
      <c r="A442" s="15" t="s">
        <v>115</v>
      </c>
      <c r="B442" s="15" t="s">
        <v>1110</v>
      </c>
      <c r="C442" s="15" t="s">
        <v>62</v>
      </c>
      <c r="D442" s="15" t="s">
        <v>43</v>
      </c>
      <c r="E442" s="15" t="s">
        <v>44</v>
      </c>
      <c r="F442" s="15" t="s">
        <v>17</v>
      </c>
      <c r="G442" s="15" t="s">
        <v>24</v>
      </c>
      <c r="H442" s="15">
        <v>43</v>
      </c>
      <c r="I442" s="15">
        <v>38879</v>
      </c>
      <c r="J442" s="15">
        <v>117278</v>
      </c>
      <c r="K442" s="15">
        <v>0.09</v>
      </c>
      <c r="L442" s="15" t="s">
        <v>19</v>
      </c>
      <c r="M442" s="15" t="s">
        <v>45</v>
      </c>
      <c r="N442" s="17" t="s">
        <v>21</v>
      </c>
      <c r="O442" s="5" t="str">
        <f>IF(LEN(TBL_Employees[[#This Row],[Exit Date]])&gt;0,"Not_Active","Active")</f>
        <v>Active</v>
      </c>
      <c r="P442" s="6">
        <f>IF(TBL_Employees[[#This Row],[Emp_status]]="Not_Active",0,1)</f>
        <v>1</v>
      </c>
      <c r="Q442" s="7">
        <f>IFERROR(TBL_Employees[[#This Row],[Bonus %]]*TBL_Employees[[#This Row],[Annual Salary]],0)</f>
        <v>10555.02</v>
      </c>
      <c r="R442" s="7">
        <f>TBL_Employees[[#This Row],[Bonus Amount]]+TBL_Employees[[#This Row],[Annual Salary]]</f>
        <v>127833.02</v>
      </c>
      <c r="S442" s="6">
        <f>YEAR(TBL_Employees[[#This Row],[Hire Date]])</f>
        <v>2006</v>
      </c>
      <c r="T442" s="6">
        <f>WEEKNUM(TBL_Employees[[#This Row],[Hire Date]],1)</f>
        <v>24</v>
      </c>
      <c r="U442" s="6" t="str">
        <f>TEXT(TBL_Employees[[#This Row],[Hire Date]],"dddd")</f>
        <v>Sunday</v>
      </c>
    </row>
    <row r="443" spans="1:21" x14ac:dyDescent="0.2">
      <c r="A443" s="15" t="s">
        <v>1111</v>
      </c>
      <c r="B443" s="15" t="s">
        <v>1112</v>
      </c>
      <c r="C443" s="15" t="s">
        <v>56</v>
      </c>
      <c r="D443" s="15" t="s">
        <v>27</v>
      </c>
      <c r="E443" s="15" t="s">
        <v>44</v>
      </c>
      <c r="F443" s="15" t="s">
        <v>28</v>
      </c>
      <c r="G443" s="15" t="s">
        <v>24</v>
      </c>
      <c r="H443" s="15">
        <v>53</v>
      </c>
      <c r="I443" s="15">
        <v>39487</v>
      </c>
      <c r="J443" s="15">
        <v>84193</v>
      </c>
      <c r="K443" s="15">
        <v>0.09</v>
      </c>
      <c r="L443" s="15" t="s">
        <v>33</v>
      </c>
      <c r="M443" s="15" t="s">
        <v>74</v>
      </c>
      <c r="N443" s="17" t="s">
        <v>21</v>
      </c>
      <c r="O443" s="5" t="str">
        <f>IF(LEN(TBL_Employees[[#This Row],[Exit Date]])&gt;0,"Not_Active","Active")</f>
        <v>Active</v>
      </c>
      <c r="P443" s="6">
        <f>IF(TBL_Employees[[#This Row],[Emp_status]]="Not_Active",0,1)</f>
        <v>1</v>
      </c>
      <c r="Q443" s="7">
        <f>IFERROR(TBL_Employees[[#This Row],[Bonus %]]*TBL_Employees[[#This Row],[Annual Salary]],0)</f>
        <v>7577.37</v>
      </c>
      <c r="R443" s="7">
        <f>TBL_Employees[[#This Row],[Bonus Amount]]+TBL_Employees[[#This Row],[Annual Salary]]</f>
        <v>91770.37</v>
      </c>
      <c r="S443" s="6">
        <f>YEAR(TBL_Employees[[#This Row],[Hire Date]])</f>
        <v>2008</v>
      </c>
      <c r="T443" s="6">
        <f>WEEKNUM(TBL_Employees[[#This Row],[Hire Date]],1)</f>
        <v>6</v>
      </c>
      <c r="U443" s="6" t="str">
        <f>TEXT(TBL_Employees[[#This Row],[Hire Date]],"dddd")</f>
        <v>Saturday</v>
      </c>
    </row>
    <row r="444" spans="1:21" x14ac:dyDescent="0.2">
      <c r="A444" s="15" t="s">
        <v>1113</v>
      </c>
      <c r="B444" s="15" t="s">
        <v>1114</v>
      </c>
      <c r="C444" s="15" t="s">
        <v>89</v>
      </c>
      <c r="D444" s="15" t="s">
        <v>27</v>
      </c>
      <c r="E444" s="15" t="s">
        <v>36</v>
      </c>
      <c r="F444" s="15" t="s">
        <v>17</v>
      </c>
      <c r="G444" s="15" t="s">
        <v>18</v>
      </c>
      <c r="H444" s="15">
        <v>47</v>
      </c>
      <c r="I444" s="15">
        <v>43309</v>
      </c>
      <c r="J444" s="15">
        <v>87806</v>
      </c>
      <c r="K444" s="15">
        <v>0</v>
      </c>
      <c r="L444" s="15" t="s">
        <v>19</v>
      </c>
      <c r="M444" s="15" t="s">
        <v>63</v>
      </c>
      <c r="N444" s="17" t="s">
        <v>21</v>
      </c>
      <c r="O444" s="5" t="str">
        <f>IF(LEN(TBL_Employees[[#This Row],[Exit Date]])&gt;0,"Not_Active","Active")</f>
        <v>Active</v>
      </c>
      <c r="P444" s="6">
        <f>IF(TBL_Employees[[#This Row],[Emp_status]]="Not_Active",0,1)</f>
        <v>1</v>
      </c>
      <c r="Q444" s="7">
        <f>IFERROR(TBL_Employees[[#This Row],[Bonus %]]*TBL_Employees[[#This Row],[Annual Salary]],0)</f>
        <v>0</v>
      </c>
      <c r="R444" s="7">
        <f>TBL_Employees[[#This Row],[Bonus Amount]]+TBL_Employees[[#This Row],[Annual Salary]]</f>
        <v>87806</v>
      </c>
      <c r="S444" s="6">
        <f>YEAR(TBL_Employees[[#This Row],[Hire Date]])</f>
        <v>2018</v>
      </c>
      <c r="T444" s="6">
        <f>WEEKNUM(TBL_Employees[[#This Row],[Hire Date]],1)</f>
        <v>30</v>
      </c>
      <c r="U444" s="6" t="str">
        <f>TEXT(TBL_Employees[[#This Row],[Hire Date]],"dddd")</f>
        <v>Saturday</v>
      </c>
    </row>
    <row r="445" spans="1:21" x14ac:dyDescent="0.2">
      <c r="A445" s="15" t="s">
        <v>1115</v>
      </c>
      <c r="B445" s="15" t="s">
        <v>1116</v>
      </c>
      <c r="C445" s="15" t="s">
        <v>58</v>
      </c>
      <c r="D445" s="15" t="s">
        <v>31</v>
      </c>
      <c r="E445" s="15" t="s">
        <v>16</v>
      </c>
      <c r="F445" s="15" t="s">
        <v>28</v>
      </c>
      <c r="G445" s="15" t="s">
        <v>18</v>
      </c>
      <c r="H445" s="15">
        <v>62</v>
      </c>
      <c r="I445" s="15">
        <v>40820</v>
      </c>
      <c r="J445" s="15">
        <v>63959</v>
      </c>
      <c r="K445" s="15">
        <v>0</v>
      </c>
      <c r="L445" s="15" t="s">
        <v>19</v>
      </c>
      <c r="M445" s="15" t="s">
        <v>63</v>
      </c>
      <c r="N445" s="17" t="s">
        <v>21</v>
      </c>
      <c r="O445" s="5" t="str">
        <f>IF(LEN(TBL_Employees[[#This Row],[Exit Date]])&gt;0,"Not_Active","Active")</f>
        <v>Active</v>
      </c>
      <c r="P445" s="6">
        <f>IF(TBL_Employees[[#This Row],[Emp_status]]="Not_Active",0,1)</f>
        <v>1</v>
      </c>
      <c r="Q445" s="7">
        <f>IFERROR(TBL_Employees[[#This Row],[Bonus %]]*TBL_Employees[[#This Row],[Annual Salary]],0)</f>
        <v>0</v>
      </c>
      <c r="R445" s="7">
        <f>TBL_Employees[[#This Row],[Bonus Amount]]+TBL_Employees[[#This Row],[Annual Salary]]</f>
        <v>63959</v>
      </c>
      <c r="S445" s="6">
        <f>YEAR(TBL_Employees[[#This Row],[Hire Date]])</f>
        <v>2011</v>
      </c>
      <c r="T445" s="6">
        <f>WEEKNUM(TBL_Employees[[#This Row],[Hire Date]],1)</f>
        <v>41</v>
      </c>
      <c r="U445" s="6" t="str">
        <f>TEXT(TBL_Employees[[#This Row],[Hire Date]],"dddd")</f>
        <v>Tuesday</v>
      </c>
    </row>
    <row r="446" spans="1:21" x14ac:dyDescent="0.2">
      <c r="A446" s="15" t="s">
        <v>1117</v>
      </c>
      <c r="B446" s="15" t="s">
        <v>1118</v>
      </c>
      <c r="C446" s="15" t="s">
        <v>14</v>
      </c>
      <c r="D446" s="15" t="s">
        <v>27</v>
      </c>
      <c r="E446" s="15" t="s">
        <v>16</v>
      </c>
      <c r="F446" s="15" t="s">
        <v>28</v>
      </c>
      <c r="G446" s="15" t="s">
        <v>24</v>
      </c>
      <c r="H446" s="15">
        <v>35</v>
      </c>
      <c r="I446" s="15">
        <v>42166</v>
      </c>
      <c r="J446" s="15">
        <v>234723</v>
      </c>
      <c r="K446" s="15">
        <v>0.36</v>
      </c>
      <c r="L446" s="15" t="s">
        <v>33</v>
      </c>
      <c r="M446" s="15" t="s">
        <v>74</v>
      </c>
      <c r="N446" s="17" t="s">
        <v>21</v>
      </c>
      <c r="O446" s="5" t="str">
        <f>IF(LEN(TBL_Employees[[#This Row],[Exit Date]])&gt;0,"Not_Active","Active")</f>
        <v>Active</v>
      </c>
      <c r="P446" s="6">
        <f>IF(TBL_Employees[[#This Row],[Emp_status]]="Not_Active",0,1)</f>
        <v>1</v>
      </c>
      <c r="Q446" s="7">
        <f>IFERROR(TBL_Employees[[#This Row],[Bonus %]]*TBL_Employees[[#This Row],[Annual Salary]],0)</f>
        <v>84500.28</v>
      </c>
      <c r="R446" s="7">
        <f>TBL_Employees[[#This Row],[Bonus Amount]]+TBL_Employees[[#This Row],[Annual Salary]]</f>
        <v>319223.28000000003</v>
      </c>
      <c r="S446" s="6">
        <f>YEAR(TBL_Employees[[#This Row],[Hire Date]])</f>
        <v>2015</v>
      </c>
      <c r="T446" s="6">
        <f>WEEKNUM(TBL_Employees[[#This Row],[Hire Date]],1)</f>
        <v>24</v>
      </c>
      <c r="U446" s="6" t="str">
        <f>TEXT(TBL_Employees[[#This Row],[Hire Date]],"dddd")</f>
        <v>Thursday</v>
      </c>
    </row>
    <row r="447" spans="1:21" x14ac:dyDescent="0.2">
      <c r="A447" s="15" t="s">
        <v>1119</v>
      </c>
      <c r="B447" s="15" t="s">
        <v>1120</v>
      </c>
      <c r="C447" s="15" t="s">
        <v>68</v>
      </c>
      <c r="D447" s="15" t="s">
        <v>65</v>
      </c>
      <c r="E447" s="15" t="s">
        <v>32</v>
      </c>
      <c r="F447" s="15" t="s">
        <v>17</v>
      </c>
      <c r="G447" s="15" t="s">
        <v>24</v>
      </c>
      <c r="H447" s="15">
        <v>27</v>
      </c>
      <c r="I447" s="15">
        <v>43701</v>
      </c>
      <c r="J447" s="15">
        <v>50809</v>
      </c>
      <c r="K447" s="15">
        <v>0</v>
      </c>
      <c r="L447" s="15" t="s">
        <v>33</v>
      </c>
      <c r="M447" s="15" t="s">
        <v>80</v>
      </c>
      <c r="N447" s="17" t="s">
        <v>21</v>
      </c>
      <c r="O447" s="5" t="str">
        <f>IF(LEN(TBL_Employees[[#This Row],[Exit Date]])&gt;0,"Not_Active","Active")</f>
        <v>Active</v>
      </c>
      <c r="P447" s="6">
        <f>IF(TBL_Employees[[#This Row],[Emp_status]]="Not_Active",0,1)</f>
        <v>1</v>
      </c>
      <c r="Q447" s="7">
        <f>IFERROR(TBL_Employees[[#This Row],[Bonus %]]*TBL_Employees[[#This Row],[Annual Salary]],0)</f>
        <v>0</v>
      </c>
      <c r="R447" s="7">
        <f>TBL_Employees[[#This Row],[Bonus Amount]]+TBL_Employees[[#This Row],[Annual Salary]]</f>
        <v>50809</v>
      </c>
      <c r="S447" s="6">
        <f>YEAR(TBL_Employees[[#This Row],[Hire Date]])</f>
        <v>2019</v>
      </c>
      <c r="T447" s="6">
        <f>WEEKNUM(TBL_Employees[[#This Row],[Hire Date]],1)</f>
        <v>34</v>
      </c>
      <c r="U447" s="6" t="str">
        <f>TEXT(TBL_Employees[[#This Row],[Hire Date]],"dddd")</f>
        <v>Saturday</v>
      </c>
    </row>
    <row r="448" spans="1:21" x14ac:dyDescent="0.2">
      <c r="A448" s="15" t="s">
        <v>1121</v>
      </c>
      <c r="B448" s="15" t="s">
        <v>1122</v>
      </c>
      <c r="C448" s="15" t="s">
        <v>42</v>
      </c>
      <c r="D448" s="15" t="s">
        <v>15</v>
      </c>
      <c r="E448" s="15" t="s">
        <v>36</v>
      </c>
      <c r="F448" s="15" t="s">
        <v>28</v>
      </c>
      <c r="G448" s="15" t="s">
        <v>18</v>
      </c>
      <c r="H448" s="15">
        <v>55</v>
      </c>
      <c r="I448" s="15">
        <v>37456</v>
      </c>
      <c r="J448" s="15">
        <v>77396</v>
      </c>
      <c r="K448" s="15">
        <v>0</v>
      </c>
      <c r="L448" s="15" t="s">
        <v>19</v>
      </c>
      <c r="M448" s="15" t="s">
        <v>45</v>
      </c>
      <c r="N448" s="17" t="s">
        <v>21</v>
      </c>
      <c r="O448" s="5" t="str">
        <f>IF(LEN(TBL_Employees[[#This Row],[Exit Date]])&gt;0,"Not_Active","Active")</f>
        <v>Active</v>
      </c>
      <c r="P448" s="6">
        <f>IF(TBL_Employees[[#This Row],[Emp_status]]="Not_Active",0,1)</f>
        <v>1</v>
      </c>
      <c r="Q448" s="7">
        <f>IFERROR(TBL_Employees[[#This Row],[Bonus %]]*TBL_Employees[[#This Row],[Annual Salary]],0)</f>
        <v>0</v>
      </c>
      <c r="R448" s="7">
        <f>TBL_Employees[[#This Row],[Bonus Amount]]+TBL_Employees[[#This Row],[Annual Salary]]</f>
        <v>77396</v>
      </c>
      <c r="S448" s="6">
        <f>YEAR(TBL_Employees[[#This Row],[Hire Date]])</f>
        <v>2002</v>
      </c>
      <c r="T448" s="6">
        <f>WEEKNUM(TBL_Employees[[#This Row],[Hire Date]],1)</f>
        <v>29</v>
      </c>
      <c r="U448" s="6" t="str">
        <f>TEXT(TBL_Employees[[#This Row],[Hire Date]],"dddd")</f>
        <v>Friday</v>
      </c>
    </row>
    <row r="449" spans="1:21" x14ac:dyDescent="0.2">
      <c r="A449" s="15" t="s">
        <v>142</v>
      </c>
      <c r="B449" s="15" t="s">
        <v>1123</v>
      </c>
      <c r="C449" s="15" t="s">
        <v>42</v>
      </c>
      <c r="D449" s="15" t="s">
        <v>15</v>
      </c>
      <c r="E449" s="15" t="s">
        <v>44</v>
      </c>
      <c r="F449" s="15" t="s">
        <v>17</v>
      </c>
      <c r="G449" s="15" t="s">
        <v>24</v>
      </c>
      <c r="H449" s="15">
        <v>63</v>
      </c>
      <c r="I449" s="15">
        <v>36525</v>
      </c>
      <c r="J449" s="15">
        <v>89523</v>
      </c>
      <c r="K449" s="15">
        <v>0</v>
      </c>
      <c r="L449" s="15" t="s">
        <v>19</v>
      </c>
      <c r="M449" s="15" t="s">
        <v>39</v>
      </c>
      <c r="N449" s="17" t="s">
        <v>21</v>
      </c>
      <c r="O449" s="5" t="str">
        <f>IF(LEN(TBL_Employees[[#This Row],[Exit Date]])&gt;0,"Not_Active","Active")</f>
        <v>Active</v>
      </c>
      <c r="P449" s="6">
        <f>IF(TBL_Employees[[#This Row],[Emp_status]]="Not_Active",0,1)</f>
        <v>1</v>
      </c>
      <c r="Q449" s="7">
        <f>IFERROR(TBL_Employees[[#This Row],[Bonus %]]*TBL_Employees[[#This Row],[Annual Salary]],0)</f>
        <v>0</v>
      </c>
      <c r="R449" s="7">
        <f>TBL_Employees[[#This Row],[Bonus Amount]]+TBL_Employees[[#This Row],[Annual Salary]]</f>
        <v>89523</v>
      </c>
      <c r="S449" s="6">
        <f>YEAR(TBL_Employees[[#This Row],[Hire Date]])</f>
        <v>1999</v>
      </c>
      <c r="T449" s="6">
        <f>WEEKNUM(TBL_Employees[[#This Row],[Hire Date]],1)</f>
        <v>53</v>
      </c>
      <c r="U449" s="6" t="str">
        <f>TEXT(TBL_Employees[[#This Row],[Hire Date]],"dddd")</f>
        <v>Friday</v>
      </c>
    </row>
    <row r="450" spans="1:21" x14ac:dyDescent="0.2">
      <c r="A450" s="15" t="s">
        <v>1124</v>
      </c>
      <c r="B450" s="15" t="s">
        <v>1125</v>
      </c>
      <c r="C450" s="15" t="s">
        <v>38</v>
      </c>
      <c r="D450" s="15" t="s">
        <v>27</v>
      </c>
      <c r="E450" s="15" t="s">
        <v>32</v>
      </c>
      <c r="F450" s="15" t="s">
        <v>17</v>
      </c>
      <c r="G450" s="15" t="s">
        <v>24</v>
      </c>
      <c r="H450" s="15">
        <v>53</v>
      </c>
      <c r="I450" s="15">
        <v>40744</v>
      </c>
      <c r="J450" s="15">
        <v>86173</v>
      </c>
      <c r="K450" s="15">
        <v>0</v>
      </c>
      <c r="L450" s="15" t="s">
        <v>33</v>
      </c>
      <c r="M450" s="15" t="s">
        <v>80</v>
      </c>
      <c r="N450" s="17" t="s">
        <v>21</v>
      </c>
      <c r="O450" s="5" t="str">
        <f>IF(LEN(TBL_Employees[[#This Row],[Exit Date]])&gt;0,"Not_Active","Active")</f>
        <v>Active</v>
      </c>
      <c r="P450" s="6">
        <f>IF(TBL_Employees[[#This Row],[Emp_status]]="Not_Active",0,1)</f>
        <v>1</v>
      </c>
      <c r="Q450" s="7">
        <f>IFERROR(TBL_Employees[[#This Row],[Bonus %]]*TBL_Employees[[#This Row],[Annual Salary]],0)</f>
        <v>0</v>
      </c>
      <c r="R450" s="7">
        <f>TBL_Employees[[#This Row],[Bonus Amount]]+TBL_Employees[[#This Row],[Annual Salary]]</f>
        <v>86173</v>
      </c>
      <c r="S450" s="6">
        <f>YEAR(TBL_Employees[[#This Row],[Hire Date]])</f>
        <v>2011</v>
      </c>
      <c r="T450" s="6">
        <f>WEEKNUM(TBL_Employees[[#This Row],[Hire Date]],1)</f>
        <v>30</v>
      </c>
      <c r="U450" s="6" t="str">
        <f>TEXT(TBL_Employees[[#This Row],[Hire Date]],"dddd")</f>
        <v>Wednesday</v>
      </c>
    </row>
    <row r="451" spans="1:21" x14ac:dyDescent="0.2">
      <c r="A451" s="15" t="s">
        <v>1126</v>
      </c>
      <c r="B451" s="15" t="s">
        <v>1127</v>
      </c>
      <c r="C451" s="15" t="s">
        <v>14</v>
      </c>
      <c r="D451" s="15" t="s">
        <v>50</v>
      </c>
      <c r="E451" s="15" t="s">
        <v>36</v>
      </c>
      <c r="F451" s="15" t="s">
        <v>17</v>
      </c>
      <c r="G451" s="15" t="s">
        <v>47</v>
      </c>
      <c r="H451" s="15">
        <v>54</v>
      </c>
      <c r="I451" s="15">
        <v>36757</v>
      </c>
      <c r="J451" s="15">
        <v>222224</v>
      </c>
      <c r="K451" s="15">
        <v>0.38</v>
      </c>
      <c r="L451" s="15" t="s">
        <v>19</v>
      </c>
      <c r="M451" s="15" t="s">
        <v>29</v>
      </c>
      <c r="N451" s="17" t="s">
        <v>21</v>
      </c>
      <c r="O451" s="5" t="str">
        <f>IF(LEN(TBL_Employees[[#This Row],[Exit Date]])&gt;0,"Not_Active","Active")</f>
        <v>Active</v>
      </c>
      <c r="P451" s="6">
        <f>IF(TBL_Employees[[#This Row],[Emp_status]]="Not_Active",0,1)</f>
        <v>1</v>
      </c>
      <c r="Q451" s="7">
        <f>IFERROR(TBL_Employees[[#This Row],[Bonus %]]*TBL_Employees[[#This Row],[Annual Salary]],0)</f>
        <v>84445.119999999995</v>
      </c>
      <c r="R451" s="7">
        <f>TBL_Employees[[#This Row],[Bonus Amount]]+TBL_Employees[[#This Row],[Annual Salary]]</f>
        <v>306669.12</v>
      </c>
      <c r="S451" s="6">
        <f>YEAR(TBL_Employees[[#This Row],[Hire Date]])</f>
        <v>2000</v>
      </c>
      <c r="T451" s="6">
        <f>WEEKNUM(TBL_Employees[[#This Row],[Hire Date]],1)</f>
        <v>34</v>
      </c>
      <c r="U451" s="6" t="str">
        <f>TEXT(TBL_Employees[[#This Row],[Hire Date]],"dddd")</f>
        <v>Saturday</v>
      </c>
    </row>
    <row r="452" spans="1:21" x14ac:dyDescent="0.2">
      <c r="A452" s="15" t="s">
        <v>1128</v>
      </c>
      <c r="B452" s="15" t="s">
        <v>1129</v>
      </c>
      <c r="C452" s="15" t="s">
        <v>61</v>
      </c>
      <c r="D452" s="15" t="s">
        <v>15</v>
      </c>
      <c r="E452" s="15" t="s">
        <v>16</v>
      </c>
      <c r="F452" s="15" t="s">
        <v>28</v>
      </c>
      <c r="G452" s="15" t="s">
        <v>24</v>
      </c>
      <c r="H452" s="15">
        <v>43</v>
      </c>
      <c r="I452" s="15">
        <v>44303</v>
      </c>
      <c r="J452" s="15">
        <v>146140</v>
      </c>
      <c r="K452" s="15">
        <v>0.15</v>
      </c>
      <c r="L452" s="15" t="s">
        <v>19</v>
      </c>
      <c r="M452" s="15" t="s">
        <v>63</v>
      </c>
      <c r="N452" s="17" t="s">
        <v>21</v>
      </c>
      <c r="O452" s="5" t="str">
        <f>IF(LEN(TBL_Employees[[#This Row],[Exit Date]])&gt;0,"Not_Active","Active")</f>
        <v>Active</v>
      </c>
      <c r="P452" s="6">
        <f>IF(TBL_Employees[[#This Row],[Emp_status]]="Not_Active",0,1)</f>
        <v>1</v>
      </c>
      <c r="Q452" s="7">
        <f>IFERROR(TBL_Employees[[#This Row],[Bonus %]]*TBL_Employees[[#This Row],[Annual Salary]],0)</f>
        <v>21921</v>
      </c>
      <c r="R452" s="7">
        <f>TBL_Employees[[#This Row],[Bonus Amount]]+TBL_Employees[[#This Row],[Annual Salary]]</f>
        <v>168061</v>
      </c>
      <c r="S452" s="6">
        <f>YEAR(TBL_Employees[[#This Row],[Hire Date]])</f>
        <v>2021</v>
      </c>
      <c r="T452" s="6">
        <f>WEEKNUM(TBL_Employees[[#This Row],[Hire Date]],1)</f>
        <v>16</v>
      </c>
      <c r="U452" s="6" t="str">
        <f>TEXT(TBL_Employees[[#This Row],[Hire Date]],"dddd")</f>
        <v>Saturday</v>
      </c>
    </row>
    <row r="453" spans="1:21" x14ac:dyDescent="0.2">
      <c r="A453" s="15" t="s">
        <v>334</v>
      </c>
      <c r="B453" s="15" t="s">
        <v>1130</v>
      </c>
      <c r="C453" s="15" t="s">
        <v>97</v>
      </c>
      <c r="D453" s="15" t="s">
        <v>31</v>
      </c>
      <c r="E453" s="15" t="s">
        <v>44</v>
      </c>
      <c r="F453" s="15" t="s">
        <v>17</v>
      </c>
      <c r="G453" s="15" t="s">
        <v>18</v>
      </c>
      <c r="H453" s="15">
        <v>64</v>
      </c>
      <c r="I453" s="15">
        <v>34505</v>
      </c>
      <c r="J453" s="15">
        <v>109456</v>
      </c>
      <c r="K453" s="15">
        <v>0.1</v>
      </c>
      <c r="L453" s="15" t="s">
        <v>19</v>
      </c>
      <c r="M453" s="15" t="s">
        <v>20</v>
      </c>
      <c r="N453" s="17" t="s">
        <v>21</v>
      </c>
      <c r="O453" s="5" t="str">
        <f>IF(LEN(TBL_Employees[[#This Row],[Exit Date]])&gt;0,"Not_Active","Active")</f>
        <v>Active</v>
      </c>
      <c r="P453" s="6">
        <f>IF(TBL_Employees[[#This Row],[Emp_status]]="Not_Active",0,1)</f>
        <v>1</v>
      </c>
      <c r="Q453" s="7">
        <f>IFERROR(TBL_Employees[[#This Row],[Bonus %]]*TBL_Employees[[#This Row],[Annual Salary]],0)</f>
        <v>10945.6</v>
      </c>
      <c r="R453" s="7">
        <f>TBL_Employees[[#This Row],[Bonus Amount]]+TBL_Employees[[#This Row],[Annual Salary]]</f>
        <v>120401.60000000001</v>
      </c>
      <c r="S453" s="6">
        <f>YEAR(TBL_Employees[[#This Row],[Hire Date]])</f>
        <v>1994</v>
      </c>
      <c r="T453" s="6">
        <f>WEEKNUM(TBL_Employees[[#This Row],[Hire Date]],1)</f>
        <v>26</v>
      </c>
      <c r="U453" s="6" t="str">
        <f>TEXT(TBL_Employees[[#This Row],[Hire Date]],"dddd")</f>
        <v>Monday</v>
      </c>
    </row>
    <row r="454" spans="1:21" x14ac:dyDescent="0.2">
      <c r="A454" s="15" t="s">
        <v>1131</v>
      </c>
      <c r="B454" s="15" t="s">
        <v>1132</v>
      </c>
      <c r="C454" s="15" t="s">
        <v>40</v>
      </c>
      <c r="D454" s="15" t="s">
        <v>15</v>
      </c>
      <c r="E454" s="15" t="s">
        <v>16</v>
      </c>
      <c r="F454" s="15" t="s">
        <v>17</v>
      </c>
      <c r="G454" s="15" t="s">
        <v>51</v>
      </c>
      <c r="H454" s="15">
        <v>65</v>
      </c>
      <c r="I454" s="15">
        <v>39728</v>
      </c>
      <c r="J454" s="15">
        <v>170221</v>
      </c>
      <c r="K454" s="15">
        <v>0.15</v>
      </c>
      <c r="L454" s="15" t="s">
        <v>52</v>
      </c>
      <c r="M454" s="15" t="s">
        <v>81</v>
      </c>
      <c r="N454" s="17" t="s">
        <v>21</v>
      </c>
      <c r="O454" s="5" t="str">
        <f>IF(LEN(TBL_Employees[[#This Row],[Exit Date]])&gt;0,"Not_Active","Active")</f>
        <v>Active</v>
      </c>
      <c r="P454" s="6">
        <f>IF(TBL_Employees[[#This Row],[Emp_status]]="Not_Active",0,1)</f>
        <v>1</v>
      </c>
      <c r="Q454" s="7">
        <f>IFERROR(TBL_Employees[[#This Row],[Bonus %]]*TBL_Employees[[#This Row],[Annual Salary]],0)</f>
        <v>25533.149999999998</v>
      </c>
      <c r="R454" s="7">
        <f>TBL_Employees[[#This Row],[Bonus Amount]]+TBL_Employees[[#This Row],[Annual Salary]]</f>
        <v>195754.15</v>
      </c>
      <c r="S454" s="6">
        <f>YEAR(TBL_Employees[[#This Row],[Hire Date]])</f>
        <v>2008</v>
      </c>
      <c r="T454" s="6">
        <f>WEEKNUM(TBL_Employees[[#This Row],[Hire Date]],1)</f>
        <v>41</v>
      </c>
      <c r="U454" s="6" t="str">
        <f>TEXT(TBL_Employees[[#This Row],[Hire Date]],"dddd")</f>
        <v>Tuesday</v>
      </c>
    </row>
    <row r="455" spans="1:21" x14ac:dyDescent="0.2">
      <c r="A455" s="15" t="s">
        <v>252</v>
      </c>
      <c r="B455" s="15" t="s">
        <v>1133</v>
      </c>
      <c r="C455" s="15" t="s">
        <v>56</v>
      </c>
      <c r="D455" s="15" t="s">
        <v>27</v>
      </c>
      <c r="E455" s="15" t="s">
        <v>16</v>
      </c>
      <c r="F455" s="15" t="s">
        <v>17</v>
      </c>
      <c r="G455" s="15" t="s">
        <v>18</v>
      </c>
      <c r="H455" s="15">
        <v>42</v>
      </c>
      <c r="I455" s="15">
        <v>38777</v>
      </c>
      <c r="J455" s="15">
        <v>97433</v>
      </c>
      <c r="K455" s="15">
        <v>0.05</v>
      </c>
      <c r="L455" s="15" t="s">
        <v>19</v>
      </c>
      <c r="M455" s="15" t="s">
        <v>63</v>
      </c>
      <c r="N455" s="17">
        <v>42224</v>
      </c>
      <c r="O455" s="5" t="str">
        <f>IF(LEN(TBL_Employees[[#This Row],[Exit Date]])&gt;0,"Not_Active","Active")</f>
        <v>Not_Active</v>
      </c>
      <c r="P455" s="6">
        <f>IF(TBL_Employees[[#This Row],[Emp_status]]="Not_Active",0,1)</f>
        <v>0</v>
      </c>
      <c r="Q455" s="7">
        <f>IFERROR(TBL_Employees[[#This Row],[Bonus %]]*TBL_Employees[[#This Row],[Annual Salary]],0)</f>
        <v>4871.6500000000005</v>
      </c>
      <c r="R455" s="7">
        <f>TBL_Employees[[#This Row],[Bonus Amount]]+TBL_Employees[[#This Row],[Annual Salary]]</f>
        <v>102304.65</v>
      </c>
      <c r="S455" s="6">
        <f>YEAR(TBL_Employees[[#This Row],[Hire Date]])</f>
        <v>2006</v>
      </c>
      <c r="T455" s="6">
        <f>WEEKNUM(TBL_Employees[[#This Row],[Hire Date]],1)</f>
        <v>9</v>
      </c>
      <c r="U455" s="6" t="str">
        <f>TEXT(TBL_Employees[[#This Row],[Hire Date]],"dddd")</f>
        <v>Wednesday</v>
      </c>
    </row>
    <row r="456" spans="1:21" x14ac:dyDescent="0.2">
      <c r="A456" s="15" t="s">
        <v>1134</v>
      </c>
      <c r="B456" s="15" t="s">
        <v>1135</v>
      </c>
      <c r="C456" s="15" t="s">
        <v>94</v>
      </c>
      <c r="D456" s="15" t="s">
        <v>50</v>
      </c>
      <c r="E456" s="15" t="s">
        <v>36</v>
      </c>
      <c r="F456" s="15" t="s">
        <v>28</v>
      </c>
      <c r="G456" s="15" t="s">
        <v>24</v>
      </c>
      <c r="H456" s="15">
        <v>35</v>
      </c>
      <c r="I456" s="15">
        <v>41516</v>
      </c>
      <c r="J456" s="15">
        <v>59646</v>
      </c>
      <c r="K456" s="15">
        <v>0</v>
      </c>
      <c r="L456" s="15" t="s">
        <v>33</v>
      </c>
      <c r="M456" s="15" t="s">
        <v>74</v>
      </c>
      <c r="N456" s="17" t="s">
        <v>21</v>
      </c>
      <c r="O456" s="5" t="str">
        <f>IF(LEN(TBL_Employees[[#This Row],[Exit Date]])&gt;0,"Not_Active","Active")</f>
        <v>Active</v>
      </c>
      <c r="P456" s="6">
        <f>IF(TBL_Employees[[#This Row],[Emp_status]]="Not_Active",0,1)</f>
        <v>1</v>
      </c>
      <c r="Q456" s="7">
        <f>IFERROR(TBL_Employees[[#This Row],[Bonus %]]*TBL_Employees[[#This Row],[Annual Salary]],0)</f>
        <v>0</v>
      </c>
      <c r="R456" s="7">
        <f>TBL_Employees[[#This Row],[Bonus Amount]]+TBL_Employees[[#This Row],[Annual Salary]]</f>
        <v>59646</v>
      </c>
      <c r="S456" s="6">
        <f>YEAR(TBL_Employees[[#This Row],[Hire Date]])</f>
        <v>2013</v>
      </c>
      <c r="T456" s="6">
        <f>WEEKNUM(TBL_Employees[[#This Row],[Hire Date]],1)</f>
        <v>35</v>
      </c>
      <c r="U456" s="6" t="str">
        <f>TEXT(TBL_Employees[[#This Row],[Hire Date]],"dddd")</f>
        <v>Friday</v>
      </c>
    </row>
    <row r="457" spans="1:21" x14ac:dyDescent="0.2">
      <c r="A457" s="15" t="s">
        <v>37</v>
      </c>
      <c r="B457" s="15" t="s">
        <v>1136</v>
      </c>
      <c r="C457" s="15" t="s">
        <v>40</v>
      </c>
      <c r="D457" s="15" t="s">
        <v>31</v>
      </c>
      <c r="E457" s="15" t="s">
        <v>44</v>
      </c>
      <c r="F457" s="15" t="s">
        <v>28</v>
      </c>
      <c r="G457" s="15" t="s">
        <v>24</v>
      </c>
      <c r="H457" s="15">
        <v>64</v>
      </c>
      <c r="I457" s="15">
        <v>34940</v>
      </c>
      <c r="J457" s="15">
        <v>158787</v>
      </c>
      <c r="K457" s="15">
        <v>0.18</v>
      </c>
      <c r="L457" s="15" t="s">
        <v>33</v>
      </c>
      <c r="M457" s="15" t="s">
        <v>34</v>
      </c>
      <c r="N457" s="17" t="s">
        <v>21</v>
      </c>
      <c r="O457" s="5" t="str">
        <f>IF(LEN(TBL_Employees[[#This Row],[Exit Date]])&gt;0,"Not_Active","Active")</f>
        <v>Active</v>
      </c>
      <c r="P457" s="6">
        <f>IF(TBL_Employees[[#This Row],[Emp_status]]="Not_Active",0,1)</f>
        <v>1</v>
      </c>
      <c r="Q457" s="7">
        <f>IFERROR(TBL_Employees[[#This Row],[Bonus %]]*TBL_Employees[[#This Row],[Annual Salary]],0)</f>
        <v>28581.66</v>
      </c>
      <c r="R457" s="7">
        <f>TBL_Employees[[#This Row],[Bonus Amount]]+TBL_Employees[[#This Row],[Annual Salary]]</f>
        <v>187368.66</v>
      </c>
      <c r="S457" s="6">
        <f>YEAR(TBL_Employees[[#This Row],[Hire Date]])</f>
        <v>1995</v>
      </c>
      <c r="T457" s="6">
        <f>WEEKNUM(TBL_Employees[[#This Row],[Hire Date]],1)</f>
        <v>35</v>
      </c>
      <c r="U457" s="6" t="str">
        <f>TEXT(TBL_Employees[[#This Row],[Hire Date]],"dddd")</f>
        <v>Tuesday</v>
      </c>
    </row>
    <row r="458" spans="1:21" x14ac:dyDescent="0.2">
      <c r="A458" s="15" t="s">
        <v>150</v>
      </c>
      <c r="B458" s="15" t="s">
        <v>286</v>
      </c>
      <c r="C458" s="15" t="s">
        <v>84</v>
      </c>
      <c r="D458" s="15" t="s">
        <v>31</v>
      </c>
      <c r="E458" s="15" t="s">
        <v>16</v>
      </c>
      <c r="F458" s="15" t="s">
        <v>28</v>
      </c>
      <c r="G458" s="15" t="s">
        <v>24</v>
      </c>
      <c r="H458" s="15">
        <v>55</v>
      </c>
      <c r="I458" s="15">
        <v>43219</v>
      </c>
      <c r="J458" s="15">
        <v>83378</v>
      </c>
      <c r="K458" s="15">
        <v>0</v>
      </c>
      <c r="L458" s="15" t="s">
        <v>33</v>
      </c>
      <c r="M458" s="15" t="s">
        <v>60</v>
      </c>
      <c r="N458" s="17" t="s">
        <v>21</v>
      </c>
      <c r="O458" s="5" t="str">
        <f>IF(LEN(TBL_Employees[[#This Row],[Exit Date]])&gt;0,"Not_Active","Active")</f>
        <v>Active</v>
      </c>
      <c r="P458" s="6">
        <f>IF(TBL_Employees[[#This Row],[Emp_status]]="Not_Active",0,1)</f>
        <v>1</v>
      </c>
      <c r="Q458" s="7">
        <f>IFERROR(TBL_Employees[[#This Row],[Bonus %]]*TBL_Employees[[#This Row],[Annual Salary]],0)</f>
        <v>0</v>
      </c>
      <c r="R458" s="7">
        <f>TBL_Employees[[#This Row],[Bonus Amount]]+TBL_Employees[[#This Row],[Annual Salary]]</f>
        <v>83378</v>
      </c>
      <c r="S458" s="6">
        <f>YEAR(TBL_Employees[[#This Row],[Hire Date]])</f>
        <v>2018</v>
      </c>
      <c r="T458" s="6">
        <f>WEEKNUM(TBL_Employees[[#This Row],[Hire Date]],1)</f>
        <v>18</v>
      </c>
      <c r="U458" s="6" t="str">
        <f>TEXT(TBL_Employees[[#This Row],[Hire Date]],"dddd")</f>
        <v>Sunday</v>
      </c>
    </row>
    <row r="459" spans="1:21" x14ac:dyDescent="0.2">
      <c r="A459" s="15" t="s">
        <v>1137</v>
      </c>
      <c r="B459" s="15" t="s">
        <v>1138</v>
      </c>
      <c r="C459" s="15" t="s">
        <v>42</v>
      </c>
      <c r="D459" s="15" t="s">
        <v>43</v>
      </c>
      <c r="E459" s="15" t="s">
        <v>32</v>
      </c>
      <c r="F459" s="15" t="s">
        <v>17</v>
      </c>
      <c r="G459" s="15" t="s">
        <v>51</v>
      </c>
      <c r="H459" s="15">
        <v>32</v>
      </c>
      <c r="I459" s="15">
        <v>41590</v>
      </c>
      <c r="J459" s="15">
        <v>88895</v>
      </c>
      <c r="K459" s="15">
        <v>0</v>
      </c>
      <c r="L459" s="15" t="s">
        <v>19</v>
      </c>
      <c r="M459" s="15" t="s">
        <v>20</v>
      </c>
      <c r="N459" s="17" t="s">
        <v>21</v>
      </c>
      <c r="O459" s="5" t="str">
        <f>IF(LEN(TBL_Employees[[#This Row],[Exit Date]])&gt;0,"Not_Active","Active")</f>
        <v>Active</v>
      </c>
      <c r="P459" s="6">
        <f>IF(TBL_Employees[[#This Row],[Emp_status]]="Not_Active",0,1)</f>
        <v>1</v>
      </c>
      <c r="Q459" s="7">
        <f>IFERROR(TBL_Employees[[#This Row],[Bonus %]]*TBL_Employees[[#This Row],[Annual Salary]],0)</f>
        <v>0</v>
      </c>
      <c r="R459" s="7">
        <f>TBL_Employees[[#This Row],[Bonus Amount]]+TBL_Employees[[#This Row],[Annual Salary]]</f>
        <v>88895</v>
      </c>
      <c r="S459" s="6">
        <f>YEAR(TBL_Employees[[#This Row],[Hire Date]])</f>
        <v>2013</v>
      </c>
      <c r="T459" s="6">
        <f>WEEKNUM(TBL_Employees[[#This Row],[Hire Date]],1)</f>
        <v>46</v>
      </c>
      <c r="U459" s="6" t="str">
        <f>TEXT(TBL_Employees[[#This Row],[Hire Date]],"dddd")</f>
        <v>Tuesday</v>
      </c>
    </row>
    <row r="460" spans="1:21" x14ac:dyDescent="0.2">
      <c r="A460" s="15" t="s">
        <v>103</v>
      </c>
      <c r="B460" s="15" t="s">
        <v>1139</v>
      </c>
      <c r="C460" s="15" t="s">
        <v>40</v>
      </c>
      <c r="D460" s="15" t="s">
        <v>43</v>
      </c>
      <c r="E460" s="15" t="s">
        <v>32</v>
      </c>
      <c r="F460" s="15" t="s">
        <v>28</v>
      </c>
      <c r="G460" s="15" t="s">
        <v>24</v>
      </c>
      <c r="H460" s="15">
        <v>45</v>
      </c>
      <c r="I460" s="15">
        <v>38332</v>
      </c>
      <c r="J460" s="15">
        <v>168846</v>
      </c>
      <c r="K460" s="15">
        <v>0.24</v>
      </c>
      <c r="L460" s="15" t="s">
        <v>33</v>
      </c>
      <c r="M460" s="15" t="s">
        <v>80</v>
      </c>
      <c r="N460" s="17" t="s">
        <v>21</v>
      </c>
      <c r="O460" s="5" t="str">
        <f>IF(LEN(TBL_Employees[[#This Row],[Exit Date]])&gt;0,"Not_Active","Active")</f>
        <v>Active</v>
      </c>
      <c r="P460" s="6">
        <f>IF(TBL_Employees[[#This Row],[Emp_status]]="Not_Active",0,1)</f>
        <v>1</v>
      </c>
      <c r="Q460" s="7">
        <f>IFERROR(TBL_Employees[[#This Row],[Bonus %]]*TBL_Employees[[#This Row],[Annual Salary]],0)</f>
        <v>40523.040000000001</v>
      </c>
      <c r="R460" s="7">
        <f>TBL_Employees[[#This Row],[Bonus Amount]]+TBL_Employees[[#This Row],[Annual Salary]]</f>
        <v>209369.04</v>
      </c>
      <c r="S460" s="6">
        <f>YEAR(TBL_Employees[[#This Row],[Hire Date]])</f>
        <v>2004</v>
      </c>
      <c r="T460" s="6">
        <f>WEEKNUM(TBL_Employees[[#This Row],[Hire Date]],1)</f>
        <v>50</v>
      </c>
      <c r="U460" s="6" t="str">
        <f>TEXT(TBL_Employees[[#This Row],[Hire Date]],"dddd")</f>
        <v>Saturday</v>
      </c>
    </row>
    <row r="461" spans="1:21" x14ac:dyDescent="0.2">
      <c r="A461" s="15" t="s">
        <v>1140</v>
      </c>
      <c r="B461" s="15" t="s">
        <v>1141</v>
      </c>
      <c r="C461" s="15" t="s">
        <v>83</v>
      </c>
      <c r="D461" s="15" t="s">
        <v>23</v>
      </c>
      <c r="E461" s="15" t="s">
        <v>16</v>
      </c>
      <c r="F461" s="15" t="s">
        <v>28</v>
      </c>
      <c r="G461" s="15" t="s">
        <v>24</v>
      </c>
      <c r="H461" s="15">
        <v>35</v>
      </c>
      <c r="I461" s="15">
        <v>40596</v>
      </c>
      <c r="J461" s="15">
        <v>43336</v>
      </c>
      <c r="K461" s="15">
        <v>0</v>
      </c>
      <c r="L461" s="15" t="s">
        <v>19</v>
      </c>
      <c r="M461" s="15" t="s">
        <v>25</v>
      </c>
      <c r="N461" s="17">
        <v>44024</v>
      </c>
      <c r="O461" s="5" t="str">
        <f>IF(LEN(TBL_Employees[[#This Row],[Exit Date]])&gt;0,"Not_Active","Active")</f>
        <v>Not_Active</v>
      </c>
      <c r="P461" s="6">
        <f>IF(TBL_Employees[[#This Row],[Emp_status]]="Not_Active",0,1)</f>
        <v>0</v>
      </c>
      <c r="Q461" s="7">
        <f>IFERROR(TBL_Employees[[#This Row],[Bonus %]]*TBL_Employees[[#This Row],[Annual Salary]],0)</f>
        <v>0</v>
      </c>
      <c r="R461" s="7">
        <f>TBL_Employees[[#This Row],[Bonus Amount]]+TBL_Employees[[#This Row],[Annual Salary]]</f>
        <v>43336</v>
      </c>
      <c r="S461" s="6">
        <f>YEAR(TBL_Employees[[#This Row],[Hire Date]])</f>
        <v>2011</v>
      </c>
      <c r="T461" s="6">
        <f>WEEKNUM(TBL_Employees[[#This Row],[Hire Date]],1)</f>
        <v>9</v>
      </c>
      <c r="U461" s="6" t="str">
        <f>TEXT(TBL_Employees[[#This Row],[Hire Date]],"dddd")</f>
        <v>Tuesday</v>
      </c>
    </row>
    <row r="462" spans="1:21" x14ac:dyDescent="0.2">
      <c r="A462" s="15" t="s">
        <v>1142</v>
      </c>
      <c r="B462" s="15" t="s">
        <v>1143</v>
      </c>
      <c r="C462" s="15" t="s">
        <v>61</v>
      </c>
      <c r="D462" s="15" t="s">
        <v>23</v>
      </c>
      <c r="E462" s="15" t="s">
        <v>32</v>
      </c>
      <c r="F462" s="15" t="s">
        <v>28</v>
      </c>
      <c r="G462" s="15" t="s">
        <v>51</v>
      </c>
      <c r="H462" s="15">
        <v>38</v>
      </c>
      <c r="I462" s="15">
        <v>40083</v>
      </c>
      <c r="J462" s="15">
        <v>127801</v>
      </c>
      <c r="K462" s="15">
        <v>0.15</v>
      </c>
      <c r="L462" s="15" t="s">
        <v>19</v>
      </c>
      <c r="M462" s="15" t="s">
        <v>39</v>
      </c>
      <c r="N462" s="17" t="s">
        <v>21</v>
      </c>
      <c r="O462" s="5" t="str">
        <f>IF(LEN(TBL_Employees[[#This Row],[Exit Date]])&gt;0,"Not_Active","Active")</f>
        <v>Active</v>
      </c>
      <c r="P462" s="6">
        <f>IF(TBL_Employees[[#This Row],[Emp_status]]="Not_Active",0,1)</f>
        <v>1</v>
      </c>
      <c r="Q462" s="7">
        <f>IFERROR(TBL_Employees[[#This Row],[Bonus %]]*TBL_Employees[[#This Row],[Annual Salary]],0)</f>
        <v>19170.149999999998</v>
      </c>
      <c r="R462" s="7">
        <f>TBL_Employees[[#This Row],[Bonus Amount]]+TBL_Employees[[#This Row],[Annual Salary]]</f>
        <v>146971.15</v>
      </c>
      <c r="S462" s="6">
        <f>YEAR(TBL_Employees[[#This Row],[Hire Date]])</f>
        <v>2009</v>
      </c>
      <c r="T462" s="6">
        <f>WEEKNUM(TBL_Employees[[#This Row],[Hire Date]],1)</f>
        <v>40</v>
      </c>
      <c r="U462" s="6" t="str">
        <f>TEXT(TBL_Employees[[#This Row],[Hire Date]],"dddd")</f>
        <v>Sunday</v>
      </c>
    </row>
    <row r="463" spans="1:21" x14ac:dyDescent="0.2">
      <c r="A463" s="15" t="s">
        <v>1144</v>
      </c>
      <c r="B463" s="15" t="s">
        <v>1145</v>
      </c>
      <c r="C463" s="15" t="s">
        <v>89</v>
      </c>
      <c r="D463" s="15" t="s">
        <v>27</v>
      </c>
      <c r="E463" s="15" t="s">
        <v>32</v>
      </c>
      <c r="F463" s="15" t="s">
        <v>28</v>
      </c>
      <c r="G463" s="15" t="s">
        <v>47</v>
      </c>
      <c r="H463" s="15">
        <v>54</v>
      </c>
      <c r="I463" s="15">
        <v>36617</v>
      </c>
      <c r="J463" s="15">
        <v>76352</v>
      </c>
      <c r="K463" s="15">
        <v>0</v>
      </c>
      <c r="L463" s="15" t="s">
        <v>19</v>
      </c>
      <c r="M463" s="15" t="s">
        <v>25</v>
      </c>
      <c r="N463" s="17" t="s">
        <v>21</v>
      </c>
      <c r="O463" s="5" t="str">
        <f>IF(LEN(TBL_Employees[[#This Row],[Exit Date]])&gt;0,"Not_Active","Active")</f>
        <v>Active</v>
      </c>
      <c r="P463" s="6">
        <f>IF(TBL_Employees[[#This Row],[Emp_status]]="Not_Active",0,1)</f>
        <v>1</v>
      </c>
      <c r="Q463" s="7">
        <f>IFERROR(TBL_Employees[[#This Row],[Bonus %]]*TBL_Employees[[#This Row],[Annual Salary]],0)</f>
        <v>0</v>
      </c>
      <c r="R463" s="7">
        <f>TBL_Employees[[#This Row],[Bonus Amount]]+TBL_Employees[[#This Row],[Annual Salary]]</f>
        <v>76352</v>
      </c>
      <c r="S463" s="6">
        <f>YEAR(TBL_Employees[[#This Row],[Hire Date]])</f>
        <v>2000</v>
      </c>
      <c r="T463" s="6">
        <f>WEEKNUM(TBL_Employees[[#This Row],[Hire Date]],1)</f>
        <v>14</v>
      </c>
      <c r="U463" s="6" t="str">
        <f>TEXT(TBL_Employees[[#This Row],[Hire Date]],"dddd")</f>
        <v>Saturday</v>
      </c>
    </row>
    <row r="464" spans="1:21" x14ac:dyDescent="0.2">
      <c r="A464" s="15" t="s">
        <v>1146</v>
      </c>
      <c r="B464" s="15" t="s">
        <v>1147</v>
      </c>
      <c r="C464" s="15" t="s">
        <v>14</v>
      </c>
      <c r="D464" s="15" t="s">
        <v>15</v>
      </c>
      <c r="E464" s="15" t="s">
        <v>32</v>
      </c>
      <c r="F464" s="15" t="s">
        <v>28</v>
      </c>
      <c r="G464" s="15" t="s">
        <v>18</v>
      </c>
      <c r="H464" s="15">
        <v>28</v>
      </c>
      <c r="I464" s="15">
        <v>43638</v>
      </c>
      <c r="J464" s="15">
        <v>250767</v>
      </c>
      <c r="K464" s="15">
        <v>0.38</v>
      </c>
      <c r="L464" s="15" t="s">
        <v>19</v>
      </c>
      <c r="M464" s="15" t="s">
        <v>63</v>
      </c>
      <c r="N464" s="17" t="s">
        <v>21</v>
      </c>
      <c r="O464" s="5" t="str">
        <f>IF(LEN(TBL_Employees[[#This Row],[Exit Date]])&gt;0,"Not_Active","Active")</f>
        <v>Active</v>
      </c>
      <c r="P464" s="6">
        <f>IF(TBL_Employees[[#This Row],[Emp_status]]="Not_Active",0,1)</f>
        <v>1</v>
      </c>
      <c r="Q464" s="7">
        <f>IFERROR(TBL_Employees[[#This Row],[Bonus %]]*TBL_Employees[[#This Row],[Annual Salary]],0)</f>
        <v>95291.46</v>
      </c>
      <c r="R464" s="7">
        <f>TBL_Employees[[#This Row],[Bonus Amount]]+TBL_Employees[[#This Row],[Annual Salary]]</f>
        <v>346058.46</v>
      </c>
      <c r="S464" s="6">
        <f>YEAR(TBL_Employees[[#This Row],[Hire Date]])</f>
        <v>2019</v>
      </c>
      <c r="T464" s="6">
        <f>WEEKNUM(TBL_Employees[[#This Row],[Hire Date]],1)</f>
        <v>25</v>
      </c>
      <c r="U464" s="6" t="str">
        <f>TEXT(TBL_Employees[[#This Row],[Hire Date]],"dddd")</f>
        <v>Saturday</v>
      </c>
    </row>
    <row r="465" spans="1:21" x14ac:dyDescent="0.2">
      <c r="A465" s="15" t="s">
        <v>270</v>
      </c>
      <c r="B465" s="15" t="s">
        <v>1148</v>
      </c>
      <c r="C465" s="15" t="s">
        <v>14</v>
      </c>
      <c r="D465" s="15" t="s">
        <v>43</v>
      </c>
      <c r="E465" s="15" t="s">
        <v>32</v>
      </c>
      <c r="F465" s="15" t="s">
        <v>28</v>
      </c>
      <c r="G465" s="15" t="s">
        <v>18</v>
      </c>
      <c r="H465" s="15">
        <v>26</v>
      </c>
      <c r="I465" s="15">
        <v>44101</v>
      </c>
      <c r="J465" s="15">
        <v>223055</v>
      </c>
      <c r="K465" s="15">
        <v>0.3</v>
      </c>
      <c r="L465" s="15" t="s">
        <v>19</v>
      </c>
      <c r="M465" s="15" t="s">
        <v>29</v>
      </c>
      <c r="N465" s="17" t="s">
        <v>21</v>
      </c>
      <c r="O465" s="5" t="str">
        <f>IF(LEN(TBL_Employees[[#This Row],[Exit Date]])&gt;0,"Not_Active","Active")</f>
        <v>Active</v>
      </c>
      <c r="P465" s="6">
        <f>IF(TBL_Employees[[#This Row],[Emp_status]]="Not_Active",0,1)</f>
        <v>1</v>
      </c>
      <c r="Q465" s="7">
        <f>IFERROR(TBL_Employees[[#This Row],[Bonus %]]*TBL_Employees[[#This Row],[Annual Salary]],0)</f>
        <v>66916.5</v>
      </c>
      <c r="R465" s="7">
        <f>TBL_Employees[[#This Row],[Bonus Amount]]+TBL_Employees[[#This Row],[Annual Salary]]</f>
        <v>289971.5</v>
      </c>
      <c r="S465" s="6">
        <f>YEAR(TBL_Employees[[#This Row],[Hire Date]])</f>
        <v>2020</v>
      </c>
      <c r="T465" s="6">
        <f>WEEKNUM(TBL_Employees[[#This Row],[Hire Date]],1)</f>
        <v>40</v>
      </c>
      <c r="U465" s="6" t="str">
        <f>TEXT(TBL_Employees[[#This Row],[Hire Date]],"dddd")</f>
        <v>Sunday</v>
      </c>
    </row>
    <row r="466" spans="1:21" x14ac:dyDescent="0.2">
      <c r="A466" s="15" t="s">
        <v>1149</v>
      </c>
      <c r="B466" s="15" t="s">
        <v>1150</v>
      </c>
      <c r="C466" s="15" t="s">
        <v>40</v>
      </c>
      <c r="D466" s="15" t="s">
        <v>31</v>
      </c>
      <c r="E466" s="15" t="s">
        <v>32</v>
      </c>
      <c r="F466" s="15" t="s">
        <v>28</v>
      </c>
      <c r="G466" s="15" t="s">
        <v>51</v>
      </c>
      <c r="H466" s="15">
        <v>45</v>
      </c>
      <c r="I466" s="15">
        <v>39185</v>
      </c>
      <c r="J466" s="15">
        <v>189680</v>
      </c>
      <c r="K466" s="15">
        <v>0.23</v>
      </c>
      <c r="L466" s="15" t="s">
        <v>52</v>
      </c>
      <c r="M466" s="15" t="s">
        <v>53</v>
      </c>
      <c r="N466" s="17" t="s">
        <v>21</v>
      </c>
      <c r="O466" s="5" t="str">
        <f>IF(LEN(TBL_Employees[[#This Row],[Exit Date]])&gt;0,"Not_Active","Active")</f>
        <v>Active</v>
      </c>
      <c r="P466" s="6">
        <f>IF(TBL_Employees[[#This Row],[Emp_status]]="Not_Active",0,1)</f>
        <v>1</v>
      </c>
      <c r="Q466" s="7">
        <f>IFERROR(TBL_Employees[[#This Row],[Bonus %]]*TBL_Employees[[#This Row],[Annual Salary]],0)</f>
        <v>43626.400000000001</v>
      </c>
      <c r="R466" s="7">
        <f>TBL_Employees[[#This Row],[Bonus Amount]]+TBL_Employees[[#This Row],[Annual Salary]]</f>
        <v>233306.4</v>
      </c>
      <c r="S466" s="6">
        <f>YEAR(TBL_Employees[[#This Row],[Hire Date]])</f>
        <v>2007</v>
      </c>
      <c r="T466" s="6">
        <f>WEEKNUM(TBL_Employees[[#This Row],[Hire Date]],1)</f>
        <v>15</v>
      </c>
      <c r="U466" s="6" t="str">
        <f>TEXT(TBL_Employees[[#This Row],[Hire Date]],"dddd")</f>
        <v>Friday</v>
      </c>
    </row>
    <row r="467" spans="1:21" x14ac:dyDescent="0.2">
      <c r="A467" s="15" t="s">
        <v>136</v>
      </c>
      <c r="B467" s="15" t="s">
        <v>1151</v>
      </c>
      <c r="C467" s="15" t="s">
        <v>58</v>
      </c>
      <c r="D467" s="15" t="s">
        <v>31</v>
      </c>
      <c r="E467" s="15" t="s">
        <v>36</v>
      </c>
      <c r="F467" s="15" t="s">
        <v>28</v>
      </c>
      <c r="G467" s="15" t="s">
        <v>18</v>
      </c>
      <c r="H467" s="15">
        <v>57</v>
      </c>
      <c r="I467" s="15">
        <v>43299</v>
      </c>
      <c r="J467" s="15">
        <v>71167</v>
      </c>
      <c r="K467" s="15">
        <v>0</v>
      </c>
      <c r="L467" s="15" t="s">
        <v>19</v>
      </c>
      <c r="M467" s="15" t="s">
        <v>29</v>
      </c>
      <c r="N467" s="17" t="s">
        <v>21</v>
      </c>
      <c r="O467" s="5" t="str">
        <f>IF(LEN(TBL_Employees[[#This Row],[Exit Date]])&gt;0,"Not_Active","Active")</f>
        <v>Active</v>
      </c>
      <c r="P467" s="6">
        <f>IF(TBL_Employees[[#This Row],[Emp_status]]="Not_Active",0,1)</f>
        <v>1</v>
      </c>
      <c r="Q467" s="7">
        <f>IFERROR(TBL_Employees[[#This Row],[Bonus %]]*TBL_Employees[[#This Row],[Annual Salary]],0)</f>
        <v>0</v>
      </c>
      <c r="R467" s="7">
        <f>TBL_Employees[[#This Row],[Bonus Amount]]+TBL_Employees[[#This Row],[Annual Salary]]</f>
        <v>71167</v>
      </c>
      <c r="S467" s="6">
        <f>YEAR(TBL_Employees[[#This Row],[Hire Date]])</f>
        <v>2018</v>
      </c>
      <c r="T467" s="6">
        <f>WEEKNUM(TBL_Employees[[#This Row],[Hire Date]],1)</f>
        <v>29</v>
      </c>
      <c r="U467" s="6" t="str">
        <f>TEXT(TBL_Employees[[#This Row],[Hire Date]],"dddd")</f>
        <v>Wednesday</v>
      </c>
    </row>
    <row r="468" spans="1:21" x14ac:dyDescent="0.2">
      <c r="A468" s="15" t="s">
        <v>1152</v>
      </c>
      <c r="B468" s="15" t="s">
        <v>1153</v>
      </c>
      <c r="C468" s="15" t="s">
        <v>55</v>
      </c>
      <c r="D468" s="15" t="s">
        <v>27</v>
      </c>
      <c r="E468" s="15" t="s">
        <v>44</v>
      </c>
      <c r="F468" s="15" t="s">
        <v>17</v>
      </c>
      <c r="G468" s="15" t="s">
        <v>18</v>
      </c>
      <c r="H468" s="15">
        <v>59</v>
      </c>
      <c r="I468" s="15">
        <v>40272</v>
      </c>
      <c r="J468" s="15">
        <v>76027</v>
      </c>
      <c r="K468" s="15">
        <v>0</v>
      </c>
      <c r="L468" s="15" t="s">
        <v>19</v>
      </c>
      <c r="M468" s="15" t="s">
        <v>63</v>
      </c>
      <c r="N468" s="17" t="s">
        <v>21</v>
      </c>
      <c r="O468" s="5" t="str">
        <f>IF(LEN(TBL_Employees[[#This Row],[Exit Date]])&gt;0,"Not_Active","Active")</f>
        <v>Active</v>
      </c>
      <c r="P468" s="6">
        <f>IF(TBL_Employees[[#This Row],[Emp_status]]="Not_Active",0,1)</f>
        <v>1</v>
      </c>
      <c r="Q468" s="7">
        <f>IFERROR(TBL_Employees[[#This Row],[Bonus %]]*TBL_Employees[[#This Row],[Annual Salary]],0)</f>
        <v>0</v>
      </c>
      <c r="R468" s="7">
        <f>TBL_Employees[[#This Row],[Bonus Amount]]+TBL_Employees[[#This Row],[Annual Salary]]</f>
        <v>76027</v>
      </c>
      <c r="S468" s="6">
        <f>YEAR(TBL_Employees[[#This Row],[Hire Date]])</f>
        <v>2010</v>
      </c>
      <c r="T468" s="6">
        <f>WEEKNUM(TBL_Employees[[#This Row],[Hire Date]],1)</f>
        <v>15</v>
      </c>
      <c r="U468" s="6" t="str">
        <f>TEXT(TBL_Employees[[#This Row],[Hire Date]],"dddd")</f>
        <v>Sunday</v>
      </c>
    </row>
    <row r="469" spans="1:21" x14ac:dyDescent="0.2">
      <c r="A469" s="15" t="s">
        <v>389</v>
      </c>
      <c r="B469" s="15" t="s">
        <v>1154</v>
      </c>
      <c r="C469" s="15" t="s">
        <v>40</v>
      </c>
      <c r="D469" s="15" t="s">
        <v>31</v>
      </c>
      <c r="E469" s="15" t="s">
        <v>32</v>
      </c>
      <c r="F469" s="15" t="s">
        <v>28</v>
      </c>
      <c r="G469" s="15" t="s">
        <v>51</v>
      </c>
      <c r="H469" s="15">
        <v>48</v>
      </c>
      <c r="I469" s="15">
        <v>43809</v>
      </c>
      <c r="J469" s="15">
        <v>183113</v>
      </c>
      <c r="K469" s="15">
        <v>0.24</v>
      </c>
      <c r="L469" s="15" t="s">
        <v>52</v>
      </c>
      <c r="M469" s="15" t="s">
        <v>66</v>
      </c>
      <c r="N469" s="17" t="s">
        <v>21</v>
      </c>
      <c r="O469" s="5" t="str">
        <f>IF(LEN(TBL_Employees[[#This Row],[Exit Date]])&gt;0,"Not_Active","Active")</f>
        <v>Active</v>
      </c>
      <c r="P469" s="6">
        <f>IF(TBL_Employees[[#This Row],[Emp_status]]="Not_Active",0,1)</f>
        <v>1</v>
      </c>
      <c r="Q469" s="7">
        <f>IFERROR(TBL_Employees[[#This Row],[Bonus %]]*TBL_Employees[[#This Row],[Annual Salary]],0)</f>
        <v>43947.119999999995</v>
      </c>
      <c r="R469" s="7">
        <f>TBL_Employees[[#This Row],[Bonus Amount]]+TBL_Employees[[#This Row],[Annual Salary]]</f>
        <v>227060.12</v>
      </c>
      <c r="S469" s="6">
        <f>YEAR(TBL_Employees[[#This Row],[Hire Date]])</f>
        <v>2019</v>
      </c>
      <c r="T469" s="6">
        <f>WEEKNUM(TBL_Employees[[#This Row],[Hire Date]],1)</f>
        <v>50</v>
      </c>
      <c r="U469" s="6" t="str">
        <f>TEXT(TBL_Employees[[#This Row],[Hire Date]],"dddd")</f>
        <v>Tuesday</v>
      </c>
    </row>
    <row r="470" spans="1:21" x14ac:dyDescent="0.2">
      <c r="A470" s="15" t="s">
        <v>1155</v>
      </c>
      <c r="B470" s="15" t="s">
        <v>1156</v>
      </c>
      <c r="C470" s="15" t="s">
        <v>64</v>
      </c>
      <c r="D470" s="15" t="s">
        <v>65</v>
      </c>
      <c r="E470" s="15" t="s">
        <v>36</v>
      </c>
      <c r="F470" s="15" t="s">
        <v>28</v>
      </c>
      <c r="G470" s="15" t="s">
        <v>47</v>
      </c>
      <c r="H470" s="15">
        <v>30</v>
      </c>
      <c r="I470" s="15">
        <v>44124</v>
      </c>
      <c r="J470" s="15">
        <v>67753</v>
      </c>
      <c r="K470" s="15">
        <v>0</v>
      </c>
      <c r="L470" s="15" t="s">
        <v>19</v>
      </c>
      <c r="M470" s="15" t="s">
        <v>39</v>
      </c>
      <c r="N470" s="17" t="s">
        <v>21</v>
      </c>
      <c r="O470" s="5" t="str">
        <f>IF(LEN(TBL_Employees[[#This Row],[Exit Date]])&gt;0,"Not_Active","Active")</f>
        <v>Active</v>
      </c>
      <c r="P470" s="6">
        <f>IF(TBL_Employees[[#This Row],[Emp_status]]="Not_Active",0,1)</f>
        <v>1</v>
      </c>
      <c r="Q470" s="7">
        <f>IFERROR(TBL_Employees[[#This Row],[Bonus %]]*TBL_Employees[[#This Row],[Annual Salary]],0)</f>
        <v>0</v>
      </c>
      <c r="R470" s="7">
        <f>TBL_Employees[[#This Row],[Bonus Amount]]+TBL_Employees[[#This Row],[Annual Salary]]</f>
        <v>67753</v>
      </c>
      <c r="S470" s="6">
        <f>YEAR(TBL_Employees[[#This Row],[Hire Date]])</f>
        <v>2020</v>
      </c>
      <c r="T470" s="6">
        <f>WEEKNUM(TBL_Employees[[#This Row],[Hire Date]],1)</f>
        <v>43</v>
      </c>
      <c r="U470" s="6" t="str">
        <f>TEXT(TBL_Employees[[#This Row],[Hire Date]],"dddd")</f>
        <v>Tuesday</v>
      </c>
    </row>
    <row r="471" spans="1:21" x14ac:dyDescent="0.2">
      <c r="A471" s="15" t="s">
        <v>1157</v>
      </c>
      <c r="B471" s="15" t="s">
        <v>1158</v>
      </c>
      <c r="C471" s="15" t="s">
        <v>56</v>
      </c>
      <c r="D471" s="15" t="s">
        <v>27</v>
      </c>
      <c r="E471" s="15" t="s">
        <v>32</v>
      </c>
      <c r="F471" s="15" t="s">
        <v>28</v>
      </c>
      <c r="G471" s="15" t="s">
        <v>47</v>
      </c>
      <c r="H471" s="15">
        <v>31</v>
      </c>
      <c r="I471" s="15">
        <v>42656</v>
      </c>
      <c r="J471" s="15">
        <v>63744</v>
      </c>
      <c r="K471" s="15">
        <v>0.08</v>
      </c>
      <c r="L471" s="15" t="s">
        <v>19</v>
      </c>
      <c r="M471" s="15" t="s">
        <v>25</v>
      </c>
      <c r="N471" s="17" t="s">
        <v>21</v>
      </c>
      <c r="O471" s="5" t="str">
        <f>IF(LEN(TBL_Employees[[#This Row],[Exit Date]])&gt;0,"Not_Active","Active")</f>
        <v>Active</v>
      </c>
      <c r="P471" s="6">
        <f>IF(TBL_Employees[[#This Row],[Emp_status]]="Not_Active",0,1)</f>
        <v>1</v>
      </c>
      <c r="Q471" s="7">
        <f>IFERROR(TBL_Employees[[#This Row],[Bonus %]]*TBL_Employees[[#This Row],[Annual Salary]],0)</f>
        <v>5099.5200000000004</v>
      </c>
      <c r="R471" s="7">
        <f>TBL_Employees[[#This Row],[Bonus Amount]]+TBL_Employees[[#This Row],[Annual Salary]]</f>
        <v>68843.520000000004</v>
      </c>
      <c r="S471" s="6">
        <f>YEAR(TBL_Employees[[#This Row],[Hire Date]])</f>
        <v>2016</v>
      </c>
      <c r="T471" s="6">
        <f>WEEKNUM(TBL_Employees[[#This Row],[Hire Date]],1)</f>
        <v>42</v>
      </c>
      <c r="U471" s="6" t="str">
        <f>TEXT(TBL_Employees[[#This Row],[Hire Date]],"dddd")</f>
        <v>Thursday</v>
      </c>
    </row>
    <row r="472" spans="1:21" x14ac:dyDescent="0.2">
      <c r="A472" s="15" t="s">
        <v>626</v>
      </c>
      <c r="B472" s="15" t="s">
        <v>1159</v>
      </c>
      <c r="C472" s="15" t="s">
        <v>30</v>
      </c>
      <c r="D472" s="15" t="s">
        <v>31</v>
      </c>
      <c r="E472" s="15" t="s">
        <v>36</v>
      </c>
      <c r="F472" s="15" t="s">
        <v>17</v>
      </c>
      <c r="G472" s="15" t="s">
        <v>24</v>
      </c>
      <c r="H472" s="15">
        <v>50</v>
      </c>
      <c r="I472" s="15">
        <v>37446</v>
      </c>
      <c r="J472" s="15">
        <v>92209</v>
      </c>
      <c r="K472" s="15">
        <v>0</v>
      </c>
      <c r="L472" s="15" t="s">
        <v>33</v>
      </c>
      <c r="M472" s="15" t="s">
        <v>74</v>
      </c>
      <c r="N472" s="17" t="s">
        <v>21</v>
      </c>
      <c r="O472" s="5" t="str">
        <f>IF(LEN(TBL_Employees[[#This Row],[Exit Date]])&gt;0,"Not_Active","Active")</f>
        <v>Active</v>
      </c>
      <c r="P472" s="6">
        <f>IF(TBL_Employees[[#This Row],[Emp_status]]="Not_Active",0,1)</f>
        <v>1</v>
      </c>
      <c r="Q472" s="7">
        <f>IFERROR(TBL_Employees[[#This Row],[Bonus %]]*TBL_Employees[[#This Row],[Annual Salary]],0)</f>
        <v>0</v>
      </c>
      <c r="R472" s="7">
        <f>TBL_Employees[[#This Row],[Bonus Amount]]+TBL_Employees[[#This Row],[Annual Salary]]</f>
        <v>92209</v>
      </c>
      <c r="S472" s="6">
        <f>YEAR(TBL_Employees[[#This Row],[Hire Date]])</f>
        <v>2002</v>
      </c>
      <c r="T472" s="6">
        <f>WEEKNUM(TBL_Employees[[#This Row],[Hire Date]],1)</f>
        <v>28</v>
      </c>
      <c r="U472" s="6" t="str">
        <f>TEXT(TBL_Employees[[#This Row],[Hire Date]],"dddd")</f>
        <v>Tuesday</v>
      </c>
    </row>
    <row r="473" spans="1:21" x14ac:dyDescent="0.2">
      <c r="A473" s="15" t="s">
        <v>1160</v>
      </c>
      <c r="B473" s="15" t="s">
        <v>1161</v>
      </c>
      <c r="C473" s="15" t="s">
        <v>61</v>
      </c>
      <c r="D473" s="15" t="s">
        <v>50</v>
      </c>
      <c r="E473" s="15" t="s">
        <v>32</v>
      </c>
      <c r="F473" s="15" t="s">
        <v>28</v>
      </c>
      <c r="G473" s="15" t="s">
        <v>47</v>
      </c>
      <c r="H473" s="15">
        <v>51</v>
      </c>
      <c r="I473" s="15">
        <v>36770</v>
      </c>
      <c r="J473" s="15">
        <v>157487</v>
      </c>
      <c r="K473" s="15">
        <v>0.12</v>
      </c>
      <c r="L473" s="15" t="s">
        <v>19</v>
      </c>
      <c r="M473" s="15" t="s">
        <v>39</v>
      </c>
      <c r="N473" s="17" t="s">
        <v>21</v>
      </c>
      <c r="O473" s="5" t="str">
        <f>IF(LEN(TBL_Employees[[#This Row],[Exit Date]])&gt;0,"Not_Active","Active")</f>
        <v>Active</v>
      </c>
      <c r="P473" s="6">
        <f>IF(TBL_Employees[[#This Row],[Emp_status]]="Not_Active",0,1)</f>
        <v>1</v>
      </c>
      <c r="Q473" s="7">
        <f>IFERROR(TBL_Employees[[#This Row],[Bonus %]]*TBL_Employees[[#This Row],[Annual Salary]],0)</f>
        <v>18898.439999999999</v>
      </c>
      <c r="R473" s="7">
        <f>TBL_Employees[[#This Row],[Bonus Amount]]+TBL_Employees[[#This Row],[Annual Salary]]</f>
        <v>176385.44</v>
      </c>
      <c r="S473" s="6">
        <f>YEAR(TBL_Employees[[#This Row],[Hire Date]])</f>
        <v>2000</v>
      </c>
      <c r="T473" s="6">
        <f>WEEKNUM(TBL_Employees[[#This Row],[Hire Date]],1)</f>
        <v>36</v>
      </c>
      <c r="U473" s="6" t="str">
        <f>TEXT(TBL_Employees[[#This Row],[Hire Date]],"dddd")</f>
        <v>Friday</v>
      </c>
    </row>
    <row r="474" spans="1:21" x14ac:dyDescent="0.2">
      <c r="A474" s="15" t="s">
        <v>1162</v>
      </c>
      <c r="B474" s="15" t="s">
        <v>1163</v>
      </c>
      <c r="C474" s="15" t="s">
        <v>42</v>
      </c>
      <c r="D474" s="15" t="s">
        <v>43</v>
      </c>
      <c r="E474" s="15" t="s">
        <v>16</v>
      </c>
      <c r="F474" s="15" t="s">
        <v>28</v>
      </c>
      <c r="G474" s="15" t="s">
        <v>51</v>
      </c>
      <c r="H474" s="15">
        <v>42</v>
      </c>
      <c r="I474" s="15">
        <v>42101</v>
      </c>
      <c r="J474" s="15">
        <v>99697</v>
      </c>
      <c r="K474" s="15">
        <v>0</v>
      </c>
      <c r="L474" s="15" t="s">
        <v>52</v>
      </c>
      <c r="M474" s="15" t="s">
        <v>66</v>
      </c>
      <c r="N474" s="17" t="s">
        <v>21</v>
      </c>
      <c r="O474" s="5" t="str">
        <f>IF(LEN(TBL_Employees[[#This Row],[Exit Date]])&gt;0,"Not_Active","Active")</f>
        <v>Active</v>
      </c>
      <c r="P474" s="6">
        <f>IF(TBL_Employees[[#This Row],[Emp_status]]="Not_Active",0,1)</f>
        <v>1</v>
      </c>
      <c r="Q474" s="7">
        <f>IFERROR(TBL_Employees[[#This Row],[Bonus %]]*TBL_Employees[[#This Row],[Annual Salary]],0)</f>
        <v>0</v>
      </c>
      <c r="R474" s="7">
        <f>TBL_Employees[[#This Row],[Bonus Amount]]+TBL_Employees[[#This Row],[Annual Salary]]</f>
        <v>99697</v>
      </c>
      <c r="S474" s="6">
        <f>YEAR(TBL_Employees[[#This Row],[Hire Date]])</f>
        <v>2015</v>
      </c>
      <c r="T474" s="6">
        <f>WEEKNUM(TBL_Employees[[#This Row],[Hire Date]],1)</f>
        <v>15</v>
      </c>
      <c r="U474" s="6" t="str">
        <f>TEXT(TBL_Employees[[#This Row],[Hire Date]],"dddd")</f>
        <v>Tuesday</v>
      </c>
    </row>
    <row r="475" spans="1:21" x14ac:dyDescent="0.2">
      <c r="A475" s="15" t="s">
        <v>339</v>
      </c>
      <c r="B475" s="15" t="s">
        <v>1164</v>
      </c>
      <c r="C475" s="15" t="s">
        <v>89</v>
      </c>
      <c r="D475" s="15" t="s">
        <v>27</v>
      </c>
      <c r="E475" s="15" t="s">
        <v>16</v>
      </c>
      <c r="F475" s="15" t="s">
        <v>28</v>
      </c>
      <c r="G475" s="15" t="s">
        <v>24</v>
      </c>
      <c r="H475" s="15">
        <v>45</v>
      </c>
      <c r="I475" s="15">
        <v>40235</v>
      </c>
      <c r="J475" s="15">
        <v>90770</v>
      </c>
      <c r="K475" s="15">
        <v>0</v>
      </c>
      <c r="L475" s="15" t="s">
        <v>19</v>
      </c>
      <c r="M475" s="15" t="s">
        <v>29</v>
      </c>
      <c r="N475" s="17" t="s">
        <v>21</v>
      </c>
      <c r="O475" s="5" t="str">
        <f>IF(LEN(TBL_Employees[[#This Row],[Exit Date]])&gt;0,"Not_Active","Active")</f>
        <v>Active</v>
      </c>
      <c r="P475" s="6">
        <f>IF(TBL_Employees[[#This Row],[Emp_status]]="Not_Active",0,1)</f>
        <v>1</v>
      </c>
      <c r="Q475" s="7">
        <f>IFERROR(TBL_Employees[[#This Row],[Bonus %]]*TBL_Employees[[#This Row],[Annual Salary]],0)</f>
        <v>0</v>
      </c>
      <c r="R475" s="7">
        <f>TBL_Employees[[#This Row],[Bonus Amount]]+TBL_Employees[[#This Row],[Annual Salary]]</f>
        <v>90770</v>
      </c>
      <c r="S475" s="6">
        <f>YEAR(TBL_Employees[[#This Row],[Hire Date]])</f>
        <v>2010</v>
      </c>
      <c r="T475" s="6">
        <f>WEEKNUM(TBL_Employees[[#This Row],[Hire Date]],1)</f>
        <v>9</v>
      </c>
      <c r="U475" s="6" t="str">
        <f>TEXT(TBL_Employees[[#This Row],[Hire Date]],"dddd")</f>
        <v>Friday</v>
      </c>
    </row>
    <row r="476" spans="1:21" x14ac:dyDescent="0.2">
      <c r="A476" s="15" t="s">
        <v>154</v>
      </c>
      <c r="B476" s="15" t="s">
        <v>1165</v>
      </c>
      <c r="C476" s="15" t="s">
        <v>68</v>
      </c>
      <c r="D476" s="15" t="s">
        <v>50</v>
      </c>
      <c r="E476" s="15" t="s">
        <v>44</v>
      </c>
      <c r="F476" s="15" t="s">
        <v>17</v>
      </c>
      <c r="G476" s="15" t="s">
        <v>24</v>
      </c>
      <c r="H476" s="15">
        <v>64</v>
      </c>
      <c r="I476" s="15">
        <v>38380</v>
      </c>
      <c r="J476" s="15">
        <v>55369</v>
      </c>
      <c r="K476" s="15">
        <v>0</v>
      </c>
      <c r="L476" s="15" t="s">
        <v>19</v>
      </c>
      <c r="M476" s="15" t="s">
        <v>39</v>
      </c>
      <c r="N476" s="17" t="s">
        <v>21</v>
      </c>
      <c r="O476" s="5" t="str">
        <f>IF(LEN(TBL_Employees[[#This Row],[Exit Date]])&gt;0,"Not_Active","Active")</f>
        <v>Active</v>
      </c>
      <c r="P476" s="6">
        <f>IF(TBL_Employees[[#This Row],[Emp_status]]="Not_Active",0,1)</f>
        <v>1</v>
      </c>
      <c r="Q476" s="7">
        <f>IFERROR(TBL_Employees[[#This Row],[Bonus %]]*TBL_Employees[[#This Row],[Annual Salary]],0)</f>
        <v>0</v>
      </c>
      <c r="R476" s="7">
        <f>TBL_Employees[[#This Row],[Bonus Amount]]+TBL_Employees[[#This Row],[Annual Salary]]</f>
        <v>55369</v>
      </c>
      <c r="S476" s="6">
        <f>YEAR(TBL_Employees[[#This Row],[Hire Date]])</f>
        <v>2005</v>
      </c>
      <c r="T476" s="6">
        <f>WEEKNUM(TBL_Employees[[#This Row],[Hire Date]],1)</f>
        <v>5</v>
      </c>
      <c r="U476" s="6" t="str">
        <f>TEXT(TBL_Employees[[#This Row],[Hire Date]],"dddd")</f>
        <v>Friday</v>
      </c>
    </row>
    <row r="477" spans="1:21" x14ac:dyDescent="0.2">
      <c r="A477" s="15" t="s">
        <v>303</v>
      </c>
      <c r="B477" s="15" t="s">
        <v>1166</v>
      </c>
      <c r="C477" s="15" t="s">
        <v>129</v>
      </c>
      <c r="D477" s="15" t="s">
        <v>31</v>
      </c>
      <c r="E477" s="15" t="s">
        <v>44</v>
      </c>
      <c r="F477" s="15" t="s">
        <v>17</v>
      </c>
      <c r="G477" s="15" t="s">
        <v>51</v>
      </c>
      <c r="H477" s="15">
        <v>59</v>
      </c>
      <c r="I477" s="15">
        <v>41898</v>
      </c>
      <c r="J477" s="15">
        <v>69578</v>
      </c>
      <c r="K477" s="15">
        <v>0</v>
      </c>
      <c r="L477" s="15" t="s">
        <v>52</v>
      </c>
      <c r="M477" s="15" t="s">
        <v>66</v>
      </c>
      <c r="N477" s="17" t="s">
        <v>21</v>
      </c>
      <c r="O477" s="5" t="str">
        <f>IF(LEN(TBL_Employees[[#This Row],[Exit Date]])&gt;0,"Not_Active","Active")</f>
        <v>Active</v>
      </c>
      <c r="P477" s="6">
        <f>IF(TBL_Employees[[#This Row],[Emp_status]]="Not_Active",0,1)</f>
        <v>1</v>
      </c>
      <c r="Q477" s="7">
        <f>IFERROR(TBL_Employees[[#This Row],[Bonus %]]*TBL_Employees[[#This Row],[Annual Salary]],0)</f>
        <v>0</v>
      </c>
      <c r="R477" s="7">
        <f>TBL_Employees[[#This Row],[Bonus Amount]]+TBL_Employees[[#This Row],[Annual Salary]]</f>
        <v>69578</v>
      </c>
      <c r="S477" s="6">
        <f>YEAR(TBL_Employees[[#This Row],[Hire Date]])</f>
        <v>2014</v>
      </c>
      <c r="T477" s="6">
        <f>WEEKNUM(TBL_Employees[[#This Row],[Hire Date]],1)</f>
        <v>38</v>
      </c>
      <c r="U477" s="6" t="str">
        <f>TEXT(TBL_Employees[[#This Row],[Hire Date]],"dddd")</f>
        <v>Tuesday</v>
      </c>
    </row>
    <row r="478" spans="1:21" x14ac:dyDescent="0.2">
      <c r="A478" s="15" t="s">
        <v>1167</v>
      </c>
      <c r="B478" s="15" t="s">
        <v>1168</v>
      </c>
      <c r="C478" s="15" t="s">
        <v>40</v>
      </c>
      <c r="D478" s="15" t="s">
        <v>65</v>
      </c>
      <c r="E478" s="15" t="s">
        <v>44</v>
      </c>
      <c r="F478" s="15" t="s">
        <v>28</v>
      </c>
      <c r="G478" s="15" t="s">
        <v>18</v>
      </c>
      <c r="H478" s="15">
        <v>41</v>
      </c>
      <c r="I478" s="15">
        <v>41429</v>
      </c>
      <c r="J478" s="15">
        <v>167526</v>
      </c>
      <c r="K478" s="15">
        <v>0.26</v>
      </c>
      <c r="L478" s="15" t="s">
        <v>19</v>
      </c>
      <c r="M478" s="15" t="s">
        <v>45</v>
      </c>
      <c r="N478" s="17" t="s">
        <v>21</v>
      </c>
      <c r="O478" s="5" t="str">
        <f>IF(LEN(TBL_Employees[[#This Row],[Exit Date]])&gt;0,"Not_Active","Active")</f>
        <v>Active</v>
      </c>
      <c r="P478" s="6">
        <f>IF(TBL_Employees[[#This Row],[Emp_status]]="Not_Active",0,1)</f>
        <v>1</v>
      </c>
      <c r="Q478" s="7">
        <f>IFERROR(TBL_Employees[[#This Row],[Bonus %]]*TBL_Employees[[#This Row],[Annual Salary]],0)</f>
        <v>43556.76</v>
      </c>
      <c r="R478" s="7">
        <f>TBL_Employees[[#This Row],[Bonus Amount]]+TBL_Employees[[#This Row],[Annual Salary]]</f>
        <v>211082.76</v>
      </c>
      <c r="S478" s="6">
        <f>YEAR(TBL_Employees[[#This Row],[Hire Date]])</f>
        <v>2013</v>
      </c>
      <c r="T478" s="6">
        <f>WEEKNUM(TBL_Employees[[#This Row],[Hire Date]],1)</f>
        <v>23</v>
      </c>
      <c r="U478" s="6" t="str">
        <f>TEXT(TBL_Employees[[#This Row],[Hire Date]],"dddd")</f>
        <v>Tuesday</v>
      </c>
    </row>
    <row r="479" spans="1:21" x14ac:dyDescent="0.2">
      <c r="A479" s="15" t="s">
        <v>107</v>
      </c>
      <c r="B479" s="15" t="s">
        <v>1169</v>
      </c>
      <c r="C479" s="15" t="s">
        <v>129</v>
      </c>
      <c r="D479" s="15" t="s">
        <v>31</v>
      </c>
      <c r="E479" s="15" t="s">
        <v>44</v>
      </c>
      <c r="F479" s="15" t="s">
        <v>17</v>
      </c>
      <c r="G479" s="15" t="s">
        <v>51</v>
      </c>
      <c r="H479" s="15">
        <v>42</v>
      </c>
      <c r="I479" s="15">
        <v>44232</v>
      </c>
      <c r="J479" s="15">
        <v>65507</v>
      </c>
      <c r="K479" s="15">
        <v>0</v>
      </c>
      <c r="L479" s="15" t="s">
        <v>52</v>
      </c>
      <c r="M479" s="15" t="s">
        <v>81</v>
      </c>
      <c r="N479" s="17" t="s">
        <v>21</v>
      </c>
      <c r="O479" s="5" t="str">
        <f>IF(LEN(TBL_Employees[[#This Row],[Exit Date]])&gt;0,"Not_Active","Active")</f>
        <v>Active</v>
      </c>
      <c r="P479" s="6">
        <f>IF(TBL_Employees[[#This Row],[Emp_status]]="Not_Active",0,1)</f>
        <v>1</v>
      </c>
      <c r="Q479" s="7">
        <f>IFERROR(TBL_Employees[[#This Row],[Bonus %]]*TBL_Employees[[#This Row],[Annual Salary]],0)</f>
        <v>0</v>
      </c>
      <c r="R479" s="7">
        <f>TBL_Employees[[#This Row],[Bonus Amount]]+TBL_Employees[[#This Row],[Annual Salary]]</f>
        <v>65507</v>
      </c>
      <c r="S479" s="6">
        <f>YEAR(TBL_Employees[[#This Row],[Hire Date]])</f>
        <v>2021</v>
      </c>
      <c r="T479" s="6">
        <f>WEEKNUM(TBL_Employees[[#This Row],[Hire Date]],1)</f>
        <v>6</v>
      </c>
      <c r="U479" s="6" t="str">
        <f>TEXT(TBL_Employees[[#This Row],[Hire Date]],"dddd")</f>
        <v>Friday</v>
      </c>
    </row>
    <row r="480" spans="1:21" x14ac:dyDescent="0.2">
      <c r="A480" s="15" t="s">
        <v>1170</v>
      </c>
      <c r="B480" s="15" t="s">
        <v>1171</v>
      </c>
      <c r="C480" s="15" t="s">
        <v>62</v>
      </c>
      <c r="D480" s="15" t="s">
        <v>15</v>
      </c>
      <c r="E480" s="15" t="s">
        <v>16</v>
      </c>
      <c r="F480" s="15" t="s">
        <v>28</v>
      </c>
      <c r="G480" s="15" t="s">
        <v>51</v>
      </c>
      <c r="H480" s="15">
        <v>54</v>
      </c>
      <c r="I480" s="15">
        <v>35913</v>
      </c>
      <c r="J480" s="15">
        <v>108268</v>
      </c>
      <c r="K480" s="15">
        <v>0.09</v>
      </c>
      <c r="L480" s="15" t="s">
        <v>52</v>
      </c>
      <c r="M480" s="15" t="s">
        <v>53</v>
      </c>
      <c r="N480" s="17">
        <v>38122</v>
      </c>
      <c r="O480" s="5" t="str">
        <f>IF(LEN(TBL_Employees[[#This Row],[Exit Date]])&gt;0,"Not_Active","Active")</f>
        <v>Not_Active</v>
      </c>
      <c r="P480" s="6">
        <f>IF(TBL_Employees[[#This Row],[Emp_status]]="Not_Active",0,1)</f>
        <v>0</v>
      </c>
      <c r="Q480" s="7">
        <f>IFERROR(TBL_Employees[[#This Row],[Bonus %]]*TBL_Employees[[#This Row],[Annual Salary]],0)</f>
        <v>9744.119999999999</v>
      </c>
      <c r="R480" s="7">
        <f>TBL_Employees[[#This Row],[Bonus Amount]]+TBL_Employees[[#This Row],[Annual Salary]]</f>
        <v>118012.12</v>
      </c>
      <c r="S480" s="6">
        <f>YEAR(TBL_Employees[[#This Row],[Hire Date]])</f>
        <v>1998</v>
      </c>
      <c r="T480" s="6">
        <f>WEEKNUM(TBL_Employees[[#This Row],[Hire Date]],1)</f>
        <v>18</v>
      </c>
      <c r="U480" s="6" t="str">
        <f>TEXT(TBL_Employees[[#This Row],[Hire Date]],"dddd")</f>
        <v>Tuesday</v>
      </c>
    </row>
    <row r="481" spans="1:21" x14ac:dyDescent="0.2">
      <c r="A481" s="15" t="s">
        <v>188</v>
      </c>
      <c r="B481" s="15" t="s">
        <v>1172</v>
      </c>
      <c r="C481" s="15" t="s">
        <v>55</v>
      </c>
      <c r="D481" s="15" t="s">
        <v>27</v>
      </c>
      <c r="E481" s="15" t="s">
        <v>16</v>
      </c>
      <c r="F481" s="15" t="s">
        <v>28</v>
      </c>
      <c r="G481" s="15" t="s">
        <v>24</v>
      </c>
      <c r="H481" s="15">
        <v>37</v>
      </c>
      <c r="I481" s="15">
        <v>42405</v>
      </c>
      <c r="J481" s="15">
        <v>80055</v>
      </c>
      <c r="K481" s="15">
        <v>0</v>
      </c>
      <c r="L481" s="15" t="s">
        <v>33</v>
      </c>
      <c r="M481" s="15" t="s">
        <v>60</v>
      </c>
      <c r="N481" s="17" t="s">
        <v>21</v>
      </c>
      <c r="O481" s="5" t="str">
        <f>IF(LEN(TBL_Employees[[#This Row],[Exit Date]])&gt;0,"Not_Active","Active")</f>
        <v>Active</v>
      </c>
      <c r="P481" s="6">
        <f>IF(TBL_Employees[[#This Row],[Emp_status]]="Not_Active",0,1)</f>
        <v>1</v>
      </c>
      <c r="Q481" s="7">
        <f>IFERROR(TBL_Employees[[#This Row],[Bonus %]]*TBL_Employees[[#This Row],[Annual Salary]],0)</f>
        <v>0</v>
      </c>
      <c r="R481" s="7">
        <f>TBL_Employees[[#This Row],[Bonus Amount]]+TBL_Employees[[#This Row],[Annual Salary]]</f>
        <v>80055</v>
      </c>
      <c r="S481" s="6">
        <f>YEAR(TBL_Employees[[#This Row],[Hire Date]])</f>
        <v>2016</v>
      </c>
      <c r="T481" s="6">
        <f>WEEKNUM(TBL_Employees[[#This Row],[Hire Date]],1)</f>
        <v>6</v>
      </c>
      <c r="U481" s="6" t="str">
        <f>TEXT(TBL_Employees[[#This Row],[Hire Date]],"dddd")</f>
        <v>Friday</v>
      </c>
    </row>
    <row r="482" spans="1:21" x14ac:dyDescent="0.2">
      <c r="A482" s="15" t="s">
        <v>1173</v>
      </c>
      <c r="B482" s="15" t="s">
        <v>1174</v>
      </c>
      <c r="C482" s="15" t="s">
        <v>42</v>
      </c>
      <c r="D482" s="15" t="s">
        <v>50</v>
      </c>
      <c r="E482" s="15" t="s">
        <v>16</v>
      </c>
      <c r="F482" s="15" t="s">
        <v>28</v>
      </c>
      <c r="G482" s="15" t="s">
        <v>51</v>
      </c>
      <c r="H482" s="15">
        <v>58</v>
      </c>
      <c r="I482" s="15">
        <v>39930</v>
      </c>
      <c r="J482" s="15">
        <v>76802</v>
      </c>
      <c r="K482" s="15">
        <v>0</v>
      </c>
      <c r="L482" s="15" t="s">
        <v>52</v>
      </c>
      <c r="M482" s="15" t="s">
        <v>81</v>
      </c>
      <c r="N482" s="17" t="s">
        <v>21</v>
      </c>
      <c r="O482" s="5" t="str">
        <f>IF(LEN(TBL_Employees[[#This Row],[Exit Date]])&gt;0,"Not_Active","Active")</f>
        <v>Active</v>
      </c>
      <c r="P482" s="6">
        <f>IF(TBL_Employees[[#This Row],[Emp_status]]="Not_Active",0,1)</f>
        <v>1</v>
      </c>
      <c r="Q482" s="7">
        <f>IFERROR(TBL_Employees[[#This Row],[Bonus %]]*TBL_Employees[[#This Row],[Annual Salary]],0)</f>
        <v>0</v>
      </c>
      <c r="R482" s="7">
        <f>TBL_Employees[[#This Row],[Bonus Amount]]+TBL_Employees[[#This Row],[Annual Salary]]</f>
        <v>76802</v>
      </c>
      <c r="S482" s="6">
        <f>YEAR(TBL_Employees[[#This Row],[Hire Date]])</f>
        <v>2009</v>
      </c>
      <c r="T482" s="6">
        <f>WEEKNUM(TBL_Employees[[#This Row],[Hire Date]],1)</f>
        <v>18</v>
      </c>
      <c r="U482" s="6" t="str">
        <f>TEXT(TBL_Employees[[#This Row],[Hire Date]],"dddd")</f>
        <v>Monday</v>
      </c>
    </row>
    <row r="483" spans="1:21" x14ac:dyDescent="0.2">
      <c r="A483" s="15" t="s">
        <v>128</v>
      </c>
      <c r="B483" s="15" t="s">
        <v>1175</v>
      </c>
      <c r="C483" s="15" t="s">
        <v>14</v>
      </c>
      <c r="D483" s="15" t="s">
        <v>50</v>
      </c>
      <c r="E483" s="15" t="s">
        <v>44</v>
      </c>
      <c r="F483" s="15" t="s">
        <v>28</v>
      </c>
      <c r="G483" s="15" t="s">
        <v>24</v>
      </c>
      <c r="H483" s="15">
        <v>47</v>
      </c>
      <c r="I483" s="15">
        <v>42696</v>
      </c>
      <c r="J483" s="15">
        <v>253249</v>
      </c>
      <c r="K483" s="15">
        <v>0.31</v>
      </c>
      <c r="L483" s="15" t="s">
        <v>19</v>
      </c>
      <c r="M483" s="15" t="s">
        <v>25</v>
      </c>
      <c r="N483" s="17" t="s">
        <v>21</v>
      </c>
      <c r="O483" s="5" t="str">
        <f>IF(LEN(TBL_Employees[[#This Row],[Exit Date]])&gt;0,"Not_Active","Active")</f>
        <v>Active</v>
      </c>
      <c r="P483" s="6">
        <f>IF(TBL_Employees[[#This Row],[Emp_status]]="Not_Active",0,1)</f>
        <v>1</v>
      </c>
      <c r="Q483" s="7">
        <f>IFERROR(TBL_Employees[[#This Row],[Bonus %]]*TBL_Employees[[#This Row],[Annual Salary]],0)</f>
        <v>78507.19</v>
      </c>
      <c r="R483" s="7">
        <f>TBL_Employees[[#This Row],[Bonus Amount]]+TBL_Employees[[#This Row],[Annual Salary]]</f>
        <v>331756.19</v>
      </c>
      <c r="S483" s="6">
        <f>YEAR(TBL_Employees[[#This Row],[Hire Date]])</f>
        <v>2016</v>
      </c>
      <c r="T483" s="6">
        <f>WEEKNUM(TBL_Employees[[#This Row],[Hire Date]],1)</f>
        <v>48</v>
      </c>
      <c r="U483" s="6" t="str">
        <f>TEXT(TBL_Employees[[#This Row],[Hire Date]],"dddd")</f>
        <v>Tuesday</v>
      </c>
    </row>
    <row r="484" spans="1:21" x14ac:dyDescent="0.2">
      <c r="A484" s="15" t="s">
        <v>481</v>
      </c>
      <c r="B484" s="15" t="s">
        <v>1176</v>
      </c>
      <c r="C484" s="15" t="s">
        <v>77</v>
      </c>
      <c r="D484" s="15" t="s">
        <v>23</v>
      </c>
      <c r="E484" s="15" t="s">
        <v>16</v>
      </c>
      <c r="F484" s="15" t="s">
        <v>17</v>
      </c>
      <c r="G484" s="15" t="s">
        <v>24</v>
      </c>
      <c r="H484" s="15">
        <v>60</v>
      </c>
      <c r="I484" s="15">
        <v>38667</v>
      </c>
      <c r="J484" s="15">
        <v>78388</v>
      </c>
      <c r="K484" s="15">
        <v>0</v>
      </c>
      <c r="L484" s="15" t="s">
        <v>33</v>
      </c>
      <c r="M484" s="15" t="s">
        <v>80</v>
      </c>
      <c r="N484" s="17" t="s">
        <v>21</v>
      </c>
      <c r="O484" s="5" t="str">
        <f>IF(LEN(TBL_Employees[[#This Row],[Exit Date]])&gt;0,"Not_Active","Active")</f>
        <v>Active</v>
      </c>
      <c r="P484" s="6">
        <f>IF(TBL_Employees[[#This Row],[Emp_status]]="Not_Active",0,1)</f>
        <v>1</v>
      </c>
      <c r="Q484" s="7">
        <f>IFERROR(TBL_Employees[[#This Row],[Bonus %]]*TBL_Employees[[#This Row],[Annual Salary]],0)</f>
        <v>0</v>
      </c>
      <c r="R484" s="7">
        <f>TBL_Employees[[#This Row],[Bonus Amount]]+TBL_Employees[[#This Row],[Annual Salary]]</f>
        <v>78388</v>
      </c>
      <c r="S484" s="6">
        <f>YEAR(TBL_Employees[[#This Row],[Hire Date]])</f>
        <v>2005</v>
      </c>
      <c r="T484" s="6">
        <f>WEEKNUM(TBL_Employees[[#This Row],[Hire Date]],1)</f>
        <v>46</v>
      </c>
      <c r="U484" s="6" t="str">
        <f>TEXT(TBL_Employees[[#This Row],[Hire Date]],"dddd")</f>
        <v>Friday</v>
      </c>
    </row>
    <row r="485" spans="1:21" x14ac:dyDescent="0.2">
      <c r="A485" s="15" t="s">
        <v>785</v>
      </c>
      <c r="B485" s="15" t="s">
        <v>1177</v>
      </c>
      <c r="C485" s="15" t="s">
        <v>14</v>
      </c>
      <c r="D485" s="15" t="s">
        <v>27</v>
      </c>
      <c r="E485" s="15" t="s">
        <v>32</v>
      </c>
      <c r="F485" s="15" t="s">
        <v>28</v>
      </c>
      <c r="G485" s="15" t="s">
        <v>18</v>
      </c>
      <c r="H485" s="15">
        <v>38</v>
      </c>
      <c r="I485" s="15">
        <v>42543</v>
      </c>
      <c r="J485" s="15">
        <v>249870</v>
      </c>
      <c r="K485" s="15">
        <v>0.34</v>
      </c>
      <c r="L485" s="15" t="s">
        <v>19</v>
      </c>
      <c r="M485" s="15" t="s">
        <v>20</v>
      </c>
      <c r="N485" s="17" t="s">
        <v>21</v>
      </c>
      <c r="O485" s="5" t="str">
        <f>IF(LEN(TBL_Employees[[#This Row],[Exit Date]])&gt;0,"Not_Active","Active")</f>
        <v>Active</v>
      </c>
      <c r="P485" s="6">
        <f>IF(TBL_Employees[[#This Row],[Emp_status]]="Not_Active",0,1)</f>
        <v>1</v>
      </c>
      <c r="Q485" s="7">
        <f>IFERROR(TBL_Employees[[#This Row],[Bonus %]]*TBL_Employees[[#This Row],[Annual Salary]],0)</f>
        <v>84955.8</v>
      </c>
      <c r="R485" s="7">
        <f>TBL_Employees[[#This Row],[Bonus Amount]]+TBL_Employees[[#This Row],[Annual Salary]]</f>
        <v>334825.8</v>
      </c>
      <c r="S485" s="6">
        <f>YEAR(TBL_Employees[[#This Row],[Hire Date]])</f>
        <v>2016</v>
      </c>
      <c r="T485" s="6">
        <f>WEEKNUM(TBL_Employees[[#This Row],[Hire Date]],1)</f>
        <v>26</v>
      </c>
      <c r="U485" s="6" t="str">
        <f>TEXT(TBL_Employees[[#This Row],[Hire Date]],"dddd")</f>
        <v>Wednesday</v>
      </c>
    </row>
    <row r="486" spans="1:21" x14ac:dyDescent="0.2">
      <c r="A486" s="15" t="s">
        <v>952</v>
      </c>
      <c r="B486" s="15" t="s">
        <v>1178</v>
      </c>
      <c r="C486" s="15" t="s">
        <v>61</v>
      </c>
      <c r="D486" s="15" t="s">
        <v>43</v>
      </c>
      <c r="E486" s="15" t="s">
        <v>36</v>
      </c>
      <c r="F486" s="15" t="s">
        <v>28</v>
      </c>
      <c r="G486" s="15" t="s">
        <v>24</v>
      </c>
      <c r="H486" s="15">
        <v>63</v>
      </c>
      <c r="I486" s="15">
        <v>42064</v>
      </c>
      <c r="J486" s="15">
        <v>148321</v>
      </c>
      <c r="K486" s="15">
        <v>0.15</v>
      </c>
      <c r="L486" s="15" t="s">
        <v>33</v>
      </c>
      <c r="M486" s="15" t="s">
        <v>60</v>
      </c>
      <c r="N486" s="17" t="s">
        <v>21</v>
      </c>
      <c r="O486" s="5" t="str">
        <f>IF(LEN(TBL_Employees[[#This Row],[Exit Date]])&gt;0,"Not_Active","Active")</f>
        <v>Active</v>
      </c>
      <c r="P486" s="6">
        <f>IF(TBL_Employees[[#This Row],[Emp_status]]="Not_Active",0,1)</f>
        <v>1</v>
      </c>
      <c r="Q486" s="7">
        <f>IFERROR(TBL_Employees[[#This Row],[Bonus %]]*TBL_Employees[[#This Row],[Annual Salary]],0)</f>
        <v>22248.149999999998</v>
      </c>
      <c r="R486" s="7">
        <f>TBL_Employees[[#This Row],[Bonus Amount]]+TBL_Employees[[#This Row],[Annual Salary]]</f>
        <v>170569.15</v>
      </c>
      <c r="S486" s="6">
        <f>YEAR(TBL_Employees[[#This Row],[Hire Date]])</f>
        <v>2015</v>
      </c>
      <c r="T486" s="6">
        <f>WEEKNUM(TBL_Employees[[#This Row],[Hire Date]],1)</f>
        <v>10</v>
      </c>
      <c r="U486" s="6" t="str">
        <f>TEXT(TBL_Employees[[#This Row],[Hire Date]],"dddd")</f>
        <v>Sunday</v>
      </c>
    </row>
    <row r="487" spans="1:21" x14ac:dyDescent="0.2">
      <c r="A487" s="15" t="s">
        <v>1179</v>
      </c>
      <c r="B487" s="15" t="s">
        <v>1180</v>
      </c>
      <c r="C487" s="15" t="s">
        <v>82</v>
      </c>
      <c r="D487" s="15" t="s">
        <v>27</v>
      </c>
      <c r="E487" s="15" t="s">
        <v>32</v>
      </c>
      <c r="F487" s="15" t="s">
        <v>17</v>
      </c>
      <c r="G487" s="15" t="s">
        <v>24</v>
      </c>
      <c r="H487" s="15">
        <v>60</v>
      </c>
      <c r="I487" s="15">
        <v>38027</v>
      </c>
      <c r="J487" s="15">
        <v>90258</v>
      </c>
      <c r="K487" s="15">
        <v>0</v>
      </c>
      <c r="L487" s="15" t="s">
        <v>33</v>
      </c>
      <c r="M487" s="15" t="s">
        <v>80</v>
      </c>
      <c r="N487" s="17" t="s">
        <v>21</v>
      </c>
      <c r="O487" s="5" t="str">
        <f>IF(LEN(TBL_Employees[[#This Row],[Exit Date]])&gt;0,"Not_Active","Active")</f>
        <v>Active</v>
      </c>
      <c r="P487" s="6">
        <f>IF(TBL_Employees[[#This Row],[Emp_status]]="Not_Active",0,1)</f>
        <v>1</v>
      </c>
      <c r="Q487" s="7">
        <f>IFERROR(TBL_Employees[[#This Row],[Bonus %]]*TBL_Employees[[#This Row],[Annual Salary]],0)</f>
        <v>0</v>
      </c>
      <c r="R487" s="7">
        <f>TBL_Employees[[#This Row],[Bonus Amount]]+TBL_Employees[[#This Row],[Annual Salary]]</f>
        <v>90258</v>
      </c>
      <c r="S487" s="6">
        <f>YEAR(TBL_Employees[[#This Row],[Hire Date]])</f>
        <v>2004</v>
      </c>
      <c r="T487" s="6">
        <f>WEEKNUM(TBL_Employees[[#This Row],[Hire Date]],1)</f>
        <v>7</v>
      </c>
      <c r="U487" s="6" t="str">
        <f>TEXT(TBL_Employees[[#This Row],[Hire Date]],"dddd")</f>
        <v>Tuesday</v>
      </c>
    </row>
    <row r="488" spans="1:21" x14ac:dyDescent="0.2">
      <c r="A488" s="15" t="s">
        <v>1181</v>
      </c>
      <c r="B488" s="15" t="s">
        <v>1182</v>
      </c>
      <c r="C488" s="15" t="s">
        <v>98</v>
      </c>
      <c r="D488" s="15" t="s">
        <v>27</v>
      </c>
      <c r="E488" s="15" t="s">
        <v>36</v>
      </c>
      <c r="F488" s="15" t="s">
        <v>17</v>
      </c>
      <c r="G488" s="15" t="s">
        <v>47</v>
      </c>
      <c r="H488" s="15">
        <v>42</v>
      </c>
      <c r="I488" s="15">
        <v>40593</v>
      </c>
      <c r="J488" s="15">
        <v>72486</v>
      </c>
      <c r="K488" s="15">
        <v>0</v>
      </c>
      <c r="L488" s="15" t="s">
        <v>19</v>
      </c>
      <c r="M488" s="15" t="s">
        <v>63</v>
      </c>
      <c r="N488" s="17" t="s">
        <v>21</v>
      </c>
      <c r="O488" s="5" t="str">
        <f>IF(LEN(TBL_Employees[[#This Row],[Exit Date]])&gt;0,"Not_Active","Active")</f>
        <v>Active</v>
      </c>
      <c r="P488" s="6">
        <f>IF(TBL_Employees[[#This Row],[Emp_status]]="Not_Active",0,1)</f>
        <v>1</v>
      </c>
      <c r="Q488" s="7">
        <f>IFERROR(TBL_Employees[[#This Row],[Bonus %]]*TBL_Employees[[#This Row],[Annual Salary]],0)</f>
        <v>0</v>
      </c>
      <c r="R488" s="7">
        <f>TBL_Employees[[#This Row],[Bonus Amount]]+TBL_Employees[[#This Row],[Annual Salary]]</f>
        <v>72486</v>
      </c>
      <c r="S488" s="6">
        <f>YEAR(TBL_Employees[[#This Row],[Hire Date]])</f>
        <v>2011</v>
      </c>
      <c r="T488" s="6">
        <f>WEEKNUM(TBL_Employees[[#This Row],[Hire Date]],1)</f>
        <v>8</v>
      </c>
      <c r="U488" s="6" t="str">
        <f>TEXT(TBL_Employees[[#This Row],[Hire Date]],"dddd")</f>
        <v>Saturday</v>
      </c>
    </row>
    <row r="489" spans="1:21" x14ac:dyDescent="0.2">
      <c r="A489" s="15" t="s">
        <v>1183</v>
      </c>
      <c r="B489" s="15" t="s">
        <v>1184</v>
      </c>
      <c r="C489" s="15" t="s">
        <v>42</v>
      </c>
      <c r="D489" s="15" t="s">
        <v>15</v>
      </c>
      <c r="E489" s="15" t="s">
        <v>32</v>
      </c>
      <c r="F489" s="15" t="s">
        <v>28</v>
      </c>
      <c r="G489" s="15" t="s">
        <v>51</v>
      </c>
      <c r="H489" s="15">
        <v>34</v>
      </c>
      <c r="I489" s="15">
        <v>41886</v>
      </c>
      <c r="J489" s="15">
        <v>95499</v>
      </c>
      <c r="K489" s="15">
        <v>0</v>
      </c>
      <c r="L489" s="15" t="s">
        <v>52</v>
      </c>
      <c r="M489" s="15" t="s">
        <v>53</v>
      </c>
      <c r="N489" s="17">
        <v>42958</v>
      </c>
      <c r="O489" s="5" t="str">
        <f>IF(LEN(TBL_Employees[[#This Row],[Exit Date]])&gt;0,"Not_Active","Active")</f>
        <v>Not_Active</v>
      </c>
      <c r="P489" s="6">
        <f>IF(TBL_Employees[[#This Row],[Emp_status]]="Not_Active",0,1)</f>
        <v>0</v>
      </c>
      <c r="Q489" s="7">
        <f>IFERROR(TBL_Employees[[#This Row],[Bonus %]]*TBL_Employees[[#This Row],[Annual Salary]],0)</f>
        <v>0</v>
      </c>
      <c r="R489" s="7">
        <f>TBL_Employees[[#This Row],[Bonus Amount]]+TBL_Employees[[#This Row],[Annual Salary]]</f>
        <v>95499</v>
      </c>
      <c r="S489" s="6">
        <f>YEAR(TBL_Employees[[#This Row],[Hire Date]])</f>
        <v>2014</v>
      </c>
      <c r="T489" s="6">
        <f>WEEKNUM(TBL_Employees[[#This Row],[Hire Date]],1)</f>
        <v>36</v>
      </c>
      <c r="U489" s="6" t="str">
        <f>TEXT(TBL_Employees[[#This Row],[Hire Date]],"dddd")</f>
        <v>Thursday</v>
      </c>
    </row>
    <row r="490" spans="1:21" x14ac:dyDescent="0.2">
      <c r="A490" s="15" t="s">
        <v>1185</v>
      </c>
      <c r="B490" s="15" t="s">
        <v>386</v>
      </c>
      <c r="C490" s="15" t="s">
        <v>42</v>
      </c>
      <c r="D490" s="15" t="s">
        <v>65</v>
      </c>
      <c r="E490" s="15" t="s">
        <v>16</v>
      </c>
      <c r="F490" s="15" t="s">
        <v>17</v>
      </c>
      <c r="G490" s="15" t="s">
        <v>51</v>
      </c>
      <c r="H490" s="15">
        <v>53</v>
      </c>
      <c r="I490" s="15">
        <v>38344</v>
      </c>
      <c r="J490" s="15">
        <v>90212</v>
      </c>
      <c r="K490" s="15">
        <v>0</v>
      </c>
      <c r="L490" s="15" t="s">
        <v>52</v>
      </c>
      <c r="M490" s="15" t="s">
        <v>53</v>
      </c>
      <c r="N490" s="17" t="s">
        <v>21</v>
      </c>
      <c r="O490" s="5" t="str">
        <f>IF(LEN(TBL_Employees[[#This Row],[Exit Date]])&gt;0,"Not_Active","Active")</f>
        <v>Active</v>
      </c>
      <c r="P490" s="6">
        <f>IF(TBL_Employees[[#This Row],[Emp_status]]="Not_Active",0,1)</f>
        <v>1</v>
      </c>
      <c r="Q490" s="7">
        <f>IFERROR(TBL_Employees[[#This Row],[Bonus %]]*TBL_Employees[[#This Row],[Annual Salary]],0)</f>
        <v>0</v>
      </c>
      <c r="R490" s="7">
        <f>TBL_Employees[[#This Row],[Bonus Amount]]+TBL_Employees[[#This Row],[Annual Salary]]</f>
        <v>90212</v>
      </c>
      <c r="S490" s="6">
        <f>YEAR(TBL_Employees[[#This Row],[Hire Date]])</f>
        <v>2004</v>
      </c>
      <c r="T490" s="6">
        <f>WEEKNUM(TBL_Employees[[#This Row],[Hire Date]],1)</f>
        <v>52</v>
      </c>
      <c r="U490" s="6" t="str">
        <f>TEXT(TBL_Employees[[#This Row],[Hire Date]],"dddd")</f>
        <v>Thursday</v>
      </c>
    </row>
    <row r="491" spans="1:21" x14ac:dyDescent="0.2">
      <c r="A491" s="15" t="s">
        <v>137</v>
      </c>
      <c r="B491" s="15" t="s">
        <v>1186</v>
      </c>
      <c r="C491" s="15" t="s">
        <v>14</v>
      </c>
      <c r="D491" s="15" t="s">
        <v>43</v>
      </c>
      <c r="E491" s="15" t="s">
        <v>16</v>
      </c>
      <c r="F491" s="15" t="s">
        <v>28</v>
      </c>
      <c r="G491" s="15" t="s">
        <v>24</v>
      </c>
      <c r="H491" s="15">
        <v>39</v>
      </c>
      <c r="I491" s="15">
        <v>43804</v>
      </c>
      <c r="J491" s="15">
        <v>254057</v>
      </c>
      <c r="K491" s="15">
        <v>0.39</v>
      </c>
      <c r="L491" s="15" t="s">
        <v>33</v>
      </c>
      <c r="M491" s="15" t="s">
        <v>74</v>
      </c>
      <c r="N491" s="17" t="s">
        <v>21</v>
      </c>
      <c r="O491" s="5" t="str">
        <f>IF(LEN(TBL_Employees[[#This Row],[Exit Date]])&gt;0,"Not_Active","Active")</f>
        <v>Active</v>
      </c>
      <c r="P491" s="6">
        <f>IF(TBL_Employees[[#This Row],[Emp_status]]="Not_Active",0,1)</f>
        <v>1</v>
      </c>
      <c r="Q491" s="7">
        <f>IFERROR(TBL_Employees[[#This Row],[Bonus %]]*TBL_Employees[[#This Row],[Annual Salary]],0)</f>
        <v>99082.23000000001</v>
      </c>
      <c r="R491" s="7">
        <f>TBL_Employees[[#This Row],[Bonus Amount]]+TBL_Employees[[#This Row],[Annual Salary]]</f>
        <v>353139.23</v>
      </c>
      <c r="S491" s="6">
        <f>YEAR(TBL_Employees[[#This Row],[Hire Date]])</f>
        <v>2019</v>
      </c>
      <c r="T491" s="6">
        <f>WEEKNUM(TBL_Employees[[#This Row],[Hire Date]],1)</f>
        <v>49</v>
      </c>
      <c r="U491" s="6" t="str">
        <f>TEXT(TBL_Employees[[#This Row],[Hire Date]],"dddd")</f>
        <v>Thursday</v>
      </c>
    </row>
    <row r="492" spans="1:21" x14ac:dyDescent="0.2">
      <c r="A492" s="15" t="s">
        <v>1187</v>
      </c>
      <c r="B492" s="15" t="s">
        <v>1188</v>
      </c>
      <c r="C492" s="15" t="s">
        <v>83</v>
      </c>
      <c r="D492" s="15" t="s">
        <v>23</v>
      </c>
      <c r="E492" s="15" t="s">
        <v>36</v>
      </c>
      <c r="F492" s="15" t="s">
        <v>17</v>
      </c>
      <c r="G492" s="15" t="s">
        <v>51</v>
      </c>
      <c r="H492" s="15">
        <v>58</v>
      </c>
      <c r="I492" s="15">
        <v>40463</v>
      </c>
      <c r="J492" s="15">
        <v>43001</v>
      </c>
      <c r="K492" s="15">
        <v>0</v>
      </c>
      <c r="L492" s="15" t="s">
        <v>19</v>
      </c>
      <c r="M492" s="15" t="s">
        <v>25</v>
      </c>
      <c r="N492" s="17" t="s">
        <v>21</v>
      </c>
      <c r="O492" s="5" t="str">
        <f>IF(LEN(TBL_Employees[[#This Row],[Exit Date]])&gt;0,"Not_Active","Active")</f>
        <v>Active</v>
      </c>
      <c r="P492" s="6">
        <f>IF(TBL_Employees[[#This Row],[Emp_status]]="Not_Active",0,1)</f>
        <v>1</v>
      </c>
      <c r="Q492" s="7">
        <f>IFERROR(TBL_Employees[[#This Row],[Bonus %]]*TBL_Employees[[#This Row],[Annual Salary]],0)</f>
        <v>0</v>
      </c>
      <c r="R492" s="7">
        <f>TBL_Employees[[#This Row],[Bonus Amount]]+TBL_Employees[[#This Row],[Annual Salary]]</f>
        <v>43001</v>
      </c>
      <c r="S492" s="6">
        <f>YEAR(TBL_Employees[[#This Row],[Hire Date]])</f>
        <v>2010</v>
      </c>
      <c r="T492" s="6">
        <f>WEEKNUM(TBL_Employees[[#This Row],[Hire Date]],1)</f>
        <v>42</v>
      </c>
      <c r="U492" s="6" t="str">
        <f>TEXT(TBL_Employees[[#This Row],[Hire Date]],"dddd")</f>
        <v>Tuesday</v>
      </c>
    </row>
    <row r="493" spans="1:21" x14ac:dyDescent="0.2">
      <c r="A493" s="15" t="s">
        <v>375</v>
      </c>
      <c r="B493" s="15" t="s">
        <v>1189</v>
      </c>
      <c r="C493" s="15" t="s">
        <v>56</v>
      </c>
      <c r="D493" s="15" t="s">
        <v>27</v>
      </c>
      <c r="E493" s="15" t="s">
        <v>36</v>
      </c>
      <c r="F493" s="15" t="s">
        <v>28</v>
      </c>
      <c r="G493" s="15" t="s">
        <v>51</v>
      </c>
      <c r="H493" s="15">
        <v>60</v>
      </c>
      <c r="I493" s="15">
        <v>36010</v>
      </c>
      <c r="J493" s="15">
        <v>85120</v>
      </c>
      <c r="K493" s="15">
        <v>0.09</v>
      </c>
      <c r="L493" s="15" t="s">
        <v>19</v>
      </c>
      <c r="M493" s="15" t="s">
        <v>63</v>
      </c>
      <c r="N493" s="17" t="s">
        <v>21</v>
      </c>
      <c r="O493" s="5" t="str">
        <f>IF(LEN(TBL_Employees[[#This Row],[Exit Date]])&gt;0,"Not_Active","Active")</f>
        <v>Active</v>
      </c>
      <c r="P493" s="6">
        <f>IF(TBL_Employees[[#This Row],[Emp_status]]="Not_Active",0,1)</f>
        <v>1</v>
      </c>
      <c r="Q493" s="7">
        <f>IFERROR(TBL_Employees[[#This Row],[Bonus %]]*TBL_Employees[[#This Row],[Annual Salary]],0)</f>
        <v>7660.7999999999993</v>
      </c>
      <c r="R493" s="7">
        <f>TBL_Employees[[#This Row],[Bonus Amount]]+TBL_Employees[[#This Row],[Annual Salary]]</f>
        <v>92780.800000000003</v>
      </c>
      <c r="S493" s="6">
        <f>YEAR(TBL_Employees[[#This Row],[Hire Date]])</f>
        <v>1998</v>
      </c>
      <c r="T493" s="6">
        <f>WEEKNUM(TBL_Employees[[#This Row],[Hire Date]],1)</f>
        <v>32</v>
      </c>
      <c r="U493" s="6" t="str">
        <f>TEXT(TBL_Employees[[#This Row],[Hire Date]],"dddd")</f>
        <v>Monday</v>
      </c>
    </row>
    <row r="494" spans="1:21" x14ac:dyDescent="0.2">
      <c r="A494" s="15" t="s">
        <v>1190</v>
      </c>
      <c r="B494" s="15" t="s">
        <v>1191</v>
      </c>
      <c r="C494" s="15" t="s">
        <v>83</v>
      </c>
      <c r="D494" s="15" t="s">
        <v>23</v>
      </c>
      <c r="E494" s="15" t="s">
        <v>36</v>
      </c>
      <c r="F494" s="15" t="s">
        <v>28</v>
      </c>
      <c r="G494" s="15" t="s">
        <v>51</v>
      </c>
      <c r="H494" s="15">
        <v>34</v>
      </c>
      <c r="I494" s="15">
        <v>42219</v>
      </c>
      <c r="J494" s="15">
        <v>52200</v>
      </c>
      <c r="K494" s="15">
        <v>0</v>
      </c>
      <c r="L494" s="15" t="s">
        <v>19</v>
      </c>
      <c r="M494" s="15" t="s">
        <v>29</v>
      </c>
      <c r="N494" s="17" t="s">
        <v>21</v>
      </c>
      <c r="O494" s="5" t="str">
        <f>IF(LEN(TBL_Employees[[#This Row],[Exit Date]])&gt;0,"Not_Active","Active")</f>
        <v>Active</v>
      </c>
      <c r="P494" s="6">
        <f>IF(TBL_Employees[[#This Row],[Emp_status]]="Not_Active",0,1)</f>
        <v>1</v>
      </c>
      <c r="Q494" s="7">
        <f>IFERROR(TBL_Employees[[#This Row],[Bonus %]]*TBL_Employees[[#This Row],[Annual Salary]],0)</f>
        <v>0</v>
      </c>
      <c r="R494" s="7">
        <f>TBL_Employees[[#This Row],[Bonus Amount]]+TBL_Employees[[#This Row],[Annual Salary]]</f>
        <v>52200</v>
      </c>
      <c r="S494" s="6">
        <f>YEAR(TBL_Employees[[#This Row],[Hire Date]])</f>
        <v>2015</v>
      </c>
      <c r="T494" s="6">
        <f>WEEKNUM(TBL_Employees[[#This Row],[Hire Date]],1)</f>
        <v>32</v>
      </c>
      <c r="U494" s="6" t="str">
        <f>TEXT(TBL_Employees[[#This Row],[Hire Date]],"dddd")</f>
        <v>Monday</v>
      </c>
    </row>
    <row r="495" spans="1:21" x14ac:dyDescent="0.2">
      <c r="A495" s="15" t="s">
        <v>1192</v>
      </c>
      <c r="B495" s="15" t="s">
        <v>1193</v>
      </c>
      <c r="C495" s="15" t="s">
        <v>61</v>
      </c>
      <c r="D495" s="15" t="s">
        <v>23</v>
      </c>
      <c r="E495" s="15" t="s">
        <v>32</v>
      </c>
      <c r="F495" s="15" t="s">
        <v>17</v>
      </c>
      <c r="G495" s="15" t="s">
        <v>18</v>
      </c>
      <c r="H495" s="15">
        <v>60</v>
      </c>
      <c r="I495" s="15">
        <v>39739</v>
      </c>
      <c r="J495" s="15">
        <v>150855</v>
      </c>
      <c r="K495" s="15">
        <v>0.11</v>
      </c>
      <c r="L495" s="15" t="s">
        <v>19</v>
      </c>
      <c r="M495" s="15" t="s">
        <v>39</v>
      </c>
      <c r="N495" s="17" t="s">
        <v>21</v>
      </c>
      <c r="O495" s="5" t="str">
        <f>IF(LEN(TBL_Employees[[#This Row],[Exit Date]])&gt;0,"Not_Active","Active")</f>
        <v>Active</v>
      </c>
      <c r="P495" s="6">
        <f>IF(TBL_Employees[[#This Row],[Emp_status]]="Not_Active",0,1)</f>
        <v>1</v>
      </c>
      <c r="Q495" s="7">
        <f>IFERROR(TBL_Employees[[#This Row],[Bonus %]]*TBL_Employees[[#This Row],[Annual Salary]],0)</f>
        <v>16594.05</v>
      </c>
      <c r="R495" s="7">
        <f>TBL_Employees[[#This Row],[Bonus Amount]]+TBL_Employees[[#This Row],[Annual Salary]]</f>
        <v>167449.04999999999</v>
      </c>
      <c r="S495" s="6">
        <f>YEAR(TBL_Employees[[#This Row],[Hire Date]])</f>
        <v>2008</v>
      </c>
      <c r="T495" s="6">
        <f>WEEKNUM(TBL_Employees[[#This Row],[Hire Date]],1)</f>
        <v>42</v>
      </c>
      <c r="U495" s="6" t="str">
        <f>TEXT(TBL_Employees[[#This Row],[Hire Date]],"dddd")</f>
        <v>Saturday</v>
      </c>
    </row>
    <row r="496" spans="1:21" x14ac:dyDescent="0.2">
      <c r="A496" s="15" t="s">
        <v>1194</v>
      </c>
      <c r="B496" s="15" t="s">
        <v>1195</v>
      </c>
      <c r="C496" s="15" t="s">
        <v>26</v>
      </c>
      <c r="D496" s="15" t="s">
        <v>27</v>
      </c>
      <c r="E496" s="15" t="s">
        <v>36</v>
      </c>
      <c r="F496" s="15" t="s">
        <v>17</v>
      </c>
      <c r="G496" s="15" t="s">
        <v>51</v>
      </c>
      <c r="H496" s="15">
        <v>53</v>
      </c>
      <c r="I496" s="15">
        <v>38188</v>
      </c>
      <c r="J496" s="15">
        <v>65702</v>
      </c>
      <c r="K496" s="15">
        <v>0</v>
      </c>
      <c r="L496" s="15" t="s">
        <v>19</v>
      </c>
      <c r="M496" s="15" t="s">
        <v>29</v>
      </c>
      <c r="N496" s="17" t="s">
        <v>21</v>
      </c>
      <c r="O496" s="5" t="str">
        <f>IF(LEN(TBL_Employees[[#This Row],[Exit Date]])&gt;0,"Not_Active","Active")</f>
        <v>Active</v>
      </c>
      <c r="P496" s="6">
        <f>IF(TBL_Employees[[#This Row],[Emp_status]]="Not_Active",0,1)</f>
        <v>1</v>
      </c>
      <c r="Q496" s="7">
        <f>IFERROR(TBL_Employees[[#This Row],[Bonus %]]*TBL_Employees[[#This Row],[Annual Salary]],0)</f>
        <v>0</v>
      </c>
      <c r="R496" s="7">
        <f>TBL_Employees[[#This Row],[Bonus Amount]]+TBL_Employees[[#This Row],[Annual Salary]]</f>
        <v>65702</v>
      </c>
      <c r="S496" s="6">
        <f>YEAR(TBL_Employees[[#This Row],[Hire Date]])</f>
        <v>2004</v>
      </c>
      <c r="T496" s="6">
        <f>WEEKNUM(TBL_Employees[[#This Row],[Hire Date]],1)</f>
        <v>30</v>
      </c>
      <c r="U496" s="6" t="str">
        <f>TEXT(TBL_Employees[[#This Row],[Hire Date]],"dddd")</f>
        <v>Tuesday</v>
      </c>
    </row>
    <row r="497" spans="1:21" x14ac:dyDescent="0.2">
      <c r="A497" s="15" t="s">
        <v>1196</v>
      </c>
      <c r="B497" s="15" t="s">
        <v>1197</v>
      </c>
      <c r="C497" s="15" t="s">
        <v>40</v>
      </c>
      <c r="D497" s="15" t="s">
        <v>15</v>
      </c>
      <c r="E497" s="15" t="s">
        <v>32</v>
      </c>
      <c r="F497" s="15" t="s">
        <v>28</v>
      </c>
      <c r="G497" s="15" t="s">
        <v>24</v>
      </c>
      <c r="H497" s="15">
        <v>58</v>
      </c>
      <c r="I497" s="15">
        <v>39367</v>
      </c>
      <c r="J497" s="15">
        <v>162038</v>
      </c>
      <c r="K497" s="15">
        <v>0.24</v>
      </c>
      <c r="L497" s="15" t="s">
        <v>33</v>
      </c>
      <c r="M497" s="15" t="s">
        <v>80</v>
      </c>
      <c r="N497" s="17" t="s">
        <v>21</v>
      </c>
      <c r="O497" s="5" t="str">
        <f>IF(LEN(TBL_Employees[[#This Row],[Exit Date]])&gt;0,"Not_Active","Active")</f>
        <v>Active</v>
      </c>
      <c r="P497" s="6">
        <f>IF(TBL_Employees[[#This Row],[Emp_status]]="Not_Active",0,1)</f>
        <v>1</v>
      </c>
      <c r="Q497" s="7">
        <f>IFERROR(TBL_Employees[[#This Row],[Bonus %]]*TBL_Employees[[#This Row],[Annual Salary]],0)</f>
        <v>38889.119999999995</v>
      </c>
      <c r="R497" s="7">
        <f>TBL_Employees[[#This Row],[Bonus Amount]]+TBL_Employees[[#This Row],[Annual Salary]]</f>
        <v>200927.12</v>
      </c>
      <c r="S497" s="6">
        <f>YEAR(TBL_Employees[[#This Row],[Hire Date]])</f>
        <v>2007</v>
      </c>
      <c r="T497" s="6">
        <f>WEEKNUM(TBL_Employees[[#This Row],[Hire Date]],1)</f>
        <v>41</v>
      </c>
      <c r="U497" s="6" t="str">
        <f>TEXT(TBL_Employees[[#This Row],[Hire Date]],"dddd")</f>
        <v>Friday</v>
      </c>
    </row>
    <row r="498" spans="1:21" x14ac:dyDescent="0.2">
      <c r="A498" s="15" t="s">
        <v>1198</v>
      </c>
      <c r="B498" s="15" t="s">
        <v>1199</v>
      </c>
      <c r="C498" s="15" t="s">
        <v>61</v>
      </c>
      <c r="D498" s="15" t="s">
        <v>43</v>
      </c>
      <c r="E498" s="15" t="s">
        <v>16</v>
      </c>
      <c r="F498" s="15" t="s">
        <v>17</v>
      </c>
      <c r="G498" s="15" t="s">
        <v>24</v>
      </c>
      <c r="H498" s="15">
        <v>25</v>
      </c>
      <c r="I498" s="15">
        <v>43930</v>
      </c>
      <c r="J498" s="15">
        <v>157057</v>
      </c>
      <c r="K498" s="15">
        <v>0.1</v>
      </c>
      <c r="L498" s="15" t="s">
        <v>19</v>
      </c>
      <c r="M498" s="15" t="s">
        <v>29</v>
      </c>
      <c r="N498" s="17" t="s">
        <v>21</v>
      </c>
      <c r="O498" s="5" t="str">
        <f>IF(LEN(TBL_Employees[[#This Row],[Exit Date]])&gt;0,"Not_Active","Active")</f>
        <v>Active</v>
      </c>
      <c r="P498" s="6">
        <f>IF(TBL_Employees[[#This Row],[Emp_status]]="Not_Active",0,1)</f>
        <v>1</v>
      </c>
      <c r="Q498" s="7">
        <f>IFERROR(TBL_Employees[[#This Row],[Bonus %]]*TBL_Employees[[#This Row],[Annual Salary]],0)</f>
        <v>15705.7</v>
      </c>
      <c r="R498" s="7">
        <f>TBL_Employees[[#This Row],[Bonus Amount]]+TBL_Employees[[#This Row],[Annual Salary]]</f>
        <v>172762.7</v>
      </c>
      <c r="S498" s="6">
        <f>YEAR(TBL_Employees[[#This Row],[Hire Date]])</f>
        <v>2020</v>
      </c>
      <c r="T498" s="6">
        <f>WEEKNUM(TBL_Employees[[#This Row],[Hire Date]],1)</f>
        <v>15</v>
      </c>
      <c r="U498" s="6" t="str">
        <f>TEXT(TBL_Employees[[#This Row],[Hire Date]],"dddd")</f>
        <v>Thursday</v>
      </c>
    </row>
    <row r="499" spans="1:21" x14ac:dyDescent="0.2">
      <c r="A499" s="15" t="s">
        <v>1200</v>
      </c>
      <c r="B499" s="15" t="s">
        <v>1201</v>
      </c>
      <c r="C499" s="15" t="s">
        <v>62</v>
      </c>
      <c r="D499" s="15" t="s">
        <v>27</v>
      </c>
      <c r="E499" s="15" t="s">
        <v>16</v>
      </c>
      <c r="F499" s="15" t="s">
        <v>28</v>
      </c>
      <c r="G499" s="15" t="s">
        <v>18</v>
      </c>
      <c r="H499" s="15">
        <v>46</v>
      </c>
      <c r="I499" s="15">
        <v>44419</v>
      </c>
      <c r="J499" s="15">
        <v>127559</v>
      </c>
      <c r="K499" s="15">
        <v>0.1</v>
      </c>
      <c r="L499" s="15" t="s">
        <v>19</v>
      </c>
      <c r="M499" s="15" t="s">
        <v>25</v>
      </c>
      <c r="N499" s="17" t="s">
        <v>21</v>
      </c>
      <c r="O499" s="5" t="str">
        <f>IF(LEN(TBL_Employees[[#This Row],[Exit Date]])&gt;0,"Not_Active","Active")</f>
        <v>Active</v>
      </c>
      <c r="P499" s="6">
        <f>IF(TBL_Employees[[#This Row],[Emp_status]]="Not_Active",0,1)</f>
        <v>1</v>
      </c>
      <c r="Q499" s="7">
        <f>IFERROR(TBL_Employees[[#This Row],[Bonus %]]*TBL_Employees[[#This Row],[Annual Salary]],0)</f>
        <v>12755.900000000001</v>
      </c>
      <c r="R499" s="7">
        <f>TBL_Employees[[#This Row],[Bonus Amount]]+TBL_Employees[[#This Row],[Annual Salary]]</f>
        <v>140314.9</v>
      </c>
      <c r="S499" s="6">
        <f>YEAR(TBL_Employees[[#This Row],[Hire Date]])</f>
        <v>2021</v>
      </c>
      <c r="T499" s="6">
        <f>WEEKNUM(TBL_Employees[[#This Row],[Hire Date]],1)</f>
        <v>33</v>
      </c>
      <c r="U499" s="6" t="str">
        <f>TEXT(TBL_Employees[[#This Row],[Hire Date]],"dddd")</f>
        <v>Wednesday</v>
      </c>
    </row>
    <row r="500" spans="1:21" x14ac:dyDescent="0.2">
      <c r="A500" s="15" t="s">
        <v>1202</v>
      </c>
      <c r="B500" s="15" t="s">
        <v>1203</v>
      </c>
      <c r="C500" s="15" t="s">
        <v>129</v>
      </c>
      <c r="D500" s="15" t="s">
        <v>31</v>
      </c>
      <c r="E500" s="15" t="s">
        <v>32</v>
      </c>
      <c r="F500" s="15" t="s">
        <v>17</v>
      </c>
      <c r="G500" s="15" t="s">
        <v>18</v>
      </c>
      <c r="H500" s="15">
        <v>39</v>
      </c>
      <c r="I500" s="15">
        <v>43536</v>
      </c>
      <c r="J500" s="15">
        <v>62644</v>
      </c>
      <c r="K500" s="15">
        <v>0</v>
      </c>
      <c r="L500" s="15" t="s">
        <v>19</v>
      </c>
      <c r="M500" s="15" t="s">
        <v>63</v>
      </c>
      <c r="N500" s="17" t="s">
        <v>21</v>
      </c>
      <c r="O500" s="5" t="str">
        <f>IF(LEN(TBL_Employees[[#This Row],[Exit Date]])&gt;0,"Not_Active","Active")</f>
        <v>Active</v>
      </c>
      <c r="P500" s="6">
        <f>IF(TBL_Employees[[#This Row],[Emp_status]]="Not_Active",0,1)</f>
        <v>1</v>
      </c>
      <c r="Q500" s="7">
        <f>IFERROR(TBL_Employees[[#This Row],[Bonus %]]*TBL_Employees[[#This Row],[Annual Salary]],0)</f>
        <v>0</v>
      </c>
      <c r="R500" s="7">
        <f>TBL_Employees[[#This Row],[Bonus Amount]]+TBL_Employees[[#This Row],[Annual Salary]]</f>
        <v>62644</v>
      </c>
      <c r="S500" s="6">
        <f>YEAR(TBL_Employees[[#This Row],[Hire Date]])</f>
        <v>2019</v>
      </c>
      <c r="T500" s="6">
        <f>WEEKNUM(TBL_Employees[[#This Row],[Hire Date]],1)</f>
        <v>11</v>
      </c>
      <c r="U500" s="6" t="str">
        <f>TEXT(TBL_Employees[[#This Row],[Hire Date]],"dddd")</f>
        <v>Tuesday</v>
      </c>
    </row>
    <row r="501" spans="1:21" x14ac:dyDescent="0.2">
      <c r="A501" s="15" t="s">
        <v>374</v>
      </c>
      <c r="B501" s="15" t="s">
        <v>265</v>
      </c>
      <c r="C501" s="15" t="s">
        <v>71</v>
      </c>
      <c r="D501" s="15" t="s">
        <v>27</v>
      </c>
      <c r="E501" s="15" t="s">
        <v>36</v>
      </c>
      <c r="F501" s="15" t="s">
        <v>28</v>
      </c>
      <c r="G501" s="15" t="s">
        <v>24</v>
      </c>
      <c r="H501" s="15">
        <v>50</v>
      </c>
      <c r="I501" s="15">
        <v>36956</v>
      </c>
      <c r="J501" s="15">
        <v>73907</v>
      </c>
      <c r="K501" s="15">
        <v>0</v>
      </c>
      <c r="L501" s="15" t="s">
        <v>33</v>
      </c>
      <c r="M501" s="15" t="s">
        <v>74</v>
      </c>
      <c r="N501" s="17" t="s">
        <v>21</v>
      </c>
      <c r="O501" s="5" t="str">
        <f>IF(LEN(TBL_Employees[[#This Row],[Exit Date]])&gt;0,"Not_Active","Active")</f>
        <v>Active</v>
      </c>
      <c r="P501" s="6">
        <f>IF(TBL_Employees[[#This Row],[Emp_status]]="Not_Active",0,1)</f>
        <v>1</v>
      </c>
      <c r="Q501" s="7">
        <f>IFERROR(TBL_Employees[[#This Row],[Bonus %]]*TBL_Employees[[#This Row],[Annual Salary]],0)</f>
        <v>0</v>
      </c>
      <c r="R501" s="7">
        <f>TBL_Employees[[#This Row],[Bonus Amount]]+TBL_Employees[[#This Row],[Annual Salary]]</f>
        <v>73907</v>
      </c>
      <c r="S501" s="6">
        <f>YEAR(TBL_Employees[[#This Row],[Hire Date]])</f>
        <v>2001</v>
      </c>
      <c r="T501" s="6">
        <f>WEEKNUM(TBL_Employees[[#This Row],[Hire Date]],1)</f>
        <v>10</v>
      </c>
      <c r="U501" s="6" t="str">
        <f>TEXT(TBL_Employees[[#This Row],[Hire Date]],"dddd")</f>
        <v>Tuesday</v>
      </c>
    </row>
    <row r="502" spans="1:21" x14ac:dyDescent="0.2">
      <c r="A502" s="15" t="s">
        <v>143</v>
      </c>
      <c r="B502" s="15" t="s">
        <v>1204</v>
      </c>
      <c r="C502" s="15" t="s">
        <v>42</v>
      </c>
      <c r="D502" s="15" t="s">
        <v>65</v>
      </c>
      <c r="E502" s="15" t="s">
        <v>36</v>
      </c>
      <c r="F502" s="15" t="s">
        <v>17</v>
      </c>
      <c r="G502" s="15" t="s">
        <v>18</v>
      </c>
      <c r="H502" s="15">
        <v>56</v>
      </c>
      <c r="I502" s="15">
        <v>43169</v>
      </c>
      <c r="J502" s="15">
        <v>90040</v>
      </c>
      <c r="K502" s="15">
        <v>0</v>
      </c>
      <c r="L502" s="15" t="s">
        <v>19</v>
      </c>
      <c r="M502" s="15" t="s">
        <v>20</v>
      </c>
      <c r="N502" s="17" t="s">
        <v>21</v>
      </c>
      <c r="O502" s="5" t="str">
        <f>IF(LEN(TBL_Employees[[#This Row],[Exit Date]])&gt;0,"Not_Active","Active")</f>
        <v>Active</v>
      </c>
      <c r="P502" s="6">
        <f>IF(TBL_Employees[[#This Row],[Emp_status]]="Not_Active",0,1)</f>
        <v>1</v>
      </c>
      <c r="Q502" s="7">
        <f>IFERROR(TBL_Employees[[#This Row],[Bonus %]]*TBL_Employees[[#This Row],[Annual Salary]],0)</f>
        <v>0</v>
      </c>
      <c r="R502" s="7">
        <f>TBL_Employees[[#This Row],[Bonus Amount]]+TBL_Employees[[#This Row],[Annual Salary]]</f>
        <v>90040</v>
      </c>
      <c r="S502" s="6">
        <f>YEAR(TBL_Employees[[#This Row],[Hire Date]])</f>
        <v>2018</v>
      </c>
      <c r="T502" s="6">
        <f>WEEKNUM(TBL_Employees[[#This Row],[Hire Date]],1)</f>
        <v>10</v>
      </c>
      <c r="U502" s="6" t="str">
        <f>TEXT(TBL_Employees[[#This Row],[Hire Date]],"dddd")</f>
        <v>Saturday</v>
      </c>
    </row>
    <row r="503" spans="1:21" x14ac:dyDescent="0.2">
      <c r="A503" s="15" t="s">
        <v>1205</v>
      </c>
      <c r="B503" s="15" t="s">
        <v>1206</v>
      </c>
      <c r="C503" s="15" t="s">
        <v>86</v>
      </c>
      <c r="D503" s="15" t="s">
        <v>31</v>
      </c>
      <c r="E503" s="15" t="s">
        <v>36</v>
      </c>
      <c r="F503" s="15" t="s">
        <v>17</v>
      </c>
      <c r="G503" s="15" t="s">
        <v>51</v>
      </c>
      <c r="H503" s="15">
        <v>30</v>
      </c>
      <c r="I503" s="15">
        <v>42516</v>
      </c>
      <c r="J503" s="15">
        <v>91134</v>
      </c>
      <c r="K503" s="15">
        <v>0</v>
      </c>
      <c r="L503" s="15" t="s">
        <v>52</v>
      </c>
      <c r="M503" s="15" t="s">
        <v>53</v>
      </c>
      <c r="N503" s="17" t="s">
        <v>21</v>
      </c>
      <c r="O503" s="5" t="str">
        <f>IF(LEN(TBL_Employees[[#This Row],[Exit Date]])&gt;0,"Not_Active","Active")</f>
        <v>Active</v>
      </c>
      <c r="P503" s="6">
        <f>IF(TBL_Employees[[#This Row],[Emp_status]]="Not_Active",0,1)</f>
        <v>1</v>
      </c>
      <c r="Q503" s="7">
        <f>IFERROR(TBL_Employees[[#This Row],[Bonus %]]*TBL_Employees[[#This Row],[Annual Salary]],0)</f>
        <v>0</v>
      </c>
      <c r="R503" s="7">
        <f>TBL_Employees[[#This Row],[Bonus Amount]]+TBL_Employees[[#This Row],[Annual Salary]]</f>
        <v>91134</v>
      </c>
      <c r="S503" s="6">
        <f>YEAR(TBL_Employees[[#This Row],[Hire Date]])</f>
        <v>2016</v>
      </c>
      <c r="T503" s="6">
        <f>WEEKNUM(TBL_Employees[[#This Row],[Hire Date]],1)</f>
        <v>22</v>
      </c>
      <c r="U503" s="6" t="str">
        <f>TEXT(TBL_Employees[[#This Row],[Hire Date]],"dddd")</f>
        <v>Thursday</v>
      </c>
    </row>
    <row r="504" spans="1:21" x14ac:dyDescent="0.2">
      <c r="A504" s="15" t="s">
        <v>1207</v>
      </c>
      <c r="B504" s="15" t="s">
        <v>1208</v>
      </c>
      <c r="C504" s="15" t="s">
        <v>14</v>
      </c>
      <c r="D504" s="15" t="s">
        <v>23</v>
      </c>
      <c r="E504" s="15" t="s">
        <v>44</v>
      </c>
      <c r="F504" s="15" t="s">
        <v>17</v>
      </c>
      <c r="G504" s="15" t="s">
        <v>24</v>
      </c>
      <c r="H504" s="15">
        <v>45</v>
      </c>
      <c r="I504" s="15">
        <v>44461</v>
      </c>
      <c r="J504" s="15">
        <v>201396</v>
      </c>
      <c r="K504" s="15">
        <v>0.32</v>
      </c>
      <c r="L504" s="15" t="s">
        <v>19</v>
      </c>
      <c r="M504" s="15" t="s">
        <v>45</v>
      </c>
      <c r="N504" s="17" t="s">
        <v>21</v>
      </c>
      <c r="O504" s="5" t="str">
        <f>IF(LEN(TBL_Employees[[#This Row],[Exit Date]])&gt;0,"Not_Active","Active")</f>
        <v>Active</v>
      </c>
      <c r="P504" s="6">
        <f>IF(TBL_Employees[[#This Row],[Emp_status]]="Not_Active",0,1)</f>
        <v>1</v>
      </c>
      <c r="Q504" s="7">
        <f>IFERROR(TBL_Employees[[#This Row],[Bonus %]]*TBL_Employees[[#This Row],[Annual Salary]],0)</f>
        <v>64446.720000000001</v>
      </c>
      <c r="R504" s="7">
        <f>TBL_Employees[[#This Row],[Bonus Amount]]+TBL_Employees[[#This Row],[Annual Salary]]</f>
        <v>265842.71999999997</v>
      </c>
      <c r="S504" s="6">
        <f>YEAR(TBL_Employees[[#This Row],[Hire Date]])</f>
        <v>2021</v>
      </c>
      <c r="T504" s="6">
        <f>WEEKNUM(TBL_Employees[[#This Row],[Hire Date]],1)</f>
        <v>39</v>
      </c>
      <c r="U504" s="6" t="str">
        <f>TEXT(TBL_Employees[[#This Row],[Hire Date]],"dddd")</f>
        <v>Wednesday</v>
      </c>
    </row>
    <row r="505" spans="1:21" x14ac:dyDescent="0.2">
      <c r="A505" s="15" t="s">
        <v>1209</v>
      </c>
      <c r="B505" s="15" t="s">
        <v>401</v>
      </c>
      <c r="C505" s="15" t="s">
        <v>68</v>
      </c>
      <c r="D505" s="15" t="s">
        <v>65</v>
      </c>
      <c r="E505" s="15" t="s">
        <v>32</v>
      </c>
      <c r="F505" s="15" t="s">
        <v>17</v>
      </c>
      <c r="G505" s="15" t="s">
        <v>24</v>
      </c>
      <c r="H505" s="15">
        <v>55</v>
      </c>
      <c r="I505" s="15">
        <v>40899</v>
      </c>
      <c r="J505" s="15">
        <v>54733</v>
      </c>
      <c r="K505" s="15">
        <v>0</v>
      </c>
      <c r="L505" s="15" t="s">
        <v>33</v>
      </c>
      <c r="M505" s="15" t="s">
        <v>80</v>
      </c>
      <c r="N505" s="17" t="s">
        <v>21</v>
      </c>
      <c r="O505" s="5" t="str">
        <f>IF(LEN(TBL_Employees[[#This Row],[Exit Date]])&gt;0,"Not_Active","Active")</f>
        <v>Active</v>
      </c>
      <c r="P505" s="6">
        <f>IF(TBL_Employees[[#This Row],[Emp_status]]="Not_Active",0,1)</f>
        <v>1</v>
      </c>
      <c r="Q505" s="7">
        <f>IFERROR(TBL_Employees[[#This Row],[Bonus %]]*TBL_Employees[[#This Row],[Annual Salary]],0)</f>
        <v>0</v>
      </c>
      <c r="R505" s="7">
        <f>TBL_Employees[[#This Row],[Bonus Amount]]+TBL_Employees[[#This Row],[Annual Salary]]</f>
        <v>54733</v>
      </c>
      <c r="S505" s="6">
        <f>YEAR(TBL_Employees[[#This Row],[Hire Date]])</f>
        <v>2011</v>
      </c>
      <c r="T505" s="6">
        <f>WEEKNUM(TBL_Employees[[#This Row],[Hire Date]],1)</f>
        <v>52</v>
      </c>
      <c r="U505" s="6" t="str">
        <f>TEXT(TBL_Employees[[#This Row],[Hire Date]],"dddd")</f>
        <v>Thursday</v>
      </c>
    </row>
    <row r="506" spans="1:21" x14ac:dyDescent="0.2">
      <c r="A506" s="15" t="s">
        <v>1210</v>
      </c>
      <c r="B506" s="15" t="s">
        <v>1211</v>
      </c>
      <c r="C506" s="15" t="s">
        <v>98</v>
      </c>
      <c r="D506" s="15" t="s">
        <v>27</v>
      </c>
      <c r="E506" s="15" t="s">
        <v>32</v>
      </c>
      <c r="F506" s="15" t="s">
        <v>28</v>
      </c>
      <c r="G506" s="15" t="s">
        <v>47</v>
      </c>
      <c r="H506" s="15">
        <v>28</v>
      </c>
      <c r="I506" s="15">
        <v>43633</v>
      </c>
      <c r="J506" s="15">
        <v>65341</v>
      </c>
      <c r="K506" s="15">
        <v>0</v>
      </c>
      <c r="L506" s="15" t="s">
        <v>19</v>
      </c>
      <c r="M506" s="15" t="s">
        <v>45</v>
      </c>
      <c r="N506" s="17">
        <v>44662</v>
      </c>
      <c r="O506" s="5" t="str">
        <f>IF(LEN(TBL_Employees[[#This Row],[Exit Date]])&gt;0,"Not_Active","Active")</f>
        <v>Not_Active</v>
      </c>
      <c r="P506" s="6">
        <f>IF(TBL_Employees[[#This Row],[Emp_status]]="Not_Active",0,1)</f>
        <v>0</v>
      </c>
      <c r="Q506" s="7">
        <f>IFERROR(TBL_Employees[[#This Row],[Bonus %]]*TBL_Employees[[#This Row],[Annual Salary]],0)</f>
        <v>0</v>
      </c>
      <c r="R506" s="7">
        <f>TBL_Employees[[#This Row],[Bonus Amount]]+TBL_Employees[[#This Row],[Annual Salary]]</f>
        <v>65341</v>
      </c>
      <c r="S506" s="6">
        <f>YEAR(TBL_Employees[[#This Row],[Hire Date]])</f>
        <v>2019</v>
      </c>
      <c r="T506" s="6">
        <f>WEEKNUM(TBL_Employees[[#This Row],[Hire Date]],1)</f>
        <v>25</v>
      </c>
      <c r="U506" s="6" t="str">
        <f>TEXT(TBL_Employees[[#This Row],[Hire Date]],"dddd")</f>
        <v>Monday</v>
      </c>
    </row>
    <row r="507" spans="1:21" x14ac:dyDescent="0.2">
      <c r="A507" s="15" t="s">
        <v>273</v>
      </c>
      <c r="B507" s="15" t="s">
        <v>1212</v>
      </c>
      <c r="C507" s="15" t="s">
        <v>61</v>
      </c>
      <c r="D507" s="15" t="s">
        <v>15</v>
      </c>
      <c r="E507" s="15" t="s">
        <v>32</v>
      </c>
      <c r="F507" s="15" t="s">
        <v>17</v>
      </c>
      <c r="G507" s="15" t="s">
        <v>47</v>
      </c>
      <c r="H507" s="15">
        <v>59</v>
      </c>
      <c r="I507" s="15">
        <v>43400</v>
      </c>
      <c r="J507" s="15">
        <v>139208</v>
      </c>
      <c r="K507" s="15">
        <v>0.11</v>
      </c>
      <c r="L507" s="15" t="s">
        <v>19</v>
      </c>
      <c r="M507" s="15" t="s">
        <v>25</v>
      </c>
      <c r="N507" s="17" t="s">
        <v>21</v>
      </c>
      <c r="O507" s="5" t="str">
        <f>IF(LEN(TBL_Employees[[#This Row],[Exit Date]])&gt;0,"Not_Active","Active")</f>
        <v>Active</v>
      </c>
      <c r="P507" s="6">
        <f>IF(TBL_Employees[[#This Row],[Emp_status]]="Not_Active",0,1)</f>
        <v>1</v>
      </c>
      <c r="Q507" s="7">
        <f>IFERROR(TBL_Employees[[#This Row],[Bonus %]]*TBL_Employees[[#This Row],[Annual Salary]],0)</f>
        <v>15312.88</v>
      </c>
      <c r="R507" s="7">
        <f>TBL_Employees[[#This Row],[Bonus Amount]]+TBL_Employees[[#This Row],[Annual Salary]]</f>
        <v>154520.88</v>
      </c>
      <c r="S507" s="6">
        <f>YEAR(TBL_Employees[[#This Row],[Hire Date]])</f>
        <v>2018</v>
      </c>
      <c r="T507" s="6">
        <f>WEEKNUM(TBL_Employees[[#This Row],[Hire Date]],1)</f>
        <v>43</v>
      </c>
      <c r="U507" s="6" t="str">
        <f>TEXT(TBL_Employees[[#This Row],[Hire Date]],"dddd")</f>
        <v>Saturday</v>
      </c>
    </row>
    <row r="508" spans="1:21" x14ac:dyDescent="0.2">
      <c r="A508" s="15" t="s">
        <v>1213</v>
      </c>
      <c r="B508" s="15" t="s">
        <v>1214</v>
      </c>
      <c r="C508" s="15" t="s">
        <v>42</v>
      </c>
      <c r="D508" s="15" t="s">
        <v>50</v>
      </c>
      <c r="E508" s="15" t="s">
        <v>44</v>
      </c>
      <c r="F508" s="15" t="s">
        <v>28</v>
      </c>
      <c r="G508" s="15" t="s">
        <v>24</v>
      </c>
      <c r="H508" s="15">
        <v>63</v>
      </c>
      <c r="I508" s="15">
        <v>43171</v>
      </c>
      <c r="J508" s="15">
        <v>73200</v>
      </c>
      <c r="K508" s="15">
        <v>0</v>
      </c>
      <c r="L508" s="15" t="s">
        <v>33</v>
      </c>
      <c r="M508" s="15" t="s">
        <v>74</v>
      </c>
      <c r="N508" s="17" t="s">
        <v>21</v>
      </c>
      <c r="O508" s="5" t="str">
        <f>IF(LEN(TBL_Employees[[#This Row],[Exit Date]])&gt;0,"Not_Active","Active")</f>
        <v>Active</v>
      </c>
      <c r="P508" s="6">
        <f>IF(TBL_Employees[[#This Row],[Emp_status]]="Not_Active",0,1)</f>
        <v>1</v>
      </c>
      <c r="Q508" s="7">
        <f>IFERROR(TBL_Employees[[#This Row],[Bonus %]]*TBL_Employees[[#This Row],[Annual Salary]],0)</f>
        <v>0</v>
      </c>
      <c r="R508" s="7">
        <f>TBL_Employees[[#This Row],[Bonus Amount]]+TBL_Employees[[#This Row],[Annual Salary]]</f>
        <v>73200</v>
      </c>
      <c r="S508" s="6">
        <f>YEAR(TBL_Employees[[#This Row],[Hire Date]])</f>
        <v>2018</v>
      </c>
      <c r="T508" s="6">
        <f>WEEKNUM(TBL_Employees[[#This Row],[Hire Date]],1)</f>
        <v>11</v>
      </c>
      <c r="U508" s="6" t="str">
        <f>TEXT(TBL_Employees[[#This Row],[Hire Date]],"dddd")</f>
        <v>Monday</v>
      </c>
    </row>
    <row r="509" spans="1:21" x14ac:dyDescent="0.2">
      <c r="A509" s="15" t="s">
        <v>1215</v>
      </c>
      <c r="B509" s="15" t="s">
        <v>1216</v>
      </c>
      <c r="C509" s="15" t="s">
        <v>62</v>
      </c>
      <c r="D509" s="15" t="s">
        <v>65</v>
      </c>
      <c r="E509" s="15" t="s">
        <v>44</v>
      </c>
      <c r="F509" s="15" t="s">
        <v>17</v>
      </c>
      <c r="G509" s="15" t="s">
        <v>51</v>
      </c>
      <c r="H509" s="15">
        <v>46</v>
      </c>
      <c r="I509" s="15">
        <v>40292</v>
      </c>
      <c r="J509" s="15">
        <v>102636</v>
      </c>
      <c r="K509" s="15">
        <v>0.06</v>
      </c>
      <c r="L509" s="15" t="s">
        <v>19</v>
      </c>
      <c r="M509" s="15" t="s">
        <v>63</v>
      </c>
      <c r="N509" s="17" t="s">
        <v>21</v>
      </c>
      <c r="O509" s="5" t="str">
        <f>IF(LEN(TBL_Employees[[#This Row],[Exit Date]])&gt;0,"Not_Active","Active")</f>
        <v>Active</v>
      </c>
      <c r="P509" s="6">
        <f>IF(TBL_Employees[[#This Row],[Emp_status]]="Not_Active",0,1)</f>
        <v>1</v>
      </c>
      <c r="Q509" s="7">
        <f>IFERROR(TBL_Employees[[#This Row],[Bonus %]]*TBL_Employees[[#This Row],[Annual Salary]],0)</f>
        <v>6158.16</v>
      </c>
      <c r="R509" s="7">
        <f>TBL_Employees[[#This Row],[Bonus Amount]]+TBL_Employees[[#This Row],[Annual Salary]]</f>
        <v>108794.16</v>
      </c>
      <c r="S509" s="6">
        <f>YEAR(TBL_Employees[[#This Row],[Hire Date]])</f>
        <v>2010</v>
      </c>
      <c r="T509" s="6">
        <f>WEEKNUM(TBL_Employees[[#This Row],[Hire Date]],1)</f>
        <v>17</v>
      </c>
      <c r="U509" s="6" t="str">
        <f>TEXT(TBL_Employees[[#This Row],[Hire Date]],"dddd")</f>
        <v>Saturday</v>
      </c>
    </row>
    <row r="510" spans="1:21" x14ac:dyDescent="0.2">
      <c r="A510" s="15" t="s">
        <v>1217</v>
      </c>
      <c r="B510" s="15" t="s">
        <v>1218</v>
      </c>
      <c r="C510" s="15" t="s">
        <v>49</v>
      </c>
      <c r="D510" s="15" t="s">
        <v>50</v>
      </c>
      <c r="E510" s="15" t="s">
        <v>44</v>
      </c>
      <c r="F510" s="15" t="s">
        <v>17</v>
      </c>
      <c r="G510" s="15" t="s">
        <v>51</v>
      </c>
      <c r="H510" s="15">
        <v>26</v>
      </c>
      <c r="I510" s="15">
        <v>44236</v>
      </c>
      <c r="J510" s="15">
        <v>87427</v>
      </c>
      <c r="K510" s="15">
        <v>0</v>
      </c>
      <c r="L510" s="15" t="s">
        <v>52</v>
      </c>
      <c r="M510" s="15" t="s">
        <v>53</v>
      </c>
      <c r="N510" s="17" t="s">
        <v>21</v>
      </c>
      <c r="O510" s="5" t="str">
        <f>IF(LEN(TBL_Employees[[#This Row],[Exit Date]])&gt;0,"Not_Active","Active")</f>
        <v>Active</v>
      </c>
      <c r="P510" s="6">
        <f>IF(TBL_Employees[[#This Row],[Emp_status]]="Not_Active",0,1)</f>
        <v>1</v>
      </c>
      <c r="Q510" s="7">
        <f>IFERROR(TBL_Employees[[#This Row],[Bonus %]]*TBL_Employees[[#This Row],[Annual Salary]],0)</f>
        <v>0</v>
      </c>
      <c r="R510" s="7">
        <f>TBL_Employees[[#This Row],[Bonus Amount]]+TBL_Employees[[#This Row],[Annual Salary]]</f>
        <v>87427</v>
      </c>
      <c r="S510" s="6">
        <f>YEAR(TBL_Employees[[#This Row],[Hire Date]])</f>
        <v>2021</v>
      </c>
      <c r="T510" s="6">
        <f>WEEKNUM(TBL_Employees[[#This Row],[Hire Date]],1)</f>
        <v>7</v>
      </c>
      <c r="U510" s="6" t="str">
        <f>TEXT(TBL_Employees[[#This Row],[Hire Date]],"dddd")</f>
        <v>Tuesday</v>
      </c>
    </row>
    <row r="511" spans="1:21" x14ac:dyDescent="0.2">
      <c r="A511" s="15" t="s">
        <v>1219</v>
      </c>
      <c r="B511" s="15" t="s">
        <v>1220</v>
      </c>
      <c r="C511" s="15" t="s">
        <v>73</v>
      </c>
      <c r="D511" s="15" t="s">
        <v>27</v>
      </c>
      <c r="E511" s="15" t="s">
        <v>16</v>
      </c>
      <c r="F511" s="15" t="s">
        <v>28</v>
      </c>
      <c r="G511" s="15" t="s">
        <v>18</v>
      </c>
      <c r="H511" s="15">
        <v>45</v>
      </c>
      <c r="I511" s="15">
        <v>43248</v>
      </c>
      <c r="J511" s="15">
        <v>49219</v>
      </c>
      <c r="K511" s="15">
        <v>0</v>
      </c>
      <c r="L511" s="15" t="s">
        <v>19</v>
      </c>
      <c r="M511" s="15" t="s">
        <v>29</v>
      </c>
      <c r="N511" s="17" t="s">
        <v>21</v>
      </c>
      <c r="O511" s="5" t="str">
        <f>IF(LEN(TBL_Employees[[#This Row],[Exit Date]])&gt;0,"Not_Active","Active")</f>
        <v>Active</v>
      </c>
      <c r="P511" s="6">
        <f>IF(TBL_Employees[[#This Row],[Emp_status]]="Not_Active",0,1)</f>
        <v>1</v>
      </c>
      <c r="Q511" s="7">
        <f>IFERROR(TBL_Employees[[#This Row],[Bonus %]]*TBL_Employees[[#This Row],[Annual Salary]],0)</f>
        <v>0</v>
      </c>
      <c r="R511" s="7">
        <f>TBL_Employees[[#This Row],[Bonus Amount]]+TBL_Employees[[#This Row],[Annual Salary]]</f>
        <v>49219</v>
      </c>
      <c r="S511" s="6">
        <f>YEAR(TBL_Employees[[#This Row],[Hire Date]])</f>
        <v>2018</v>
      </c>
      <c r="T511" s="6">
        <f>WEEKNUM(TBL_Employees[[#This Row],[Hire Date]],1)</f>
        <v>22</v>
      </c>
      <c r="U511" s="6" t="str">
        <f>TEXT(TBL_Employees[[#This Row],[Hire Date]],"dddd")</f>
        <v>Monday</v>
      </c>
    </row>
    <row r="512" spans="1:21" x14ac:dyDescent="0.2">
      <c r="A512" s="15" t="s">
        <v>1221</v>
      </c>
      <c r="B512" s="15" t="s">
        <v>857</v>
      </c>
      <c r="C512" s="15" t="s">
        <v>62</v>
      </c>
      <c r="D512" s="15" t="s">
        <v>15</v>
      </c>
      <c r="E512" s="15" t="s">
        <v>36</v>
      </c>
      <c r="F512" s="15" t="s">
        <v>28</v>
      </c>
      <c r="G512" s="15" t="s">
        <v>24</v>
      </c>
      <c r="H512" s="15">
        <v>50</v>
      </c>
      <c r="I512" s="15">
        <v>43239</v>
      </c>
      <c r="J512" s="15">
        <v>106437</v>
      </c>
      <c r="K512" s="15">
        <v>7.0000000000000007E-2</v>
      </c>
      <c r="L512" s="15" t="s">
        <v>33</v>
      </c>
      <c r="M512" s="15" t="s">
        <v>80</v>
      </c>
      <c r="N512" s="17" t="s">
        <v>21</v>
      </c>
      <c r="O512" s="5" t="str">
        <f>IF(LEN(TBL_Employees[[#This Row],[Exit Date]])&gt;0,"Not_Active","Active")</f>
        <v>Active</v>
      </c>
      <c r="P512" s="6">
        <f>IF(TBL_Employees[[#This Row],[Emp_status]]="Not_Active",0,1)</f>
        <v>1</v>
      </c>
      <c r="Q512" s="7">
        <f>IFERROR(TBL_Employees[[#This Row],[Bonus %]]*TBL_Employees[[#This Row],[Annual Salary]],0)</f>
        <v>7450.5900000000011</v>
      </c>
      <c r="R512" s="7">
        <f>TBL_Employees[[#This Row],[Bonus Amount]]+TBL_Employees[[#This Row],[Annual Salary]]</f>
        <v>113887.59</v>
      </c>
      <c r="S512" s="6">
        <f>YEAR(TBL_Employees[[#This Row],[Hire Date]])</f>
        <v>2018</v>
      </c>
      <c r="T512" s="6">
        <f>WEEKNUM(TBL_Employees[[#This Row],[Hire Date]],1)</f>
        <v>20</v>
      </c>
      <c r="U512" s="6" t="str">
        <f>TEXT(TBL_Employees[[#This Row],[Hire Date]],"dddd")</f>
        <v>Saturday</v>
      </c>
    </row>
    <row r="513" spans="1:21" x14ac:dyDescent="0.2">
      <c r="A513" s="15" t="s">
        <v>1222</v>
      </c>
      <c r="B513" s="15" t="s">
        <v>1223</v>
      </c>
      <c r="C513" s="15" t="s">
        <v>64</v>
      </c>
      <c r="D513" s="15" t="s">
        <v>15</v>
      </c>
      <c r="E513" s="15" t="s">
        <v>36</v>
      </c>
      <c r="F513" s="15" t="s">
        <v>28</v>
      </c>
      <c r="G513" s="15" t="s">
        <v>51</v>
      </c>
      <c r="H513" s="15">
        <v>46</v>
      </c>
      <c r="I513" s="15">
        <v>42129</v>
      </c>
      <c r="J513" s="15">
        <v>64364</v>
      </c>
      <c r="K513" s="15">
        <v>0</v>
      </c>
      <c r="L513" s="15" t="s">
        <v>52</v>
      </c>
      <c r="M513" s="15" t="s">
        <v>53</v>
      </c>
      <c r="N513" s="17" t="s">
        <v>21</v>
      </c>
      <c r="O513" s="5" t="str">
        <f>IF(LEN(TBL_Employees[[#This Row],[Exit Date]])&gt;0,"Not_Active","Active")</f>
        <v>Active</v>
      </c>
      <c r="P513" s="6">
        <f>IF(TBL_Employees[[#This Row],[Emp_status]]="Not_Active",0,1)</f>
        <v>1</v>
      </c>
      <c r="Q513" s="7">
        <f>IFERROR(TBL_Employees[[#This Row],[Bonus %]]*TBL_Employees[[#This Row],[Annual Salary]],0)</f>
        <v>0</v>
      </c>
      <c r="R513" s="7">
        <f>TBL_Employees[[#This Row],[Bonus Amount]]+TBL_Employees[[#This Row],[Annual Salary]]</f>
        <v>64364</v>
      </c>
      <c r="S513" s="6">
        <f>YEAR(TBL_Employees[[#This Row],[Hire Date]])</f>
        <v>2015</v>
      </c>
      <c r="T513" s="6">
        <f>WEEKNUM(TBL_Employees[[#This Row],[Hire Date]],1)</f>
        <v>19</v>
      </c>
      <c r="U513" s="6" t="str">
        <f>TEXT(TBL_Employees[[#This Row],[Hire Date]],"dddd")</f>
        <v>Tuesday</v>
      </c>
    </row>
    <row r="514" spans="1:21" x14ac:dyDescent="0.2">
      <c r="A514" s="15" t="s">
        <v>1224</v>
      </c>
      <c r="B514" s="15" t="s">
        <v>1225</v>
      </c>
      <c r="C514" s="15" t="s">
        <v>40</v>
      </c>
      <c r="D514" s="15" t="s">
        <v>23</v>
      </c>
      <c r="E514" s="15" t="s">
        <v>36</v>
      </c>
      <c r="F514" s="15" t="s">
        <v>28</v>
      </c>
      <c r="G514" s="15" t="s">
        <v>18</v>
      </c>
      <c r="H514" s="15">
        <v>50</v>
      </c>
      <c r="I514" s="15">
        <v>44486</v>
      </c>
      <c r="J514" s="15">
        <v>172180</v>
      </c>
      <c r="K514" s="15">
        <v>0.3</v>
      </c>
      <c r="L514" s="15" t="s">
        <v>19</v>
      </c>
      <c r="M514" s="15" t="s">
        <v>29</v>
      </c>
      <c r="N514" s="17" t="s">
        <v>21</v>
      </c>
      <c r="O514" s="5" t="str">
        <f>IF(LEN(TBL_Employees[[#This Row],[Exit Date]])&gt;0,"Not_Active","Active")</f>
        <v>Active</v>
      </c>
      <c r="P514" s="6">
        <f>IF(TBL_Employees[[#This Row],[Emp_status]]="Not_Active",0,1)</f>
        <v>1</v>
      </c>
      <c r="Q514" s="7">
        <f>IFERROR(TBL_Employees[[#This Row],[Bonus %]]*TBL_Employees[[#This Row],[Annual Salary]],0)</f>
        <v>51654</v>
      </c>
      <c r="R514" s="7">
        <f>TBL_Employees[[#This Row],[Bonus Amount]]+TBL_Employees[[#This Row],[Annual Salary]]</f>
        <v>223834</v>
      </c>
      <c r="S514" s="6">
        <f>YEAR(TBL_Employees[[#This Row],[Hire Date]])</f>
        <v>2021</v>
      </c>
      <c r="T514" s="6">
        <f>WEEKNUM(TBL_Employees[[#This Row],[Hire Date]],1)</f>
        <v>43</v>
      </c>
      <c r="U514" s="6" t="str">
        <f>TEXT(TBL_Employees[[#This Row],[Hire Date]],"dddd")</f>
        <v>Sunday</v>
      </c>
    </row>
    <row r="515" spans="1:21" x14ac:dyDescent="0.2">
      <c r="A515" s="15" t="s">
        <v>1226</v>
      </c>
      <c r="B515" s="15" t="s">
        <v>1227</v>
      </c>
      <c r="C515" s="15" t="s">
        <v>42</v>
      </c>
      <c r="D515" s="15" t="s">
        <v>50</v>
      </c>
      <c r="E515" s="15" t="s">
        <v>36</v>
      </c>
      <c r="F515" s="15" t="s">
        <v>17</v>
      </c>
      <c r="G515" s="15" t="s">
        <v>51</v>
      </c>
      <c r="H515" s="15">
        <v>33</v>
      </c>
      <c r="I515" s="15">
        <v>41043</v>
      </c>
      <c r="J515" s="15">
        <v>88343</v>
      </c>
      <c r="K515" s="15">
        <v>0</v>
      </c>
      <c r="L515" s="15" t="s">
        <v>52</v>
      </c>
      <c r="M515" s="15" t="s">
        <v>66</v>
      </c>
      <c r="N515" s="17" t="s">
        <v>21</v>
      </c>
      <c r="O515" s="5" t="str">
        <f>IF(LEN(TBL_Employees[[#This Row],[Exit Date]])&gt;0,"Not_Active","Active")</f>
        <v>Active</v>
      </c>
      <c r="P515" s="6">
        <f>IF(TBL_Employees[[#This Row],[Emp_status]]="Not_Active",0,1)</f>
        <v>1</v>
      </c>
      <c r="Q515" s="7">
        <f>IFERROR(TBL_Employees[[#This Row],[Bonus %]]*TBL_Employees[[#This Row],[Annual Salary]],0)</f>
        <v>0</v>
      </c>
      <c r="R515" s="7">
        <f>TBL_Employees[[#This Row],[Bonus Amount]]+TBL_Employees[[#This Row],[Annual Salary]]</f>
        <v>88343</v>
      </c>
      <c r="S515" s="6">
        <f>YEAR(TBL_Employees[[#This Row],[Hire Date]])</f>
        <v>2012</v>
      </c>
      <c r="T515" s="6">
        <f>WEEKNUM(TBL_Employees[[#This Row],[Hire Date]],1)</f>
        <v>20</v>
      </c>
      <c r="U515" s="6" t="str">
        <f>TEXT(TBL_Employees[[#This Row],[Hire Date]],"dddd")</f>
        <v>Monday</v>
      </c>
    </row>
    <row r="516" spans="1:21" x14ac:dyDescent="0.2">
      <c r="A516" s="15" t="s">
        <v>1228</v>
      </c>
      <c r="B516" s="15" t="s">
        <v>1229</v>
      </c>
      <c r="C516" s="15" t="s">
        <v>88</v>
      </c>
      <c r="D516" s="15" t="s">
        <v>27</v>
      </c>
      <c r="E516" s="15" t="s">
        <v>44</v>
      </c>
      <c r="F516" s="15" t="s">
        <v>28</v>
      </c>
      <c r="G516" s="15" t="s">
        <v>51</v>
      </c>
      <c r="H516" s="15">
        <v>57</v>
      </c>
      <c r="I516" s="15">
        <v>41830</v>
      </c>
      <c r="J516" s="15">
        <v>66649</v>
      </c>
      <c r="K516" s="15">
        <v>0</v>
      </c>
      <c r="L516" s="15" t="s">
        <v>52</v>
      </c>
      <c r="M516" s="15" t="s">
        <v>66</v>
      </c>
      <c r="N516" s="17" t="s">
        <v>21</v>
      </c>
      <c r="O516" s="5" t="str">
        <f>IF(LEN(TBL_Employees[[#This Row],[Exit Date]])&gt;0,"Not_Active","Active")</f>
        <v>Active</v>
      </c>
      <c r="P516" s="6">
        <f>IF(TBL_Employees[[#This Row],[Emp_status]]="Not_Active",0,1)</f>
        <v>1</v>
      </c>
      <c r="Q516" s="7">
        <f>IFERROR(TBL_Employees[[#This Row],[Bonus %]]*TBL_Employees[[#This Row],[Annual Salary]],0)</f>
        <v>0</v>
      </c>
      <c r="R516" s="7">
        <f>TBL_Employees[[#This Row],[Bonus Amount]]+TBL_Employees[[#This Row],[Annual Salary]]</f>
        <v>66649</v>
      </c>
      <c r="S516" s="6">
        <f>YEAR(TBL_Employees[[#This Row],[Hire Date]])</f>
        <v>2014</v>
      </c>
      <c r="T516" s="6">
        <f>WEEKNUM(TBL_Employees[[#This Row],[Hire Date]],1)</f>
        <v>28</v>
      </c>
      <c r="U516" s="6" t="str">
        <f>TEXT(TBL_Employees[[#This Row],[Hire Date]],"dddd")</f>
        <v>Thursday</v>
      </c>
    </row>
    <row r="517" spans="1:21" x14ac:dyDescent="0.2">
      <c r="A517" s="15" t="s">
        <v>485</v>
      </c>
      <c r="B517" s="15" t="s">
        <v>1230</v>
      </c>
      <c r="C517" s="15" t="s">
        <v>62</v>
      </c>
      <c r="D517" s="15" t="s">
        <v>15</v>
      </c>
      <c r="E517" s="15" t="s">
        <v>32</v>
      </c>
      <c r="F517" s="15" t="s">
        <v>17</v>
      </c>
      <c r="G517" s="15" t="s">
        <v>18</v>
      </c>
      <c r="H517" s="15">
        <v>48</v>
      </c>
      <c r="I517" s="15">
        <v>36272</v>
      </c>
      <c r="J517" s="15">
        <v>102847</v>
      </c>
      <c r="K517" s="15">
        <v>0.05</v>
      </c>
      <c r="L517" s="15" t="s">
        <v>19</v>
      </c>
      <c r="M517" s="15" t="s">
        <v>20</v>
      </c>
      <c r="N517" s="17" t="s">
        <v>21</v>
      </c>
      <c r="O517" s="5" t="str">
        <f>IF(LEN(TBL_Employees[[#This Row],[Exit Date]])&gt;0,"Not_Active","Active")</f>
        <v>Active</v>
      </c>
      <c r="P517" s="6">
        <f>IF(TBL_Employees[[#This Row],[Emp_status]]="Not_Active",0,1)</f>
        <v>1</v>
      </c>
      <c r="Q517" s="7">
        <f>IFERROR(TBL_Employees[[#This Row],[Bonus %]]*TBL_Employees[[#This Row],[Annual Salary]],0)</f>
        <v>5142.3500000000004</v>
      </c>
      <c r="R517" s="7">
        <f>TBL_Employees[[#This Row],[Bonus Amount]]+TBL_Employees[[#This Row],[Annual Salary]]</f>
        <v>107989.35</v>
      </c>
      <c r="S517" s="6">
        <f>YEAR(TBL_Employees[[#This Row],[Hire Date]])</f>
        <v>1999</v>
      </c>
      <c r="T517" s="6">
        <f>WEEKNUM(TBL_Employees[[#This Row],[Hire Date]],1)</f>
        <v>17</v>
      </c>
      <c r="U517" s="6" t="str">
        <f>TEXT(TBL_Employees[[#This Row],[Hire Date]],"dddd")</f>
        <v>Thursday</v>
      </c>
    </row>
    <row r="518" spans="1:21" x14ac:dyDescent="0.2">
      <c r="A518" s="15" t="s">
        <v>1231</v>
      </c>
      <c r="B518" s="15" t="s">
        <v>1232</v>
      </c>
      <c r="C518" s="15" t="s">
        <v>61</v>
      </c>
      <c r="D518" s="15" t="s">
        <v>15</v>
      </c>
      <c r="E518" s="15" t="s">
        <v>36</v>
      </c>
      <c r="F518" s="15" t="s">
        <v>28</v>
      </c>
      <c r="G518" s="15" t="s">
        <v>51</v>
      </c>
      <c r="H518" s="15">
        <v>46</v>
      </c>
      <c r="I518" s="15">
        <v>40378</v>
      </c>
      <c r="J518" s="15">
        <v>134881</v>
      </c>
      <c r="K518" s="15">
        <v>0.15</v>
      </c>
      <c r="L518" s="15" t="s">
        <v>52</v>
      </c>
      <c r="M518" s="15" t="s">
        <v>81</v>
      </c>
      <c r="N518" s="17" t="s">
        <v>21</v>
      </c>
      <c r="O518" s="5" t="str">
        <f>IF(LEN(TBL_Employees[[#This Row],[Exit Date]])&gt;0,"Not_Active","Active")</f>
        <v>Active</v>
      </c>
      <c r="P518" s="6">
        <f>IF(TBL_Employees[[#This Row],[Emp_status]]="Not_Active",0,1)</f>
        <v>1</v>
      </c>
      <c r="Q518" s="7">
        <f>IFERROR(TBL_Employees[[#This Row],[Bonus %]]*TBL_Employees[[#This Row],[Annual Salary]],0)</f>
        <v>20232.149999999998</v>
      </c>
      <c r="R518" s="7">
        <f>TBL_Employees[[#This Row],[Bonus Amount]]+TBL_Employees[[#This Row],[Annual Salary]]</f>
        <v>155113.15</v>
      </c>
      <c r="S518" s="6">
        <f>YEAR(TBL_Employees[[#This Row],[Hire Date]])</f>
        <v>2010</v>
      </c>
      <c r="T518" s="6">
        <f>WEEKNUM(TBL_Employees[[#This Row],[Hire Date]],1)</f>
        <v>30</v>
      </c>
      <c r="U518" s="6" t="str">
        <f>TEXT(TBL_Employees[[#This Row],[Hire Date]],"dddd")</f>
        <v>Monday</v>
      </c>
    </row>
    <row r="519" spans="1:21" x14ac:dyDescent="0.2">
      <c r="A519" s="15" t="s">
        <v>1233</v>
      </c>
      <c r="B519" s="15" t="s">
        <v>1234</v>
      </c>
      <c r="C519" s="15" t="s">
        <v>64</v>
      </c>
      <c r="D519" s="15" t="s">
        <v>43</v>
      </c>
      <c r="E519" s="15" t="s">
        <v>36</v>
      </c>
      <c r="F519" s="15" t="s">
        <v>28</v>
      </c>
      <c r="G519" s="15" t="s">
        <v>24</v>
      </c>
      <c r="H519" s="15">
        <v>52</v>
      </c>
      <c r="I519" s="15">
        <v>36303</v>
      </c>
      <c r="J519" s="15">
        <v>68807</v>
      </c>
      <c r="K519" s="15">
        <v>0</v>
      </c>
      <c r="L519" s="15" t="s">
        <v>33</v>
      </c>
      <c r="M519" s="15" t="s">
        <v>34</v>
      </c>
      <c r="N519" s="17">
        <v>42338</v>
      </c>
      <c r="O519" s="5" t="str">
        <f>IF(LEN(TBL_Employees[[#This Row],[Exit Date]])&gt;0,"Not_Active","Active")</f>
        <v>Not_Active</v>
      </c>
      <c r="P519" s="6">
        <f>IF(TBL_Employees[[#This Row],[Emp_status]]="Not_Active",0,1)</f>
        <v>0</v>
      </c>
      <c r="Q519" s="7">
        <f>IFERROR(TBL_Employees[[#This Row],[Bonus %]]*TBL_Employees[[#This Row],[Annual Salary]],0)</f>
        <v>0</v>
      </c>
      <c r="R519" s="7">
        <f>TBL_Employees[[#This Row],[Bonus Amount]]+TBL_Employees[[#This Row],[Annual Salary]]</f>
        <v>68807</v>
      </c>
      <c r="S519" s="6">
        <f>YEAR(TBL_Employees[[#This Row],[Hire Date]])</f>
        <v>1999</v>
      </c>
      <c r="T519" s="6">
        <f>WEEKNUM(TBL_Employees[[#This Row],[Hire Date]],1)</f>
        <v>22</v>
      </c>
      <c r="U519" s="6" t="str">
        <f>TEXT(TBL_Employees[[#This Row],[Hire Date]],"dddd")</f>
        <v>Sunday</v>
      </c>
    </row>
    <row r="520" spans="1:21" x14ac:dyDescent="0.2">
      <c r="A520" s="15" t="s">
        <v>1235</v>
      </c>
      <c r="B520" s="15" t="s">
        <v>1236</v>
      </c>
      <c r="C520" s="15" t="s">
        <v>14</v>
      </c>
      <c r="D520" s="15" t="s">
        <v>27</v>
      </c>
      <c r="E520" s="15" t="s">
        <v>36</v>
      </c>
      <c r="F520" s="15" t="s">
        <v>28</v>
      </c>
      <c r="G520" s="15" t="s">
        <v>18</v>
      </c>
      <c r="H520" s="15">
        <v>56</v>
      </c>
      <c r="I520" s="15">
        <v>38866</v>
      </c>
      <c r="J520" s="15">
        <v>228822</v>
      </c>
      <c r="K520" s="15">
        <v>0.36</v>
      </c>
      <c r="L520" s="15" t="s">
        <v>19</v>
      </c>
      <c r="M520" s="15" t="s">
        <v>45</v>
      </c>
      <c r="N520" s="17" t="s">
        <v>21</v>
      </c>
      <c r="O520" s="5" t="str">
        <f>IF(LEN(TBL_Employees[[#This Row],[Exit Date]])&gt;0,"Not_Active","Active")</f>
        <v>Active</v>
      </c>
      <c r="P520" s="6">
        <f>IF(TBL_Employees[[#This Row],[Emp_status]]="Not_Active",0,1)</f>
        <v>1</v>
      </c>
      <c r="Q520" s="7">
        <f>IFERROR(TBL_Employees[[#This Row],[Bonus %]]*TBL_Employees[[#This Row],[Annual Salary]],0)</f>
        <v>82375.92</v>
      </c>
      <c r="R520" s="7">
        <f>TBL_Employees[[#This Row],[Bonus Amount]]+TBL_Employees[[#This Row],[Annual Salary]]</f>
        <v>311197.92</v>
      </c>
      <c r="S520" s="6">
        <f>YEAR(TBL_Employees[[#This Row],[Hire Date]])</f>
        <v>2006</v>
      </c>
      <c r="T520" s="6">
        <f>WEEKNUM(TBL_Employees[[#This Row],[Hire Date]],1)</f>
        <v>22</v>
      </c>
      <c r="U520" s="6" t="str">
        <f>TEXT(TBL_Employees[[#This Row],[Hire Date]],"dddd")</f>
        <v>Monday</v>
      </c>
    </row>
    <row r="521" spans="1:21" x14ac:dyDescent="0.2">
      <c r="A521" s="15" t="s">
        <v>1237</v>
      </c>
      <c r="B521" s="15" t="s">
        <v>1238</v>
      </c>
      <c r="C521" s="15" t="s">
        <v>68</v>
      </c>
      <c r="D521" s="15" t="s">
        <v>43</v>
      </c>
      <c r="E521" s="15" t="s">
        <v>36</v>
      </c>
      <c r="F521" s="15" t="s">
        <v>28</v>
      </c>
      <c r="G521" s="15" t="s">
        <v>18</v>
      </c>
      <c r="H521" s="15">
        <v>28</v>
      </c>
      <c r="I521" s="15">
        <v>44395</v>
      </c>
      <c r="J521" s="15">
        <v>43391</v>
      </c>
      <c r="K521" s="15">
        <v>0</v>
      </c>
      <c r="L521" s="15" t="s">
        <v>19</v>
      </c>
      <c r="M521" s="15" t="s">
        <v>29</v>
      </c>
      <c r="N521" s="17" t="s">
        <v>21</v>
      </c>
      <c r="O521" s="5" t="str">
        <f>IF(LEN(TBL_Employees[[#This Row],[Exit Date]])&gt;0,"Not_Active","Active")</f>
        <v>Active</v>
      </c>
      <c r="P521" s="6">
        <f>IF(TBL_Employees[[#This Row],[Emp_status]]="Not_Active",0,1)</f>
        <v>1</v>
      </c>
      <c r="Q521" s="7">
        <f>IFERROR(TBL_Employees[[#This Row],[Bonus %]]*TBL_Employees[[#This Row],[Annual Salary]],0)</f>
        <v>0</v>
      </c>
      <c r="R521" s="7">
        <f>TBL_Employees[[#This Row],[Bonus Amount]]+TBL_Employees[[#This Row],[Annual Salary]]</f>
        <v>43391</v>
      </c>
      <c r="S521" s="6">
        <f>YEAR(TBL_Employees[[#This Row],[Hire Date]])</f>
        <v>2021</v>
      </c>
      <c r="T521" s="6">
        <f>WEEKNUM(TBL_Employees[[#This Row],[Hire Date]],1)</f>
        <v>30</v>
      </c>
      <c r="U521" s="6" t="str">
        <f>TEXT(TBL_Employees[[#This Row],[Hire Date]],"dddd")</f>
        <v>Sunday</v>
      </c>
    </row>
    <row r="522" spans="1:21" x14ac:dyDescent="0.2">
      <c r="A522" s="15" t="s">
        <v>364</v>
      </c>
      <c r="B522" s="15" t="s">
        <v>1239</v>
      </c>
      <c r="C522" s="15" t="s">
        <v>30</v>
      </c>
      <c r="D522" s="15" t="s">
        <v>31</v>
      </c>
      <c r="E522" s="15" t="s">
        <v>44</v>
      </c>
      <c r="F522" s="15" t="s">
        <v>28</v>
      </c>
      <c r="G522" s="15" t="s">
        <v>24</v>
      </c>
      <c r="H522" s="15">
        <v>29</v>
      </c>
      <c r="I522" s="15">
        <v>44515</v>
      </c>
      <c r="J522" s="15">
        <v>91782</v>
      </c>
      <c r="K522" s="15">
        <v>0</v>
      </c>
      <c r="L522" s="15" t="s">
        <v>33</v>
      </c>
      <c r="M522" s="15" t="s">
        <v>80</v>
      </c>
      <c r="N522" s="17" t="s">
        <v>21</v>
      </c>
      <c r="O522" s="5" t="str">
        <f>IF(LEN(TBL_Employees[[#This Row],[Exit Date]])&gt;0,"Not_Active","Active")</f>
        <v>Active</v>
      </c>
      <c r="P522" s="6">
        <f>IF(TBL_Employees[[#This Row],[Emp_status]]="Not_Active",0,1)</f>
        <v>1</v>
      </c>
      <c r="Q522" s="7">
        <f>IFERROR(TBL_Employees[[#This Row],[Bonus %]]*TBL_Employees[[#This Row],[Annual Salary]],0)</f>
        <v>0</v>
      </c>
      <c r="R522" s="7">
        <f>TBL_Employees[[#This Row],[Bonus Amount]]+TBL_Employees[[#This Row],[Annual Salary]]</f>
        <v>91782</v>
      </c>
      <c r="S522" s="6">
        <f>YEAR(TBL_Employees[[#This Row],[Hire Date]])</f>
        <v>2021</v>
      </c>
      <c r="T522" s="6">
        <f>WEEKNUM(TBL_Employees[[#This Row],[Hire Date]],1)</f>
        <v>47</v>
      </c>
      <c r="U522" s="6" t="str">
        <f>TEXT(TBL_Employees[[#This Row],[Hire Date]],"dddd")</f>
        <v>Monday</v>
      </c>
    </row>
    <row r="523" spans="1:21" x14ac:dyDescent="0.2">
      <c r="A523" s="15" t="s">
        <v>277</v>
      </c>
      <c r="B523" s="15" t="s">
        <v>1240</v>
      </c>
      <c r="C523" s="15" t="s">
        <v>14</v>
      </c>
      <c r="D523" s="15" t="s">
        <v>43</v>
      </c>
      <c r="E523" s="15" t="s">
        <v>32</v>
      </c>
      <c r="F523" s="15" t="s">
        <v>17</v>
      </c>
      <c r="G523" s="15" t="s">
        <v>24</v>
      </c>
      <c r="H523" s="15">
        <v>45</v>
      </c>
      <c r="I523" s="15">
        <v>42428</v>
      </c>
      <c r="J523" s="15">
        <v>211637</v>
      </c>
      <c r="K523" s="15">
        <v>0.31</v>
      </c>
      <c r="L523" s="15" t="s">
        <v>19</v>
      </c>
      <c r="M523" s="15" t="s">
        <v>20</v>
      </c>
      <c r="N523" s="17" t="s">
        <v>21</v>
      </c>
      <c r="O523" s="5" t="str">
        <f>IF(LEN(TBL_Employees[[#This Row],[Exit Date]])&gt;0,"Not_Active","Active")</f>
        <v>Active</v>
      </c>
      <c r="P523" s="6">
        <f>IF(TBL_Employees[[#This Row],[Emp_status]]="Not_Active",0,1)</f>
        <v>1</v>
      </c>
      <c r="Q523" s="7">
        <f>IFERROR(TBL_Employees[[#This Row],[Bonus %]]*TBL_Employees[[#This Row],[Annual Salary]],0)</f>
        <v>65607.47</v>
      </c>
      <c r="R523" s="7">
        <f>TBL_Employees[[#This Row],[Bonus Amount]]+TBL_Employees[[#This Row],[Annual Salary]]</f>
        <v>277244.46999999997</v>
      </c>
      <c r="S523" s="6">
        <f>YEAR(TBL_Employees[[#This Row],[Hire Date]])</f>
        <v>2016</v>
      </c>
      <c r="T523" s="6">
        <f>WEEKNUM(TBL_Employees[[#This Row],[Hire Date]],1)</f>
        <v>10</v>
      </c>
      <c r="U523" s="6" t="str">
        <f>TEXT(TBL_Employees[[#This Row],[Hire Date]],"dddd")</f>
        <v>Sunday</v>
      </c>
    </row>
    <row r="524" spans="1:21" x14ac:dyDescent="0.2">
      <c r="A524" s="15" t="s">
        <v>391</v>
      </c>
      <c r="B524" s="15" t="s">
        <v>1241</v>
      </c>
      <c r="C524" s="15" t="s">
        <v>56</v>
      </c>
      <c r="D524" s="15" t="s">
        <v>27</v>
      </c>
      <c r="E524" s="15" t="s">
        <v>36</v>
      </c>
      <c r="F524" s="15" t="s">
        <v>28</v>
      </c>
      <c r="G524" s="15" t="s">
        <v>18</v>
      </c>
      <c r="H524" s="15">
        <v>28</v>
      </c>
      <c r="I524" s="15">
        <v>44051</v>
      </c>
      <c r="J524" s="15">
        <v>73255</v>
      </c>
      <c r="K524" s="15">
        <v>0.09</v>
      </c>
      <c r="L524" s="15" t="s">
        <v>19</v>
      </c>
      <c r="M524" s="15" t="s">
        <v>39</v>
      </c>
      <c r="N524" s="17" t="s">
        <v>21</v>
      </c>
      <c r="O524" s="5" t="str">
        <f>IF(LEN(TBL_Employees[[#This Row],[Exit Date]])&gt;0,"Not_Active","Active")</f>
        <v>Active</v>
      </c>
      <c r="P524" s="6">
        <f>IF(TBL_Employees[[#This Row],[Emp_status]]="Not_Active",0,1)</f>
        <v>1</v>
      </c>
      <c r="Q524" s="7">
        <f>IFERROR(TBL_Employees[[#This Row],[Bonus %]]*TBL_Employees[[#This Row],[Annual Salary]],0)</f>
        <v>6592.95</v>
      </c>
      <c r="R524" s="7">
        <f>TBL_Employees[[#This Row],[Bonus Amount]]+TBL_Employees[[#This Row],[Annual Salary]]</f>
        <v>79847.95</v>
      </c>
      <c r="S524" s="6">
        <f>YEAR(TBL_Employees[[#This Row],[Hire Date]])</f>
        <v>2020</v>
      </c>
      <c r="T524" s="6">
        <f>WEEKNUM(TBL_Employees[[#This Row],[Hire Date]],1)</f>
        <v>32</v>
      </c>
      <c r="U524" s="6" t="str">
        <f>TEXT(TBL_Employees[[#This Row],[Hire Date]],"dddd")</f>
        <v>Saturday</v>
      </c>
    </row>
    <row r="525" spans="1:21" x14ac:dyDescent="0.2">
      <c r="A525" s="15" t="s">
        <v>1242</v>
      </c>
      <c r="B525" s="15" t="s">
        <v>1243</v>
      </c>
      <c r="C525" s="15" t="s">
        <v>62</v>
      </c>
      <c r="D525" s="15" t="s">
        <v>50</v>
      </c>
      <c r="E525" s="15" t="s">
        <v>32</v>
      </c>
      <c r="F525" s="15" t="s">
        <v>28</v>
      </c>
      <c r="G525" s="15" t="s">
        <v>18</v>
      </c>
      <c r="H525" s="15">
        <v>28</v>
      </c>
      <c r="I525" s="15">
        <v>44204</v>
      </c>
      <c r="J525" s="15">
        <v>108826</v>
      </c>
      <c r="K525" s="15">
        <v>0.1</v>
      </c>
      <c r="L525" s="15" t="s">
        <v>19</v>
      </c>
      <c r="M525" s="15" t="s">
        <v>45</v>
      </c>
      <c r="N525" s="17" t="s">
        <v>21</v>
      </c>
      <c r="O525" s="5" t="str">
        <f>IF(LEN(TBL_Employees[[#This Row],[Exit Date]])&gt;0,"Not_Active","Active")</f>
        <v>Active</v>
      </c>
      <c r="P525" s="6">
        <f>IF(TBL_Employees[[#This Row],[Emp_status]]="Not_Active",0,1)</f>
        <v>1</v>
      </c>
      <c r="Q525" s="7">
        <f>IFERROR(TBL_Employees[[#This Row],[Bonus %]]*TBL_Employees[[#This Row],[Annual Salary]],0)</f>
        <v>10882.6</v>
      </c>
      <c r="R525" s="7">
        <f>TBL_Employees[[#This Row],[Bonus Amount]]+TBL_Employees[[#This Row],[Annual Salary]]</f>
        <v>119708.6</v>
      </c>
      <c r="S525" s="6">
        <f>YEAR(TBL_Employees[[#This Row],[Hire Date]])</f>
        <v>2021</v>
      </c>
      <c r="T525" s="6">
        <f>WEEKNUM(TBL_Employees[[#This Row],[Hire Date]],1)</f>
        <v>2</v>
      </c>
      <c r="U525" s="6" t="str">
        <f>TEXT(TBL_Employees[[#This Row],[Hire Date]],"dddd")</f>
        <v>Friday</v>
      </c>
    </row>
    <row r="526" spans="1:21" x14ac:dyDescent="0.2">
      <c r="A526" s="15" t="s">
        <v>1244</v>
      </c>
      <c r="B526" s="15" t="s">
        <v>1245</v>
      </c>
      <c r="C526" s="15" t="s">
        <v>88</v>
      </c>
      <c r="D526" s="15" t="s">
        <v>27</v>
      </c>
      <c r="E526" s="15" t="s">
        <v>44</v>
      </c>
      <c r="F526" s="15" t="s">
        <v>28</v>
      </c>
      <c r="G526" s="15" t="s">
        <v>18</v>
      </c>
      <c r="H526" s="15">
        <v>34</v>
      </c>
      <c r="I526" s="15">
        <v>42514</v>
      </c>
      <c r="J526" s="15">
        <v>94352</v>
      </c>
      <c r="K526" s="15">
        <v>0</v>
      </c>
      <c r="L526" s="15" t="s">
        <v>19</v>
      </c>
      <c r="M526" s="15" t="s">
        <v>45</v>
      </c>
      <c r="N526" s="17" t="s">
        <v>21</v>
      </c>
      <c r="O526" s="5" t="str">
        <f>IF(LEN(TBL_Employees[[#This Row],[Exit Date]])&gt;0,"Not_Active","Active")</f>
        <v>Active</v>
      </c>
      <c r="P526" s="6">
        <f>IF(TBL_Employees[[#This Row],[Emp_status]]="Not_Active",0,1)</f>
        <v>1</v>
      </c>
      <c r="Q526" s="7">
        <f>IFERROR(TBL_Employees[[#This Row],[Bonus %]]*TBL_Employees[[#This Row],[Annual Salary]],0)</f>
        <v>0</v>
      </c>
      <c r="R526" s="7">
        <f>TBL_Employees[[#This Row],[Bonus Amount]]+TBL_Employees[[#This Row],[Annual Salary]]</f>
        <v>94352</v>
      </c>
      <c r="S526" s="6">
        <f>YEAR(TBL_Employees[[#This Row],[Hire Date]])</f>
        <v>2016</v>
      </c>
      <c r="T526" s="6">
        <f>WEEKNUM(TBL_Employees[[#This Row],[Hire Date]],1)</f>
        <v>22</v>
      </c>
      <c r="U526" s="6" t="str">
        <f>TEXT(TBL_Employees[[#This Row],[Hire Date]],"dddd")</f>
        <v>Tuesday</v>
      </c>
    </row>
    <row r="527" spans="1:21" x14ac:dyDescent="0.2">
      <c r="A527" s="15" t="s">
        <v>406</v>
      </c>
      <c r="B527" s="15" t="s">
        <v>1246</v>
      </c>
      <c r="C527" s="15" t="s">
        <v>91</v>
      </c>
      <c r="D527" s="15" t="s">
        <v>27</v>
      </c>
      <c r="E527" s="15" t="s">
        <v>16</v>
      </c>
      <c r="F527" s="15" t="s">
        <v>17</v>
      </c>
      <c r="G527" s="15" t="s">
        <v>51</v>
      </c>
      <c r="H527" s="15">
        <v>55</v>
      </c>
      <c r="I527" s="15">
        <v>34576</v>
      </c>
      <c r="J527" s="15">
        <v>73955</v>
      </c>
      <c r="K527" s="15">
        <v>0</v>
      </c>
      <c r="L527" s="15" t="s">
        <v>19</v>
      </c>
      <c r="M527" s="15" t="s">
        <v>39</v>
      </c>
      <c r="N527" s="17" t="s">
        <v>21</v>
      </c>
      <c r="O527" s="5" t="str">
        <f>IF(LEN(TBL_Employees[[#This Row],[Exit Date]])&gt;0,"Not_Active","Active")</f>
        <v>Active</v>
      </c>
      <c r="P527" s="6">
        <f>IF(TBL_Employees[[#This Row],[Emp_status]]="Not_Active",0,1)</f>
        <v>1</v>
      </c>
      <c r="Q527" s="7">
        <f>IFERROR(TBL_Employees[[#This Row],[Bonus %]]*TBL_Employees[[#This Row],[Annual Salary]],0)</f>
        <v>0</v>
      </c>
      <c r="R527" s="7">
        <f>TBL_Employees[[#This Row],[Bonus Amount]]+TBL_Employees[[#This Row],[Annual Salary]]</f>
        <v>73955</v>
      </c>
      <c r="S527" s="6">
        <f>YEAR(TBL_Employees[[#This Row],[Hire Date]])</f>
        <v>1994</v>
      </c>
      <c r="T527" s="6">
        <f>WEEKNUM(TBL_Employees[[#This Row],[Hire Date]],1)</f>
        <v>36</v>
      </c>
      <c r="U527" s="6" t="str">
        <f>TEXT(TBL_Employees[[#This Row],[Hire Date]],"dddd")</f>
        <v>Tuesday</v>
      </c>
    </row>
    <row r="528" spans="1:21" x14ac:dyDescent="0.2">
      <c r="A528" s="15" t="s">
        <v>1247</v>
      </c>
      <c r="B528" s="15" t="s">
        <v>1248</v>
      </c>
      <c r="C528" s="15" t="s">
        <v>62</v>
      </c>
      <c r="D528" s="15" t="s">
        <v>23</v>
      </c>
      <c r="E528" s="15" t="s">
        <v>36</v>
      </c>
      <c r="F528" s="15" t="s">
        <v>28</v>
      </c>
      <c r="G528" s="15" t="s">
        <v>51</v>
      </c>
      <c r="H528" s="15">
        <v>34</v>
      </c>
      <c r="I528" s="15">
        <v>41499</v>
      </c>
      <c r="J528" s="15">
        <v>113909</v>
      </c>
      <c r="K528" s="15">
        <v>0.06</v>
      </c>
      <c r="L528" s="15" t="s">
        <v>52</v>
      </c>
      <c r="M528" s="15" t="s">
        <v>66</v>
      </c>
      <c r="N528" s="17" t="s">
        <v>21</v>
      </c>
      <c r="O528" s="5" t="str">
        <f>IF(LEN(TBL_Employees[[#This Row],[Exit Date]])&gt;0,"Not_Active","Active")</f>
        <v>Active</v>
      </c>
      <c r="P528" s="6">
        <f>IF(TBL_Employees[[#This Row],[Emp_status]]="Not_Active",0,1)</f>
        <v>1</v>
      </c>
      <c r="Q528" s="7">
        <f>IFERROR(TBL_Employees[[#This Row],[Bonus %]]*TBL_Employees[[#This Row],[Annual Salary]],0)</f>
        <v>6834.54</v>
      </c>
      <c r="R528" s="7">
        <f>TBL_Employees[[#This Row],[Bonus Amount]]+TBL_Employees[[#This Row],[Annual Salary]]</f>
        <v>120743.54</v>
      </c>
      <c r="S528" s="6">
        <f>YEAR(TBL_Employees[[#This Row],[Hire Date]])</f>
        <v>2013</v>
      </c>
      <c r="T528" s="6">
        <f>WEEKNUM(TBL_Employees[[#This Row],[Hire Date]],1)</f>
        <v>33</v>
      </c>
      <c r="U528" s="6" t="str">
        <f>TEXT(TBL_Employees[[#This Row],[Hire Date]],"dddd")</f>
        <v>Tuesday</v>
      </c>
    </row>
    <row r="529" spans="1:21" x14ac:dyDescent="0.2">
      <c r="A529" s="15" t="s">
        <v>1249</v>
      </c>
      <c r="B529" s="15" t="s">
        <v>1250</v>
      </c>
      <c r="C529" s="15" t="s">
        <v>89</v>
      </c>
      <c r="D529" s="15" t="s">
        <v>27</v>
      </c>
      <c r="E529" s="15" t="s">
        <v>36</v>
      </c>
      <c r="F529" s="15" t="s">
        <v>28</v>
      </c>
      <c r="G529" s="15" t="s">
        <v>24</v>
      </c>
      <c r="H529" s="15">
        <v>27</v>
      </c>
      <c r="I529" s="15">
        <v>44189</v>
      </c>
      <c r="J529" s="15">
        <v>92321</v>
      </c>
      <c r="K529" s="15">
        <v>0</v>
      </c>
      <c r="L529" s="15" t="s">
        <v>19</v>
      </c>
      <c r="M529" s="15" t="s">
        <v>20</v>
      </c>
      <c r="N529" s="17" t="s">
        <v>21</v>
      </c>
      <c r="O529" s="5" t="str">
        <f>IF(LEN(TBL_Employees[[#This Row],[Exit Date]])&gt;0,"Not_Active","Active")</f>
        <v>Active</v>
      </c>
      <c r="P529" s="6">
        <f>IF(TBL_Employees[[#This Row],[Emp_status]]="Not_Active",0,1)</f>
        <v>1</v>
      </c>
      <c r="Q529" s="7">
        <f>IFERROR(TBL_Employees[[#This Row],[Bonus %]]*TBL_Employees[[#This Row],[Annual Salary]],0)</f>
        <v>0</v>
      </c>
      <c r="R529" s="7">
        <f>TBL_Employees[[#This Row],[Bonus Amount]]+TBL_Employees[[#This Row],[Annual Salary]]</f>
        <v>92321</v>
      </c>
      <c r="S529" s="6">
        <f>YEAR(TBL_Employees[[#This Row],[Hire Date]])</f>
        <v>2020</v>
      </c>
      <c r="T529" s="6">
        <f>WEEKNUM(TBL_Employees[[#This Row],[Hire Date]],1)</f>
        <v>52</v>
      </c>
      <c r="U529" s="6" t="str">
        <f>TEXT(TBL_Employees[[#This Row],[Hire Date]],"dddd")</f>
        <v>Thursday</v>
      </c>
    </row>
    <row r="530" spans="1:21" x14ac:dyDescent="0.2">
      <c r="A530" s="15" t="s">
        <v>1196</v>
      </c>
      <c r="B530" s="15" t="s">
        <v>1251</v>
      </c>
      <c r="C530" s="15" t="s">
        <v>56</v>
      </c>
      <c r="D530" s="15" t="s">
        <v>27</v>
      </c>
      <c r="E530" s="15" t="s">
        <v>16</v>
      </c>
      <c r="F530" s="15" t="s">
        <v>28</v>
      </c>
      <c r="G530" s="15" t="s">
        <v>18</v>
      </c>
      <c r="H530" s="15">
        <v>52</v>
      </c>
      <c r="I530" s="15">
        <v>41417</v>
      </c>
      <c r="J530" s="15">
        <v>99557</v>
      </c>
      <c r="K530" s="15">
        <v>0.09</v>
      </c>
      <c r="L530" s="15" t="s">
        <v>19</v>
      </c>
      <c r="M530" s="15" t="s">
        <v>63</v>
      </c>
      <c r="N530" s="17" t="s">
        <v>21</v>
      </c>
      <c r="O530" s="5" t="str">
        <f>IF(LEN(TBL_Employees[[#This Row],[Exit Date]])&gt;0,"Not_Active","Active")</f>
        <v>Active</v>
      </c>
      <c r="P530" s="6">
        <f>IF(TBL_Employees[[#This Row],[Emp_status]]="Not_Active",0,1)</f>
        <v>1</v>
      </c>
      <c r="Q530" s="7">
        <f>IFERROR(TBL_Employees[[#This Row],[Bonus %]]*TBL_Employees[[#This Row],[Annual Salary]],0)</f>
        <v>8960.1299999999992</v>
      </c>
      <c r="R530" s="7">
        <f>TBL_Employees[[#This Row],[Bonus Amount]]+TBL_Employees[[#This Row],[Annual Salary]]</f>
        <v>108517.13</v>
      </c>
      <c r="S530" s="6">
        <f>YEAR(TBL_Employees[[#This Row],[Hire Date]])</f>
        <v>2013</v>
      </c>
      <c r="T530" s="6">
        <f>WEEKNUM(TBL_Employees[[#This Row],[Hire Date]],1)</f>
        <v>21</v>
      </c>
      <c r="U530" s="6" t="str">
        <f>TEXT(TBL_Employees[[#This Row],[Hire Date]],"dddd")</f>
        <v>Thursday</v>
      </c>
    </row>
    <row r="531" spans="1:21" x14ac:dyDescent="0.2">
      <c r="A531" s="15" t="s">
        <v>1252</v>
      </c>
      <c r="B531" s="15" t="s">
        <v>1253</v>
      </c>
      <c r="C531" s="15" t="s">
        <v>59</v>
      </c>
      <c r="D531" s="15" t="s">
        <v>31</v>
      </c>
      <c r="E531" s="15" t="s">
        <v>44</v>
      </c>
      <c r="F531" s="15" t="s">
        <v>17</v>
      </c>
      <c r="G531" s="15" t="s">
        <v>18</v>
      </c>
      <c r="H531" s="15">
        <v>28</v>
      </c>
      <c r="I531" s="15">
        <v>43418</v>
      </c>
      <c r="J531" s="15">
        <v>115854</v>
      </c>
      <c r="K531" s="15">
        <v>0</v>
      </c>
      <c r="L531" s="15" t="s">
        <v>19</v>
      </c>
      <c r="M531" s="15" t="s">
        <v>39</v>
      </c>
      <c r="N531" s="17" t="s">
        <v>21</v>
      </c>
      <c r="O531" s="5" t="str">
        <f>IF(LEN(TBL_Employees[[#This Row],[Exit Date]])&gt;0,"Not_Active","Active")</f>
        <v>Active</v>
      </c>
      <c r="P531" s="6">
        <f>IF(TBL_Employees[[#This Row],[Emp_status]]="Not_Active",0,1)</f>
        <v>1</v>
      </c>
      <c r="Q531" s="7">
        <f>IFERROR(TBL_Employees[[#This Row],[Bonus %]]*TBL_Employees[[#This Row],[Annual Salary]],0)</f>
        <v>0</v>
      </c>
      <c r="R531" s="7">
        <f>TBL_Employees[[#This Row],[Bonus Amount]]+TBL_Employees[[#This Row],[Annual Salary]]</f>
        <v>115854</v>
      </c>
      <c r="S531" s="6">
        <f>YEAR(TBL_Employees[[#This Row],[Hire Date]])</f>
        <v>2018</v>
      </c>
      <c r="T531" s="6">
        <f>WEEKNUM(TBL_Employees[[#This Row],[Hire Date]],1)</f>
        <v>46</v>
      </c>
      <c r="U531" s="6" t="str">
        <f>TEXT(TBL_Employees[[#This Row],[Hire Date]],"dddd")</f>
        <v>Wednesday</v>
      </c>
    </row>
    <row r="532" spans="1:21" x14ac:dyDescent="0.2">
      <c r="A532" s="15" t="s">
        <v>1254</v>
      </c>
      <c r="B532" s="15" t="s">
        <v>1255</v>
      </c>
      <c r="C532" s="15" t="s">
        <v>91</v>
      </c>
      <c r="D532" s="15" t="s">
        <v>27</v>
      </c>
      <c r="E532" s="15" t="s">
        <v>36</v>
      </c>
      <c r="F532" s="15" t="s">
        <v>17</v>
      </c>
      <c r="G532" s="15" t="s">
        <v>51</v>
      </c>
      <c r="H532" s="15">
        <v>44</v>
      </c>
      <c r="I532" s="15">
        <v>40603</v>
      </c>
      <c r="J532" s="15">
        <v>82462</v>
      </c>
      <c r="K532" s="15">
        <v>0</v>
      </c>
      <c r="L532" s="15" t="s">
        <v>19</v>
      </c>
      <c r="M532" s="15" t="s">
        <v>25</v>
      </c>
      <c r="N532" s="17" t="s">
        <v>21</v>
      </c>
      <c r="O532" s="5" t="str">
        <f>IF(LEN(TBL_Employees[[#This Row],[Exit Date]])&gt;0,"Not_Active","Active")</f>
        <v>Active</v>
      </c>
      <c r="P532" s="6">
        <f>IF(TBL_Employees[[#This Row],[Emp_status]]="Not_Active",0,1)</f>
        <v>1</v>
      </c>
      <c r="Q532" s="7">
        <f>IFERROR(TBL_Employees[[#This Row],[Bonus %]]*TBL_Employees[[#This Row],[Annual Salary]],0)</f>
        <v>0</v>
      </c>
      <c r="R532" s="7">
        <f>TBL_Employees[[#This Row],[Bonus Amount]]+TBL_Employees[[#This Row],[Annual Salary]]</f>
        <v>82462</v>
      </c>
      <c r="S532" s="6">
        <f>YEAR(TBL_Employees[[#This Row],[Hire Date]])</f>
        <v>2011</v>
      </c>
      <c r="T532" s="6">
        <f>WEEKNUM(TBL_Employees[[#This Row],[Hire Date]],1)</f>
        <v>10</v>
      </c>
      <c r="U532" s="6" t="str">
        <f>TEXT(TBL_Employees[[#This Row],[Hire Date]],"dddd")</f>
        <v>Tuesday</v>
      </c>
    </row>
    <row r="533" spans="1:21" x14ac:dyDescent="0.2">
      <c r="A533" s="15" t="s">
        <v>164</v>
      </c>
      <c r="B533" s="15" t="s">
        <v>1256</v>
      </c>
      <c r="C533" s="15" t="s">
        <v>14</v>
      </c>
      <c r="D533" s="15" t="s">
        <v>27</v>
      </c>
      <c r="E533" s="15" t="s">
        <v>16</v>
      </c>
      <c r="F533" s="15" t="s">
        <v>17</v>
      </c>
      <c r="G533" s="15" t="s">
        <v>18</v>
      </c>
      <c r="H533" s="15">
        <v>53</v>
      </c>
      <c r="I533" s="15">
        <v>40856</v>
      </c>
      <c r="J533" s="15">
        <v>198473</v>
      </c>
      <c r="K533" s="15">
        <v>0.32</v>
      </c>
      <c r="L533" s="15" t="s">
        <v>19</v>
      </c>
      <c r="M533" s="15" t="s">
        <v>45</v>
      </c>
      <c r="N533" s="17" t="s">
        <v>21</v>
      </c>
      <c r="O533" s="5" t="str">
        <f>IF(LEN(TBL_Employees[[#This Row],[Exit Date]])&gt;0,"Not_Active","Active")</f>
        <v>Active</v>
      </c>
      <c r="P533" s="6">
        <f>IF(TBL_Employees[[#This Row],[Emp_status]]="Not_Active",0,1)</f>
        <v>1</v>
      </c>
      <c r="Q533" s="7">
        <f>IFERROR(TBL_Employees[[#This Row],[Bonus %]]*TBL_Employees[[#This Row],[Annual Salary]],0)</f>
        <v>63511.360000000001</v>
      </c>
      <c r="R533" s="7">
        <f>TBL_Employees[[#This Row],[Bonus Amount]]+TBL_Employees[[#This Row],[Annual Salary]]</f>
        <v>261984.36</v>
      </c>
      <c r="S533" s="6">
        <f>YEAR(TBL_Employees[[#This Row],[Hire Date]])</f>
        <v>2011</v>
      </c>
      <c r="T533" s="6">
        <f>WEEKNUM(TBL_Employees[[#This Row],[Hire Date]],1)</f>
        <v>46</v>
      </c>
      <c r="U533" s="6" t="str">
        <f>TEXT(TBL_Employees[[#This Row],[Hire Date]],"dddd")</f>
        <v>Wednesday</v>
      </c>
    </row>
    <row r="534" spans="1:21" x14ac:dyDescent="0.2">
      <c r="A534" s="15" t="s">
        <v>1257</v>
      </c>
      <c r="B534" s="15" t="s">
        <v>1258</v>
      </c>
      <c r="C534" s="15" t="s">
        <v>61</v>
      </c>
      <c r="D534" s="15" t="s">
        <v>15</v>
      </c>
      <c r="E534" s="15" t="s">
        <v>32</v>
      </c>
      <c r="F534" s="15" t="s">
        <v>17</v>
      </c>
      <c r="G534" s="15" t="s">
        <v>24</v>
      </c>
      <c r="H534" s="15">
        <v>43</v>
      </c>
      <c r="I534" s="15">
        <v>39005</v>
      </c>
      <c r="J534" s="15">
        <v>153492</v>
      </c>
      <c r="K534" s="15">
        <v>0.11</v>
      </c>
      <c r="L534" s="15" t="s">
        <v>19</v>
      </c>
      <c r="M534" s="15" t="s">
        <v>20</v>
      </c>
      <c r="N534" s="17" t="s">
        <v>21</v>
      </c>
      <c r="O534" s="5" t="str">
        <f>IF(LEN(TBL_Employees[[#This Row],[Exit Date]])&gt;0,"Not_Active","Active")</f>
        <v>Active</v>
      </c>
      <c r="P534" s="6">
        <f>IF(TBL_Employees[[#This Row],[Emp_status]]="Not_Active",0,1)</f>
        <v>1</v>
      </c>
      <c r="Q534" s="7">
        <f>IFERROR(TBL_Employees[[#This Row],[Bonus %]]*TBL_Employees[[#This Row],[Annual Salary]],0)</f>
        <v>16884.12</v>
      </c>
      <c r="R534" s="7">
        <f>TBL_Employees[[#This Row],[Bonus Amount]]+TBL_Employees[[#This Row],[Annual Salary]]</f>
        <v>170376.12</v>
      </c>
      <c r="S534" s="6">
        <f>YEAR(TBL_Employees[[#This Row],[Hire Date]])</f>
        <v>2006</v>
      </c>
      <c r="T534" s="6">
        <f>WEEKNUM(TBL_Employees[[#This Row],[Hire Date]],1)</f>
        <v>42</v>
      </c>
      <c r="U534" s="6" t="str">
        <f>TEXT(TBL_Employees[[#This Row],[Hire Date]],"dddd")</f>
        <v>Sunday</v>
      </c>
    </row>
    <row r="535" spans="1:21" x14ac:dyDescent="0.2">
      <c r="A535" s="15" t="s">
        <v>1259</v>
      </c>
      <c r="B535" s="15" t="s">
        <v>1260</v>
      </c>
      <c r="C535" s="15" t="s">
        <v>14</v>
      </c>
      <c r="D535" s="15" t="s">
        <v>23</v>
      </c>
      <c r="E535" s="15" t="s">
        <v>32</v>
      </c>
      <c r="F535" s="15" t="s">
        <v>17</v>
      </c>
      <c r="G535" s="15" t="s">
        <v>47</v>
      </c>
      <c r="H535" s="15">
        <v>28</v>
      </c>
      <c r="I535" s="15">
        <v>43121</v>
      </c>
      <c r="J535" s="15">
        <v>208210</v>
      </c>
      <c r="K535" s="15">
        <v>0.3</v>
      </c>
      <c r="L535" s="15" t="s">
        <v>19</v>
      </c>
      <c r="M535" s="15" t="s">
        <v>63</v>
      </c>
      <c r="N535" s="17" t="s">
        <v>21</v>
      </c>
      <c r="O535" s="5" t="str">
        <f>IF(LEN(TBL_Employees[[#This Row],[Exit Date]])&gt;0,"Not_Active","Active")</f>
        <v>Active</v>
      </c>
      <c r="P535" s="6">
        <f>IF(TBL_Employees[[#This Row],[Emp_status]]="Not_Active",0,1)</f>
        <v>1</v>
      </c>
      <c r="Q535" s="7">
        <f>IFERROR(TBL_Employees[[#This Row],[Bonus %]]*TBL_Employees[[#This Row],[Annual Salary]],0)</f>
        <v>62463</v>
      </c>
      <c r="R535" s="7">
        <f>TBL_Employees[[#This Row],[Bonus Amount]]+TBL_Employees[[#This Row],[Annual Salary]]</f>
        <v>270673</v>
      </c>
      <c r="S535" s="6">
        <f>YEAR(TBL_Employees[[#This Row],[Hire Date]])</f>
        <v>2018</v>
      </c>
      <c r="T535" s="6">
        <f>WEEKNUM(TBL_Employees[[#This Row],[Hire Date]],1)</f>
        <v>4</v>
      </c>
      <c r="U535" s="6" t="str">
        <f>TEXT(TBL_Employees[[#This Row],[Hire Date]],"dddd")</f>
        <v>Sunday</v>
      </c>
    </row>
    <row r="536" spans="1:21" x14ac:dyDescent="0.2">
      <c r="A536" s="15" t="s">
        <v>1261</v>
      </c>
      <c r="B536" s="15" t="s">
        <v>1262</v>
      </c>
      <c r="C536" s="15" t="s">
        <v>42</v>
      </c>
      <c r="D536" s="15" t="s">
        <v>43</v>
      </c>
      <c r="E536" s="15" t="s">
        <v>32</v>
      </c>
      <c r="F536" s="15" t="s">
        <v>28</v>
      </c>
      <c r="G536" s="15" t="s">
        <v>18</v>
      </c>
      <c r="H536" s="15">
        <v>33</v>
      </c>
      <c r="I536" s="15">
        <v>42325</v>
      </c>
      <c r="J536" s="15">
        <v>91632</v>
      </c>
      <c r="K536" s="15">
        <v>0</v>
      </c>
      <c r="L536" s="15" t="s">
        <v>19</v>
      </c>
      <c r="M536" s="15" t="s">
        <v>39</v>
      </c>
      <c r="N536" s="17" t="s">
        <v>21</v>
      </c>
      <c r="O536" s="5" t="str">
        <f>IF(LEN(TBL_Employees[[#This Row],[Exit Date]])&gt;0,"Not_Active","Active")</f>
        <v>Active</v>
      </c>
      <c r="P536" s="6">
        <f>IF(TBL_Employees[[#This Row],[Emp_status]]="Not_Active",0,1)</f>
        <v>1</v>
      </c>
      <c r="Q536" s="7">
        <f>IFERROR(TBL_Employees[[#This Row],[Bonus %]]*TBL_Employees[[#This Row],[Annual Salary]],0)</f>
        <v>0</v>
      </c>
      <c r="R536" s="7">
        <f>TBL_Employees[[#This Row],[Bonus Amount]]+TBL_Employees[[#This Row],[Annual Salary]]</f>
        <v>91632</v>
      </c>
      <c r="S536" s="6">
        <f>YEAR(TBL_Employees[[#This Row],[Hire Date]])</f>
        <v>2015</v>
      </c>
      <c r="T536" s="6">
        <f>WEEKNUM(TBL_Employees[[#This Row],[Hire Date]],1)</f>
        <v>47</v>
      </c>
      <c r="U536" s="6" t="str">
        <f>TEXT(TBL_Employees[[#This Row],[Hire Date]],"dddd")</f>
        <v>Tuesday</v>
      </c>
    </row>
    <row r="537" spans="1:21" x14ac:dyDescent="0.2">
      <c r="A537" s="15" t="s">
        <v>331</v>
      </c>
      <c r="B537" s="15" t="s">
        <v>1263</v>
      </c>
      <c r="C537" s="15" t="s">
        <v>22</v>
      </c>
      <c r="D537" s="15" t="s">
        <v>23</v>
      </c>
      <c r="E537" s="15" t="s">
        <v>32</v>
      </c>
      <c r="F537" s="15" t="s">
        <v>28</v>
      </c>
      <c r="G537" s="15" t="s">
        <v>24</v>
      </c>
      <c r="H537" s="15">
        <v>31</v>
      </c>
      <c r="I537" s="15">
        <v>43002</v>
      </c>
      <c r="J537" s="15">
        <v>71755</v>
      </c>
      <c r="K537" s="15">
        <v>0</v>
      </c>
      <c r="L537" s="15" t="s">
        <v>33</v>
      </c>
      <c r="M537" s="15" t="s">
        <v>80</v>
      </c>
      <c r="N537" s="17" t="s">
        <v>21</v>
      </c>
      <c r="O537" s="5" t="str">
        <f>IF(LEN(TBL_Employees[[#This Row],[Exit Date]])&gt;0,"Not_Active","Active")</f>
        <v>Active</v>
      </c>
      <c r="P537" s="6">
        <f>IF(TBL_Employees[[#This Row],[Emp_status]]="Not_Active",0,1)</f>
        <v>1</v>
      </c>
      <c r="Q537" s="7">
        <f>IFERROR(TBL_Employees[[#This Row],[Bonus %]]*TBL_Employees[[#This Row],[Annual Salary]],0)</f>
        <v>0</v>
      </c>
      <c r="R537" s="7">
        <f>TBL_Employees[[#This Row],[Bonus Amount]]+TBL_Employees[[#This Row],[Annual Salary]]</f>
        <v>71755</v>
      </c>
      <c r="S537" s="6">
        <f>YEAR(TBL_Employees[[#This Row],[Hire Date]])</f>
        <v>2017</v>
      </c>
      <c r="T537" s="6">
        <f>WEEKNUM(TBL_Employees[[#This Row],[Hire Date]],1)</f>
        <v>39</v>
      </c>
      <c r="U537" s="6" t="str">
        <f>TEXT(TBL_Employees[[#This Row],[Hire Date]],"dddd")</f>
        <v>Sunday</v>
      </c>
    </row>
    <row r="538" spans="1:21" x14ac:dyDescent="0.2">
      <c r="A538" s="15" t="s">
        <v>346</v>
      </c>
      <c r="B538" s="15" t="s">
        <v>1264</v>
      </c>
      <c r="C538" s="15" t="s">
        <v>62</v>
      </c>
      <c r="D538" s="15" t="s">
        <v>65</v>
      </c>
      <c r="E538" s="15" t="s">
        <v>32</v>
      </c>
      <c r="F538" s="15" t="s">
        <v>17</v>
      </c>
      <c r="G538" s="15" t="s">
        <v>24</v>
      </c>
      <c r="H538" s="15">
        <v>52</v>
      </c>
      <c r="I538" s="15">
        <v>44519</v>
      </c>
      <c r="J538" s="15">
        <v>111006</v>
      </c>
      <c r="K538" s="15">
        <v>0.08</v>
      </c>
      <c r="L538" s="15" t="s">
        <v>33</v>
      </c>
      <c r="M538" s="15" t="s">
        <v>80</v>
      </c>
      <c r="N538" s="17" t="s">
        <v>21</v>
      </c>
      <c r="O538" s="5" t="str">
        <f>IF(LEN(TBL_Employees[[#This Row],[Exit Date]])&gt;0,"Not_Active","Active")</f>
        <v>Active</v>
      </c>
      <c r="P538" s="6">
        <f>IF(TBL_Employees[[#This Row],[Emp_status]]="Not_Active",0,1)</f>
        <v>1</v>
      </c>
      <c r="Q538" s="7">
        <f>IFERROR(TBL_Employees[[#This Row],[Bonus %]]*TBL_Employees[[#This Row],[Annual Salary]],0)</f>
        <v>8880.48</v>
      </c>
      <c r="R538" s="7">
        <f>TBL_Employees[[#This Row],[Bonus Amount]]+TBL_Employees[[#This Row],[Annual Salary]]</f>
        <v>119886.48</v>
      </c>
      <c r="S538" s="6">
        <f>YEAR(TBL_Employees[[#This Row],[Hire Date]])</f>
        <v>2021</v>
      </c>
      <c r="T538" s="6">
        <f>WEEKNUM(TBL_Employees[[#This Row],[Hire Date]],1)</f>
        <v>47</v>
      </c>
      <c r="U538" s="6" t="str">
        <f>TEXT(TBL_Employees[[#This Row],[Hire Date]],"dddd")</f>
        <v>Friday</v>
      </c>
    </row>
    <row r="539" spans="1:21" x14ac:dyDescent="0.2">
      <c r="A539" s="15" t="s">
        <v>1265</v>
      </c>
      <c r="B539" s="15" t="s">
        <v>1266</v>
      </c>
      <c r="C539" s="15" t="s">
        <v>38</v>
      </c>
      <c r="D539" s="15" t="s">
        <v>27</v>
      </c>
      <c r="E539" s="15" t="s">
        <v>32</v>
      </c>
      <c r="F539" s="15" t="s">
        <v>28</v>
      </c>
      <c r="G539" s="15" t="s">
        <v>24</v>
      </c>
      <c r="H539" s="15">
        <v>55</v>
      </c>
      <c r="I539" s="15">
        <v>34692</v>
      </c>
      <c r="J539" s="15">
        <v>99774</v>
      </c>
      <c r="K539" s="15">
        <v>0</v>
      </c>
      <c r="L539" s="15" t="s">
        <v>19</v>
      </c>
      <c r="M539" s="15" t="s">
        <v>25</v>
      </c>
      <c r="N539" s="17" t="s">
        <v>21</v>
      </c>
      <c r="O539" s="5" t="str">
        <f>IF(LEN(TBL_Employees[[#This Row],[Exit Date]])&gt;0,"Not_Active","Active")</f>
        <v>Active</v>
      </c>
      <c r="P539" s="6">
        <f>IF(TBL_Employees[[#This Row],[Emp_status]]="Not_Active",0,1)</f>
        <v>1</v>
      </c>
      <c r="Q539" s="7">
        <f>IFERROR(TBL_Employees[[#This Row],[Bonus %]]*TBL_Employees[[#This Row],[Annual Salary]],0)</f>
        <v>0</v>
      </c>
      <c r="R539" s="7">
        <f>TBL_Employees[[#This Row],[Bonus Amount]]+TBL_Employees[[#This Row],[Annual Salary]]</f>
        <v>99774</v>
      </c>
      <c r="S539" s="6">
        <f>YEAR(TBL_Employees[[#This Row],[Hire Date]])</f>
        <v>1994</v>
      </c>
      <c r="T539" s="6">
        <f>WEEKNUM(TBL_Employees[[#This Row],[Hire Date]],1)</f>
        <v>52</v>
      </c>
      <c r="U539" s="6" t="str">
        <f>TEXT(TBL_Employees[[#This Row],[Hire Date]],"dddd")</f>
        <v>Saturday</v>
      </c>
    </row>
    <row r="540" spans="1:21" x14ac:dyDescent="0.2">
      <c r="A540" s="15" t="s">
        <v>1267</v>
      </c>
      <c r="B540" s="15" t="s">
        <v>212</v>
      </c>
      <c r="C540" s="15" t="s">
        <v>40</v>
      </c>
      <c r="D540" s="15" t="s">
        <v>27</v>
      </c>
      <c r="E540" s="15" t="s">
        <v>16</v>
      </c>
      <c r="F540" s="15" t="s">
        <v>28</v>
      </c>
      <c r="G540" s="15" t="s">
        <v>24</v>
      </c>
      <c r="H540" s="15">
        <v>55</v>
      </c>
      <c r="I540" s="15">
        <v>39154</v>
      </c>
      <c r="J540" s="15">
        <v>184648</v>
      </c>
      <c r="K540" s="15">
        <v>0.24</v>
      </c>
      <c r="L540" s="15" t="s">
        <v>33</v>
      </c>
      <c r="M540" s="15" t="s">
        <v>74</v>
      </c>
      <c r="N540" s="17" t="s">
        <v>21</v>
      </c>
      <c r="O540" s="5" t="str">
        <f>IF(LEN(TBL_Employees[[#This Row],[Exit Date]])&gt;0,"Not_Active","Active")</f>
        <v>Active</v>
      </c>
      <c r="P540" s="6">
        <f>IF(TBL_Employees[[#This Row],[Emp_status]]="Not_Active",0,1)</f>
        <v>1</v>
      </c>
      <c r="Q540" s="7">
        <f>IFERROR(TBL_Employees[[#This Row],[Bonus %]]*TBL_Employees[[#This Row],[Annual Salary]],0)</f>
        <v>44315.519999999997</v>
      </c>
      <c r="R540" s="7">
        <f>TBL_Employees[[#This Row],[Bonus Amount]]+TBL_Employees[[#This Row],[Annual Salary]]</f>
        <v>228963.52</v>
      </c>
      <c r="S540" s="6">
        <f>YEAR(TBL_Employees[[#This Row],[Hire Date]])</f>
        <v>2007</v>
      </c>
      <c r="T540" s="6">
        <f>WEEKNUM(TBL_Employees[[#This Row],[Hire Date]],1)</f>
        <v>11</v>
      </c>
      <c r="U540" s="6" t="str">
        <f>TEXT(TBL_Employees[[#This Row],[Hire Date]],"dddd")</f>
        <v>Tuesday</v>
      </c>
    </row>
    <row r="541" spans="1:21" x14ac:dyDescent="0.2">
      <c r="A541" s="15" t="s">
        <v>359</v>
      </c>
      <c r="B541" s="15" t="s">
        <v>1268</v>
      </c>
      <c r="C541" s="15" t="s">
        <v>14</v>
      </c>
      <c r="D541" s="15" t="s">
        <v>27</v>
      </c>
      <c r="E541" s="15" t="s">
        <v>36</v>
      </c>
      <c r="F541" s="15" t="s">
        <v>28</v>
      </c>
      <c r="G541" s="15" t="s">
        <v>51</v>
      </c>
      <c r="H541" s="15">
        <v>51</v>
      </c>
      <c r="I541" s="15">
        <v>37091</v>
      </c>
      <c r="J541" s="15">
        <v>247874</v>
      </c>
      <c r="K541" s="15">
        <v>0.33</v>
      </c>
      <c r="L541" s="15" t="s">
        <v>52</v>
      </c>
      <c r="M541" s="15" t="s">
        <v>81</v>
      </c>
      <c r="N541" s="17" t="s">
        <v>21</v>
      </c>
      <c r="O541" s="5" t="str">
        <f>IF(LEN(TBL_Employees[[#This Row],[Exit Date]])&gt;0,"Not_Active","Active")</f>
        <v>Active</v>
      </c>
      <c r="P541" s="6">
        <f>IF(TBL_Employees[[#This Row],[Emp_status]]="Not_Active",0,1)</f>
        <v>1</v>
      </c>
      <c r="Q541" s="7">
        <f>IFERROR(TBL_Employees[[#This Row],[Bonus %]]*TBL_Employees[[#This Row],[Annual Salary]],0)</f>
        <v>81798.42</v>
      </c>
      <c r="R541" s="7">
        <f>TBL_Employees[[#This Row],[Bonus Amount]]+TBL_Employees[[#This Row],[Annual Salary]]</f>
        <v>329672.42</v>
      </c>
      <c r="S541" s="6">
        <f>YEAR(TBL_Employees[[#This Row],[Hire Date]])</f>
        <v>2001</v>
      </c>
      <c r="T541" s="6">
        <f>WEEKNUM(TBL_Employees[[#This Row],[Hire Date]],1)</f>
        <v>29</v>
      </c>
      <c r="U541" s="6" t="str">
        <f>TEXT(TBL_Employees[[#This Row],[Hire Date]],"dddd")</f>
        <v>Thursday</v>
      </c>
    </row>
    <row r="542" spans="1:21" x14ac:dyDescent="0.2">
      <c r="A542" s="15" t="s">
        <v>338</v>
      </c>
      <c r="B542" s="15" t="s">
        <v>1269</v>
      </c>
      <c r="C542" s="15" t="s">
        <v>86</v>
      </c>
      <c r="D542" s="15" t="s">
        <v>31</v>
      </c>
      <c r="E542" s="15" t="s">
        <v>36</v>
      </c>
      <c r="F542" s="15" t="s">
        <v>28</v>
      </c>
      <c r="G542" s="15" t="s">
        <v>24</v>
      </c>
      <c r="H542" s="15">
        <v>60</v>
      </c>
      <c r="I542" s="15">
        <v>39944</v>
      </c>
      <c r="J542" s="15">
        <v>62239</v>
      </c>
      <c r="K542" s="15">
        <v>0</v>
      </c>
      <c r="L542" s="15" t="s">
        <v>33</v>
      </c>
      <c r="M542" s="15" t="s">
        <v>60</v>
      </c>
      <c r="N542" s="17" t="s">
        <v>21</v>
      </c>
      <c r="O542" s="5" t="str">
        <f>IF(LEN(TBL_Employees[[#This Row],[Exit Date]])&gt;0,"Not_Active","Active")</f>
        <v>Active</v>
      </c>
      <c r="P542" s="6">
        <f>IF(TBL_Employees[[#This Row],[Emp_status]]="Not_Active",0,1)</f>
        <v>1</v>
      </c>
      <c r="Q542" s="7">
        <f>IFERROR(TBL_Employees[[#This Row],[Bonus %]]*TBL_Employees[[#This Row],[Annual Salary]],0)</f>
        <v>0</v>
      </c>
      <c r="R542" s="7">
        <f>TBL_Employees[[#This Row],[Bonus Amount]]+TBL_Employees[[#This Row],[Annual Salary]]</f>
        <v>62239</v>
      </c>
      <c r="S542" s="6">
        <f>YEAR(TBL_Employees[[#This Row],[Hire Date]])</f>
        <v>2009</v>
      </c>
      <c r="T542" s="6">
        <f>WEEKNUM(TBL_Employees[[#This Row],[Hire Date]],1)</f>
        <v>20</v>
      </c>
      <c r="U542" s="6" t="str">
        <f>TEXT(TBL_Employees[[#This Row],[Hire Date]],"dddd")</f>
        <v>Monday</v>
      </c>
    </row>
    <row r="543" spans="1:21" x14ac:dyDescent="0.2">
      <c r="A543" s="15" t="s">
        <v>371</v>
      </c>
      <c r="B543" s="15" t="s">
        <v>376</v>
      </c>
      <c r="C543" s="15" t="s">
        <v>62</v>
      </c>
      <c r="D543" s="15" t="s">
        <v>65</v>
      </c>
      <c r="E543" s="15" t="s">
        <v>44</v>
      </c>
      <c r="F543" s="15" t="s">
        <v>17</v>
      </c>
      <c r="G543" s="15" t="s">
        <v>18</v>
      </c>
      <c r="H543" s="15">
        <v>31</v>
      </c>
      <c r="I543" s="15">
        <v>41919</v>
      </c>
      <c r="J543" s="15">
        <v>114911</v>
      </c>
      <c r="K543" s="15">
        <v>7.0000000000000007E-2</v>
      </c>
      <c r="L543" s="15" t="s">
        <v>19</v>
      </c>
      <c r="M543" s="15" t="s">
        <v>20</v>
      </c>
      <c r="N543" s="17" t="s">
        <v>21</v>
      </c>
      <c r="O543" s="5" t="str">
        <f>IF(LEN(TBL_Employees[[#This Row],[Exit Date]])&gt;0,"Not_Active","Active")</f>
        <v>Active</v>
      </c>
      <c r="P543" s="6">
        <f>IF(TBL_Employees[[#This Row],[Emp_status]]="Not_Active",0,1)</f>
        <v>1</v>
      </c>
      <c r="Q543" s="7">
        <f>IFERROR(TBL_Employees[[#This Row],[Bonus %]]*TBL_Employees[[#This Row],[Annual Salary]],0)</f>
        <v>8043.77</v>
      </c>
      <c r="R543" s="7">
        <f>TBL_Employees[[#This Row],[Bonus Amount]]+TBL_Employees[[#This Row],[Annual Salary]]</f>
        <v>122954.77</v>
      </c>
      <c r="S543" s="6">
        <f>YEAR(TBL_Employees[[#This Row],[Hire Date]])</f>
        <v>2014</v>
      </c>
      <c r="T543" s="6">
        <f>WEEKNUM(TBL_Employees[[#This Row],[Hire Date]],1)</f>
        <v>41</v>
      </c>
      <c r="U543" s="6" t="str">
        <f>TEXT(TBL_Employees[[#This Row],[Hire Date]],"dddd")</f>
        <v>Tuesday</v>
      </c>
    </row>
    <row r="544" spans="1:21" x14ac:dyDescent="0.2">
      <c r="A544" s="15" t="s">
        <v>192</v>
      </c>
      <c r="B544" s="15" t="s">
        <v>1270</v>
      </c>
      <c r="C544" s="15" t="s">
        <v>97</v>
      </c>
      <c r="D544" s="15" t="s">
        <v>31</v>
      </c>
      <c r="E544" s="15" t="s">
        <v>32</v>
      </c>
      <c r="F544" s="15" t="s">
        <v>28</v>
      </c>
      <c r="G544" s="15" t="s">
        <v>51</v>
      </c>
      <c r="H544" s="15">
        <v>45</v>
      </c>
      <c r="I544" s="15">
        <v>43217</v>
      </c>
      <c r="J544" s="15">
        <v>115490</v>
      </c>
      <c r="K544" s="15">
        <v>0.12</v>
      </c>
      <c r="L544" s="15" t="s">
        <v>19</v>
      </c>
      <c r="M544" s="15" t="s">
        <v>20</v>
      </c>
      <c r="N544" s="17" t="s">
        <v>21</v>
      </c>
      <c r="O544" s="5" t="str">
        <f>IF(LEN(TBL_Employees[[#This Row],[Exit Date]])&gt;0,"Not_Active","Active")</f>
        <v>Active</v>
      </c>
      <c r="P544" s="6">
        <f>IF(TBL_Employees[[#This Row],[Emp_status]]="Not_Active",0,1)</f>
        <v>1</v>
      </c>
      <c r="Q544" s="7">
        <f>IFERROR(TBL_Employees[[#This Row],[Bonus %]]*TBL_Employees[[#This Row],[Annual Salary]],0)</f>
        <v>13858.8</v>
      </c>
      <c r="R544" s="7">
        <f>TBL_Employees[[#This Row],[Bonus Amount]]+TBL_Employees[[#This Row],[Annual Salary]]</f>
        <v>129348.8</v>
      </c>
      <c r="S544" s="6">
        <f>YEAR(TBL_Employees[[#This Row],[Hire Date]])</f>
        <v>2018</v>
      </c>
      <c r="T544" s="6">
        <f>WEEKNUM(TBL_Employees[[#This Row],[Hire Date]],1)</f>
        <v>17</v>
      </c>
      <c r="U544" s="6" t="str">
        <f>TEXT(TBL_Employees[[#This Row],[Hire Date]],"dddd")</f>
        <v>Friday</v>
      </c>
    </row>
    <row r="545" spans="1:21" x14ac:dyDescent="0.2">
      <c r="A545" s="15" t="s">
        <v>1271</v>
      </c>
      <c r="B545" s="15" t="s">
        <v>1272</v>
      </c>
      <c r="C545" s="15" t="s">
        <v>62</v>
      </c>
      <c r="D545" s="15" t="s">
        <v>65</v>
      </c>
      <c r="E545" s="15" t="s">
        <v>44</v>
      </c>
      <c r="F545" s="15" t="s">
        <v>28</v>
      </c>
      <c r="G545" s="15" t="s">
        <v>24</v>
      </c>
      <c r="H545" s="15">
        <v>34</v>
      </c>
      <c r="I545" s="15">
        <v>40952</v>
      </c>
      <c r="J545" s="15">
        <v>118708</v>
      </c>
      <c r="K545" s="15">
        <v>7.0000000000000007E-2</v>
      </c>
      <c r="L545" s="15" t="s">
        <v>33</v>
      </c>
      <c r="M545" s="15" t="s">
        <v>74</v>
      </c>
      <c r="N545" s="17" t="s">
        <v>21</v>
      </c>
      <c r="O545" s="5" t="str">
        <f>IF(LEN(TBL_Employees[[#This Row],[Exit Date]])&gt;0,"Not_Active","Active")</f>
        <v>Active</v>
      </c>
      <c r="P545" s="6">
        <f>IF(TBL_Employees[[#This Row],[Emp_status]]="Not_Active",0,1)</f>
        <v>1</v>
      </c>
      <c r="Q545" s="7">
        <f>IFERROR(TBL_Employees[[#This Row],[Bonus %]]*TBL_Employees[[#This Row],[Annual Salary]],0)</f>
        <v>8309.5600000000013</v>
      </c>
      <c r="R545" s="7">
        <f>TBL_Employees[[#This Row],[Bonus Amount]]+TBL_Employees[[#This Row],[Annual Salary]]</f>
        <v>127017.56</v>
      </c>
      <c r="S545" s="6">
        <f>YEAR(TBL_Employees[[#This Row],[Hire Date]])</f>
        <v>2012</v>
      </c>
      <c r="T545" s="6">
        <f>WEEKNUM(TBL_Employees[[#This Row],[Hire Date]],1)</f>
        <v>7</v>
      </c>
      <c r="U545" s="6" t="str">
        <f>TEXT(TBL_Employees[[#This Row],[Hire Date]],"dddd")</f>
        <v>Monday</v>
      </c>
    </row>
    <row r="546" spans="1:21" x14ac:dyDescent="0.2">
      <c r="A546" s="15" t="s">
        <v>1273</v>
      </c>
      <c r="B546" s="15" t="s">
        <v>1274</v>
      </c>
      <c r="C546" s="15" t="s">
        <v>40</v>
      </c>
      <c r="D546" s="15" t="s">
        <v>65</v>
      </c>
      <c r="E546" s="15" t="s">
        <v>44</v>
      </c>
      <c r="F546" s="15" t="s">
        <v>17</v>
      </c>
      <c r="G546" s="15" t="s">
        <v>24</v>
      </c>
      <c r="H546" s="15">
        <v>29</v>
      </c>
      <c r="I546" s="15">
        <v>42914</v>
      </c>
      <c r="J546" s="15">
        <v>197649</v>
      </c>
      <c r="K546" s="15">
        <v>0.2</v>
      </c>
      <c r="L546" s="15" t="s">
        <v>19</v>
      </c>
      <c r="M546" s="15" t="s">
        <v>29</v>
      </c>
      <c r="N546" s="17" t="s">
        <v>21</v>
      </c>
      <c r="O546" s="5" t="str">
        <f>IF(LEN(TBL_Employees[[#This Row],[Exit Date]])&gt;0,"Not_Active","Active")</f>
        <v>Active</v>
      </c>
      <c r="P546" s="6">
        <f>IF(TBL_Employees[[#This Row],[Emp_status]]="Not_Active",0,1)</f>
        <v>1</v>
      </c>
      <c r="Q546" s="7">
        <f>IFERROR(TBL_Employees[[#This Row],[Bonus %]]*TBL_Employees[[#This Row],[Annual Salary]],0)</f>
        <v>39529.800000000003</v>
      </c>
      <c r="R546" s="7">
        <f>TBL_Employees[[#This Row],[Bonus Amount]]+TBL_Employees[[#This Row],[Annual Salary]]</f>
        <v>237178.8</v>
      </c>
      <c r="S546" s="6">
        <f>YEAR(TBL_Employees[[#This Row],[Hire Date]])</f>
        <v>2017</v>
      </c>
      <c r="T546" s="6">
        <f>WEEKNUM(TBL_Employees[[#This Row],[Hire Date]],1)</f>
        <v>26</v>
      </c>
      <c r="U546" s="6" t="str">
        <f>TEXT(TBL_Employees[[#This Row],[Hire Date]],"dddd")</f>
        <v>Wednesday</v>
      </c>
    </row>
    <row r="547" spans="1:21" x14ac:dyDescent="0.2">
      <c r="A547" s="15" t="s">
        <v>337</v>
      </c>
      <c r="B547" s="15" t="s">
        <v>1275</v>
      </c>
      <c r="C547" s="15" t="s">
        <v>42</v>
      </c>
      <c r="D547" s="15" t="s">
        <v>65</v>
      </c>
      <c r="E547" s="15" t="s">
        <v>44</v>
      </c>
      <c r="F547" s="15" t="s">
        <v>17</v>
      </c>
      <c r="G547" s="15" t="s">
        <v>24</v>
      </c>
      <c r="H547" s="15">
        <v>45</v>
      </c>
      <c r="I547" s="15">
        <v>43999</v>
      </c>
      <c r="J547" s="15">
        <v>89841</v>
      </c>
      <c r="K547" s="15">
        <v>0</v>
      </c>
      <c r="L547" s="15" t="s">
        <v>33</v>
      </c>
      <c r="M547" s="15" t="s">
        <v>60</v>
      </c>
      <c r="N547" s="17" t="s">
        <v>21</v>
      </c>
      <c r="O547" s="5" t="str">
        <f>IF(LEN(TBL_Employees[[#This Row],[Exit Date]])&gt;0,"Not_Active","Active")</f>
        <v>Active</v>
      </c>
      <c r="P547" s="6">
        <f>IF(TBL_Employees[[#This Row],[Emp_status]]="Not_Active",0,1)</f>
        <v>1</v>
      </c>
      <c r="Q547" s="7">
        <f>IFERROR(TBL_Employees[[#This Row],[Bonus %]]*TBL_Employees[[#This Row],[Annual Salary]],0)</f>
        <v>0</v>
      </c>
      <c r="R547" s="7">
        <f>TBL_Employees[[#This Row],[Bonus Amount]]+TBL_Employees[[#This Row],[Annual Salary]]</f>
        <v>89841</v>
      </c>
      <c r="S547" s="6">
        <f>YEAR(TBL_Employees[[#This Row],[Hire Date]])</f>
        <v>2020</v>
      </c>
      <c r="T547" s="6">
        <f>WEEKNUM(TBL_Employees[[#This Row],[Hire Date]],1)</f>
        <v>25</v>
      </c>
      <c r="U547" s="6" t="str">
        <f>TEXT(TBL_Employees[[#This Row],[Hire Date]],"dddd")</f>
        <v>Wednesday</v>
      </c>
    </row>
    <row r="548" spans="1:21" x14ac:dyDescent="0.2">
      <c r="A548" s="15" t="s">
        <v>572</v>
      </c>
      <c r="B548" s="15" t="s">
        <v>1276</v>
      </c>
      <c r="C548" s="15" t="s">
        <v>64</v>
      </c>
      <c r="D548" s="15" t="s">
        <v>15</v>
      </c>
      <c r="E548" s="15" t="s">
        <v>44</v>
      </c>
      <c r="F548" s="15" t="s">
        <v>17</v>
      </c>
      <c r="G548" s="15" t="s">
        <v>18</v>
      </c>
      <c r="H548" s="15">
        <v>52</v>
      </c>
      <c r="I548" s="15">
        <v>43819</v>
      </c>
      <c r="J548" s="15">
        <v>61026</v>
      </c>
      <c r="K548" s="15">
        <v>0</v>
      </c>
      <c r="L548" s="15" t="s">
        <v>19</v>
      </c>
      <c r="M548" s="15" t="s">
        <v>39</v>
      </c>
      <c r="N548" s="17" t="s">
        <v>21</v>
      </c>
      <c r="O548" s="5" t="str">
        <f>IF(LEN(TBL_Employees[[#This Row],[Exit Date]])&gt;0,"Not_Active","Active")</f>
        <v>Active</v>
      </c>
      <c r="P548" s="6">
        <f>IF(TBL_Employees[[#This Row],[Emp_status]]="Not_Active",0,1)</f>
        <v>1</v>
      </c>
      <c r="Q548" s="7">
        <f>IFERROR(TBL_Employees[[#This Row],[Bonus %]]*TBL_Employees[[#This Row],[Annual Salary]],0)</f>
        <v>0</v>
      </c>
      <c r="R548" s="7">
        <f>TBL_Employees[[#This Row],[Bonus Amount]]+TBL_Employees[[#This Row],[Annual Salary]]</f>
        <v>61026</v>
      </c>
      <c r="S548" s="6">
        <f>YEAR(TBL_Employees[[#This Row],[Hire Date]])</f>
        <v>2019</v>
      </c>
      <c r="T548" s="6">
        <f>WEEKNUM(TBL_Employees[[#This Row],[Hire Date]],1)</f>
        <v>51</v>
      </c>
      <c r="U548" s="6" t="str">
        <f>TEXT(TBL_Employees[[#This Row],[Hire Date]],"dddd")</f>
        <v>Friday</v>
      </c>
    </row>
    <row r="549" spans="1:21" x14ac:dyDescent="0.2">
      <c r="A549" s="15" t="s">
        <v>1277</v>
      </c>
      <c r="B549" s="15" t="s">
        <v>1278</v>
      </c>
      <c r="C549" s="15" t="s">
        <v>84</v>
      </c>
      <c r="D549" s="15" t="s">
        <v>31</v>
      </c>
      <c r="E549" s="15" t="s">
        <v>44</v>
      </c>
      <c r="F549" s="15" t="s">
        <v>17</v>
      </c>
      <c r="G549" s="15" t="s">
        <v>18</v>
      </c>
      <c r="H549" s="15">
        <v>48</v>
      </c>
      <c r="I549" s="15">
        <v>41907</v>
      </c>
      <c r="J549" s="15">
        <v>96693</v>
      </c>
      <c r="K549" s="15">
        <v>0</v>
      </c>
      <c r="L549" s="15" t="s">
        <v>19</v>
      </c>
      <c r="M549" s="15" t="s">
        <v>20</v>
      </c>
      <c r="N549" s="17" t="s">
        <v>21</v>
      </c>
      <c r="O549" s="5" t="str">
        <f>IF(LEN(TBL_Employees[[#This Row],[Exit Date]])&gt;0,"Not_Active","Active")</f>
        <v>Active</v>
      </c>
      <c r="P549" s="6">
        <f>IF(TBL_Employees[[#This Row],[Emp_status]]="Not_Active",0,1)</f>
        <v>1</v>
      </c>
      <c r="Q549" s="7">
        <f>IFERROR(TBL_Employees[[#This Row],[Bonus %]]*TBL_Employees[[#This Row],[Annual Salary]],0)</f>
        <v>0</v>
      </c>
      <c r="R549" s="7">
        <f>TBL_Employees[[#This Row],[Bonus Amount]]+TBL_Employees[[#This Row],[Annual Salary]]</f>
        <v>96693</v>
      </c>
      <c r="S549" s="6">
        <f>YEAR(TBL_Employees[[#This Row],[Hire Date]])</f>
        <v>2014</v>
      </c>
      <c r="T549" s="6">
        <f>WEEKNUM(TBL_Employees[[#This Row],[Hire Date]],1)</f>
        <v>39</v>
      </c>
      <c r="U549" s="6" t="str">
        <f>TEXT(TBL_Employees[[#This Row],[Hire Date]],"dddd")</f>
        <v>Thursday</v>
      </c>
    </row>
    <row r="550" spans="1:21" x14ac:dyDescent="0.2">
      <c r="A550" s="15" t="s">
        <v>1279</v>
      </c>
      <c r="B550" s="15" t="s">
        <v>1280</v>
      </c>
      <c r="C550" s="15" t="s">
        <v>58</v>
      </c>
      <c r="D550" s="15" t="s">
        <v>31</v>
      </c>
      <c r="E550" s="15" t="s">
        <v>44</v>
      </c>
      <c r="F550" s="15" t="s">
        <v>17</v>
      </c>
      <c r="G550" s="15" t="s">
        <v>51</v>
      </c>
      <c r="H550" s="15">
        <v>48</v>
      </c>
      <c r="I550" s="15">
        <v>39991</v>
      </c>
      <c r="J550" s="15">
        <v>82907</v>
      </c>
      <c r="K550" s="15">
        <v>0</v>
      </c>
      <c r="L550" s="15" t="s">
        <v>19</v>
      </c>
      <c r="M550" s="15" t="s">
        <v>63</v>
      </c>
      <c r="N550" s="17" t="s">
        <v>21</v>
      </c>
      <c r="O550" s="5" t="str">
        <f>IF(LEN(TBL_Employees[[#This Row],[Exit Date]])&gt;0,"Not_Active","Active")</f>
        <v>Active</v>
      </c>
      <c r="P550" s="6">
        <f>IF(TBL_Employees[[#This Row],[Emp_status]]="Not_Active",0,1)</f>
        <v>1</v>
      </c>
      <c r="Q550" s="7">
        <f>IFERROR(TBL_Employees[[#This Row],[Bonus %]]*TBL_Employees[[#This Row],[Annual Salary]],0)</f>
        <v>0</v>
      </c>
      <c r="R550" s="7">
        <f>TBL_Employees[[#This Row],[Bonus Amount]]+TBL_Employees[[#This Row],[Annual Salary]]</f>
        <v>82907</v>
      </c>
      <c r="S550" s="6">
        <f>YEAR(TBL_Employees[[#This Row],[Hire Date]])</f>
        <v>2009</v>
      </c>
      <c r="T550" s="6">
        <f>WEEKNUM(TBL_Employees[[#This Row],[Hire Date]],1)</f>
        <v>26</v>
      </c>
      <c r="U550" s="6" t="str">
        <f>TEXT(TBL_Employees[[#This Row],[Hire Date]],"dddd")</f>
        <v>Saturday</v>
      </c>
    </row>
    <row r="551" spans="1:21" x14ac:dyDescent="0.2">
      <c r="A551" s="15" t="s">
        <v>330</v>
      </c>
      <c r="B551" s="15" t="s">
        <v>1281</v>
      </c>
      <c r="C551" s="15" t="s">
        <v>14</v>
      </c>
      <c r="D551" s="15" t="s">
        <v>43</v>
      </c>
      <c r="E551" s="15" t="s">
        <v>32</v>
      </c>
      <c r="F551" s="15" t="s">
        <v>28</v>
      </c>
      <c r="G551" s="15" t="s">
        <v>24</v>
      </c>
      <c r="H551" s="15">
        <v>41</v>
      </c>
      <c r="I551" s="15">
        <v>41916</v>
      </c>
      <c r="J551" s="15">
        <v>257194</v>
      </c>
      <c r="K551" s="15">
        <v>0.35</v>
      </c>
      <c r="L551" s="15" t="s">
        <v>33</v>
      </c>
      <c r="M551" s="15" t="s">
        <v>80</v>
      </c>
      <c r="N551" s="17" t="s">
        <v>21</v>
      </c>
      <c r="O551" s="5" t="str">
        <f>IF(LEN(TBL_Employees[[#This Row],[Exit Date]])&gt;0,"Not_Active","Active")</f>
        <v>Active</v>
      </c>
      <c r="P551" s="6">
        <f>IF(TBL_Employees[[#This Row],[Emp_status]]="Not_Active",0,1)</f>
        <v>1</v>
      </c>
      <c r="Q551" s="7">
        <f>IFERROR(TBL_Employees[[#This Row],[Bonus %]]*TBL_Employees[[#This Row],[Annual Salary]],0)</f>
        <v>90017.9</v>
      </c>
      <c r="R551" s="7">
        <f>TBL_Employees[[#This Row],[Bonus Amount]]+TBL_Employees[[#This Row],[Annual Salary]]</f>
        <v>347211.9</v>
      </c>
      <c r="S551" s="6">
        <f>YEAR(TBL_Employees[[#This Row],[Hire Date]])</f>
        <v>2014</v>
      </c>
      <c r="T551" s="6">
        <f>WEEKNUM(TBL_Employees[[#This Row],[Hire Date]],1)</f>
        <v>40</v>
      </c>
      <c r="U551" s="6" t="str">
        <f>TEXT(TBL_Employees[[#This Row],[Hire Date]],"dddd")</f>
        <v>Saturday</v>
      </c>
    </row>
    <row r="552" spans="1:21" x14ac:dyDescent="0.2">
      <c r="A552" s="15" t="s">
        <v>1282</v>
      </c>
      <c r="B552" s="15" t="s">
        <v>1283</v>
      </c>
      <c r="C552" s="15" t="s">
        <v>30</v>
      </c>
      <c r="D552" s="15" t="s">
        <v>31</v>
      </c>
      <c r="E552" s="15" t="s">
        <v>16</v>
      </c>
      <c r="F552" s="15" t="s">
        <v>28</v>
      </c>
      <c r="G552" s="15" t="s">
        <v>51</v>
      </c>
      <c r="H552" s="15">
        <v>41</v>
      </c>
      <c r="I552" s="15">
        <v>40929</v>
      </c>
      <c r="J552" s="15">
        <v>94658</v>
      </c>
      <c r="K552" s="15">
        <v>0</v>
      </c>
      <c r="L552" s="15" t="s">
        <v>19</v>
      </c>
      <c r="M552" s="15" t="s">
        <v>45</v>
      </c>
      <c r="N552" s="17" t="s">
        <v>21</v>
      </c>
      <c r="O552" s="5" t="str">
        <f>IF(LEN(TBL_Employees[[#This Row],[Exit Date]])&gt;0,"Not_Active","Active")</f>
        <v>Active</v>
      </c>
      <c r="P552" s="6">
        <f>IF(TBL_Employees[[#This Row],[Emp_status]]="Not_Active",0,1)</f>
        <v>1</v>
      </c>
      <c r="Q552" s="7">
        <f>IFERROR(TBL_Employees[[#This Row],[Bonus %]]*TBL_Employees[[#This Row],[Annual Salary]],0)</f>
        <v>0</v>
      </c>
      <c r="R552" s="7">
        <f>TBL_Employees[[#This Row],[Bonus Amount]]+TBL_Employees[[#This Row],[Annual Salary]]</f>
        <v>94658</v>
      </c>
      <c r="S552" s="6">
        <f>YEAR(TBL_Employees[[#This Row],[Hire Date]])</f>
        <v>2012</v>
      </c>
      <c r="T552" s="6">
        <f>WEEKNUM(TBL_Employees[[#This Row],[Hire Date]],1)</f>
        <v>3</v>
      </c>
      <c r="U552" s="6" t="str">
        <f>TEXT(TBL_Employees[[#This Row],[Hire Date]],"dddd")</f>
        <v>Saturday</v>
      </c>
    </row>
    <row r="553" spans="1:21" x14ac:dyDescent="0.2">
      <c r="A553" s="15" t="s">
        <v>1284</v>
      </c>
      <c r="B553" s="15" t="s">
        <v>1285</v>
      </c>
      <c r="C553" s="15" t="s">
        <v>30</v>
      </c>
      <c r="D553" s="15" t="s">
        <v>31</v>
      </c>
      <c r="E553" s="15" t="s">
        <v>16</v>
      </c>
      <c r="F553" s="15" t="s">
        <v>28</v>
      </c>
      <c r="G553" s="15" t="s">
        <v>24</v>
      </c>
      <c r="H553" s="15">
        <v>55</v>
      </c>
      <c r="I553" s="15">
        <v>40663</v>
      </c>
      <c r="J553" s="15">
        <v>89419</v>
      </c>
      <c r="K553" s="15">
        <v>0</v>
      </c>
      <c r="L553" s="15" t="s">
        <v>33</v>
      </c>
      <c r="M553" s="15" t="s">
        <v>74</v>
      </c>
      <c r="N553" s="17" t="s">
        <v>21</v>
      </c>
      <c r="O553" s="5" t="str">
        <f>IF(LEN(TBL_Employees[[#This Row],[Exit Date]])&gt;0,"Not_Active","Active")</f>
        <v>Active</v>
      </c>
      <c r="P553" s="6">
        <f>IF(TBL_Employees[[#This Row],[Emp_status]]="Not_Active",0,1)</f>
        <v>1</v>
      </c>
      <c r="Q553" s="7">
        <f>IFERROR(TBL_Employees[[#This Row],[Bonus %]]*TBL_Employees[[#This Row],[Annual Salary]],0)</f>
        <v>0</v>
      </c>
      <c r="R553" s="7">
        <f>TBL_Employees[[#This Row],[Bonus Amount]]+TBL_Employees[[#This Row],[Annual Salary]]</f>
        <v>89419</v>
      </c>
      <c r="S553" s="6">
        <f>YEAR(TBL_Employees[[#This Row],[Hire Date]])</f>
        <v>2011</v>
      </c>
      <c r="T553" s="6">
        <f>WEEKNUM(TBL_Employees[[#This Row],[Hire Date]],1)</f>
        <v>18</v>
      </c>
      <c r="U553" s="6" t="str">
        <f>TEXT(TBL_Employees[[#This Row],[Hire Date]],"dddd")</f>
        <v>Saturday</v>
      </c>
    </row>
    <row r="554" spans="1:21" x14ac:dyDescent="0.2">
      <c r="A554" s="15" t="s">
        <v>119</v>
      </c>
      <c r="B554" s="15" t="s">
        <v>1286</v>
      </c>
      <c r="C554" s="15" t="s">
        <v>22</v>
      </c>
      <c r="D554" s="15" t="s">
        <v>23</v>
      </c>
      <c r="E554" s="15" t="s">
        <v>36</v>
      </c>
      <c r="F554" s="15" t="s">
        <v>28</v>
      </c>
      <c r="G554" s="15" t="s">
        <v>47</v>
      </c>
      <c r="H554" s="15">
        <v>45</v>
      </c>
      <c r="I554" s="15">
        <v>42357</v>
      </c>
      <c r="J554" s="15">
        <v>51983</v>
      </c>
      <c r="K554" s="15">
        <v>0</v>
      </c>
      <c r="L554" s="15" t="s">
        <v>19</v>
      </c>
      <c r="M554" s="15" t="s">
        <v>29</v>
      </c>
      <c r="N554" s="17" t="s">
        <v>21</v>
      </c>
      <c r="O554" s="5" t="str">
        <f>IF(LEN(TBL_Employees[[#This Row],[Exit Date]])&gt;0,"Not_Active","Active")</f>
        <v>Active</v>
      </c>
      <c r="P554" s="6">
        <f>IF(TBL_Employees[[#This Row],[Emp_status]]="Not_Active",0,1)</f>
        <v>1</v>
      </c>
      <c r="Q554" s="7">
        <f>IFERROR(TBL_Employees[[#This Row],[Bonus %]]*TBL_Employees[[#This Row],[Annual Salary]],0)</f>
        <v>0</v>
      </c>
      <c r="R554" s="7">
        <f>TBL_Employees[[#This Row],[Bonus Amount]]+TBL_Employees[[#This Row],[Annual Salary]]</f>
        <v>51983</v>
      </c>
      <c r="S554" s="6">
        <f>YEAR(TBL_Employees[[#This Row],[Hire Date]])</f>
        <v>2015</v>
      </c>
      <c r="T554" s="6">
        <f>WEEKNUM(TBL_Employees[[#This Row],[Hire Date]],1)</f>
        <v>51</v>
      </c>
      <c r="U554" s="6" t="str">
        <f>TEXT(TBL_Employees[[#This Row],[Hire Date]],"dddd")</f>
        <v>Saturday</v>
      </c>
    </row>
    <row r="555" spans="1:21" x14ac:dyDescent="0.2">
      <c r="A555" s="15" t="s">
        <v>1287</v>
      </c>
      <c r="B555" s="15" t="s">
        <v>1288</v>
      </c>
      <c r="C555" s="15" t="s">
        <v>40</v>
      </c>
      <c r="D555" s="15" t="s">
        <v>15</v>
      </c>
      <c r="E555" s="15" t="s">
        <v>32</v>
      </c>
      <c r="F555" s="15" t="s">
        <v>17</v>
      </c>
      <c r="G555" s="15" t="s">
        <v>24</v>
      </c>
      <c r="H555" s="15">
        <v>53</v>
      </c>
      <c r="I555" s="15">
        <v>37304</v>
      </c>
      <c r="J555" s="15">
        <v>179494</v>
      </c>
      <c r="K555" s="15">
        <v>0.2</v>
      </c>
      <c r="L555" s="15" t="s">
        <v>33</v>
      </c>
      <c r="M555" s="15" t="s">
        <v>80</v>
      </c>
      <c r="N555" s="17" t="s">
        <v>21</v>
      </c>
      <c r="O555" s="5" t="str">
        <f>IF(LEN(TBL_Employees[[#This Row],[Exit Date]])&gt;0,"Not_Active","Active")</f>
        <v>Active</v>
      </c>
      <c r="P555" s="6">
        <f>IF(TBL_Employees[[#This Row],[Emp_status]]="Not_Active",0,1)</f>
        <v>1</v>
      </c>
      <c r="Q555" s="7">
        <f>IFERROR(TBL_Employees[[#This Row],[Bonus %]]*TBL_Employees[[#This Row],[Annual Salary]],0)</f>
        <v>35898.800000000003</v>
      </c>
      <c r="R555" s="7">
        <f>TBL_Employees[[#This Row],[Bonus Amount]]+TBL_Employees[[#This Row],[Annual Salary]]</f>
        <v>215392.8</v>
      </c>
      <c r="S555" s="6">
        <f>YEAR(TBL_Employees[[#This Row],[Hire Date]])</f>
        <v>2002</v>
      </c>
      <c r="T555" s="6">
        <f>WEEKNUM(TBL_Employees[[#This Row],[Hire Date]],1)</f>
        <v>8</v>
      </c>
      <c r="U555" s="6" t="str">
        <f>TEXT(TBL_Employees[[#This Row],[Hire Date]],"dddd")</f>
        <v>Sunday</v>
      </c>
    </row>
    <row r="556" spans="1:21" x14ac:dyDescent="0.2">
      <c r="A556" s="15" t="s">
        <v>323</v>
      </c>
      <c r="B556" s="15" t="s">
        <v>1289</v>
      </c>
      <c r="C556" s="15" t="s">
        <v>91</v>
      </c>
      <c r="D556" s="15" t="s">
        <v>27</v>
      </c>
      <c r="E556" s="15" t="s">
        <v>32</v>
      </c>
      <c r="F556" s="15" t="s">
        <v>28</v>
      </c>
      <c r="G556" s="15" t="s">
        <v>51</v>
      </c>
      <c r="H556" s="15">
        <v>49</v>
      </c>
      <c r="I556" s="15">
        <v>42545</v>
      </c>
      <c r="J556" s="15">
        <v>68426</v>
      </c>
      <c r="K556" s="15">
        <v>0</v>
      </c>
      <c r="L556" s="15" t="s">
        <v>52</v>
      </c>
      <c r="M556" s="15" t="s">
        <v>66</v>
      </c>
      <c r="N556" s="17" t="s">
        <v>21</v>
      </c>
      <c r="O556" s="5" t="str">
        <f>IF(LEN(TBL_Employees[[#This Row],[Exit Date]])&gt;0,"Not_Active","Active")</f>
        <v>Active</v>
      </c>
      <c r="P556" s="6">
        <f>IF(TBL_Employees[[#This Row],[Emp_status]]="Not_Active",0,1)</f>
        <v>1</v>
      </c>
      <c r="Q556" s="7">
        <f>IFERROR(TBL_Employees[[#This Row],[Bonus %]]*TBL_Employees[[#This Row],[Annual Salary]],0)</f>
        <v>0</v>
      </c>
      <c r="R556" s="7">
        <f>TBL_Employees[[#This Row],[Bonus Amount]]+TBL_Employees[[#This Row],[Annual Salary]]</f>
        <v>68426</v>
      </c>
      <c r="S556" s="6">
        <f>YEAR(TBL_Employees[[#This Row],[Hire Date]])</f>
        <v>2016</v>
      </c>
      <c r="T556" s="6">
        <f>WEEKNUM(TBL_Employees[[#This Row],[Hire Date]],1)</f>
        <v>26</v>
      </c>
      <c r="U556" s="6" t="str">
        <f>TEXT(TBL_Employees[[#This Row],[Hire Date]],"dddd")</f>
        <v>Friday</v>
      </c>
    </row>
    <row r="557" spans="1:21" x14ac:dyDescent="0.2">
      <c r="A557" s="15" t="s">
        <v>398</v>
      </c>
      <c r="B557" s="15" t="s">
        <v>1290</v>
      </c>
      <c r="C557" s="15" t="s">
        <v>61</v>
      </c>
      <c r="D557" s="15" t="s">
        <v>15</v>
      </c>
      <c r="E557" s="15" t="s">
        <v>32</v>
      </c>
      <c r="F557" s="15" t="s">
        <v>17</v>
      </c>
      <c r="G557" s="15" t="s">
        <v>51</v>
      </c>
      <c r="H557" s="15">
        <v>55</v>
      </c>
      <c r="I557" s="15">
        <v>42772</v>
      </c>
      <c r="J557" s="15">
        <v>144986</v>
      </c>
      <c r="K557" s="15">
        <v>0.12</v>
      </c>
      <c r="L557" s="15" t="s">
        <v>19</v>
      </c>
      <c r="M557" s="15" t="s">
        <v>39</v>
      </c>
      <c r="N557" s="17" t="s">
        <v>21</v>
      </c>
      <c r="O557" s="5" t="str">
        <f>IF(LEN(TBL_Employees[[#This Row],[Exit Date]])&gt;0,"Not_Active","Active")</f>
        <v>Active</v>
      </c>
      <c r="P557" s="6">
        <f>IF(TBL_Employees[[#This Row],[Emp_status]]="Not_Active",0,1)</f>
        <v>1</v>
      </c>
      <c r="Q557" s="7">
        <f>IFERROR(TBL_Employees[[#This Row],[Bonus %]]*TBL_Employees[[#This Row],[Annual Salary]],0)</f>
        <v>17398.32</v>
      </c>
      <c r="R557" s="7">
        <f>TBL_Employees[[#This Row],[Bonus Amount]]+TBL_Employees[[#This Row],[Annual Salary]]</f>
        <v>162384.32000000001</v>
      </c>
      <c r="S557" s="6">
        <f>YEAR(TBL_Employees[[#This Row],[Hire Date]])</f>
        <v>2017</v>
      </c>
      <c r="T557" s="6">
        <f>WEEKNUM(TBL_Employees[[#This Row],[Hire Date]],1)</f>
        <v>6</v>
      </c>
      <c r="U557" s="6" t="str">
        <f>TEXT(TBL_Employees[[#This Row],[Hire Date]],"dddd")</f>
        <v>Monday</v>
      </c>
    </row>
    <row r="558" spans="1:21" x14ac:dyDescent="0.2">
      <c r="A558" s="15" t="s">
        <v>385</v>
      </c>
      <c r="B558" s="15" t="s">
        <v>1291</v>
      </c>
      <c r="C558" s="15" t="s">
        <v>94</v>
      </c>
      <c r="D558" s="15" t="s">
        <v>50</v>
      </c>
      <c r="E558" s="15" t="s">
        <v>44</v>
      </c>
      <c r="F558" s="15" t="s">
        <v>17</v>
      </c>
      <c r="G558" s="15" t="s">
        <v>24</v>
      </c>
      <c r="H558" s="15">
        <v>45</v>
      </c>
      <c r="I558" s="15">
        <v>36754</v>
      </c>
      <c r="J558" s="15">
        <v>60113</v>
      </c>
      <c r="K558" s="15">
        <v>0</v>
      </c>
      <c r="L558" s="15" t="s">
        <v>19</v>
      </c>
      <c r="M558" s="15" t="s">
        <v>20</v>
      </c>
      <c r="N558" s="17" t="s">
        <v>21</v>
      </c>
      <c r="O558" s="5" t="str">
        <f>IF(LEN(TBL_Employees[[#This Row],[Exit Date]])&gt;0,"Not_Active","Active")</f>
        <v>Active</v>
      </c>
      <c r="P558" s="6">
        <f>IF(TBL_Employees[[#This Row],[Emp_status]]="Not_Active",0,1)</f>
        <v>1</v>
      </c>
      <c r="Q558" s="7">
        <f>IFERROR(TBL_Employees[[#This Row],[Bonus %]]*TBL_Employees[[#This Row],[Annual Salary]],0)</f>
        <v>0</v>
      </c>
      <c r="R558" s="7">
        <f>TBL_Employees[[#This Row],[Bonus Amount]]+TBL_Employees[[#This Row],[Annual Salary]]</f>
        <v>60113</v>
      </c>
      <c r="S558" s="6">
        <f>YEAR(TBL_Employees[[#This Row],[Hire Date]])</f>
        <v>2000</v>
      </c>
      <c r="T558" s="6">
        <f>WEEKNUM(TBL_Employees[[#This Row],[Hire Date]],1)</f>
        <v>34</v>
      </c>
      <c r="U558" s="6" t="str">
        <f>TEXT(TBL_Employees[[#This Row],[Hire Date]],"dddd")</f>
        <v>Wednesday</v>
      </c>
    </row>
    <row r="559" spans="1:21" x14ac:dyDescent="0.2">
      <c r="A559" s="15" t="s">
        <v>558</v>
      </c>
      <c r="B559" s="15" t="s">
        <v>1292</v>
      </c>
      <c r="C559" s="15" t="s">
        <v>22</v>
      </c>
      <c r="D559" s="15" t="s">
        <v>23</v>
      </c>
      <c r="E559" s="15" t="s">
        <v>16</v>
      </c>
      <c r="F559" s="15" t="s">
        <v>17</v>
      </c>
      <c r="G559" s="15" t="s">
        <v>51</v>
      </c>
      <c r="H559" s="15">
        <v>52</v>
      </c>
      <c r="I559" s="15">
        <v>44304</v>
      </c>
      <c r="J559" s="15">
        <v>50548</v>
      </c>
      <c r="K559" s="15">
        <v>0</v>
      </c>
      <c r="L559" s="15" t="s">
        <v>52</v>
      </c>
      <c r="M559" s="15" t="s">
        <v>53</v>
      </c>
      <c r="N559" s="17" t="s">
        <v>21</v>
      </c>
      <c r="O559" s="5" t="str">
        <f>IF(LEN(TBL_Employees[[#This Row],[Exit Date]])&gt;0,"Not_Active","Active")</f>
        <v>Active</v>
      </c>
      <c r="P559" s="6">
        <f>IF(TBL_Employees[[#This Row],[Emp_status]]="Not_Active",0,1)</f>
        <v>1</v>
      </c>
      <c r="Q559" s="7">
        <f>IFERROR(TBL_Employees[[#This Row],[Bonus %]]*TBL_Employees[[#This Row],[Annual Salary]],0)</f>
        <v>0</v>
      </c>
      <c r="R559" s="7">
        <f>TBL_Employees[[#This Row],[Bonus Amount]]+TBL_Employees[[#This Row],[Annual Salary]]</f>
        <v>50548</v>
      </c>
      <c r="S559" s="6">
        <f>YEAR(TBL_Employees[[#This Row],[Hire Date]])</f>
        <v>2021</v>
      </c>
      <c r="T559" s="6">
        <f>WEEKNUM(TBL_Employees[[#This Row],[Hire Date]],1)</f>
        <v>17</v>
      </c>
      <c r="U559" s="6" t="str">
        <f>TEXT(TBL_Employees[[#This Row],[Hire Date]],"dddd")</f>
        <v>Sunday</v>
      </c>
    </row>
    <row r="560" spans="1:21" x14ac:dyDescent="0.2">
      <c r="A560" s="15" t="s">
        <v>93</v>
      </c>
      <c r="B560" s="15" t="s">
        <v>1293</v>
      </c>
      <c r="C560" s="15" t="s">
        <v>64</v>
      </c>
      <c r="D560" s="15" t="s">
        <v>43</v>
      </c>
      <c r="E560" s="15" t="s">
        <v>36</v>
      </c>
      <c r="F560" s="15" t="s">
        <v>17</v>
      </c>
      <c r="G560" s="15" t="s">
        <v>18</v>
      </c>
      <c r="H560" s="15">
        <v>33</v>
      </c>
      <c r="I560" s="15">
        <v>43904</v>
      </c>
      <c r="J560" s="15">
        <v>68846</v>
      </c>
      <c r="K560" s="15">
        <v>0</v>
      </c>
      <c r="L560" s="15" t="s">
        <v>19</v>
      </c>
      <c r="M560" s="15" t="s">
        <v>20</v>
      </c>
      <c r="N560" s="17" t="s">
        <v>21</v>
      </c>
      <c r="O560" s="5" t="str">
        <f>IF(LEN(TBL_Employees[[#This Row],[Exit Date]])&gt;0,"Not_Active","Active")</f>
        <v>Active</v>
      </c>
      <c r="P560" s="6">
        <f>IF(TBL_Employees[[#This Row],[Emp_status]]="Not_Active",0,1)</f>
        <v>1</v>
      </c>
      <c r="Q560" s="7">
        <f>IFERROR(TBL_Employees[[#This Row],[Bonus %]]*TBL_Employees[[#This Row],[Annual Salary]],0)</f>
        <v>0</v>
      </c>
      <c r="R560" s="7">
        <f>TBL_Employees[[#This Row],[Bonus Amount]]+TBL_Employees[[#This Row],[Annual Salary]]</f>
        <v>68846</v>
      </c>
      <c r="S560" s="6">
        <f>YEAR(TBL_Employees[[#This Row],[Hire Date]])</f>
        <v>2020</v>
      </c>
      <c r="T560" s="6">
        <f>WEEKNUM(TBL_Employees[[#This Row],[Hire Date]],1)</f>
        <v>11</v>
      </c>
      <c r="U560" s="6" t="str">
        <f>TEXT(TBL_Employees[[#This Row],[Hire Date]],"dddd")</f>
        <v>Saturday</v>
      </c>
    </row>
    <row r="561" spans="1:21" x14ac:dyDescent="0.2">
      <c r="A561" s="15" t="s">
        <v>787</v>
      </c>
      <c r="B561" s="15" t="s">
        <v>1294</v>
      </c>
      <c r="C561" s="15" t="s">
        <v>88</v>
      </c>
      <c r="D561" s="15" t="s">
        <v>27</v>
      </c>
      <c r="E561" s="15" t="s">
        <v>32</v>
      </c>
      <c r="F561" s="15" t="s">
        <v>17</v>
      </c>
      <c r="G561" s="15" t="s">
        <v>51</v>
      </c>
      <c r="H561" s="15">
        <v>59</v>
      </c>
      <c r="I561" s="15">
        <v>41717</v>
      </c>
      <c r="J561" s="15">
        <v>90901</v>
      </c>
      <c r="K561" s="15">
        <v>0</v>
      </c>
      <c r="L561" s="15" t="s">
        <v>19</v>
      </c>
      <c r="M561" s="15" t="s">
        <v>63</v>
      </c>
      <c r="N561" s="17" t="s">
        <v>21</v>
      </c>
      <c r="O561" s="5" t="str">
        <f>IF(LEN(TBL_Employees[[#This Row],[Exit Date]])&gt;0,"Not_Active","Active")</f>
        <v>Active</v>
      </c>
      <c r="P561" s="6">
        <f>IF(TBL_Employees[[#This Row],[Emp_status]]="Not_Active",0,1)</f>
        <v>1</v>
      </c>
      <c r="Q561" s="7">
        <f>IFERROR(TBL_Employees[[#This Row],[Bonus %]]*TBL_Employees[[#This Row],[Annual Salary]],0)</f>
        <v>0</v>
      </c>
      <c r="R561" s="7">
        <f>TBL_Employees[[#This Row],[Bonus Amount]]+TBL_Employees[[#This Row],[Annual Salary]]</f>
        <v>90901</v>
      </c>
      <c r="S561" s="6">
        <f>YEAR(TBL_Employees[[#This Row],[Hire Date]])</f>
        <v>2014</v>
      </c>
      <c r="T561" s="6">
        <f>WEEKNUM(TBL_Employees[[#This Row],[Hire Date]],1)</f>
        <v>12</v>
      </c>
      <c r="U561" s="6" t="str">
        <f>TEXT(TBL_Employees[[#This Row],[Hire Date]],"dddd")</f>
        <v>Wednesday</v>
      </c>
    </row>
    <row r="562" spans="1:21" x14ac:dyDescent="0.2">
      <c r="A562" s="15" t="s">
        <v>1295</v>
      </c>
      <c r="B562" s="15" t="s">
        <v>1296</v>
      </c>
      <c r="C562" s="15" t="s">
        <v>62</v>
      </c>
      <c r="D562" s="15" t="s">
        <v>65</v>
      </c>
      <c r="E562" s="15" t="s">
        <v>32</v>
      </c>
      <c r="F562" s="15" t="s">
        <v>17</v>
      </c>
      <c r="G562" s="15" t="s">
        <v>24</v>
      </c>
      <c r="H562" s="15">
        <v>50</v>
      </c>
      <c r="I562" s="15">
        <v>41155</v>
      </c>
      <c r="J562" s="15">
        <v>102033</v>
      </c>
      <c r="K562" s="15">
        <v>0.08</v>
      </c>
      <c r="L562" s="15" t="s">
        <v>19</v>
      </c>
      <c r="M562" s="15" t="s">
        <v>25</v>
      </c>
      <c r="N562" s="17" t="s">
        <v>21</v>
      </c>
      <c r="O562" s="5" t="str">
        <f>IF(LEN(TBL_Employees[[#This Row],[Exit Date]])&gt;0,"Not_Active","Active")</f>
        <v>Active</v>
      </c>
      <c r="P562" s="6">
        <f>IF(TBL_Employees[[#This Row],[Emp_status]]="Not_Active",0,1)</f>
        <v>1</v>
      </c>
      <c r="Q562" s="7">
        <f>IFERROR(TBL_Employees[[#This Row],[Bonus %]]*TBL_Employees[[#This Row],[Annual Salary]],0)</f>
        <v>8162.64</v>
      </c>
      <c r="R562" s="7">
        <f>TBL_Employees[[#This Row],[Bonus Amount]]+TBL_Employees[[#This Row],[Annual Salary]]</f>
        <v>110195.64</v>
      </c>
      <c r="S562" s="6">
        <f>YEAR(TBL_Employees[[#This Row],[Hire Date]])</f>
        <v>2012</v>
      </c>
      <c r="T562" s="6">
        <f>WEEKNUM(TBL_Employees[[#This Row],[Hire Date]],1)</f>
        <v>36</v>
      </c>
      <c r="U562" s="6" t="str">
        <f>TEXT(TBL_Employees[[#This Row],[Hire Date]],"dddd")</f>
        <v>Monday</v>
      </c>
    </row>
    <row r="563" spans="1:21" x14ac:dyDescent="0.2">
      <c r="A563" s="15" t="s">
        <v>1297</v>
      </c>
      <c r="B563" s="15" t="s">
        <v>1298</v>
      </c>
      <c r="C563" s="15" t="s">
        <v>40</v>
      </c>
      <c r="D563" s="15" t="s">
        <v>50</v>
      </c>
      <c r="E563" s="15" t="s">
        <v>36</v>
      </c>
      <c r="F563" s="15" t="s">
        <v>17</v>
      </c>
      <c r="G563" s="15" t="s">
        <v>18</v>
      </c>
      <c r="H563" s="15">
        <v>61</v>
      </c>
      <c r="I563" s="15">
        <v>44219</v>
      </c>
      <c r="J563" s="15">
        <v>151783</v>
      </c>
      <c r="K563" s="15">
        <v>0.26</v>
      </c>
      <c r="L563" s="15" t="s">
        <v>19</v>
      </c>
      <c r="M563" s="15" t="s">
        <v>63</v>
      </c>
      <c r="N563" s="17" t="s">
        <v>21</v>
      </c>
      <c r="O563" s="5" t="str">
        <f>IF(LEN(TBL_Employees[[#This Row],[Exit Date]])&gt;0,"Not_Active","Active")</f>
        <v>Active</v>
      </c>
      <c r="P563" s="6">
        <f>IF(TBL_Employees[[#This Row],[Emp_status]]="Not_Active",0,1)</f>
        <v>1</v>
      </c>
      <c r="Q563" s="7">
        <f>IFERROR(TBL_Employees[[#This Row],[Bonus %]]*TBL_Employees[[#This Row],[Annual Salary]],0)</f>
        <v>39463.58</v>
      </c>
      <c r="R563" s="7">
        <f>TBL_Employees[[#This Row],[Bonus Amount]]+TBL_Employees[[#This Row],[Annual Salary]]</f>
        <v>191246.58000000002</v>
      </c>
      <c r="S563" s="6">
        <f>YEAR(TBL_Employees[[#This Row],[Hire Date]])</f>
        <v>2021</v>
      </c>
      <c r="T563" s="6">
        <f>WEEKNUM(TBL_Employees[[#This Row],[Hire Date]],1)</f>
        <v>4</v>
      </c>
      <c r="U563" s="6" t="str">
        <f>TEXT(TBL_Employees[[#This Row],[Hire Date]],"dddd")</f>
        <v>Saturday</v>
      </c>
    </row>
    <row r="564" spans="1:21" x14ac:dyDescent="0.2">
      <c r="A564" s="15" t="s">
        <v>388</v>
      </c>
      <c r="B564" s="15" t="s">
        <v>1299</v>
      </c>
      <c r="C564" s="15" t="s">
        <v>40</v>
      </c>
      <c r="D564" s="15" t="s">
        <v>31</v>
      </c>
      <c r="E564" s="15" t="s">
        <v>32</v>
      </c>
      <c r="F564" s="15" t="s">
        <v>17</v>
      </c>
      <c r="G564" s="15" t="s">
        <v>51</v>
      </c>
      <c r="H564" s="15">
        <v>27</v>
      </c>
      <c r="I564" s="15">
        <v>43441</v>
      </c>
      <c r="J564" s="15">
        <v>170164</v>
      </c>
      <c r="K564" s="15">
        <v>0.17</v>
      </c>
      <c r="L564" s="15" t="s">
        <v>19</v>
      </c>
      <c r="M564" s="15" t="s">
        <v>25</v>
      </c>
      <c r="N564" s="17" t="s">
        <v>21</v>
      </c>
      <c r="O564" s="5" t="str">
        <f>IF(LEN(TBL_Employees[[#This Row],[Exit Date]])&gt;0,"Not_Active","Active")</f>
        <v>Active</v>
      </c>
      <c r="P564" s="6">
        <f>IF(TBL_Employees[[#This Row],[Emp_status]]="Not_Active",0,1)</f>
        <v>1</v>
      </c>
      <c r="Q564" s="7">
        <f>IFERROR(TBL_Employees[[#This Row],[Bonus %]]*TBL_Employees[[#This Row],[Annual Salary]],0)</f>
        <v>28927.88</v>
      </c>
      <c r="R564" s="7">
        <f>TBL_Employees[[#This Row],[Bonus Amount]]+TBL_Employees[[#This Row],[Annual Salary]]</f>
        <v>199091.88</v>
      </c>
      <c r="S564" s="6">
        <f>YEAR(TBL_Employees[[#This Row],[Hire Date]])</f>
        <v>2018</v>
      </c>
      <c r="T564" s="6">
        <f>WEEKNUM(TBL_Employees[[#This Row],[Hire Date]],1)</f>
        <v>49</v>
      </c>
      <c r="U564" s="6" t="str">
        <f>TEXT(TBL_Employees[[#This Row],[Hire Date]],"dddd")</f>
        <v>Friday</v>
      </c>
    </row>
    <row r="565" spans="1:21" x14ac:dyDescent="0.2">
      <c r="A565" s="15" t="s">
        <v>123</v>
      </c>
      <c r="B565" s="15" t="s">
        <v>1300</v>
      </c>
      <c r="C565" s="15" t="s">
        <v>61</v>
      </c>
      <c r="D565" s="15" t="s">
        <v>43</v>
      </c>
      <c r="E565" s="15" t="s">
        <v>44</v>
      </c>
      <c r="F565" s="15" t="s">
        <v>17</v>
      </c>
      <c r="G565" s="15" t="s">
        <v>24</v>
      </c>
      <c r="H565" s="15">
        <v>35</v>
      </c>
      <c r="I565" s="15">
        <v>41690</v>
      </c>
      <c r="J565" s="15">
        <v>155905</v>
      </c>
      <c r="K565" s="15">
        <v>0.14000000000000001</v>
      </c>
      <c r="L565" s="15" t="s">
        <v>19</v>
      </c>
      <c r="M565" s="15" t="s">
        <v>39</v>
      </c>
      <c r="N565" s="17" t="s">
        <v>21</v>
      </c>
      <c r="O565" s="5" t="str">
        <f>IF(LEN(TBL_Employees[[#This Row],[Exit Date]])&gt;0,"Not_Active","Active")</f>
        <v>Active</v>
      </c>
      <c r="P565" s="6">
        <f>IF(TBL_Employees[[#This Row],[Emp_status]]="Not_Active",0,1)</f>
        <v>1</v>
      </c>
      <c r="Q565" s="7">
        <f>IFERROR(TBL_Employees[[#This Row],[Bonus %]]*TBL_Employees[[#This Row],[Annual Salary]],0)</f>
        <v>21826.7</v>
      </c>
      <c r="R565" s="7">
        <f>TBL_Employees[[#This Row],[Bonus Amount]]+TBL_Employees[[#This Row],[Annual Salary]]</f>
        <v>177731.7</v>
      </c>
      <c r="S565" s="6">
        <f>YEAR(TBL_Employees[[#This Row],[Hire Date]])</f>
        <v>2014</v>
      </c>
      <c r="T565" s="6">
        <f>WEEKNUM(TBL_Employees[[#This Row],[Hire Date]],1)</f>
        <v>8</v>
      </c>
      <c r="U565" s="6" t="str">
        <f>TEXT(TBL_Employees[[#This Row],[Hire Date]],"dddd")</f>
        <v>Thursday</v>
      </c>
    </row>
    <row r="566" spans="1:21" x14ac:dyDescent="0.2">
      <c r="A566" s="15" t="s">
        <v>1094</v>
      </c>
      <c r="B566" s="15" t="s">
        <v>1301</v>
      </c>
      <c r="C566" s="15" t="s">
        <v>68</v>
      </c>
      <c r="D566" s="15" t="s">
        <v>50</v>
      </c>
      <c r="E566" s="15" t="s">
        <v>32</v>
      </c>
      <c r="F566" s="15" t="s">
        <v>28</v>
      </c>
      <c r="G566" s="15" t="s">
        <v>24</v>
      </c>
      <c r="H566" s="15">
        <v>40</v>
      </c>
      <c r="I566" s="15">
        <v>42721</v>
      </c>
      <c r="J566" s="15">
        <v>50733</v>
      </c>
      <c r="K566" s="15">
        <v>0</v>
      </c>
      <c r="L566" s="15" t="s">
        <v>19</v>
      </c>
      <c r="M566" s="15" t="s">
        <v>45</v>
      </c>
      <c r="N566" s="17" t="s">
        <v>21</v>
      </c>
      <c r="O566" s="5" t="str">
        <f>IF(LEN(TBL_Employees[[#This Row],[Exit Date]])&gt;0,"Not_Active","Active")</f>
        <v>Active</v>
      </c>
      <c r="P566" s="6">
        <f>IF(TBL_Employees[[#This Row],[Emp_status]]="Not_Active",0,1)</f>
        <v>1</v>
      </c>
      <c r="Q566" s="7">
        <f>IFERROR(TBL_Employees[[#This Row],[Bonus %]]*TBL_Employees[[#This Row],[Annual Salary]],0)</f>
        <v>0</v>
      </c>
      <c r="R566" s="7">
        <f>TBL_Employees[[#This Row],[Bonus Amount]]+TBL_Employees[[#This Row],[Annual Salary]]</f>
        <v>50733</v>
      </c>
      <c r="S566" s="6">
        <f>YEAR(TBL_Employees[[#This Row],[Hire Date]])</f>
        <v>2016</v>
      </c>
      <c r="T566" s="6">
        <f>WEEKNUM(TBL_Employees[[#This Row],[Hire Date]],1)</f>
        <v>51</v>
      </c>
      <c r="U566" s="6" t="str">
        <f>TEXT(TBL_Employees[[#This Row],[Hire Date]],"dddd")</f>
        <v>Saturday</v>
      </c>
    </row>
    <row r="567" spans="1:21" x14ac:dyDescent="0.2">
      <c r="A567" s="15" t="s">
        <v>148</v>
      </c>
      <c r="B567" s="15" t="s">
        <v>1302</v>
      </c>
      <c r="C567" s="15" t="s">
        <v>77</v>
      </c>
      <c r="D567" s="15" t="s">
        <v>23</v>
      </c>
      <c r="E567" s="15" t="s">
        <v>32</v>
      </c>
      <c r="F567" s="15" t="s">
        <v>17</v>
      </c>
      <c r="G567" s="15" t="s">
        <v>18</v>
      </c>
      <c r="H567" s="15">
        <v>30</v>
      </c>
      <c r="I567" s="15">
        <v>42761</v>
      </c>
      <c r="J567" s="15">
        <v>88663</v>
      </c>
      <c r="K567" s="15">
        <v>0</v>
      </c>
      <c r="L567" s="15" t="s">
        <v>19</v>
      </c>
      <c r="M567" s="15" t="s">
        <v>39</v>
      </c>
      <c r="N567" s="17" t="s">
        <v>21</v>
      </c>
      <c r="O567" s="5" t="str">
        <f>IF(LEN(TBL_Employees[[#This Row],[Exit Date]])&gt;0,"Not_Active","Active")</f>
        <v>Active</v>
      </c>
      <c r="P567" s="6">
        <f>IF(TBL_Employees[[#This Row],[Emp_status]]="Not_Active",0,1)</f>
        <v>1</v>
      </c>
      <c r="Q567" s="7">
        <f>IFERROR(TBL_Employees[[#This Row],[Bonus %]]*TBL_Employees[[#This Row],[Annual Salary]],0)</f>
        <v>0</v>
      </c>
      <c r="R567" s="7">
        <f>TBL_Employees[[#This Row],[Bonus Amount]]+TBL_Employees[[#This Row],[Annual Salary]]</f>
        <v>88663</v>
      </c>
      <c r="S567" s="6">
        <f>YEAR(TBL_Employees[[#This Row],[Hire Date]])</f>
        <v>2017</v>
      </c>
      <c r="T567" s="6">
        <f>WEEKNUM(TBL_Employees[[#This Row],[Hire Date]],1)</f>
        <v>4</v>
      </c>
      <c r="U567" s="6" t="str">
        <f>TEXT(TBL_Employees[[#This Row],[Hire Date]],"dddd")</f>
        <v>Thursday</v>
      </c>
    </row>
    <row r="568" spans="1:21" x14ac:dyDescent="0.2">
      <c r="A568" s="15" t="s">
        <v>158</v>
      </c>
      <c r="B568" s="15" t="s">
        <v>1303</v>
      </c>
      <c r="C568" s="15" t="s">
        <v>129</v>
      </c>
      <c r="D568" s="15" t="s">
        <v>31</v>
      </c>
      <c r="E568" s="15" t="s">
        <v>36</v>
      </c>
      <c r="F568" s="15" t="s">
        <v>28</v>
      </c>
      <c r="G568" s="15" t="s">
        <v>24</v>
      </c>
      <c r="H568" s="15">
        <v>60</v>
      </c>
      <c r="I568" s="15">
        <v>33890</v>
      </c>
      <c r="J568" s="15">
        <v>88213</v>
      </c>
      <c r="K568" s="15">
        <v>0</v>
      </c>
      <c r="L568" s="15" t="s">
        <v>33</v>
      </c>
      <c r="M568" s="15" t="s">
        <v>80</v>
      </c>
      <c r="N568" s="17" t="s">
        <v>21</v>
      </c>
      <c r="O568" s="5" t="str">
        <f>IF(LEN(TBL_Employees[[#This Row],[Exit Date]])&gt;0,"Not_Active","Active")</f>
        <v>Active</v>
      </c>
      <c r="P568" s="6">
        <f>IF(TBL_Employees[[#This Row],[Emp_status]]="Not_Active",0,1)</f>
        <v>1</v>
      </c>
      <c r="Q568" s="7">
        <f>IFERROR(TBL_Employees[[#This Row],[Bonus %]]*TBL_Employees[[#This Row],[Annual Salary]],0)</f>
        <v>0</v>
      </c>
      <c r="R568" s="7">
        <f>TBL_Employees[[#This Row],[Bonus Amount]]+TBL_Employees[[#This Row],[Annual Salary]]</f>
        <v>88213</v>
      </c>
      <c r="S568" s="6">
        <f>YEAR(TBL_Employees[[#This Row],[Hire Date]])</f>
        <v>1992</v>
      </c>
      <c r="T568" s="6">
        <f>WEEKNUM(TBL_Employees[[#This Row],[Hire Date]],1)</f>
        <v>42</v>
      </c>
      <c r="U568" s="6" t="str">
        <f>TEXT(TBL_Employees[[#This Row],[Hire Date]],"dddd")</f>
        <v>Tuesday</v>
      </c>
    </row>
    <row r="569" spans="1:21" x14ac:dyDescent="0.2">
      <c r="A569" s="15" t="s">
        <v>250</v>
      </c>
      <c r="B569" s="15" t="s">
        <v>1304</v>
      </c>
      <c r="C569" s="15" t="s">
        <v>64</v>
      </c>
      <c r="D569" s="15" t="s">
        <v>50</v>
      </c>
      <c r="E569" s="15" t="s">
        <v>44</v>
      </c>
      <c r="F569" s="15" t="s">
        <v>28</v>
      </c>
      <c r="G569" s="15" t="s">
        <v>24</v>
      </c>
      <c r="H569" s="15">
        <v>55</v>
      </c>
      <c r="I569" s="15">
        <v>44410</v>
      </c>
      <c r="J569" s="15">
        <v>67130</v>
      </c>
      <c r="K569" s="15">
        <v>0</v>
      </c>
      <c r="L569" s="15" t="s">
        <v>19</v>
      </c>
      <c r="M569" s="15" t="s">
        <v>45</v>
      </c>
      <c r="N569" s="17" t="s">
        <v>21</v>
      </c>
      <c r="O569" s="5" t="str">
        <f>IF(LEN(TBL_Employees[[#This Row],[Exit Date]])&gt;0,"Not_Active","Active")</f>
        <v>Active</v>
      </c>
      <c r="P569" s="6">
        <f>IF(TBL_Employees[[#This Row],[Emp_status]]="Not_Active",0,1)</f>
        <v>1</v>
      </c>
      <c r="Q569" s="7">
        <f>IFERROR(TBL_Employees[[#This Row],[Bonus %]]*TBL_Employees[[#This Row],[Annual Salary]],0)</f>
        <v>0</v>
      </c>
      <c r="R569" s="7">
        <f>TBL_Employees[[#This Row],[Bonus Amount]]+TBL_Employees[[#This Row],[Annual Salary]]</f>
        <v>67130</v>
      </c>
      <c r="S569" s="6">
        <f>YEAR(TBL_Employees[[#This Row],[Hire Date]])</f>
        <v>2021</v>
      </c>
      <c r="T569" s="6">
        <f>WEEKNUM(TBL_Employees[[#This Row],[Hire Date]],1)</f>
        <v>32</v>
      </c>
      <c r="U569" s="6" t="str">
        <f>TEXT(TBL_Employees[[#This Row],[Hire Date]],"dddd")</f>
        <v>Monday</v>
      </c>
    </row>
    <row r="570" spans="1:21" x14ac:dyDescent="0.2">
      <c r="A570" s="15" t="s">
        <v>610</v>
      </c>
      <c r="B570" s="15" t="s">
        <v>1305</v>
      </c>
      <c r="C570" s="15" t="s">
        <v>42</v>
      </c>
      <c r="D570" s="15" t="s">
        <v>15</v>
      </c>
      <c r="E570" s="15" t="s">
        <v>44</v>
      </c>
      <c r="F570" s="15" t="s">
        <v>17</v>
      </c>
      <c r="G570" s="15" t="s">
        <v>24</v>
      </c>
      <c r="H570" s="15">
        <v>33</v>
      </c>
      <c r="I570" s="15">
        <v>42285</v>
      </c>
      <c r="J570" s="15">
        <v>94876</v>
      </c>
      <c r="K570" s="15">
        <v>0</v>
      </c>
      <c r="L570" s="15" t="s">
        <v>19</v>
      </c>
      <c r="M570" s="15" t="s">
        <v>45</v>
      </c>
      <c r="N570" s="17" t="s">
        <v>21</v>
      </c>
      <c r="O570" s="5" t="str">
        <f>IF(LEN(TBL_Employees[[#This Row],[Exit Date]])&gt;0,"Not_Active","Active")</f>
        <v>Active</v>
      </c>
      <c r="P570" s="6">
        <f>IF(TBL_Employees[[#This Row],[Emp_status]]="Not_Active",0,1)</f>
        <v>1</v>
      </c>
      <c r="Q570" s="7">
        <f>IFERROR(TBL_Employees[[#This Row],[Bonus %]]*TBL_Employees[[#This Row],[Annual Salary]],0)</f>
        <v>0</v>
      </c>
      <c r="R570" s="7">
        <f>TBL_Employees[[#This Row],[Bonus Amount]]+TBL_Employees[[#This Row],[Annual Salary]]</f>
        <v>94876</v>
      </c>
      <c r="S570" s="6">
        <f>YEAR(TBL_Employees[[#This Row],[Hire Date]])</f>
        <v>2015</v>
      </c>
      <c r="T570" s="6">
        <f>WEEKNUM(TBL_Employees[[#This Row],[Hire Date]],1)</f>
        <v>41</v>
      </c>
      <c r="U570" s="6" t="str">
        <f>TEXT(TBL_Employees[[#This Row],[Hire Date]],"dddd")</f>
        <v>Thursday</v>
      </c>
    </row>
    <row r="571" spans="1:21" x14ac:dyDescent="0.2">
      <c r="A571" s="15" t="s">
        <v>1306</v>
      </c>
      <c r="B571" s="15" t="s">
        <v>1307</v>
      </c>
      <c r="C571" s="15" t="s">
        <v>86</v>
      </c>
      <c r="D571" s="15" t="s">
        <v>31</v>
      </c>
      <c r="E571" s="15" t="s">
        <v>44</v>
      </c>
      <c r="F571" s="15" t="s">
        <v>28</v>
      </c>
      <c r="G571" s="15" t="s">
        <v>51</v>
      </c>
      <c r="H571" s="15">
        <v>62</v>
      </c>
      <c r="I571" s="15">
        <v>34616</v>
      </c>
      <c r="J571" s="15">
        <v>98230</v>
      </c>
      <c r="K571" s="15">
        <v>0</v>
      </c>
      <c r="L571" s="15" t="s">
        <v>19</v>
      </c>
      <c r="M571" s="15" t="s">
        <v>45</v>
      </c>
      <c r="N571" s="17" t="s">
        <v>21</v>
      </c>
      <c r="O571" s="5" t="str">
        <f>IF(LEN(TBL_Employees[[#This Row],[Exit Date]])&gt;0,"Not_Active","Active")</f>
        <v>Active</v>
      </c>
      <c r="P571" s="6">
        <f>IF(TBL_Employees[[#This Row],[Emp_status]]="Not_Active",0,1)</f>
        <v>1</v>
      </c>
      <c r="Q571" s="7">
        <f>IFERROR(TBL_Employees[[#This Row],[Bonus %]]*TBL_Employees[[#This Row],[Annual Salary]],0)</f>
        <v>0</v>
      </c>
      <c r="R571" s="7">
        <f>TBL_Employees[[#This Row],[Bonus Amount]]+TBL_Employees[[#This Row],[Annual Salary]]</f>
        <v>98230</v>
      </c>
      <c r="S571" s="6">
        <f>YEAR(TBL_Employees[[#This Row],[Hire Date]])</f>
        <v>1994</v>
      </c>
      <c r="T571" s="6">
        <f>WEEKNUM(TBL_Employees[[#This Row],[Hire Date]],1)</f>
        <v>42</v>
      </c>
      <c r="U571" s="6" t="str">
        <f>TEXT(TBL_Employees[[#This Row],[Hire Date]],"dddd")</f>
        <v>Sunday</v>
      </c>
    </row>
    <row r="572" spans="1:21" x14ac:dyDescent="0.2">
      <c r="A572" s="15" t="s">
        <v>1308</v>
      </c>
      <c r="B572" s="15" t="s">
        <v>1309</v>
      </c>
      <c r="C572" s="15" t="s">
        <v>58</v>
      </c>
      <c r="D572" s="15" t="s">
        <v>31</v>
      </c>
      <c r="E572" s="15" t="s">
        <v>16</v>
      </c>
      <c r="F572" s="15" t="s">
        <v>17</v>
      </c>
      <c r="G572" s="15" t="s">
        <v>24</v>
      </c>
      <c r="H572" s="15">
        <v>36</v>
      </c>
      <c r="I572" s="15">
        <v>43448</v>
      </c>
      <c r="J572" s="15">
        <v>96757</v>
      </c>
      <c r="K572" s="15">
        <v>0</v>
      </c>
      <c r="L572" s="15" t="s">
        <v>19</v>
      </c>
      <c r="M572" s="15" t="s">
        <v>29</v>
      </c>
      <c r="N572" s="17" t="s">
        <v>21</v>
      </c>
      <c r="O572" s="5" t="str">
        <f>IF(LEN(TBL_Employees[[#This Row],[Exit Date]])&gt;0,"Not_Active","Active")</f>
        <v>Active</v>
      </c>
      <c r="P572" s="6">
        <f>IF(TBL_Employees[[#This Row],[Emp_status]]="Not_Active",0,1)</f>
        <v>1</v>
      </c>
      <c r="Q572" s="7">
        <f>IFERROR(TBL_Employees[[#This Row],[Bonus %]]*TBL_Employees[[#This Row],[Annual Salary]],0)</f>
        <v>0</v>
      </c>
      <c r="R572" s="7">
        <f>TBL_Employees[[#This Row],[Bonus Amount]]+TBL_Employees[[#This Row],[Annual Salary]]</f>
        <v>96757</v>
      </c>
      <c r="S572" s="6">
        <f>YEAR(TBL_Employees[[#This Row],[Hire Date]])</f>
        <v>2018</v>
      </c>
      <c r="T572" s="6">
        <f>WEEKNUM(TBL_Employees[[#This Row],[Hire Date]],1)</f>
        <v>50</v>
      </c>
      <c r="U572" s="6" t="str">
        <f>TEXT(TBL_Employees[[#This Row],[Hire Date]],"dddd")</f>
        <v>Friday</v>
      </c>
    </row>
    <row r="573" spans="1:21" x14ac:dyDescent="0.2">
      <c r="A573" s="15" t="s">
        <v>1310</v>
      </c>
      <c r="B573" s="15" t="s">
        <v>1311</v>
      </c>
      <c r="C573" s="15" t="s">
        <v>64</v>
      </c>
      <c r="D573" s="15" t="s">
        <v>43</v>
      </c>
      <c r="E573" s="15" t="s">
        <v>36</v>
      </c>
      <c r="F573" s="15" t="s">
        <v>28</v>
      </c>
      <c r="G573" s="15" t="s">
        <v>47</v>
      </c>
      <c r="H573" s="15">
        <v>35</v>
      </c>
      <c r="I573" s="15">
        <v>44015</v>
      </c>
      <c r="J573" s="15">
        <v>51513</v>
      </c>
      <c r="K573" s="15">
        <v>0</v>
      </c>
      <c r="L573" s="15" t="s">
        <v>19</v>
      </c>
      <c r="M573" s="15" t="s">
        <v>29</v>
      </c>
      <c r="N573" s="17" t="s">
        <v>21</v>
      </c>
      <c r="O573" s="5" t="str">
        <f>IF(LEN(TBL_Employees[[#This Row],[Exit Date]])&gt;0,"Not_Active","Active")</f>
        <v>Active</v>
      </c>
      <c r="P573" s="6">
        <f>IF(TBL_Employees[[#This Row],[Emp_status]]="Not_Active",0,1)</f>
        <v>1</v>
      </c>
      <c r="Q573" s="7">
        <f>IFERROR(TBL_Employees[[#This Row],[Bonus %]]*TBL_Employees[[#This Row],[Annual Salary]],0)</f>
        <v>0</v>
      </c>
      <c r="R573" s="7">
        <f>TBL_Employees[[#This Row],[Bonus Amount]]+TBL_Employees[[#This Row],[Annual Salary]]</f>
        <v>51513</v>
      </c>
      <c r="S573" s="6">
        <f>YEAR(TBL_Employees[[#This Row],[Hire Date]])</f>
        <v>2020</v>
      </c>
      <c r="T573" s="6">
        <f>WEEKNUM(TBL_Employees[[#This Row],[Hire Date]],1)</f>
        <v>27</v>
      </c>
      <c r="U573" s="6" t="str">
        <f>TEXT(TBL_Employees[[#This Row],[Hire Date]],"dddd")</f>
        <v>Friday</v>
      </c>
    </row>
    <row r="574" spans="1:21" x14ac:dyDescent="0.2">
      <c r="A574" s="15" t="s">
        <v>1312</v>
      </c>
      <c r="B574" s="15" t="s">
        <v>1313</v>
      </c>
      <c r="C574" s="15" t="s">
        <v>14</v>
      </c>
      <c r="D574" s="15" t="s">
        <v>43</v>
      </c>
      <c r="E574" s="15" t="s">
        <v>32</v>
      </c>
      <c r="F574" s="15" t="s">
        <v>28</v>
      </c>
      <c r="G574" s="15" t="s">
        <v>24</v>
      </c>
      <c r="H574" s="15">
        <v>60</v>
      </c>
      <c r="I574" s="15">
        <v>39109</v>
      </c>
      <c r="J574" s="15">
        <v>234311</v>
      </c>
      <c r="K574" s="15">
        <v>0.37</v>
      </c>
      <c r="L574" s="15" t="s">
        <v>19</v>
      </c>
      <c r="M574" s="15" t="s">
        <v>45</v>
      </c>
      <c r="N574" s="17" t="s">
        <v>21</v>
      </c>
      <c r="O574" s="5" t="str">
        <f>IF(LEN(TBL_Employees[[#This Row],[Exit Date]])&gt;0,"Not_Active","Active")</f>
        <v>Active</v>
      </c>
      <c r="P574" s="6">
        <f>IF(TBL_Employees[[#This Row],[Emp_status]]="Not_Active",0,1)</f>
        <v>1</v>
      </c>
      <c r="Q574" s="7">
        <f>IFERROR(TBL_Employees[[#This Row],[Bonus %]]*TBL_Employees[[#This Row],[Annual Salary]],0)</f>
        <v>86695.069999999992</v>
      </c>
      <c r="R574" s="7">
        <f>TBL_Employees[[#This Row],[Bonus Amount]]+TBL_Employees[[#This Row],[Annual Salary]]</f>
        <v>321006.07</v>
      </c>
      <c r="S574" s="6">
        <f>YEAR(TBL_Employees[[#This Row],[Hire Date]])</f>
        <v>2007</v>
      </c>
      <c r="T574" s="6">
        <f>WEEKNUM(TBL_Employees[[#This Row],[Hire Date]],1)</f>
        <v>4</v>
      </c>
      <c r="U574" s="6" t="str">
        <f>TEXT(TBL_Employees[[#This Row],[Hire Date]],"dddd")</f>
        <v>Saturday</v>
      </c>
    </row>
    <row r="575" spans="1:21" x14ac:dyDescent="0.2">
      <c r="A575" s="15" t="s">
        <v>1314</v>
      </c>
      <c r="B575" s="15" t="s">
        <v>1315</v>
      </c>
      <c r="C575" s="15" t="s">
        <v>61</v>
      </c>
      <c r="D575" s="15" t="s">
        <v>23</v>
      </c>
      <c r="E575" s="15" t="s">
        <v>44</v>
      </c>
      <c r="F575" s="15" t="s">
        <v>17</v>
      </c>
      <c r="G575" s="15" t="s">
        <v>51</v>
      </c>
      <c r="H575" s="15">
        <v>45</v>
      </c>
      <c r="I575" s="15">
        <v>40685</v>
      </c>
      <c r="J575" s="15">
        <v>152353</v>
      </c>
      <c r="K575" s="15">
        <v>0.14000000000000001</v>
      </c>
      <c r="L575" s="15" t="s">
        <v>19</v>
      </c>
      <c r="M575" s="15" t="s">
        <v>63</v>
      </c>
      <c r="N575" s="17" t="s">
        <v>21</v>
      </c>
      <c r="O575" s="5" t="str">
        <f>IF(LEN(TBL_Employees[[#This Row],[Exit Date]])&gt;0,"Not_Active","Active")</f>
        <v>Active</v>
      </c>
      <c r="P575" s="6">
        <f>IF(TBL_Employees[[#This Row],[Emp_status]]="Not_Active",0,1)</f>
        <v>1</v>
      </c>
      <c r="Q575" s="7">
        <f>IFERROR(TBL_Employees[[#This Row],[Bonus %]]*TBL_Employees[[#This Row],[Annual Salary]],0)</f>
        <v>21329.420000000002</v>
      </c>
      <c r="R575" s="7">
        <f>TBL_Employees[[#This Row],[Bonus Amount]]+TBL_Employees[[#This Row],[Annual Salary]]</f>
        <v>173682.42</v>
      </c>
      <c r="S575" s="6">
        <f>YEAR(TBL_Employees[[#This Row],[Hire Date]])</f>
        <v>2011</v>
      </c>
      <c r="T575" s="6">
        <f>WEEKNUM(TBL_Employees[[#This Row],[Hire Date]],1)</f>
        <v>22</v>
      </c>
      <c r="U575" s="6" t="str">
        <f>TEXT(TBL_Employees[[#This Row],[Hire Date]],"dddd")</f>
        <v>Sunday</v>
      </c>
    </row>
    <row r="576" spans="1:21" x14ac:dyDescent="0.2">
      <c r="A576" s="15" t="s">
        <v>254</v>
      </c>
      <c r="B576" s="15" t="s">
        <v>1316</v>
      </c>
      <c r="C576" s="15" t="s">
        <v>61</v>
      </c>
      <c r="D576" s="15" t="s">
        <v>65</v>
      </c>
      <c r="E576" s="15" t="s">
        <v>44</v>
      </c>
      <c r="F576" s="15" t="s">
        <v>17</v>
      </c>
      <c r="G576" s="15" t="s">
        <v>18</v>
      </c>
      <c r="H576" s="15">
        <v>48</v>
      </c>
      <c r="I576" s="15">
        <v>40389</v>
      </c>
      <c r="J576" s="15">
        <v>124774</v>
      </c>
      <c r="K576" s="15">
        <v>0.12</v>
      </c>
      <c r="L576" s="15" t="s">
        <v>19</v>
      </c>
      <c r="M576" s="15" t="s">
        <v>39</v>
      </c>
      <c r="N576" s="17" t="s">
        <v>21</v>
      </c>
      <c r="O576" s="5" t="str">
        <f>IF(LEN(TBL_Employees[[#This Row],[Exit Date]])&gt;0,"Not_Active","Active")</f>
        <v>Active</v>
      </c>
      <c r="P576" s="6">
        <f>IF(TBL_Employees[[#This Row],[Emp_status]]="Not_Active",0,1)</f>
        <v>1</v>
      </c>
      <c r="Q576" s="7">
        <f>IFERROR(TBL_Employees[[#This Row],[Bonus %]]*TBL_Employees[[#This Row],[Annual Salary]],0)</f>
        <v>14972.88</v>
      </c>
      <c r="R576" s="7">
        <f>TBL_Employees[[#This Row],[Bonus Amount]]+TBL_Employees[[#This Row],[Annual Salary]]</f>
        <v>139746.88</v>
      </c>
      <c r="S576" s="6">
        <f>YEAR(TBL_Employees[[#This Row],[Hire Date]])</f>
        <v>2010</v>
      </c>
      <c r="T576" s="6">
        <f>WEEKNUM(TBL_Employees[[#This Row],[Hire Date]],1)</f>
        <v>31</v>
      </c>
      <c r="U576" s="6" t="str">
        <f>TEXT(TBL_Employees[[#This Row],[Hire Date]],"dddd")</f>
        <v>Friday</v>
      </c>
    </row>
    <row r="577" spans="1:21" x14ac:dyDescent="0.2">
      <c r="A577" s="15" t="s">
        <v>1085</v>
      </c>
      <c r="B577" s="15" t="s">
        <v>1317</v>
      </c>
      <c r="C577" s="15" t="s">
        <v>40</v>
      </c>
      <c r="D577" s="15" t="s">
        <v>43</v>
      </c>
      <c r="E577" s="15" t="s">
        <v>32</v>
      </c>
      <c r="F577" s="15" t="s">
        <v>17</v>
      </c>
      <c r="G577" s="15" t="s">
        <v>24</v>
      </c>
      <c r="H577" s="15">
        <v>36</v>
      </c>
      <c r="I577" s="15">
        <v>40434</v>
      </c>
      <c r="J577" s="15">
        <v>157070</v>
      </c>
      <c r="K577" s="15">
        <v>0.28000000000000003</v>
      </c>
      <c r="L577" s="15" t="s">
        <v>33</v>
      </c>
      <c r="M577" s="15" t="s">
        <v>80</v>
      </c>
      <c r="N577" s="17" t="s">
        <v>21</v>
      </c>
      <c r="O577" s="5" t="str">
        <f>IF(LEN(TBL_Employees[[#This Row],[Exit Date]])&gt;0,"Not_Active","Active")</f>
        <v>Active</v>
      </c>
      <c r="P577" s="6">
        <f>IF(TBL_Employees[[#This Row],[Emp_status]]="Not_Active",0,1)</f>
        <v>1</v>
      </c>
      <c r="Q577" s="7">
        <f>IFERROR(TBL_Employees[[#This Row],[Bonus %]]*TBL_Employees[[#This Row],[Annual Salary]],0)</f>
        <v>43979.600000000006</v>
      </c>
      <c r="R577" s="7">
        <f>TBL_Employees[[#This Row],[Bonus Amount]]+TBL_Employees[[#This Row],[Annual Salary]]</f>
        <v>201049.60000000001</v>
      </c>
      <c r="S577" s="6">
        <f>YEAR(TBL_Employees[[#This Row],[Hire Date]])</f>
        <v>2010</v>
      </c>
      <c r="T577" s="6">
        <f>WEEKNUM(TBL_Employees[[#This Row],[Hire Date]],1)</f>
        <v>38</v>
      </c>
      <c r="U577" s="6" t="str">
        <f>TEXT(TBL_Employees[[#This Row],[Hire Date]],"dddd")</f>
        <v>Monday</v>
      </c>
    </row>
    <row r="578" spans="1:21" x14ac:dyDescent="0.2">
      <c r="A578" s="15" t="s">
        <v>1318</v>
      </c>
      <c r="B578" s="15" t="s">
        <v>1319</v>
      </c>
      <c r="C578" s="15" t="s">
        <v>61</v>
      </c>
      <c r="D578" s="15" t="s">
        <v>15</v>
      </c>
      <c r="E578" s="15" t="s">
        <v>44</v>
      </c>
      <c r="F578" s="15" t="s">
        <v>28</v>
      </c>
      <c r="G578" s="15" t="s">
        <v>51</v>
      </c>
      <c r="H578" s="15">
        <v>44</v>
      </c>
      <c r="I578" s="15">
        <v>43685</v>
      </c>
      <c r="J578" s="15">
        <v>130133</v>
      </c>
      <c r="K578" s="15">
        <v>0.15</v>
      </c>
      <c r="L578" s="15" t="s">
        <v>19</v>
      </c>
      <c r="M578" s="15" t="s">
        <v>25</v>
      </c>
      <c r="N578" s="17">
        <v>44699</v>
      </c>
      <c r="O578" s="5" t="str">
        <f>IF(LEN(TBL_Employees[[#This Row],[Exit Date]])&gt;0,"Not_Active","Active")</f>
        <v>Not_Active</v>
      </c>
      <c r="P578" s="6">
        <f>IF(TBL_Employees[[#This Row],[Emp_status]]="Not_Active",0,1)</f>
        <v>0</v>
      </c>
      <c r="Q578" s="7">
        <f>IFERROR(TBL_Employees[[#This Row],[Bonus %]]*TBL_Employees[[#This Row],[Annual Salary]],0)</f>
        <v>19519.95</v>
      </c>
      <c r="R578" s="7">
        <f>TBL_Employees[[#This Row],[Bonus Amount]]+TBL_Employees[[#This Row],[Annual Salary]]</f>
        <v>149652.95000000001</v>
      </c>
      <c r="S578" s="6">
        <f>YEAR(TBL_Employees[[#This Row],[Hire Date]])</f>
        <v>2019</v>
      </c>
      <c r="T578" s="6">
        <f>WEEKNUM(TBL_Employees[[#This Row],[Hire Date]],1)</f>
        <v>32</v>
      </c>
      <c r="U578" s="6" t="str">
        <f>TEXT(TBL_Employees[[#This Row],[Hire Date]],"dddd")</f>
        <v>Thursday</v>
      </c>
    </row>
    <row r="579" spans="1:21" x14ac:dyDescent="0.2">
      <c r="A579" s="15" t="s">
        <v>1320</v>
      </c>
      <c r="B579" s="15" t="s">
        <v>237</v>
      </c>
      <c r="C579" s="15" t="s">
        <v>62</v>
      </c>
      <c r="D579" s="15" t="s">
        <v>43</v>
      </c>
      <c r="E579" s="15" t="s">
        <v>36</v>
      </c>
      <c r="F579" s="15" t="s">
        <v>17</v>
      </c>
      <c r="G579" s="15" t="s">
        <v>24</v>
      </c>
      <c r="H579" s="15">
        <v>64</v>
      </c>
      <c r="I579" s="15">
        <v>43729</v>
      </c>
      <c r="J579" s="15">
        <v>108780</v>
      </c>
      <c r="K579" s="15">
        <v>0.06</v>
      </c>
      <c r="L579" s="15" t="s">
        <v>33</v>
      </c>
      <c r="M579" s="15" t="s">
        <v>74</v>
      </c>
      <c r="N579" s="17" t="s">
        <v>21</v>
      </c>
      <c r="O579" s="5" t="str">
        <f>IF(LEN(TBL_Employees[[#This Row],[Exit Date]])&gt;0,"Not_Active","Active")</f>
        <v>Active</v>
      </c>
      <c r="P579" s="6">
        <f>IF(TBL_Employees[[#This Row],[Emp_status]]="Not_Active",0,1)</f>
        <v>1</v>
      </c>
      <c r="Q579" s="7">
        <f>IFERROR(TBL_Employees[[#This Row],[Bonus %]]*TBL_Employees[[#This Row],[Annual Salary]],0)</f>
        <v>6526.8</v>
      </c>
      <c r="R579" s="7">
        <f>TBL_Employees[[#This Row],[Bonus Amount]]+TBL_Employees[[#This Row],[Annual Salary]]</f>
        <v>115306.8</v>
      </c>
      <c r="S579" s="6">
        <f>YEAR(TBL_Employees[[#This Row],[Hire Date]])</f>
        <v>2019</v>
      </c>
      <c r="T579" s="6">
        <f>WEEKNUM(TBL_Employees[[#This Row],[Hire Date]],1)</f>
        <v>38</v>
      </c>
      <c r="U579" s="6" t="str">
        <f>TEXT(TBL_Employees[[#This Row],[Hire Date]],"dddd")</f>
        <v>Saturday</v>
      </c>
    </row>
    <row r="580" spans="1:21" x14ac:dyDescent="0.2">
      <c r="A580" s="15" t="s">
        <v>1321</v>
      </c>
      <c r="B580" s="15" t="s">
        <v>1322</v>
      </c>
      <c r="C580" s="15" t="s">
        <v>40</v>
      </c>
      <c r="D580" s="15" t="s">
        <v>31</v>
      </c>
      <c r="E580" s="15" t="s">
        <v>44</v>
      </c>
      <c r="F580" s="15" t="s">
        <v>17</v>
      </c>
      <c r="G580" s="15" t="s">
        <v>24</v>
      </c>
      <c r="H580" s="15">
        <v>46</v>
      </c>
      <c r="I580" s="15">
        <v>44125</v>
      </c>
      <c r="J580" s="15">
        <v>151853</v>
      </c>
      <c r="K580" s="15">
        <v>0.16</v>
      </c>
      <c r="L580" s="15" t="s">
        <v>33</v>
      </c>
      <c r="M580" s="15" t="s">
        <v>34</v>
      </c>
      <c r="N580" s="17" t="s">
        <v>21</v>
      </c>
      <c r="O580" s="5" t="str">
        <f>IF(LEN(TBL_Employees[[#This Row],[Exit Date]])&gt;0,"Not_Active","Active")</f>
        <v>Active</v>
      </c>
      <c r="P580" s="6">
        <f>IF(TBL_Employees[[#This Row],[Emp_status]]="Not_Active",0,1)</f>
        <v>1</v>
      </c>
      <c r="Q580" s="7">
        <f>IFERROR(TBL_Employees[[#This Row],[Bonus %]]*TBL_Employees[[#This Row],[Annual Salary]],0)</f>
        <v>24296.48</v>
      </c>
      <c r="R580" s="7">
        <f>TBL_Employees[[#This Row],[Bonus Amount]]+TBL_Employees[[#This Row],[Annual Salary]]</f>
        <v>176149.48</v>
      </c>
      <c r="S580" s="6">
        <f>YEAR(TBL_Employees[[#This Row],[Hire Date]])</f>
        <v>2020</v>
      </c>
      <c r="T580" s="6">
        <f>WEEKNUM(TBL_Employees[[#This Row],[Hire Date]],1)</f>
        <v>43</v>
      </c>
      <c r="U580" s="6" t="str">
        <f>TEXT(TBL_Employees[[#This Row],[Hire Date]],"dddd")</f>
        <v>Wednesday</v>
      </c>
    </row>
    <row r="581" spans="1:21" x14ac:dyDescent="0.2">
      <c r="A581" s="15" t="s">
        <v>1323</v>
      </c>
      <c r="B581" s="15" t="s">
        <v>1324</v>
      </c>
      <c r="C581" s="15" t="s">
        <v>94</v>
      </c>
      <c r="D581" s="15" t="s">
        <v>50</v>
      </c>
      <c r="E581" s="15" t="s">
        <v>36</v>
      </c>
      <c r="F581" s="15" t="s">
        <v>17</v>
      </c>
      <c r="G581" s="15" t="s">
        <v>24</v>
      </c>
      <c r="H581" s="15">
        <v>62</v>
      </c>
      <c r="I581" s="15">
        <v>38977</v>
      </c>
      <c r="J581" s="15">
        <v>64669</v>
      </c>
      <c r="K581" s="15">
        <v>0</v>
      </c>
      <c r="L581" s="15" t="s">
        <v>33</v>
      </c>
      <c r="M581" s="15" t="s">
        <v>80</v>
      </c>
      <c r="N581" s="17" t="s">
        <v>21</v>
      </c>
      <c r="O581" s="5" t="str">
        <f>IF(LEN(TBL_Employees[[#This Row],[Exit Date]])&gt;0,"Not_Active","Active")</f>
        <v>Active</v>
      </c>
      <c r="P581" s="6">
        <f>IF(TBL_Employees[[#This Row],[Emp_status]]="Not_Active",0,1)</f>
        <v>1</v>
      </c>
      <c r="Q581" s="7">
        <f>IFERROR(TBL_Employees[[#This Row],[Bonus %]]*TBL_Employees[[#This Row],[Annual Salary]],0)</f>
        <v>0</v>
      </c>
      <c r="R581" s="7">
        <f>TBL_Employees[[#This Row],[Bonus Amount]]+TBL_Employees[[#This Row],[Annual Salary]]</f>
        <v>64669</v>
      </c>
      <c r="S581" s="6">
        <f>YEAR(TBL_Employees[[#This Row],[Hire Date]])</f>
        <v>2006</v>
      </c>
      <c r="T581" s="6">
        <f>WEEKNUM(TBL_Employees[[#This Row],[Hire Date]],1)</f>
        <v>38</v>
      </c>
      <c r="U581" s="6" t="str">
        <f>TEXT(TBL_Employees[[#This Row],[Hire Date]],"dddd")</f>
        <v>Sunday</v>
      </c>
    </row>
    <row r="582" spans="1:21" x14ac:dyDescent="0.2">
      <c r="A582" s="15" t="s">
        <v>1325</v>
      </c>
      <c r="B582" s="15" t="s">
        <v>1326</v>
      </c>
      <c r="C582" s="15" t="s">
        <v>64</v>
      </c>
      <c r="D582" s="15" t="s">
        <v>43</v>
      </c>
      <c r="E582" s="15" t="s">
        <v>16</v>
      </c>
      <c r="F582" s="15" t="s">
        <v>28</v>
      </c>
      <c r="G582" s="15" t="s">
        <v>51</v>
      </c>
      <c r="H582" s="15">
        <v>61</v>
      </c>
      <c r="I582" s="15">
        <v>39568</v>
      </c>
      <c r="J582" s="15">
        <v>69352</v>
      </c>
      <c r="K582" s="15">
        <v>0</v>
      </c>
      <c r="L582" s="15" t="s">
        <v>52</v>
      </c>
      <c r="M582" s="15" t="s">
        <v>66</v>
      </c>
      <c r="N582" s="17" t="s">
        <v>21</v>
      </c>
      <c r="O582" s="5" t="str">
        <f>IF(LEN(TBL_Employees[[#This Row],[Exit Date]])&gt;0,"Not_Active","Active")</f>
        <v>Active</v>
      </c>
      <c r="P582" s="6">
        <f>IF(TBL_Employees[[#This Row],[Emp_status]]="Not_Active",0,1)</f>
        <v>1</v>
      </c>
      <c r="Q582" s="7">
        <f>IFERROR(TBL_Employees[[#This Row],[Bonus %]]*TBL_Employees[[#This Row],[Annual Salary]],0)</f>
        <v>0</v>
      </c>
      <c r="R582" s="7">
        <f>TBL_Employees[[#This Row],[Bonus Amount]]+TBL_Employees[[#This Row],[Annual Salary]]</f>
        <v>69352</v>
      </c>
      <c r="S582" s="6">
        <f>YEAR(TBL_Employees[[#This Row],[Hire Date]])</f>
        <v>2008</v>
      </c>
      <c r="T582" s="6">
        <f>WEEKNUM(TBL_Employees[[#This Row],[Hire Date]],1)</f>
        <v>18</v>
      </c>
      <c r="U582" s="6" t="str">
        <f>TEXT(TBL_Employees[[#This Row],[Hire Date]],"dddd")</f>
        <v>Wednesday</v>
      </c>
    </row>
    <row r="583" spans="1:21" x14ac:dyDescent="0.2">
      <c r="A583" s="15" t="s">
        <v>268</v>
      </c>
      <c r="B583" s="15" t="s">
        <v>1327</v>
      </c>
      <c r="C583" s="15" t="s">
        <v>64</v>
      </c>
      <c r="D583" s="15" t="s">
        <v>43</v>
      </c>
      <c r="E583" s="15" t="s">
        <v>16</v>
      </c>
      <c r="F583" s="15" t="s">
        <v>28</v>
      </c>
      <c r="G583" s="15" t="s">
        <v>24</v>
      </c>
      <c r="H583" s="15">
        <v>65</v>
      </c>
      <c r="I583" s="15">
        <v>37181</v>
      </c>
      <c r="J583" s="15">
        <v>74631</v>
      </c>
      <c r="K583" s="15">
        <v>0</v>
      </c>
      <c r="L583" s="15" t="s">
        <v>33</v>
      </c>
      <c r="M583" s="15" t="s">
        <v>80</v>
      </c>
      <c r="N583" s="17" t="s">
        <v>21</v>
      </c>
      <c r="O583" s="5" t="str">
        <f>IF(LEN(TBL_Employees[[#This Row],[Exit Date]])&gt;0,"Not_Active","Active")</f>
        <v>Active</v>
      </c>
      <c r="P583" s="6">
        <f>IF(TBL_Employees[[#This Row],[Emp_status]]="Not_Active",0,1)</f>
        <v>1</v>
      </c>
      <c r="Q583" s="7">
        <f>IFERROR(TBL_Employees[[#This Row],[Bonus %]]*TBL_Employees[[#This Row],[Annual Salary]],0)</f>
        <v>0</v>
      </c>
      <c r="R583" s="7">
        <f>TBL_Employees[[#This Row],[Bonus Amount]]+TBL_Employees[[#This Row],[Annual Salary]]</f>
        <v>74631</v>
      </c>
      <c r="S583" s="6">
        <f>YEAR(TBL_Employees[[#This Row],[Hire Date]])</f>
        <v>2001</v>
      </c>
      <c r="T583" s="6">
        <f>WEEKNUM(TBL_Employees[[#This Row],[Hire Date]],1)</f>
        <v>42</v>
      </c>
      <c r="U583" s="6" t="str">
        <f>TEXT(TBL_Employees[[#This Row],[Hire Date]],"dddd")</f>
        <v>Wednesday</v>
      </c>
    </row>
    <row r="584" spans="1:21" x14ac:dyDescent="0.2">
      <c r="A584" s="15" t="s">
        <v>1328</v>
      </c>
      <c r="B584" s="15" t="s">
        <v>133</v>
      </c>
      <c r="C584" s="15" t="s">
        <v>30</v>
      </c>
      <c r="D584" s="15" t="s">
        <v>31</v>
      </c>
      <c r="E584" s="15" t="s">
        <v>44</v>
      </c>
      <c r="F584" s="15" t="s">
        <v>28</v>
      </c>
      <c r="G584" s="15" t="s">
        <v>51</v>
      </c>
      <c r="H584" s="15">
        <v>54</v>
      </c>
      <c r="I584" s="15">
        <v>41028</v>
      </c>
      <c r="J584" s="15">
        <v>96441</v>
      </c>
      <c r="K584" s="15">
        <v>0</v>
      </c>
      <c r="L584" s="15" t="s">
        <v>52</v>
      </c>
      <c r="M584" s="15" t="s">
        <v>53</v>
      </c>
      <c r="N584" s="17" t="s">
        <v>21</v>
      </c>
      <c r="O584" s="5" t="str">
        <f>IF(LEN(TBL_Employees[[#This Row],[Exit Date]])&gt;0,"Not_Active","Active")</f>
        <v>Active</v>
      </c>
      <c r="P584" s="6">
        <f>IF(TBL_Employees[[#This Row],[Emp_status]]="Not_Active",0,1)</f>
        <v>1</v>
      </c>
      <c r="Q584" s="7">
        <f>IFERROR(TBL_Employees[[#This Row],[Bonus %]]*TBL_Employees[[#This Row],[Annual Salary]],0)</f>
        <v>0</v>
      </c>
      <c r="R584" s="7">
        <f>TBL_Employees[[#This Row],[Bonus Amount]]+TBL_Employees[[#This Row],[Annual Salary]]</f>
        <v>96441</v>
      </c>
      <c r="S584" s="6">
        <f>YEAR(TBL_Employees[[#This Row],[Hire Date]])</f>
        <v>2012</v>
      </c>
      <c r="T584" s="6">
        <f>WEEKNUM(TBL_Employees[[#This Row],[Hire Date]],1)</f>
        <v>18</v>
      </c>
      <c r="U584" s="6" t="str">
        <f>TEXT(TBL_Employees[[#This Row],[Hire Date]],"dddd")</f>
        <v>Sunday</v>
      </c>
    </row>
    <row r="585" spans="1:21" x14ac:dyDescent="0.2">
      <c r="A585" s="15" t="s">
        <v>1329</v>
      </c>
      <c r="B585" s="15" t="s">
        <v>1330</v>
      </c>
      <c r="C585" s="15" t="s">
        <v>97</v>
      </c>
      <c r="D585" s="15" t="s">
        <v>31</v>
      </c>
      <c r="E585" s="15" t="s">
        <v>44</v>
      </c>
      <c r="F585" s="15" t="s">
        <v>28</v>
      </c>
      <c r="G585" s="15" t="s">
        <v>24</v>
      </c>
      <c r="H585" s="15">
        <v>46</v>
      </c>
      <c r="I585" s="15">
        <v>40836</v>
      </c>
      <c r="J585" s="15">
        <v>114250</v>
      </c>
      <c r="K585" s="15">
        <v>0.14000000000000001</v>
      </c>
      <c r="L585" s="15" t="s">
        <v>33</v>
      </c>
      <c r="M585" s="15" t="s">
        <v>34</v>
      </c>
      <c r="N585" s="17" t="s">
        <v>21</v>
      </c>
      <c r="O585" s="5" t="str">
        <f>IF(LEN(TBL_Employees[[#This Row],[Exit Date]])&gt;0,"Not_Active","Active")</f>
        <v>Active</v>
      </c>
      <c r="P585" s="6">
        <f>IF(TBL_Employees[[#This Row],[Emp_status]]="Not_Active",0,1)</f>
        <v>1</v>
      </c>
      <c r="Q585" s="7">
        <f>IFERROR(TBL_Employees[[#This Row],[Bonus %]]*TBL_Employees[[#This Row],[Annual Salary]],0)</f>
        <v>15995.000000000002</v>
      </c>
      <c r="R585" s="7">
        <f>TBL_Employees[[#This Row],[Bonus Amount]]+TBL_Employees[[#This Row],[Annual Salary]]</f>
        <v>130245</v>
      </c>
      <c r="S585" s="6">
        <f>YEAR(TBL_Employees[[#This Row],[Hire Date]])</f>
        <v>2011</v>
      </c>
      <c r="T585" s="6">
        <f>WEEKNUM(TBL_Employees[[#This Row],[Hire Date]],1)</f>
        <v>43</v>
      </c>
      <c r="U585" s="6" t="str">
        <f>TEXT(TBL_Employees[[#This Row],[Hire Date]],"dddd")</f>
        <v>Thursday</v>
      </c>
    </row>
    <row r="586" spans="1:21" x14ac:dyDescent="0.2">
      <c r="A586" s="15" t="s">
        <v>1331</v>
      </c>
      <c r="B586" s="15" t="s">
        <v>1332</v>
      </c>
      <c r="C586" s="15" t="s">
        <v>56</v>
      </c>
      <c r="D586" s="15" t="s">
        <v>27</v>
      </c>
      <c r="E586" s="15" t="s">
        <v>32</v>
      </c>
      <c r="F586" s="15" t="s">
        <v>28</v>
      </c>
      <c r="G586" s="15" t="s">
        <v>51</v>
      </c>
      <c r="H586" s="15">
        <v>36</v>
      </c>
      <c r="I586" s="15">
        <v>44192</v>
      </c>
      <c r="J586" s="15">
        <v>70165</v>
      </c>
      <c r="K586" s="15">
        <v>7.0000000000000007E-2</v>
      </c>
      <c r="L586" s="15" t="s">
        <v>52</v>
      </c>
      <c r="M586" s="15" t="s">
        <v>81</v>
      </c>
      <c r="N586" s="17" t="s">
        <v>21</v>
      </c>
      <c r="O586" s="5" t="str">
        <f>IF(LEN(TBL_Employees[[#This Row],[Exit Date]])&gt;0,"Not_Active","Active")</f>
        <v>Active</v>
      </c>
      <c r="P586" s="6">
        <f>IF(TBL_Employees[[#This Row],[Emp_status]]="Not_Active",0,1)</f>
        <v>1</v>
      </c>
      <c r="Q586" s="7">
        <f>IFERROR(TBL_Employees[[#This Row],[Bonus %]]*TBL_Employees[[#This Row],[Annual Salary]],0)</f>
        <v>4911.55</v>
      </c>
      <c r="R586" s="7">
        <f>TBL_Employees[[#This Row],[Bonus Amount]]+TBL_Employees[[#This Row],[Annual Salary]]</f>
        <v>75076.55</v>
      </c>
      <c r="S586" s="6">
        <f>YEAR(TBL_Employees[[#This Row],[Hire Date]])</f>
        <v>2020</v>
      </c>
      <c r="T586" s="6">
        <f>WEEKNUM(TBL_Employees[[#This Row],[Hire Date]],1)</f>
        <v>53</v>
      </c>
      <c r="U586" s="6" t="str">
        <f>TEXT(TBL_Employees[[#This Row],[Hire Date]],"dddd")</f>
        <v>Sunday</v>
      </c>
    </row>
    <row r="587" spans="1:21" x14ac:dyDescent="0.2">
      <c r="A587" s="15" t="s">
        <v>1333</v>
      </c>
      <c r="B587" s="15" t="s">
        <v>1334</v>
      </c>
      <c r="C587" s="15" t="s">
        <v>62</v>
      </c>
      <c r="D587" s="15" t="s">
        <v>27</v>
      </c>
      <c r="E587" s="15" t="s">
        <v>32</v>
      </c>
      <c r="F587" s="15" t="s">
        <v>28</v>
      </c>
      <c r="G587" s="15" t="s">
        <v>24</v>
      </c>
      <c r="H587" s="15">
        <v>60</v>
      </c>
      <c r="I587" s="15">
        <v>36554</v>
      </c>
      <c r="J587" s="15">
        <v>109059</v>
      </c>
      <c r="K587" s="15">
        <v>7.0000000000000007E-2</v>
      </c>
      <c r="L587" s="15" t="s">
        <v>33</v>
      </c>
      <c r="M587" s="15" t="s">
        <v>34</v>
      </c>
      <c r="N587" s="17" t="s">
        <v>21</v>
      </c>
      <c r="O587" s="5" t="str">
        <f>IF(LEN(TBL_Employees[[#This Row],[Exit Date]])&gt;0,"Not_Active","Active")</f>
        <v>Active</v>
      </c>
      <c r="P587" s="6">
        <f>IF(TBL_Employees[[#This Row],[Emp_status]]="Not_Active",0,1)</f>
        <v>1</v>
      </c>
      <c r="Q587" s="7">
        <f>IFERROR(TBL_Employees[[#This Row],[Bonus %]]*TBL_Employees[[#This Row],[Annual Salary]],0)</f>
        <v>7634.130000000001</v>
      </c>
      <c r="R587" s="7">
        <f>TBL_Employees[[#This Row],[Bonus Amount]]+TBL_Employees[[#This Row],[Annual Salary]]</f>
        <v>116693.13</v>
      </c>
      <c r="S587" s="6">
        <f>YEAR(TBL_Employees[[#This Row],[Hire Date]])</f>
        <v>2000</v>
      </c>
      <c r="T587" s="6">
        <f>WEEKNUM(TBL_Employees[[#This Row],[Hire Date]],1)</f>
        <v>5</v>
      </c>
      <c r="U587" s="6" t="str">
        <f>TEXT(TBL_Employees[[#This Row],[Hire Date]],"dddd")</f>
        <v>Saturday</v>
      </c>
    </row>
    <row r="588" spans="1:21" x14ac:dyDescent="0.2">
      <c r="A588" s="15" t="s">
        <v>353</v>
      </c>
      <c r="B588" s="15" t="s">
        <v>1335</v>
      </c>
      <c r="C588" s="15" t="s">
        <v>69</v>
      </c>
      <c r="D588" s="15" t="s">
        <v>31</v>
      </c>
      <c r="E588" s="15" t="s">
        <v>16</v>
      </c>
      <c r="F588" s="15" t="s">
        <v>17</v>
      </c>
      <c r="G588" s="15" t="s">
        <v>24</v>
      </c>
      <c r="H588" s="15">
        <v>30</v>
      </c>
      <c r="I588" s="15">
        <v>42322</v>
      </c>
      <c r="J588" s="15">
        <v>77442</v>
      </c>
      <c r="K588" s="15">
        <v>0</v>
      </c>
      <c r="L588" s="15" t="s">
        <v>19</v>
      </c>
      <c r="M588" s="15" t="s">
        <v>29</v>
      </c>
      <c r="N588" s="17" t="s">
        <v>21</v>
      </c>
      <c r="O588" s="5" t="str">
        <f>IF(LEN(TBL_Employees[[#This Row],[Exit Date]])&gt;0,"Not_Active","Active")</f>
        <v>Active</v>
      </c>
      <c r="P588" s="6">
        <f>IF(TBL_Employees[[#This Row],[Emp_status]]="Not_Active",0,1)</f>
        <v>1</v>
      </c>
      <c r="Q588" s="7">
        <f>IFERROR(TBL_Employees[[#This Row],[Bonus %]]*TBL_Employees[[#This Row],[Annual Salary]],0)</f>
        <v>0</v>
      </c>
      <c r="R588" s="7">
        <f>TBL_Employees[[#This Row],[Bonus Amount]]+TBL_Employees[[#This Row],[Annual Salary]]</f>
        <v>77442</v>
      </c>
      <c r="S588" s="6">
        <f>YEAR(TBL_Employees[[#This Row],[Hire Date]])</f>
        <v>2015</v>
      </c>
      <c r="T588" s="6">
        <f>WEEKNUM(TBL_Employees[[#This Row],[Hire Date]],1)</f>
        <v>46</v>
      </c>
      <c r="U588" s="6" t="str">
        <f>TEXT(TBL_Employees[[#This Row],[Hire Date]],"dddd")</f>
        <v>Saturday</v>
      </c>
    </row>
    <row r="589" spans="1:21" x14ac:dyDescent="0.2">
      <c r="A589" s="15" t="s">
        <v>1336</v>
      </c>
      <c r="B589" s="15" t="s">
        <v>1337</v>
      </c>
      <c r="C589" s="15" t="s">
        <v>64</v>
      </c>
      <c r="D589" s="15" t="s">
        <v>50</v>
      </c>
      <c r="E589" s="15" t="s">
        <v>32</v>
      </c>
      <c r="F589" s="15" t="s">
        <v>17</v>
      </c>
      <c r="G589" s="15" t="s">
        <v>51</v>
      </c>
      <c r="H589" s="15">
        <v>34</v>
      </c>
      <c r="I589" s="15">
        <v>41066</v>
      </c>
      <c r="J589" s="15">
        <v>72126</v>
      </c>
      <c r="K589" s="15">
        <v>0</v>
      </c>
      <c r="L589" s="15" t="s">
        <v>52</v>
      </c>
      <c r="M589" s="15" t="s">
        <v>81</v>
      </c>
      <c r="N589" s="17" t="s">
        <v>21</v>
      </c>
      <c r="O589" s="5" t="str">
        <f>IF(LEN(TBL_Employees[[#This Row],[Exit Date]])&gt;0,"Not_Active","Active")</f>
        <v>Active</v>
      </c>
      <c r="P589" s="6">
        <f>IF(TBL_Employees[[#This Row],[Emp_status]]="Not_Active",0,1)</f>
        <v>1</v>
      </c>
      <c r="Q589" s="7">
        <f>IFERROR(TBL_Employees[[#This Row],[Bonus %]]*TBL_Employees[[#This Row],[Annual Salary]],0)</f>
        <v>0</v>
      </c>
      <c r="R589" s="7">
        <f>TBL_Employees[[#This Row],[Bonus Amount]]+TBL_Employees[[#This Row],[Annual Salary]]</f>
        <v>72126</v>
      </c>
      <c r="S589" s="6">
        <f>YEAR(TBL_Employees[[#This Row],[Hire Date]])</f>
        <v>2012</v>
      </c>
      <c r="T589" s="6">
        <f>WEEKNUM(TBL_Employees[[#This Row],[Hire Date]],1)</f>
        <v>23</v>
      </c>
      <c r="U589" s="6" t="str">
        <f>TEXT(TBL_Employees[[#This Row],[Hire Date]],"dddd")</f>
        <v>Wednesday</v>
      </c>
    </row>
    <row r="590" spans="1:21" x14ac:dyDescent="0.2">
      <c r="A590" s="15" t="s">
        <v>1338</v>
      </c>
      <c r="B590" s="15" t="s">
        <v>1339</v>
      </c>
      <c r="C590" s="15" t="s">
        <v>82</v>
      </c>
      <c r="D590" s="15" t="s">
        <v>27</v>
      </c>
      <c r="E590" s="15" t="s">
        <v>36</v>
      </c>
      <c r="F590" s="15" t="s">
        <v>28</v>
      </c>
      <c r="G590" s="15" t="s">
        <v>18</v>
      </c>
      <c r="H590" s="15">
        <v>55</v>
      </c>
      <c r="I590" s="15">
        <v>41565</v>
      </c>
      <c r="J590" s="15">
        <v>70334</v>
      </c>
      <c r="K590" s="15">
        <v>0</v>
      </c>
      <c r="L590" s="15" t="s">
        <v>19</v>
      </c>
      <c r="M590" s="15" t="s">
        <v>45</v>
      </c>
      <c r="N590" s="17" t="s">
        <v>21</v>
      </c>
      <c r="O590" s="5" t="str">
        <f>IF(LEN(TBL_Employees[[#This Row],[Exit Date]])&gt;0,"Not_Active","Active")</f>
        <v>Active</v>
      </c>
      <c r="P590" s="6">
        <f>IF(TBL_Employees[[#This Row],[Emp_status]]="Not_Active",0,1)</f>
        <v>1</v>
      </c>
      <c r="Q590" s="7">
        <f>IFERROR(TBL_Employees[[#This Row],[Bonus %]]*TBL_Employees[[#This Row],[Annual Salary]],0)</f>
        <v>0</v>
      </c>
      <c r="R590" s="7">
        <f>TBL_Employees[[#This Row],[Bonus Amount]]+TBL_Employees[[#This Row],[Annual Salary]]</f>
        <v>70334</v>
      </c>
      <c r="S590" s="6">
        <f>YEAR(TBL_Employees[[#This Row],[Hire Date]])</f>
        <v>2013</v>
      </c>
      <c r="T590" s="6">
        <f>WEEKNUM(TBL_Employees[[#This Row],[Hire Date]],1)</f>
        <v>42</v>
      </c>
      <c r="U590" s="6" t="str">
        <f>TEXT(TBL_Employees[[#This Row],[Hire Date]],"dddd")</f>
        <v>Friday</v>
      </c>
    </row>
    <row r="591" spans="1:21" x14ac:dyDescent="0.2">
      <c r="A591" s="15" t="s">
        <v>1340</v>
      </c>
      <c r="B591" s="15" t="s">
        <v>1341</v>
      </c>
      <c r="C591" s="15" t="s">
        <v>30</v>
      </c>
      <c r="D591" s="15" t="s">
        <v>31</v>
      </c>
      <c r="E591" s="15" t="s">
        <v>16</v>
      </c>
      <c r="F591" s="15" t="s">
        <v>28</v>
      </c>
      <c r="G591" s="15" t="s">
        <v>24</v>
      </c>
      <c r="H591" s="15">
        <v>59</v>
      </c>
      <c r="I591" s="15">
        <v>40170</v>
      </c>
      <c r="J591" s="15">
        <v>78006</v>
      </c>
      <c r="K591" s="15">
        <v>0</v>
      </c>
      <c r="L591" s="15" t="s">
        <v>19</v>
      </c>
      <c r="M591" s="15" t="s">
        <v>45</v>
      </c>
      <c r="N591" s="17" t="s">
        <v>21</v>
      </c>
      <c r="O591" s="5" t="str">
        <f>IF(LEN(TBL_Employees[[#This Row],[Exit Date]])&gt;0,"Not_Active","Active")</f>
        <v>Active</v>
      </c>
      <c r="P591" s="6">
        <f>IF(TBL_Employees[[#This Row],[Emp_status]]="Not_Active",0,1)</f>
        <v>1</v>
      </c>
      <c r="Q591" s="7">
        <f>IFERROR(TBL_Employees[[#This Row],[Bonus %]]*TBL_Employees[[#This Row],[Annual Salary]],0)</f>
        <v>0</v>
      </c>
      <c r="R591" s="7">
        <f>TBL_Employees[[#This Row],[Bonus Amount]]+TBL_Employees[[#This Row],[Annual Salary]]</f>
        <v>78006</v>
      </c>
      <c r="S591" s="6">
        <f>YEAR(TBL_Employees[[#This Row],[Hire Date]])</f>
        <v>2009</v>
      </c>
      <c r="T591" s="6">
        <f>WEEKNUM(TBL_Employees[[#This Row],[Hire Date]],1)</f>
        <v>52</v>
      </c>
      <c r="U591" s="6" t="str">
        <f>TEXT(TBL_Employees[[#This Row],[Hire Date]],"dddd")</f>
        <v>Wednesday</v>
      </c>
    </row>
    <row r="592" spans="1:21" x14ac:dyDescent="0.2">
      <c r="A592" s="15" t="s">
        <v>1342</v>
      </c>
      <c r="B592" s="15" t="s">
        <v>1343</v>
      </c>
      <c r="C592" s="15" t="s">
        <v>40</v>
      </c>
      <c r="D592" s="15" t="s">
        <v>27</v>
      </c>
      <c r="E592" s="15" t="s">
        <v>36</v>
      </c>
      <c r="F592" s="15" t="s">
        <v>17</v>
      </c>
      <c r="G592" s="15" t="s">
        <v>51</v>
      </c>
      <c r="H592" s="15">
        <v>28</v>
      </c>
      <c r="I592" s="15">
        <v>44221</v>
      </c>
      <c r="J592" s="15">
        <v>160385</v>
      </c>
      <c r="K592" s="15">
        <v>0.23</v>
      </c>
      <c r="L592" s="15" t="s">
        <v>19</v>
      </c>
      <c r="M592" s="15" t="s">
        <v>45</v>
      </c>
      <c r="N592" s="17">
        <v>44334</v>
      </c>
      <c r="O592" s="5" t="str">
        <f>IF(LEN(TBL_Employees[[#This Row],[Exit Date]])&gt;0,"Not_Active","Active")</f>
        <v>Not_Active</v>
      </c>
      <c r="P592" s="6">
        <f>IF(TBL_Employees[[#This Row],[Emp_status]]="Not_Active",0,1)</f>
        <v>0</v>
      </c>
      <c r="Q592" s="7">
        <f>IFERROR(TBL_Employees[[#This Row],[Bonus %]]*TBL_Employees[[#This Row],[Annual Salary]],0)</f>
        <v>36888.550000000003</v>
      </c>
      <c r="R592" s="7">
        <f>TBL_Employees[[#This Row],[Bonus Amount]]+TBL_Employees[[#This Row],[Annual Salary]]</f>
        <v>197273.55</v>
      </c>
      <c r="S592" s="6">
        <f>YEAR(TBL_Employees[[#This Row],[Hire Date]])</f>
        <v>2021</v>
      </c>
      <c r="T592" s="6">
        <f>WEEKNUM(TBL_Employees[[#This Row],[Hire Date]],1)</f>
        <v>5</v>
      </c>
      <c r="U592" s="6" t="str">
        <f>TEXT(TBL_Employees[[#This Row],[Hire Date]],"dddd")</f>
        <v>Monday</v>
      </c>
    </row>
    <row r="593" spans="1:21" x14ac:dyDescent="0.2">
      <c r="A593" s="15" t="s">
        <v>1344</v>
      </c>
      <c r="B593" s="15" t="s">
        <v>1345</v>
      </c>
      <c r="C593" s="15" t="s">
        <v>14</v>
      </c>
      <c r="D593" s="15" t="s">
        <v>15</v>
      </c>
      <c r="E593" s="15" t="s">
        <v>32</v>
      </c>
      <c r="F593" s="15" t="s">
        <v>17</v>
      </c>
      <c r="G593" s="15" t="s">
        <v>18</v>
      </c>
      <c r="H593" s="15">
        <v>36</v>
      </c>
      <c r="I593" s="15">
        <v>41650</v>
      </c>
      <c r="J593" s="15">
        <v>202323</v>
      </c>
      <c r="K593" s="15">
        <v>0.39</v>
      </c>
      <c r="L593" s="15" t="s">
        <v>19</v>
      </c>
      <c r="M593" s="15" t="s">
        <v>20</v>
      </c>
      <c r="N593" s="17" t="s">
        <v>21</v>
      </c>
      <c r="O593" s="5" t="str">
        <f>IF(LEN(TBL_Employees[[#This Row],[Exit Date]])&gt;0,"Not_Active","Active")</f>
        <v>Active</v>
      </c>
      <c r="P593" s="6">
        <f>IF(TBL_Employees[[#This Row],[Emp_status]]="Not_Active",0,1)</f>
        <v>1</v>
      </c>
      <c r="Q593" s="7">
        <f>IFERROR(TBL_Employees[[#This Row],[Bonus %]]*TBL_Employees[[#This Row],[Annual Salary]],0)</f>
        <v>78905.97</v>
      </c>
      <c r="R593" s="7">
        <f>TBL_Employees[[#This Row],[Bonus Amount]]+TBL_Employees[[#This Row],[Annual Salary]]</f>
        <v>281228.96999999997</v>
      </c>
      <c r="S593" s="6">
        <f>YEAR(TBL_Employees[[#This Row],[Hire Date]])</f>
        <v>2014</v>
      </c>
      <c r="T593" s="6">
        <f>WEEKNUM(TBL_Employees[[#This Row],[Hire Date]],1)</f>
        <v>2</v>
      </c>
      <c r="U593" s="6" t="str">
        <f>TEXT(TBL_Employees[[#This Row],[Hire Date]],"dddd")</f>
        <v>Saturday</v>
      </c>
    </row>
    <row r="594" spans="1:21" x14ac:dyDescent="0.2">
      <c r="A594" s="15" t="s">
        <v>1346</v>
      </c>
      <c r="B594" s="15" t="s">
        <v>1347</v>
      </c>
      <c r="C594" s="15" t="s">
        <v>61</v>
      </c>
      <c r="D594" s="15" t="s">
        <v>23</v>
      </c>
      <c r="E594" s="15" t="s">
        <v>32</v>
      </c>
      <c r="F594" s="15" t="s">
        <v>17</v>
      </c>
      <c r="G594" s="15" t="s">
        <v>51</v>
      </c>
      <c r="H594" s="15">
        <v>29</v>
      </c>
      <c r="I594" s="15">
        <v>44025</v>
      </c>
      <c r="J594" s="15">
        <v>141555</v>
      </c>
      <c r="K594" s="15">
        <v>0.11</v>
      </c>
      <c r="L594" s="15" t="s">
        <v>52</v>
      </c>
      <c r="M594" s="15" t="s">
        <v>81</v>
      </c>
      <c r="N594" s="17" t="s">
        <v>21</v>
      </c>
      <c r="O594" s="5" t="str">
        <f>IF(LEN(TBL_Employees[[#This Row],[Exit Date]])&gt;0,"Not_Active","Active")</f>
        <v>Active</v>
      </c>
      <c r="P594" s="6">
        <f>IF(TBL_Employees[[#This Row],[Emp_status]]="Not_Active",0,1)</f>
        <v>1</v>
      </c>
      <c r="Q594" s="7">
        <f>IFERROR(TBL_Employees[[#This Row],[Bonus %]]*TBL_Employees[[#This Row],[Annual Salary]],0)</f>
        <v>15571.05</v>
      </c>
      <c r="R594" s="7">
        <f>TBL_Employees[[#This Row],[Bonus Amount]]+TBL_Employees[[#This Row],[Annual Salary]]</f>
        <v>157126.04999999999</v>
      </c>
      <c r="S594" s="6">
        <f>YEAR(TBL_Employees[[#This Row],[Hire Date]])</f>
        <v>2020</v>
      </c>
      <c r="T594" s="6">
        <f>WEEKNUM(TBL_Employees[[#This Row],[Hire Date]],1)</f>
        <v>29</v>
      </c>
      <c r="U594" s="6" t="str">
        <f>TEXT(TBL_Employees[[#This Row],[Hire Date]],"dddd")</f>
        <v>Monday</v>
      </c>
    </row>
    <row r="595" spans="1:21" x14ac:dyDescent="0.2">
      <c r="A595" s="15" t="s">
        <v>1348</v>
      </c>
      <c r="B595" s="15" t="s">
        <v>1349</v>
      </c>
      <c r="C595" s="15" t="s">
        <v>40</v>
      </c>
      <c r="D595" s="15" t="s">
        <v>15</v>
      </c>
      <c r="E595" s="15" t="s">
        <v>44</v>
      </c>
      <c r="F595" s="15" t="s">
        <v>17</v>
      </c>
      <c r="G595" s="15" t="s">
        <v>24</v>
      </c>
      <c r="H595" s="15">
        <v>34</v>
      </c>
      <c r="I595" s="15">
        <v>44032</v>
      </c>
      <c r="J595" s="15">
        <v>184960</v>
      </c>
      <c r="K595" s="15">
        <v>0.18</v>
      </c>
      <c r="L595" s="15" t="s">
        <v>19</v>
      </c>
      <c r="M595" s="15" t="s">
        <v>63</v>
      </c>
      <c r="N595" s="17" t="s">
        <v>21</v>
      </c>
      <c r="O595" s="5" t="str">
        <f>IF(LEN(TBL_Employees[[#This Row],[Exit Date]])&gt;0,"Not_Active","Active")</f>
        <v>Active</v>
      </c>
      <c r="P595" s="6">
        <f>IF(TBL_Employees[[#This Row],[Emp_status]]="Not_Active",0,1)</f>
        <v>1</v>
      </c>
      <c r="Q595" s="7">
        <f>IFERROR(TBL_Employees[[#This Row],[Bonus %]]*TBL_Employees[[#This Row],[Annual Salary]],0)</f>
        <v>33292.799999999996</v>
      </c>
      <c r="R595" s="7">
        <f>TBL_Employees[[#This Row],[Bonus Amount]]+TBL_Employees[[#This Row],[Annual Salary]]</f>
        <v>218252.79999999999</v>
      </c>
      <c r="S595" s="6">
        <f>YEAR(TBL_Employees[[#This Row],[Hire Date]])</f>
        <v>2020</v>
      </c>
      <c r="T595" s="6">
        <f>WEEKNUM(TBL_Employees[[#This Row],[Hire Date]],1)</f>
        <v>30</v>
      </c>
      <c r="U595" s="6" t="str">
        <f>TEXT(TBL_Employees[[#This Row],[Hire Date]],"dddd")</f>
        <v>Monday</v>
      </c>
    </row>
    <row r="596" spans="1:21" x14ac:dyDescent="0.2">
      <c r="A596" s="15" t="s">
        <v>1350</v>
      </c>
      <c r="B596" s="15" t="s">
        <v>1351</v>
      </c>
      <c r="C596" s="15" t="s">
        <v>14</v>
      </c>
      <c r="D596" s="15" t="s">
        <v>27</v>
      </c>
      <c r="E596" s="15" t="s">
        <v>36</v>
      </c>
      <c r="F596" s="15" t="s">
        <v>28</v>
      </c>
      <c r="G596" s="15" t="s">
        <v>24</v>
      </c>
      <c r="H596" s="15">
        <v>37</v>
      </c>
      <c r="I596" s="15">
        <v>40719</v>
      </c>
      <c r="J596" s="15">
        <v>221592</v>
      </c>
      <c r="K596" s="15">
        <v>0.31</v>
      </c>
      <c r="L596" s="15" t="s">
        <v>19</v>
      </c>
      <c r="M596" s="15" t="s">
        <v>29</v>
      </c>
      <c r="N596" s="17" t="s">
        <v>21</v>
      </c>
      <c r="O596" s="5" t="str">
        <f>IF(LEN(TBL_Employees[[#This Row],[Exit Date]])&gt;0,"Not_Active","Active")</f>
        <v>Active</v>
      </c>
      <c r="P596" s="6">
        <f>IF(TBL_Employees[[#This Row],[Emp_status]]="Not_Active",0,1)</f>
        <v>1</v>
      </c>
      <c r="Q596" s="7">
        <f>IFERROR(TBL_Employees[[#This Row],[Bonus %]]*TBL_Employees[[#This Row],[Annual Salary]],0)</f>
        <v>68693.52</v>
      </c>
      <c r="R596" s="7">
        <f>TBL_Employees[[#This Row],[Bonus Amount]]+TBL_Employees[[#This Row],[Annual Salary]]</f>
        <v>290285.52</v>
      </c>
      <c r="S596" s="6">
        <f>YEAR(TBL_Employees[[#This Row],[Hire Date]])</f>
        <v>2011</v>
      </c>
      <c r="T596" s="6">
        <f>WEEKNUM(TBL_Employees[[#This Row],[Hire Date]],1)</f>
        <v>26</v>
      </c>
      <c r="U596" s="6" t="str">
        <f>TEXT(TBL_Employees[[#This Row],[Hire Date]],"dddd")</f>
        <v>Saturday</v>
      </c>
    </row>
    <row r="597" spans="1:21" x14ac:dyDescent="0.2">
      <c r="A597" s="15" t="s">
        <v>1352</v>
      </c>
      <c r="B597" s="15" t="s">
        <v>1353</v>
      </c>
      <c r="C597" s="15" t="s">
        <v>22</v>
      </c>
      <c r="D597" s="15" t="s">
        <v>23</v>
      </c>
      <c r="E597" s="15" t="s">
        <v>36</v>
      </c>
      <c r="F597" s="15" t="s">
        <v>17</v>
      </c>
      <c r="G597" s="15" t="s">
        <v>24</v>
      </c>
      <c r="H597" s="15">
        <v>44</v>
      </c>
      <c r="I597" s="15">
        <v>39841</v>
      </c>
      <c r="J597" s="15">
        <v>53301</v>
      </c>
      <c r="K597" s="15">
        <v>0</v>
      </c>
      <c r="L597" s="15" t="s">
        <v>19</v>
      </c>
      <c r="M597" s="15" t="s">
        <v>63</v>
      </c>
      <c r="N597" s="17" t="s">
        <v>21</v>
      </c>
      <c r="O597" s="5" t="str">
        <f>IF(LEN(TBL_Employees[[#This Row],[Exit Date]])&gt;0,"Not_Active","Active")</f>
        <v>Active</v>
      </c>
      <c r="P597" s="6">
        <f>IF(TBL_Employees[[#This Row],[Emp_status]]="Not_Active",0,1)</f>
        <v>1</v>
      </c>
      <c r="Q597" s="7">
        <f>IFERROR(TBL_Employees[[#This Row],[Bonus %]]*TBL_Employees[[#This Row],[Annual Salary]],0)</f>
        <v>0</v>
      </c>
      <c r="R597" s="7">
        <f>TBL_Employees[[#This Row],[Bonus Amount]]+TBL_Employees[[#This Row],[Annual Salary]]</f>
        <v>53301</v>
      </c>
      <c r="S597" s="6">
        <f>YEAR(TBL_Employees[[#This Row],[Hire Date]])</f>
        <v>2009</v>
      </c>
      <c r="T597" s="6">
        <f>WEEKNUM(TBL_Employees[[#This Row],[Hire Date]],1)</f>
        <v>5</v>
      </c>
      <c r="U597" s="6" t="str">
        <f>TEXT(TBL_Employees[[#This Row],[Hire Date]],"dddd")</f>
        <v>Wednesday</v>
      </c>
    </row>
    <row r="598" spans="1:21" x14ac:dyDescent="0.2">
      <c r="A598" s="15" t="s">
        <v>1354</v>
      </c>
      <c r="B598" s="15" t="s">
        <v>1355</v>
      </c>
      <c r="C598" s="15" t="s">
        <v>38</v>
      </c>
      <c r="D598" s="15" t="s">
        <v>27</v>
      </c>
      <c r="E598" s="15" t="s">
        <v>32</v>
      </c>
      <c r="F598" s="15" t="s">
        <v>28</v>
      </c>
      <c r="G598" s="15" t="s">
        <v>24</v>
      </c>
      <c r="H598" s="15">
        <v>45</v>
      </c>
      <c r="I598" s="15">
        <v>36587</v>
      </c>
      <c r="J598" s="15">
        <v>91276</v>
      </c>
      <c r="K598" s="15">
        <v>0</v>
      </c>
      <c r="L598" s="15" t="s">
        <v>19</v>
      </c>
      <c r="M598" s="15" t="s">
        <v>63</v>
      </c>
      <c r="N598" s="17" t="s">
        <v>21</v>
      </c>
      <c r="O598" s="5" t="str">
        <f>IF(LEN(TBL_Employees[[#This Row],[Exit Date]])&gt;0,"Not_Active","Active")</f>
        <v>Active</v>
      </c>
      <c r="P598" s="6">
        <f>IF(TBL_Employees[[#This Row],[Emp_status]]="Not_Active",0,1)</f>
        <v>1</v>
      </c>
      <c r="Q598" s="7">
        <f>IFERROR(TBL_Employees[[#This Row],[Bonus %]]*TBL_Employees[[#This Row],[Annual Salary]],0)</f>
        <v>0</v>
      </c>
      <c r="R598" s="7">
        <f>TBL_Employees[[#This Row],[Bonus Amount]]+TBL_Employees[[#This Row],[Annual Salary]]</f>
        <v>91276</v>
      </c>
      <c r="S598" s="6">
        <f>YEAR(TBL_Employees[[#This Row],[Hire Date]])</f>
        <v>2000</v>
      </c>
      <c r="T598" s="6">
        <f>WEEKNUM(TBL_Employees[[#This Row],[Hire Date]],1)</f>
        <v>10</v>
      </c>
      <c r="U598" s="6" t="str">
        <f>TEXT(TBL_Employees[[#This Row],[Hire Date]],"dddd")</f>
        <v>Thursday</v>
      </c>
    </row>
    <row r="599" spans="1:21" x14ac:dyDescent="0.2">
      <c r="A599" s="15" t="s">
        <v>1356</v>
      </c>
      <c r="B599" s="15" t="s">
        <v>1357</v>
      </c>
      <c r="C599" s="15" t="s">
        <v>61</v>
      </c>
      <c r="D599" s="15" t="s">
        <v>23</v>
      </c>
      <c r="E599" s="15" t="s">
        <v>16</v>
      </c>
      <c r="F599" s="15" t="s">
        <v>17</v>
      </c>
      <c r="G599" s="15" t="s">
        <v>24</v>
      </c>
      <c r="H599" s="15">
        <v>52</v>
      </c>
      <c r="I599" s="15">
        <v>42983</v>
      </c>
      <c r="J599" s="15">
        <v>140042</v>
      </c>
      <c r="K599" s="15">
        <v>0.13</v>
      </c>
      <c r="L599" s="15" t="s">
        <v>19</v>
      </c>
      <c r="M599" s="15" t="s">
        <v>25</v>
      </c>
      <c r="N599" s="17" t="s">
        <v>21</v>
      </c>
      <c r="O599" s="5" t="str">
        <f>IF(LEN(TBL_Employees[[#This Row],[Exit Date]])&gt;0,"Not_Active","Active")</f>
        <v>Active</v>
      </c>
      <c r="P599" s="6">
        <f>IF(TBL_Employees[[#This Row],[Emp_status]]="Not_Active",0,1)</f>
        <v>1</v>
      </c>
      <c r="Q599" s="7">
        <f>IFERROR(TBL_Employees[[#This Row],[Bonus %]]*TBL_Employees[[#This Row],[Annual Salary]],0)</f>
        <v>18205.46</v>
      </c>
      <c r="R599" s="7">
        <f>TBL_Employees[[#This Row],[Bonus Amount]]+TBL_Employees[[#This Row],[Annual Salary]]</f>
        <v>158247.46</v>
      </c>
      <c r="S599" s="6">
        <f>YEAR(TBL_Employees[[#This Row],[Hire Date]])</f>
        <v>2017</v>
      </c>
      <c r="T599" s="6">
        <f>WEEKNUM(TBL_Employees[[#This Row],[Hire Date]],1)</f>
        <v>36</v>
      </c>
      <c r="U599" s="6" t="str">
        <f>TEXT(TBL_Employees[[#This Row],[Hire Date]],"dddd")</f>
        <v>Tuesday</v>
      </c>
    </row>
    <row r="600" spans="1:21" x14ac:dyDescent="0.2">
      <c r="A600" s="15" t="s">
        <v>186</v>
      </c>
      <c r="B600" s="15" t="s">
        <v>1358</v>
      </c>
      <c r="C600" s="15" t="s">
        <v>68</v>
      </c>
      <c r="D600" s="15" t="s">
        <v>65</v>
      </c>
      <c r="E600" s="15" t="s">
        <v>36</v>
      </c>
      <c r="F600" s="15" t="s">
        <v>17</v>
      </c>
      <c r="G600" s="15" t="s">
        <v>24</v>
      </c>
      <c r="H600" s="15">
        <v>40</v>
      </c>
      <c r="I600" s="15">
        <v>43440</v>
      </c>
      <c r="J600" s="15">
        <v>57225</v>
      </c>
      <c r="K600" s="15">
        <v>0</v>
      </c>
      <c r="L600" s="15" t="s">
        <v>19</v>
      </c>
      <c r="M600" s="15" t="s">
        <v>29</v>
      </c>
      <c r="N600" s="17" t="s">
        <v>21</v>
      </c>
      <c r="O600" s="5" t="str">
        <f>IF(LEN(TBL_Employees[[#This Row],[Exit Date]])&gt;0,"Not_Active","Active")</f>
        <v>Active</v>
      </c>
      <c r="P600" s="6">
        <f>IF(TBL_Employees[[#This Row],[Emp_status]]="Not_Active",0,1)</f>
        <v>1</v>
      </c>
      <c r="Q600" s="7">
        <f>IFERROR(TBL_Employees[[#This Row],[Bonus %]]*TBL_Employees[[#This Row],[Annual Salary]],0)</f>
        <v>0</v>
      </c>
      <c r="R600" s="7">
        <f>TBL_Employees[[#This Row],[Bonus Amount]]+TBL_Employees[[#This Row],[Annual Salary]]</f>
        <v>57225</v>
      </c>
      <c r="S600" s="6">
        <f>YEAR(TBL_Employees[[#This Row],[Hire Date]])</f>
        <v>2018</v>
      </c>
      <c r="T600" s="6">
        <f>WEEKNUM(TBL_Employees[[#This Row],[Hire Date]],1)</f>
        <v>49</v>
      </c>
      <c r="U600" s="6" t="str">
        <f>TEXT(TBL_Employees[[#This Row],[Hire Date]],"dddd")</f>
        <v>Thursday</v>
      </c>
    </row>
    <row r="601" spans="1:21" x14ac:dyDescent="0.2">
      <c r="A601" s="15" t="s">
        <v>1359</v>
      </c>
      <c r="B601" s="15" t="s">
        <v>1360</v>
      </c>
      <c r="C601" s="15" t="s">
        <v>62</v>
      </c>
      <c r="D601" s="15" t="s">
        <v>23</v>
      </c>
      <c r="E601" s="15" t="s">
        <v>44</v>
      </c>
      <c r="F601" s="15" t="s">
        <v>17</v>
      </c>
      <c r="G601" s="15" t="s">
        <v>51</v>
      </c>
      <c r="H601" s="15">
        <v>55</v>
      </c>
      <c r="I601" s="15">
        <v>40233</v>
      </c>
      <c r="J601" s="15">
        <v>102839</v>
      </c>
      <c r="K601" s="15">
        <v>0.05</v>
      </c>
      <c r="L601" s="15" t="s">
        <v>19</v>
      </c>
      <c r="M601" s="15" t="s">
        <v>45</v>
      </c>
      <c r="N601" s="17" t="s">
        <v>21</v>
      </c>
      <c r="O601" s="5" t="str">
        <f>IF(LEN(TBL_Employees[[#This Row],[Exit Date]])&gt;0,"Not_Active","Active")</f>
        <v>Active</v>
      </c>
      <c r="P601" s="6">
        <f>IF(TBL_Employees[[#This Row],[Emp_status]]="Not_Active",0,1)</f>
        <v>1</v>
      </c>
      <c r="Q601" s="7">
        <f>IFERROR(TBL_Employees[[#This Row],[Bonus %]]*TBL_Employees[[#This Row],[Annual Salary]],0)</f>
        <v>5141.9500000000007</v>
      </c>
      <c r="R601" s="7">
        <f>TBL_Employees[[#This Row],[Bonus Amount]]+TBL_Employees[[#This Row],[Annual Salary]]</f>
        <v>107980.95</v>
      </c>
      <c r="S601" s="6">
        <f>YEAR(TBL_Employees[[#This Row],[Hire Date]])</f>
        <v>2010</v>
      </c>
      <c r="T601" s="6">
        <f>WEEKNUM(TBL_Employees[[#This Row],[Hire Date]],1)</f>
        <v>9</v>
      </c>
      <c r="U601" s="6" t="str">
        <f>TEXT(TBL_Employees[[#This Row],[Hire Date]],"dddd")</f>
        <v>Wednesday</v>
      </c>
    </row>
    <row r="602" spans="1:21" x14ac:dyDescent="0.2">
      <c r="A602" s="15" t="s">
        <v>1361</v>
      </c>
      <c r="B602" s="15" t="s">
        <v>1362</v>
      </c>
      <c r="C602" s="15" t="s">
        <v>40</v>
      </c>
      <c r="D602" s="15" t="s">
        <v>43</v>
      </c>
      <c r="E602" s="15" t="s">
        <v>16</v>
      </c>
      <c r="F602" s="15" t="s">
        <v>28</v>
      </c>
      <c r="G602" s="15" t="s">
        <v>24</v>
      </c>
      <c r="H602" s="15">
        <v>29</v>
      </c>
      <c r="I602" s="15">
        <v>44454</v>
      </c>
      <c r="J602" s="15">
        <v>199783</v>
      </c>
      <c r="K602" s="15">
        <v>0.21</v>
      </c>
      <c r="L602" s="15" t="s">
        <v>19</v>
      </c>
      <c r="M602" s="15" t="s">
        <v>20</v>
      </c>
      <c r="N602" s="17">
        <v>44661</v>
      </c>
      <c r="O602" s="5" t="str">
        <f>IF(LEN(TBL_Employees[[#This Row],[Exit Date]])&gt;0,"Not_Active","Active")</f>
        <v>Not_Active</v>
      </c>
      <c r="P602" s="6">
        <f>IF(TBL_Employees[[#This Row],[Emp_status]]="Not_Active",0,1)</f>
        <v>0</v>
      </c>
      <c r="Q602" s="7">
        <f>IFERROR(TBL_Employees[[#This Row],[Bonus %]]*TBL_Employees[[#This Row],[Annual Salary]],0)</f>
        <v>41954.43</v>
      </c>
      <c r="R602" s="7">
        <f>TBL_Employees[[#This Row],[Bonus Amount]]+TBL_Employees[[#This Row],[Annual Salary]]</f>
        <v>241737.43</v>
      </c>
      <c r="S602" s="6">
        <f>YEAR(TBL_Employees[[#This Row],[Hire Date]])</f>
        <v>2021</v>
      </c>
      <c r="T602" s="6">
        <f>WEEKNUM(TBL_Employees[[#This Row],[Hire Date]],1)</f>
        <v>38</v>
      </c>
      <c r="U602" s="6" t="str">
        <f>TEXT(TBL_Employees[[#This Row],[Hire Date]],"dddd")</f>
        <v>Wednesday</v>
      </c>
    </row>
    <row r="603" spans="1:21" x14ac:dyDescent="0.2">
      <c r="A603" s="15" t="s">
        <v>1363</v>
      </c>
      <c r="B603" s="15" t="s">
        <v>1364</v>
      </c>
      <c r="C603" s="15" t="s">
        <v>77</v>
      </c>
      <c r="D603" s="15" t="s">
        <v>23</v>
      </c>
      <c r="E603" s="15" t="s">
        <v>16</v>
      </c>
      <c r="F603" s="15" t="s">
        <v>28</v>
      </c>
      <c r="G603" s="15" t="s">
        <v>51</v>
      </c>
      <c r="H603" s="15">
        <v>32</v>
      </c>
      <c r="I603" s="15">
        <v>44295</v>
      </c>
      <c r="J603" s="15">
        <v>70980</v>
      </c>
      <c r="K603" s="15">
        <v>0</v>
      </c>
      <c r="L603" s="15" t="s">
        <v>52</v>
      </c>
      <c r="M603" s="15" t="s">
        <v>66</v>
      </c>
      <c r="N603" s="17" t="s">
        <v>21</v>
      </c>
      <c r="O603" s="5" t="str">
        <f>IF(LEN(TBL_Employees[[#This Row],[Exit Date]])&gt;0,"Not_Active","Active")</f>
        <v>Active</v>
      </c>
      <c r="P603" s="6">
        <f>IF(TBL_Employees[[#This Row],[Emp_status]]="Not_Active",0,1)</f>
        <v>1</v>
      </c>
      <c r="Q603" s="7">
        <f>IFERROR(TBL_Employees[[#This Row],[Bonus %]]*TBL_Employees[[#This Row],[Annual Salary]],0)</f>
        <v>0</v>
      </c>
      <c r="R603" s="7">
        <f>TBL_Employees[[#This Row],[Bonus Amount]]+TBL_Employees[[#This Row],[Annual Salary]]</f>
        <v>70980</v>
      </c>
      <c r="S603" s="6">
        <f>YEAR(TBL_Employees[[#This Row],[Hire Date]])</f>
        <v>2021</v>
      </c>
      <c r="T603" s="6">
        <f>WEEKNUM(TBL_Employees[[#This Row],[Hire Date]],1)</f>
        <v>15</v>
      </c>
      <c r="U603" s="6" t="str">
        <f>TEXT(TBL_Employees[[#This Row],[Hire Date]],"dddd")</f>
        <v>Friday</v>
      </c>
    </row>
    <row r="604" spans="1:21" x14ac:dyDescent="0.2">
      <c r="A604" s="15" t="s">
        <v>1365</v>
      </c>
      <c r="B604" s="15" t="s">
        <v>1366</v>
      </c>
      <c r="C604" s="15" t="s">
        <v>62</v>
      </c>
      <c r="D604" s="15" t="s">
        <v>43</v>
      </c>
      <c r="E604" s="15" t="s">
        <v>32</v>
      </c>
      <c r="F604" s="15" t="s">
        <v>28</v>
      </c>
      <c r="G604" s="15" t="s">
        <v>18</v>
      </c>
      <c r="H604" s="15">
        <v>51</v>
      </c>
      <c r="I604" s="15">
        <v>35456</v>
      </c>
      <c r="J604" s="15">
        <v>104431</v>
      </c>
      <c r="K604" s="15">
        <v>7.0000000000000007E-2</v>
      </c>
      <c r="L604" s="15" t="s">
        <v>19</v>
      </c>
      <c r="M604" s="15" t="s">
        <v>39</v>
      </c>
      <c r="N604" s="17" t="s">
        <v>21</v>
      </c>
      <c r="O604" s="5" t="str">
        <f>IF(LEN(TBL_Employees[[#This Row],[Exit Date]])&gt;0,"Not_Active","Active")</f>
        <v>Active</v>
      </c>
      <c r="P604" s="6">
        <f>IF(TBL_Employees[[#This Row],[Emp_status]]="Not_Active",0,1)</f>
        <v>1</v>
      </c>
      <c r="Q604" s="7">
        <f>IFERROR(TBL_Employees[[#This Row],[Bonus %]]*TBL_Employees[[#This Row],[Annual Salary]],0)</f>
        <v>7310.170000000001</v>
      </c>
      <c r="R604" s="7">
        <f>TBL_Employees[[#This Row],[Bonus Amount]]+TBL_Employees[[#This Row],[Annual Salary]]</f>
        <v>111741.17</v>
      </c>
      <c r="S604" s="6">
        <f>YEAR(TBL_Employees[[#This Row],[Hire Date]])</f>
        <v>1997</v>
      </c>
      <c r="T604" s="6">
        <f>WEEKNUM(TBL_Employees[[#This Row],[Hire Date]],1)</f>
        <v>5</v>
      </c>
      <c r="U604" s="6" t="str">
        <f>TEXT(TBL_Employees[[#This Row],[Hire Date]],"dddd")</f>
        <v>Sunday</v>
      </c>
    </row>
    <row r="605" spans="1:21" x14ac:dyDescent="0.2">
      <c r="A605" s="15" t="s">
        <v>1367</v>
      </c>
      <c r="B605" s="15" t="s">
        <v>225</v>
      </c>
      <c r="C605" s="15" t="s">
        <v>83</v>
      </c>
      <c r="D605" s="15" t="s">
        <v>23</v>
      </c>
      <c r="E605" s="15" t="s">
        <v>44</v>
      </c>
      <c r="F605" s="15" t="s">
        <v>28</v>
      </c>
      <c r="G605" s="15" t="s">
        <v>18</v>
      </c>
      <c r="H605" s="15">
        <v>28</v>
      </c>
      <c r="I605" s="15">
        <v>44374</v>
      </c>
      <c r="J605" s="15">
        <v>48510</v>
      </c>
      <c r="K605" s="15">
        <v>0</v>
      </c>
      <c r="L605" s="15" t="s">
        <v>19</v>
      </c>
      <c r="M605" s="15" t="s">
        <v>20</v>
      </c>
      <c r="N605" s="17" t="s">
        <v>21</v>
      </c>
      <c r="O605" s="5" t="str">
        <f>IF(LEN(TBL_Employees[[#This Row],[Exit Date]])&gt;0,"Not_Active","Active")</f>
        <v>Active</v>
      </c>
      <c r="P605" s="6">
        <f>IF(TBL_Employees[[#This Row],[Emp_status]]="Not_Active",0,1)</f>
        <v>1</v>
      </c>
      <c r="Q605" s="7">
        <f>IFERROR(TBL_Employees[[#This Row],[Bonus %]]*TBL_Employees[[#This Row],[Annual Salary]],0)</f>
        <v>0</v>
      </c>
      <c r="R605" s="7">
        <f>TBL_Employees[[#This Row],[Bonus Amount]]+TBL_Employees[[#This Row],[Annual Salary]]</f>
        <v>48510</v>
      </c>
      <c r="S605" s="6">
        <f>YEAR(TBL_Employees[[#This Row],[Hire Date]])</f>
        <v>2021</v>
      </c>
      <c r="T605" s="6">
        <f>WEEKNUM(TBL_Employees[[#This Row],[Hire Date]],1)</f>
        <v>27</v>
      </c>
      <c r="U605" s="6" t="str">
        <f>TEXT(TBL_Employees[[#This Row],[Hire Date]],"dddd")</f>
        <v>Sunday</v>
      </c>
    </row>
    <row r="606" spans="1:21" x14ac:dyDescent="0.2">
      <c r="A606" s="15" t="s">
        <v>1368</v>
      </c>
      <c r="B606" s="15" t="s">
        <v>1369</v>
      </c>
      <c r="C606" s="15" t="s">
        <v>30</v>
      </c>
      <c r="D606" s="15" t="s">
        <v>31</v>
      </c>
      <c r="E606" s="15" t="s">
        <v>44</v>
      </c>
      <c r="F606" s="15" t="s">
        <v>28</v>
      </c>
      <c r="G606" s="15" t="s">
        <v>47</v>
      </c>
      <c r="H606" s="15">
        <v>27</v>
      </c>
      <c r="I606" s="15">
        <v>43613</v>
      </c>
      <c r="J606" s="15">
        <v>70110</v>
      </c>
      <c r="K606" s="15">
        <v>0</v>
      </c>
      <c r="L606" s="15" t="s">
        <v>19</v>
      </c>
      <c r="M606" s="15" t="s">
        <v>45</v>
      </c>
      <c r="N606" s="17">
        <v>44203</v>
      </c>
      <c r="O606" s="5" t="str">
        <f>IF(LEN(TBL_Employees[[#This Row],[Exit Date]])&gt;0,"Not_Active","Active")</f>
        <v>Not_Active</v>
      </c>
      <c r="P606" s="6">
        <f>IF(TBL_Employees[[#This Row],[Emp_status]]="Not_Active",0,1)</f>
        <v>0</v>
      </c>
      <c r="Q606" s="7">
        <f>IFERROR(TBL_Employees[[#This Row],[Bonus %]]*TBL_Employees[[#This Row],[Annual Salary]],0)</f>
        <v>0</v>
      </c>
      <c r="R606" s="7">
        <f>TBL_Employees[[#This Row],[Bonus Amount]]+TBL_Employees[[#This Row],[Annual Salary]]</f>
        <v>70110</v>
      </c>
      <c r="S606" s="6">
        <f>YEAR(TBL_Employees[[#This Row],[Hire Date]])</f>
        <v>2019</v>
      </c>
      <c r="T606" s="6">
        <f>WEEKNUM(TBL_Employees[[#This Row],[Hire Date]],1)</f>
        <v>22</v>
      </c>
      <c r="U606" s="6" t="str">
        <f>TEXT(TBL_Employees[[#This Row],[Hire Date]],"dddd")</f>
        <v>Tuesday</v>
      </c>
    </row>
    <row r="607" spans="1:21" x14ac:dyDescent="0.2">
      <c r="A607" s="15" t="s">
        <v>352</v>
      </c>
      <c r="B607" s="15" t="s">
        <v>1370</v>
      </c>
      <c r="C607" s="15" t="s">
        <v>40</v>
      </c>
      <c r="D607" s="15" t="s">
        <v>43</v>
      </c>
      <c r="E607" s="15" t="s">
        <v>32</v>
      </c>
      <c r="F607" s="15" t="s">
        <v>28</v>
      </c>
      <c r="G607" s="15" t="s">
        <v>24</v>
      </c>
      <c r="H607" s="15">
        <v>45</v>
      </c>
      <c r="I607" s="15">
        <v>39519</v>
      </c>
      <c r="J607" s="15">
        <v>186138</v>
      </c>
      <c r="K607" s="15">
        <v>0.28000000000000003</v>
      </c>
      <c r="L607" s="15" t="s">
        <v>33</v>
      </c>
      <c r="M607" s="15" t="s">
        <v>80</v>
      </c>
      <c r="N607" s="17" t="s">
        <v>21</v>
      </c>
      <c r="O607" s="5" t="str">
        <f>IF(LEN(TBL_Employees[[#This Row],[Exit Date]])&gt;0,"Not_Active","Active")</f>
        <v>Active</v>
      </c>
      <c r="P607" s="6">
        <f>IF(TBL_Employees[[#This Row],[Emp_status]]="Not_Active",0,1)</f>
        <v>1</v>
      </c>
      <c r="Q607" s="7">
        <f>IFERROR(TBL_Employees[[#This Row],[Bonus %]]*TBL_Employees[[#This Row],[Annual Salary]],0)</f>
        <v>52118.640000000007</v>
      </c>
      <c r="R607" s="7">
        <f>TBL_Employees[[#This Row],[Bonus Amount]]+TBL_Employees[[#This Row],[Annual Salary]]</f>
        <v>238256.64000000001</v>
      </c>
      <c r="S607" s="6">
        <f>YEAR(TBL_Employees[[#This Row],[Hire Date]])</f>
        <v>2008</v>
      </c>
      <c r="T607" s="6">
        <f>WEEKNUM(TBL_Employees[[#This Row],[Hire Date]],1)</f>
        <v>11</v>
      </c>
      <c r="U607" s="6" t="str">
        <f>TEXT(TBL_Employees[[#This Row],[Hire Date]],"dddd")</f>
        <v>Wednesday</v>
      </c>
    </row>
    <row r="608" spans="1:21" x14ac:dyDescent="0.2">
      <c r="A608" s="15" t="s">
        <v>1371</v>
      </c>
      <c r="B608" s="15" t="s">
        <v>1372</v>
      </c>
      <c r="C608" s="15" t="s">
        <v>68</v>
      </c>
      <c r="D608" s="15" t="s">
        <v>65</v>
      </c>
      <c r="E608" s="15" t="s">
        <v>36</v>
      </c>
      <c r="F608" s="15" t="s">
        <v>28</v>
      </c>
      <c r="G608" s="15" t="s">
        <v>51</v>
      </c>
      <c r="H608" s="15">
        <v>58</v>
      </c>
      <c r="I608" s="15">
        <v>40287</v>
      </c>
      <c r="J608" s="15">
        <v>56350</v>
      </c>
      <c r="K608" s="15">
        <v>0</v>
      </c>
      <c r="L608" s="15" t="s">
        <v>52</v>
      </c>
      <c r="M608" s="15" t="s">
        <v>66</v>
      </c>
      <c r="N608" s="17" t="s">
        <v>21</v>
      </c>
      <c r="O608" s="5" t="str">
        <f>IF(LEN(TBL_Employees[[#This Row],[Exit Date]])&gt;0,"Not_Active","Active")</f>
        <v>Active</v>
      </c>
      <c r="P608" s="6">
        <f>IF(TBL_Employees[[#This Row],[Emp_status]]="Not_Active",0,1)</f>
        <v>1</v>
      </c>
      <c r="Q608" s="7">
        <f>IFERROR(TBL_Employees[[#This Row],[Bonus %]]*TBL_Employees[[#This Row],[Annual Salary]],0)</f>
        <v>0</v>
      </c>
      <c r="R608" s="7">
        <f>TBL_Employees[[#This Row],[Bonus Amount]]+TBL_Employees[[#This Row],[Annual Salary]]</f>
        <v>56350</v>
      </c>
      <c r="S608" s="6">
        <f>YEAR(TBL_Employees[[#This Row],[Hire Date]])</f>
        <v>2010</v>
      </c>
      <c r="T608" s="6">
        <f>WEEKNUM(TBL_Employees[[#This Row],[Hire Date]],1)</f>
        <v>17</v>
      </c>
      <c r="U608" s="6" t="str">
        <f>TEXT(TBL_Employees[[#This Row],[Hire Date]],"dddd")</f>
        <v>Monday</v>
      </c>
    </row>
    <row r="609" spans="1:21" x14ac:dyDescent="0.2">
      <c r="A609" s="15" t="s">
        <v>635</v>
      </c>
      <c r="B609" s="15" t="s">
        <v>1373</v>
      </c>
      <c r="C609" s="15" t="s">
        <v>61</v>
      </c>
      <c r="D609" s="15" t="s">
        <v>15</v>
      </c>
      <c r="E609" s="15" t="s">
        <v>16</v>
      </c>
      <c r="F609" s="15" t="s">
        <v>17</v>
      </c>
      <c r="G609" s="15" t="s">
        <v>51</v>
      </c>
      <c r="H609" s="15">
        <v>45</v>
      </c>
      <c r="I609" s="15">
        <v>42379</v>
      </c>
      <c r="J609" s="15">
        <v>149761</v>
      </c>
      <c r="K609" s="15">
        <v>0.12</v>
      </c>
      <c r="L609" s="15" t="s">
        <v>19</v>
      </c>
      <c r="M609" s="15" t="s">
        <v>29</v>
      </c>
      <c r="N609" s="17" t="s">
        <v>21</v>
      </c>
      <c r="O609" s="5" t="str">
        <f>IF(LEN(TBL_Employees[[#This Row],[Exit Date]])&gt;0,"Not_Active","Active")</f>
        <v>Active</v>
      </c>
      <c r="P609" s="6">
        <f>IF(TBL_Employees[[#This Row],[Emp_status]]="Not_Active",0,1)</f>
        <v>1</v>
      </c>
      <c r="Q609" s="7">
        <f>IFERROR(TBL_Employees[[#This Row],[Bonus %]]*TBL_Employees[[#This Row],[Annual Salary]],0)</f>
        <v>17971.32</v>
      </c>
      <c r="R609" s="7">
        <f>TBL_Employees[[#This Row],[Bonus Amount]]+TBL_Employees[[#This Row],[Annual Salary]]</f>
        <v>167732.32</v>
      </c>
      <c r="S609" s="6">
        <f>YEAR(TBL_Employees[[#This Row],[Hire Date]])</f>
        <v>2016</v>
      </c>
      <c r="T609" s="6">
        <f>WEEKNUM(TBL_Employees[[#This Row],[Hire Date]],1)</f>
        <v>3</v>
      </c>
      <c r="U609" s="6" t="str">
        <f>TEXT(TBL_Employees[[#This Row],[Hire Date]],"dddd")</f>
        <v>Sunday</v>
      </c>
    </row>
    <row r="610" spans="1:21" x14ac:dyDescent="0.2">
      <c r="A610" s="15" t="s">
        <v>1374</v>
      </c>
      <c r="B610" s="15" t="s">
        <v>1375</v>
      </c>
      <c r="C610" s="15" t="s">
        <v>61</v>
      </c>
      <c r="D610" s="15" t="s">
        <v>15</v>
      </c>
      <c r="E610" s="15" t="s">
        <v>32</v>
      </c>
      <c r="F610" s="15" t="s">
        <v>28</v>
      </c>
      <c r="G610" s="15" t="s">
        <v>51</v>
      </c>
      <c r="H610" s="15">
        <v>44</v>
      </c>
      <c r="I610" s="15">
        <v>39305</v>
      </c>
      <c r="J610" s="15">
        <v>126277</v>
      </c>
      <c r="K610" s="15">
        <v>0.13</v>
      </c>
      <c r="L610" s="15" t="s">
        <v>52</v>
      </c>
      <c r="M610" s="15" t="s">
        <v>81</v>
      </c>
      <c r="N610" s="17" t="s">
        <v>21</v>
      </c>
      <c r="O610" s="5" t="str">
        <f>IF(LEN(TBL_Employees[[#This Row],[Exit Date]])&gt;0,"Not_Active","Active")</f>
        <v>Active</v>
      </c>
      <c r="P610" s="6">
        <f>IF(TBL_Employees[[#This Row],[Emp_status]]="Not_Active",0,1)</f>
        <v>1</v>
      </c>
      <c r="Q610" s="7">
        <f>IFERROR(TBL_Employees[[#This Row],[Bonus %]]*TBL_Employees[[#This Row],[Annual Salary]],0)</f>
        <v>16416.010000000002</v>
      </c>
      <c r="R610" s="7">
        <f>TBL_Employees[[#This Row],[Bonus Amount]]+TBL_Employees[[#This Row],[Annual Salary]]</f>
        <v>142693.01</v>
      </c>
      <c r="S610" s="6">
        <f>YEAR(TBL_Employees[[#This Row],[Hire Date]])</f>
        <v>2007</v>
      </c>
      <c r="T610" s="6">
        <f>WEEKNUM(TBL_Employees[[#This Row],[Hire Date]],1)</f>
        <v>32</v>
      </c>
      <c r="U610" s="6" t="str">
        <f>TEXT(TBL_Employees[[#This Row],[Hire Date]],"dddd")</f>
        <v>Saturday</v>
      </c>
    </row>
    <row r="611" spans="1:21" x14ac:dyDescent="0.2">
      <c r="A611" s="15" t="s">
        <v>1376</v>
      </c>
      <c r="B611" s="15" t="s">
        <v>1377</v>
      </c>
      <c r="C611" s="15" t="s">
        <v>62</v>
      </c>
      <c r="D611" s="15" t="s">
        <v>50</v>
      </c>
      <c r="E611" s="15" t="s">
        <v>44</v>
      </c>
      <c r="F611" s="15" t="s">
        <v>28</v>
      </c>
      <c r="G611" s="15" t="s">
        <v>18</v>
      </c>
      <c r="H611" s="15">
        <v>33</v>
      </c>
      <c r="I611" s="15">
        <v>41446</v>
      </c>
      <c r="J611" s="15">
        <v>119631</v>
      </c>
      <c r="K611" s="15">
        <v>0.06</v>
      </c>
      <c r="L611" s="15" t="s">
        <v>19</v>
      </c>
      <c r="M611" s="15" t="s">
        <v>39</v>
      </c>
      <c r="N611" s="17" t="s">
        <v>21</v>
      </c>
      <c r="O611" s="5" t="str">
        <f>IF(LEN(TBL_Employees[[#This Row],[Exit Date]])&gt;0,"Not_Active","Active")</f>
        <v>Active</v>
      </c>
      <c r="P611" s="6">
        <f>IF(TBL_Employees[[#This Row],[Emp_status]]="Not_Active",0,1)</f>
        <v>1</v>
      </c>
      <c r="Q611" s="7">
        <f>IFERROR(TBL_Employees[[#This Row],[Bonus %]]*TBL_Employees[[#This Row],[Annual Salary]],0)</f>
        <v>7177.86</v>
      </c>
      <c r="R611" s="7">
        <f>TBL_Employees[[#This Row],[Bonus Amount]]+TBL_Employees[[#This Row],[Annual Salary]]</f>
        <v>126808.86</v>
      </c>
      <c r="S611" s="6">
        <f>YEAR(TBL_Employees[[#This Row],[Hire Date]])</f>
        <v>2013</v>
      </c>
      <c r="T611" s="6">
        <f>WEEKNUM(TBL_Employees[[#This Row],[Hire Date]],1)</f>
        <v>25</v>
      </c>
      <c r="U611" s="6" t="str">
        <f>TEXT(TBL_Employees[[#This Row],[Hire Date]],"dddd")</f>
        <v>Friday</v>
      </c>
    </row>
    <row r="612" spans="1:21" x14ac:dyDescent="0.2">
      <c r="A612" s="15" t="s">
        <v>1378</v>
      </c>
      <c r="B612" s="15" t="s">
        <v>1379</v>
      </c>
      <c r="C612" s="15" t="s">
        <v>14</v>
      </c>
      <c r="D612" s="15" t="s">
        <v>27</v>
      </c>
      <c r="E612" s="15" t="s">
        <v>16</v>
      </c>
      <c r="F612" s="15" t="s">
        <v>28</v>
      </c>
      <c r="G612" s="15" t="s">
        <v>24</v>
      </c>
      <c r="H612" s="15">
        <v>26</v>
      </c>
      <c r="I612" s="15">
        <v>43960</v>
      </c>
      <c r="J612" s="15">
        <v>256561</v>
      </c>
      <c r="K612" s="15">
        <v>0.39</v>
      </c>
      <c r="L612" s="15" t="s">
        <v>19</v>
      </c>
      <c r="M612" s="15" t="s">
        <v>25</v>
      </c>
      <c r="N612" s="17" t="s">
        <v>21</v>
      </c>
      <c r="O612" s="5" t="str">
        <f>IF(LEN(TBL_Employees[[#This Row],[Exit Date]])&gt;0,"Not_Active","Active")</f>
        <v>Active</v>
      </c>
      <c r="P612" s="6">
        <f>IF(TBL_Employees[[#This Row],[Emp_status]]="Not_Active",0,1)</f>
        <v>1</v>
      </c>
      <c r="Q612" s="7">
        <f>IFERROR(TBL_Employees[[#This Row],[Bonus %]]*TBL_Employees[[#This Row],[Annual Salary]],0)</f>
        <v>100058.79000000001</v>
      </c>
      <c r="R612" s="7">
        <f>TBL_Employees[[#This Row],[Bonus Amount]]+TBL_Employees[[#This Row],[Annual Salary]]</f>
        <v>356619.79000000004</v>
      </c>
      <c r="S612" s="6">
        <f>YEAR(TBL_Employees[[#This Row],[Hire Date]])</f>
        <v>2020</v>
      </c>
      <c r="T612" s="6">
        <f>WEEKNUM(TBL_Employees[[#This Row],[Hire Date]],1)</f>
        <v>19</v>
      </c>
      <c r="U612" s="6" t="str">
        <f>TEXT(TBL_Employees[[#This Row],[Hire Date]],"dddd")</f>
        <v>Saturday</v>
      </c>
    </row>
    <row r="613" spans="1:21" x14ac:dyDescent="0.2">
      <c r="A613" s="15" t="s">
        <v>284</v>
      </c>
      <c r="B613" s="15" t="s">
        <v>1380</v>
      </c>
      <c r="C613" s="15" t="s">
        <v>88</v>
      </c>
      <c r="D613" s="15" t="s">
        <v>27</v>
      </c>
      <c r="E613" s="15" t="s">
        <v>44</v>
      </c>
      <c r="F613" s="15" t="s">
        <v>17</v>
      </c>
      <c r="G613" s="15" t="s">
        <v>51</v>
      </c>
      <c r="H613" s="15">
        <v>45</v>
      </c>
      <c r="I613" s="15">
        <v>43937</v>
      </c>
      <c r="J613" s="15">
        <v>66958</v>
      </c>
      <c r="K613" s="15">
        <v>0</v>
      </c>
      <c r="L613" s="15" t="s">
        <v>19</v>
      </c>
      <c r="M613" s="15" t="s">
        <v>45</v>
      </c>
      <c r="N613" s="17" t="s">
        <v>21</v>
      </c>
      <c r="O613" s="5" t="str">
        <f>IF(LEN(TBL_Employees[[#This Row],[Exit Date]])&gt;0,"Not_Active","Active")</f>
        <v>Active</v>
      </c>
      <c r="P613" s="6">
        <f>IF(TBL_Employees[[#This Row],[Emp_status]]="Not_Active",0,1)</f>
        <v>1</v>
      </c>
      <c r="Q613" s="7">
        <f>IFERROR(TBL_Employees[[#This Row],[Bonus %]]*TBL_Employees[[#This Row],[Annual Salary]],0)</f>
        <v>0</v>
      </c>
      <c r="R613" s="7">
        <f>TBL_Employees[[#This Row],[Bonus Amount]]+TBL_Employees[[#This Row],[Annual Salary]]</f>
        <v>66958</v>
      </c>
      <c r="S613" s="6">
        <f>YEAR(TBL_Employees[[#This Row],[Hire Date]])</f>
        <v>2020</v>
      </c>
      <c r="T613" s="6">
        <f>WEEKNUM(TBL_Employees[[#This Row],[Hire Date]],1)</f>
        <v>16</v>
      </c>
      <c r="U613" s="6" t="str">
        <f>TEXT(TBL_Employees[[#This Row],[Hire Date]],"dddd")</f>
        <v>Thursday</v>
      </c>
    </row>
    <row r="614" spans="1:21" x14ac:dyDescent="0.2">
      <c r="A614" s="15" t="s">
        <v>46</v>
      </c>
      <c r="B614" s="15" t="s">
        <v>1381</v>
      </c>
      <c r="C614" s="15" t="s">
        <v>61</v>
      </c>
      <c r="D614" s="15" t="s">
        <v>50</v>
      </c>
      <c r="E614" s="15" t="s">
        <v>36</v>
      </c>
      <c r="F614" s="15" t="s">
        <v>17</v>
      </c>
      <c r="G614" s="15" t="s">
        <v>24</v>
      </c>
      <c r="H614" s="15">
        <v>46</v>
      </c>
      <c r="I614" s="15">
        <v>38046</v>
      </c>
      <c r="J614" s="15">
        <v>158897</v>
      </c>
      <c r="K614" s="15">
        <v>0.1</v>
      </c>
      <c r="L614" s="15" t="s">
        <v>33</v>
      </c>
      <c r="M614" s="15" t="s">
        <v>80</v>
      </c>
      <c r="N614" s="17" t="s">
        <v>21</v>
      </c>
      <c r="O614" s="5" t="str">
        <f>IF(LEN(TBL_Employees[[#This Row],[Exit Date]])&gt;0,"Not_Active","Active")</f>
        <v>Active</v>
      </c>
      <c r="P614" s="6">
        <f>IF(TBL_Employees[[#This Row],[Emp_status]]="Not_Active",0,1)</f>
        <v>1</v>
      </c>
      <c r="Q614" s="7">
        <f>IFERROR(TBL_Employees[[#This Row],[Bonus %]]*TBL_Employees[[#This Row],[Annual Salary]],0)</f>
        <v>15889.7</v>
      </c>
      <c r="R614" s="7">
        <f>TBL_Employees[[#This Row],[Bonus Amount]]+TBL_Employees[[#This Row],[Annual Salary]]</f>
        <v>174786.7</v>
      </c>
      <c r="S614" s="6">
        <f>YEAR(TBL_Employees[[#This Row],[Hire Date]])</f>
        <v>2004</v>
      </c>
      <c r="T614" s="6">
        <f>WEEKNUM(TBL_Employees[[#This Row],[Hire Date]],1)</f>
        <v>10</v>
      </c>
      <c r="U614" s="6" t="str">
        <f>TEXT(TBL_Employees[[#This Row],[Hire Date]],"dddd")</f>
        <v>Sunday</v>
      </c>
    </row>
    <row r="615" spans="1:21" x14ac:dyDescent="0.2">
      <c r="A615" s="15" t="s">
        <v>512</v>
      </c>
      <c r="B615" s="15" t="s">
        <v>1382</v>
      </c>
      <c r="C615" s="15" t="s">
        <v>55</v>
      </c>
      <c r="D615" s="15" t="s">
        <v>27</v>
      </c>
      <c r="E615" s="15" t="s">
        <v>32</v>
      </c>
      <c r="F615" s="15" t="s">
        <v>28</v>
      </c>
      <c r="G615" s="15" t="s">
        <v>18</v>
      </c>
      <c r="H615" s="15">
        <v>37</v>
      </c>
      <c r="I615" s="15">
        <v>39493</v>
      </c>
      <c r="J615" s="15">
        <v>71695</v>
      </c>
      <c r="K615" s="15">
        <v>0</v>
      </c>
      <c r="L615" s="15" t="s">
        <v>19</v>
      </c>
      <c r="M615" s="15" t="s">
        <v>39</v>
      </c>
      <c r="N615" s="17" t="s">
        <v>21</v>
      </c>
      <c r="O615" s="5" t="str">
        <f>IF(LEN(TBL_Employees[[#This Row],[Exit Date]])&gt;0,"Not_Active","Active")</f>
        <v>Active</v>
      </c>
      <c r="P615" s="6">
        <f>IF(TBL_Employees[[#This Row],[Emp_status]]="Not_Active",0,1)</f>
        <v>1</v>
      </c>
      <c r="Q615" s="7">
        <f>IFERROR(TBL_Employees[[#This Row],[Bonus %]]*TBL_Employees[[#This Row],[Annual Salary]],0)</f>
        <v>0</v>
      </c>
      <c r="R615" s="7">
        <f>TBL_Employees[[#This Row],[Bonus Amount]]+TBL_Employees[[#This Row],[Annual Salary]]</f>
        <v>71695</v>
      </c>
      <c r="S615" s="6">
        <f>YEAR(TBL_Employees[[#This Row],[Hire Date]])</f>
        <v>2008</v>
      </c>
      <c r="T615" s="6">
        <f>WEEKNUM(TBL_Employees[[#This Row],[Hire Date]],1)</f>
        <v>7</v>
      </c>
      <c r="U615" s="6" t="str">
        <f>TEXT(TBL_Employees[[#This Row],[Hire Date]],"dddd")</f>
        <v>Friday</v>
      </c>
    </row>
    <row r="616" spans="1:21" x14ac:dyDescent="0.2">
      <c r="A616" s="15" t="s">
        <v>1383</v>
      </c>
      <c r="B616" s="15" t="s">
        <v>1384</v>
      </c>
      <c r="C616" s="15" t="s">
        <v>42</v>
      </c>
      <c r="D616" s="15" t="s">
        <v>43</v>
      </c>
      <c r="E616" s="15" t="s">
        <v>32</v>
      </c>
      <c r="F616" s="15" t="s">
        <v>28</v>
      </c>
      <c r="G616" s="15" t="s">
        <v>24</v>
      </c>
      <c r="H616" s="15">
        <v>40</v>
      </c>
      <c r="I616" s="15">
        <v>41904</v>
      </c>
      <c r="J616" s="15">
        <v>73779</v>
      </c>
      <c r="K616" s="15">
        <v>0</v>
      </c>
      <c r="L616" s="15" t="s">
        <v>33</v>
      </c>
      <c r="M616" s="15" t="s">
        <v>80</v>
      </c>
      <c r="N616" s="17">
        <v>43594</v>
      </c>
      <c r="O616" s="5" t="str">
        <f>IF(LEN(TBL_Employees[[#This Row],[Exit Date]])&gt;0,"Not_Active","Active")</f>
        <v>Not_Active</v>
      </c>
      <c r="P616" s="6">
        <f>IF(TBL_Employees[[#This Row],[Emp_status]]="Not_Active",0,1)</f>
        <v>0</v>
      </c>
      <c r="Q616" s="7">
        <f>IFERROR(TBL_Employees[[#This Row],[Bonus %]]*TBL_Employees[[#This Row],[Annual Salary]],0)</f>
        <v>0</v>
      </c>
      <c r="R616" s="7">
        <f>TBL_Employees[[#This Row],[Bonus Amount]]+TBL_Employees[[#This Row],[Annual Salary]]</f>
        <v>73779</v>
      </c>
      <c r="S616" s="6">
        <f>YEAR(TBL_Employees[[#This Row],[Hire Date]])</f>
        <v>2014</v>
      </c>
      <c r="T616" s="6">
        <f>WEEKNUM(TBL_Employees[[#This Row],[Hire Date]],1)</f>
        <v>39</v>
      </c>
      <c r="U616" s="6" t="str">
        <f>TEXT(TBL_Employees[[#This Row],[Hire Date]],"dddd")</f>
        <v>Monday</v>
      </c>
    </row>
    <row r="617" spans="1:21" x14ac:dyDescent="0.2">
      <c r="A617" s="15" t="s">
        <v>1385</v>
      </c>
      <c r="B617" s="15" t="s">
        <v>1386</v>
      </c>
      <c r="C617" s="15" t="s">
        <v>62</v>
      </c>
      <c r="D617" s="15" t="s">
        <v>50</v>
      </c>
      <c r="E617" s="15" t="s">
        <v>44</v>
      </c>
      <c r="F617" s="15" t="s">
        <v>17</v>
      </c>
      <c r="G617" s="15" t="s">
        <v>24</v>
      </c>
      <c r="H617" s="15">
        <v>45</v>
      </c>
      <c r="I617" s="15">
        <v>40836</v>
      </c>
      <c r="J617" s="15">
        <v>123640</v>
      </c>
      <c r="K617" s="15">
        <v>7.0000000000000007E-2</v>
      </c>
      <c r="L617" s="15" t="s">
        <v>33</v>
      </c>
      <c r="M617" s="15" t="s">
        <v>74</v>
      </c>
      <c r="N617" s="17" t="s">
        <v>21</v>
      </c>
      <c r="O617" s="5" t="str">
        <f>IF(LEN(TBL_Employees[[#This Row],[Exit Date]])&gt;0,"Not_Active","Active")</f>
        <v>Active</v>
      </c>
      <c r="P617" s="6">
        <f>IF(TBL_Employees[[#This Row],[Emp_status]]="Not_Active",0,1)</f>
        <v>1</v>
      </c>
      <c r="Q617" s="7">
        <f>IFERROR(TBL_Employees[[#This Row],[Bonus %]]*TBL_Employees[[#This Row],[Annual Salary]],0)</f>
        <v>8654.8000000000011</v>
      </c>
      <c r="R617" s="7">
        <f>TBL_Employees[[#This Row],[Bonus Amount]]+TBL_Employees[[#This Row],[Annual Salary]]</f>
        <v>132294.79999999999</v>
      </c>
      <c r="S617" s="6">
        <f>YEAR(TBL_Employees[[#This Row],[Hire Date]])</f>
        <v>2011</v>
      </c>
      <c r="T617" s="6">
        <f>WEEKNUM(TBL_Employees[[#This Row],[Hire Date]],1)</f>
        <v>43</v>
      </c>
      <c r="U617" s="6" t="str">
        <f>TEXT(TBL_Employees[[#This Row],[Hire Date]],"dddd")</f>
        <v>Thursday</v>
      </c>
    </row>
    <row r="618" spans="1:21" x14ac:dyDescent="0.2">
      <c r="A618" s="15" t="s">
        <v>1318</v>
      </c>
      <c r="B618" s="15" t="s">
        <v>1387</v>
      </c>
      <c r="C618" s="15" t="s">
        <v>68</v>
      </c>
      <c r="D618" s="15" t="s">
        <v>50</v>
      </c>
      <c r="E618" s="15" t="s">
        <v>44</v>
      </c>
      <c r="F618" s="15" t="s">
        <v>17</v>
      </c>
      <c r="G618" s="15" t="s">
        <v>18</v>
      </c>
      <c r="H618" s="15">
        <v>33</v>
      </c>
      <c r="I618" s="15">
        <v>41742</v>
      </c>
      <c r="J618" s="15">
        <v>46878</v>
      </c>
      <c r="K618" s="15">
        <v>0</v>
      </c>
      <c r="L618" s="15" t="s">
        <v>19</v>
      </c>
      <c r="M618" s="15" t="s">
        <v>45</v>
      </c>
      <c r="N618" s="17" t="s">
        <v>21</v>
      </c>
      <c r="O618" s="5" t="str">
        <f>IF(LEN(TBL_Employees[[#This Row],[Exit Date]])&gt;0,"Not_Active","Active")</f>
        <v>Active</v>
      </c>
      <c r="P618" s="6">
        <f>IF(TBL_Employees[[#This Row],[Emp_status]]="Not_Active",0,1)</f>
        <v>1</v>
      </c>
      <c r="Q618" s="7">
        <f>IFERROR(TBL_Employees[[#This Row],[Bonus %]]*TBL_Employees[[#This Row],[Annual Salary]],0)</f>
        <v>0</v>
      </c>
      <c r="R618" s="7">
        <f>TBL_Employees[[#This Row],[Bonus Amount]]+TBL_Employees[[#This Row],[Annual Salary]]</f>
        <v>46878</v>
      </c>
      <c r="S618" s="6">
        <f>YEAR(TBL_Employees[[#This Row],[Hire Date]])</f>
        <v>2014</v>
      </c>
      <c r="T618" s="6">
        <f>WEEKNUM(TBL_Employees[[#This Row],[Hire Date]],1)</f>
        <v>16</v>
      </c>
      <c r="U618" s="6" t="str">
        <f>TEXT(TBL_Employees[[#This Row],[Hire Date]],"dddd")</f>
        <v>Sunday</v>
      </c>
    </row>
    <row r="619" spans="1:21" x14ac:dyDescent="0.2">
      <c r="A619" s="15" t="s">
        <v>1388</v>
      </c>
      <c r="B619" s="15" t="s">
        <v>193</v>
      </c>
      <c r="C619" s="15" t="s">
        <v>68</v>
      </c>
      <c r="D619" s="15" t="s">
        <v>43</v>
      </c>
      <c r="E619" s="15" t="s">
        <v>44</v>
      </c>
      <c r="F619" s="15" t="s">
        <v>17</v>
      </c>
      <c r="G619" s="15" t="s">
        <v>18</v>
      </c>
      <c r="H619" s="15">
        <v>64</v>
      </c>
      <c r="I619" s="15">
        <v>37662</v>
      </c>
      <c r="J619" s="15">
        <v>57032</v>
      </c>
      <c r="K619" s="15">
        <v>0</v>
      </c>
      <c r="L619" s="15" t="s">
        <v>19</v>
      </c>
      <c r="M619" s="15" t="s">
        <v>45</v>
      </c>
      <c r="N619" s="17" t="s">
        <v>21</v>
      </c>
      <c r="O619" s="5" t="str">
        <f>IF(LEN(TBL_Employees[[#This Row],[Exit Date]])&gt;0,"Not_Active","Active")</f>
        <v>Active</v>
      </c>
      <c r="P619" s="6">
        <f>IF(TBL_Employees[[#This Row],[Emp_status]]="Not_Active",0,1)</f>
        <v>1</v>
      </c>
      <c r="Q619" s="7">
        <f>IFERROR(TBL_Employees[[#This Row],[Bonus %]]*TBL_Employees[[#This Row],[Annual Salary]],0)</f>
        <v>0</v>
      </c>
      <c r="R619" s="7">
        <f>TBL_Employees[[#This Row],[Bonus Amount]]+TBL_Employees[[#This Row],[Annual Salary]]</f>
        <v>57032</v>
      </c>
      <c r="S619" s="6">
        <f>YEAR(TBL_Employees[[#This Row],[Hire Date]])</f>
        <v>2003</v>
      </c>
      <c r="T619" s="6">
        <f>WEEKNUM(TBL_Employees[[#This Row],[Hire Date]],1)</f>
        <v>7</v>
      </c>
      <c r="U619" s="6" t="str">
        <f>TEXT(TBL_Employees[[#This Row],[Hire Date]],"dddd")</f>
        <v>Monday</v>
      </c>
    </row>
    <row r="620" spans="1:21" x14ac:dyDescent="0.2">
      <c r="A620" s="15" t="s">
        <v>1389</v>
      </c>
      <c r="B620" s="15" t="s">
        <v>1390</v>
      </c>
      <c r="C620" s="15" t="s">
        <v>42</v>
      </c>
      <c r="D620" s="15" t="s">
        <v>50</v>
      </c>
      <c r="E620" s="15" t="s">
        <v>36</v>
      </c>
      <c r="F620" s="15" t="s">
        <v>17</v>
      </c>
      <c r="G620" s="15" t="s">
        <v>51</v>
      </c>
      <c r="H620" s="15">
        <v>57</v>
      </c>
      <c r="I620" s="15">
        <v>39357</v>
      </c>
      <c r="J620" s="15">
        <v>98150</v>
      </c>
      <c r="K620" s="15">
        <v>0</v>
      </c>
      <c r="L620" s="15" t="s">
        <v>52</v>
      </c>
      <c r="M620" s="15" t="s">
        <v>66</v>
      </c>
      <c r="N620" s="17" t="s">
        <v>21</v>
      </c>
      <c r="O620" s="5" t="str">
        <f>IF(LEN(TBL_Employees[[#This Row],[Exit Date]])&gt;0,"Not_Active","Active")</f>
        <v>Active</v>
      </c>
      <c r="P620" s="6">
        <f>IF(TBL_Employees[[#This Row],[Emp_status]]="Not_Active",0,1)</f>
        <v>1</v>
      </c>
      <c r="Q620" s="7">
        <f>IFERROR(TBL_Employees[[#This Row],[Bonus %]]*TBL_Employees[[#This Row],[Annual Salary]],0)</f>
        <v>0</v>
      </c>
      <c r="R620" s="7">
        <f>TBL_Employees[[#This Row],[Bonus Amount]]+TBL_Employees[[#This Row],[Annual Salary]]</f>
        <v>98150</v>
      </c>
      <c r="S620" s="6">
        <f>YEAR(TBL_Employees[[#This Row],[Hire Date]])</f>
        <v>2007</v>
      </c>
      <c r="T620" s="6">
        <f>WEEKNUM(TBL_Employees[[#This Row],[Hire Date]],1)</f>
        <v>40</v>
      </c>
      <c r="U620" s="6" t="str">
        <f>TEXT(TBL_Employees[[#This Row],[Hire Date]],"dddd")</f>
        <v>Tuesday</v>
      </c>
    </row>
    <row r="621" spans="1:21" x14ac:dyDescent="0.2">
      <c r="A621" s="15" t="s">
        <v>178</v>
      </c>
      <c r="B621" s="15" t="s">
        <v>1391</v>
      </c>
      <c r="C621" s="15" t="s">
        <v>40</v>
      </c>
      <c r="D621" s="15" t="s">
        <v>43</v>
      </c>
      <c r="E621" s="15" t="s">
        <v>36</v>
      </c>
      <c r="F621" s="15" t="s">
        <v>17</v>
      </c>
      <c r="G621" s="15" t="s">
        <v>24</v>
      </c>
      <c r="H621" s="15">
        <v>35</v>
      </c>
      <c r="I621" s="15">
        <v>42800</v>
      </c>
      <c r="J621" s="15">
        <v>171426</v>
      </c>
      <c r="K621" s="15">
        <v>0.15</v>
      </c>
      <c r="L621" s="15" t="s">
        <v>33</v>
      </c>
      <c r="M621" s="15" t="s">
        <v>60</v>
      </c>
      <c r="N621" s="17">
        <v>43000</v>
      </c>
      <c r="O621" s="5" t="str">
        <f>IF(LEN(TBL_Employees[[#This Row],[Exit Date]])&gt;0,"Not_Active","Active")</f>
        <v>Not_Active</v>
      </c>
      <c r="P621" s="6">
        <f>IF(TBL_Employees[[#This Row],[Emp_status]]="Not_Active",0,1)</f>
        <v>0</v>
      </c>
      <c r="Q621" s="7">
        <f>IFERROR(TBL_Employees[[#This Row],[Bonus %]]*TBL_Employees[[#This Row],[Annual Salary]],0)</f>
        <v>25713.899999999998</v>
      </c>
      <c r="R621" s="7">
        <f>TBL_Employees[[#This Row],[Bonus Amount]]+TBL_Employees[[#This Row],[Annual Salary]]</f>
        <v>197139.9</v>
      </c>
      <c r="S621" s="6">
        <f>YEAR(TBL_Employees[[#This Row],[Hire Date]])</f>
        <v>2017</v>
      </c>
      <c r="T621" s="6">
        <f>WEEKNUM(TBL_Employees[[#This Row],[Hire Date]],1)</f>
        <v>10</v>
      </c>
      <c r="U621" s="6" t="str">
        <f>TEXT(TBL_Employees[[#This Row],[Hire Date]],"dddd")</f>
        <v>Monday</v>
      </c>
    </row>
    <row r="622" spans="1:21" x14ac:dyDescent="0.2">
      <c r="A622" s="15" t="s">
        <v>362</v>
      </c>
      <c r="B622" s="15" t="s">
        <v>1392</v>
      </c>
      <c r="C622" s="15" t="s">
        <v>68</v>
      </c>
      <c r="D622" s="15" t="s">
        <v>15</v>
      </c>
      <c r="E622" s="15" t="s">
        <v>36</v>
      </c>
      <c r="F622" s="15" t="s">
        <v>17</v>
      </c>
      <c r="G622" s="15" t="s">
        <v>18</v>
      </c>
      <c r="H622" s="15">
        <v>55</v>
      </c>
      <c r="I622" s="15">
        <v>44302</v>
      </c>
      <c r="J622" s="15">
        <v>48266</v>
      </c>
      <c r="K622" s="15">
        <v>0</v>
      </c>
      <c r="L622" s="15" t="s">
        <v>19</v>
      </c>
      <c r="M622" s="15" t="s">
        <v>20</v>
      </c>
      <c r="N622" s="17" t="s">
        <v>21</v>
      </c>
      <c r="O622" s="5" t="str">
        <f>IF(LEN(TBL_Employees[[#This Row],[Exit Date]])&gt;0,"Not_Active","Active")</f>
        <v>Active</v>
      </c>
      <c r="P622" s="6">
        <f>IF(TBL_Employees[[#This Row],[Emp_status]]="Not_Active",0,1)</f>
        <v>1</v>
      </c>
      <c r="Q622" s="7">
        <f>IFERROR(TBL_Employees[[#This Row],[Bonus %]]*TBL_Employees[[#This Row],[Annual Salary]],0)</f>
        <v>0</v>
      </c>
      <c r="R622" s="7">
        <f>TBL_Employees[[#This Row],[Bonus Amount]]+TBL_Employees[[#This Row],[Annual Salary]]</f>
        <v>48266</v>
      </c>
      <c r="S622" s="6">
        <f>YEAR(TBL_Employees[[#This Row],[Hire Date]])</f>
        <v>2021</v>
      </c>
      <c r="T622" s="6">
        <f>WEEKNUM(TBL_Employees[[#This Row],[Hire Date]],1)</f>
        <v>16</v>
      </c>
      <c r="U622" s="6" t="str">
        <f>TEXT(TBL_Employees[[#This Row],[Hire Date]],"dddd")</f>
        <v>Friday</v>
      </c>
    </row>
    <row r="623" spans="1:21" x14ac:dyDescent="0.2">
      <c r="A623" s="15" t="s">
        <v>1393</v>
      </c>
      <c r="B623" s="15" t="s">
        <v>1394</v>
      </c>
      <c r="C623" s="15" t="s">
        <v>14</v>
      </c>
      <c r="D623" s="15" t="s">
        <v>15</v>
      </c>
      <c r="E623" s="15" t="s">
        <v>16</v>
      </c>
      <c r="F623" s="15" t="s">
        <v>28</v>
      </c>
      <c r="G623" s="15" t="s">
        <v>51</v>
      </c>
      <c r="H623" s="15">
        <v>36</v>
      </c>
      <c r="I623" s="15">
        <v>43330</v>
      </c>
      <c r="J623" s="15">
        <v>223404</v>
      </c>
      <c r="K623" s="15">
        <v>0.32</v>
      </c>
      <c r="L623" s="15" t="s">
        <v>19</v>
      </c>
      <c r="M623" s="15" t="s">
        <v>29</v>
      </c>
      <c r="N623" s="17" t="s">
        <v>21</v>
      </c>
      <c r="O623" s="5" t="str">
        <f>IF(LEN(TBL_Employees[[#This Row],[Exit Date]])&gt;0,"Not_Active","Active")</f>
        <v>Active</v>
      </c>
      <c r="P623" s="6">
        <f>IF(TBL_Employees[[#This Row],[Emp_status]]="Not_Active",0,1)</f>
        <v>1</v>
      </c>
      <c r="Q623" s="7">
        <f>IFERROR(TBL_Employees[[#This Row],[Bonus %]]*TBL_Employees[[#This Row],[Annual Salary]],0)</f>
        <v>71489.279999999999</v>
      </c>
      <c r="R623" s="7">
        <f>TBL_Employees[[#This Row],[Bonus Amount]]+TBL_Employees[[#This Row],[Annual Salary]]</f>
        <v>294893.28000000003</v>
      </c>
      <c r="S623" s="6">
        <f>YEAR(TBL_Employees[[#This Row],[Hire Date]])</f>
        <v>2018</v>
      </c>
      <c r="T623" s="6">
        <f>WEEKNUM(TBL_Employees[[#This Row],[Hire Date]],1)</f>
        <v>33</v>
      </c>
      <c r="U623" s="6" t="str">
        <f>TEXT(TBL_Employees[[#This Row],[Hire Date]],"dddd")</f>
        <v>Saturday</v>
      </c>
    </row>
    <row r="624" spans="1:21" x14ac:dyDescent="0.2">
      <c r="A624" s="15" t="s">
        <v>1395</v>
      </c>
      <c r="B624" s="15" t="s">
        <v>1396</v>
      </c>
      <c r="C624" s="15" t="s">
        <v>98</v>
      </c>
      <c r="D624" s="15" t="s">
        <v>27</v>
      </c>
      <c r="E624" s="15" t="s">
        <v>44</v>
      </c>
      <c r="F624" s="15" t="s">
        <v>17</v>
      </c>
      <c r="G624" s="15" t="s">
        <v>24</v>
      </c>
      <c r="H624" s="15">
        <v>57</v>
      </c>
      <c r="I624" s="15">
        <v>41649</v>
      </c>
      <c r="J624" s="15">
        <v>74854</v>
      </c>
      <c r="K624" s="15">
        <v>0</v>
      </c>
      <c r="L624" s="15" t="s">
        <v>19</v>
      </c>
      <c r="M624" s="15" t="s">
        <v>63</v>
      </c>
      <c r="N624" s="17" t="s">
        <v>21</v>
      </c>
      <c r="O624" s="5" t="str">
        <f>IF(LEN(TBL_Employees[[#This Row],[Exit Date]])&gt;0,"Not_Active","Active")</f>
        <v>Active</v>
      </c>
      <c r="P624" s="6">
        <f>IF(TBL_Employees[[#This Row],[Emp_status]]="Not_Active",0,1)</f>
        <v>1</v>
      </c>
      <c r="Q624" s="7">
        <f>IFERROR(TBL_Employees[[#This Row],[Bonus %]]*TBL_Employees[[#This Row],[Annual Salary]],0)</f>
        <v>0</v>
      </c>
      <c r="R624" s="7">
        <f>TBL_Employees[[#This Row],[Bonus Amount]]+TBL_Employees[[#This Row],[Annual Salary]]</f>
        <v>74854</v>
      </c>
      <c r="S624" s="6">
        <f>YEAR(TBL_Employees[[#This Row],[Hire Date]])</f>
        <v>2014</v>
      </c>
      <c r="T624" s="6">
        <f>WEEKNUM(TBL_Employees[[#This Row],[Hire Date]],1)</f>
        <v>2</v>
      </c>
      <c r="U624" s="6" t="str">
        <f>TEXT(TBL_Employees[[#This Row],[Hire Date]],"dddd")</f>
        <v>Friday</v>
      </c>
    </row>
    <row r="625" spans="1:21" x14ac:dyDescent="0.2">
      <c r="A625" s="15" t="s">
        <v>218</v>
      </c>
      <c r="B625" s="15" t="s">
        <v>1397</v>
      </c>
      <c r="C625" s="15" t="s">
        <v>14</v>
      </c>
      <c r="D625" s="15" t="s">
        <v>65</v>
      </c>
      <c r="E625" s="15" t="s">
        <v>44</v>
      </c>
      <c r="F625" s="15" t="s">
        <v>17</v>
      </c>
      <c r="G625" s="15" t="s">
        <v>18</v>
      </c>
      <c r="H625" s="15">
        <v>48</v>
      </c>
      <c r="I625" s="15">
        <v>39197</v>
      </c>
      <c r="J625" s="15">
        <v>217783</v>
      </c>
      <c r="K625" s="15">
        <v>0.36</v>
      </c>
      <c r="L625" s="15" t="s">
        <v>19</v>
      </c>
      <c r="M625" s="15" t="s">
        <v>63</v>
      </c>
      <c r="N625" s="17" t="s">
        <v>21</v>
      </c>
      <c r="O625" s="5" t="str">
        <f>IF(LEN(TBL_Employees[[#This Row],[Exit Date]])&gt;0,"Not_Active","Active")</f>
        <v>Active</v>
      </c>
      <c r="P625" s="6">
        <f>IF(TBL_Employees[[#This Row],[Emp_status]]="Not_Active",0,1)</f>
        <v>1</v>
      </c>
      <c r="Q625" s="7">
        <f>IFERROR(TBL_Employees[[#This Row],[Bonus %]]*TBL_Employees[[#This Row],[Annual Salary]],0)</f>
        <v>78401.87999999999</v>
      </c>
      <c r="R625" s="7">
        <f>TBL_Employees[[#This Row],[Bonus Amount]]+TBL_Employees[[#This Row],[Annual Salary]]</f>
        <v>296184.88</v>
      </c>
      <c r="S625" s="6">
        <f>YEAR(TBL_Employees[[#This Row],[Hire Date]])</f>
        <v>2007</v>
      </c>
      <c r="T625" s="6">
        <f>WEEKNUM(TBL_Employees[[#This Row],[Hire Date]],1)</f>
        <v>17</v>
      </c>
      <c r="U625" s="6" t="str">
        <f>TEXT(TBL_Employees[[#This Row],[Hire Date]],"dddd")</f>
        <v>Wednesday</v>
      </c>
    </row>
    <row r="626" spans="1:21" x14ac:dyDescent="0.2">
      <c r="A626" s="15" t="s">
        <v>1398</v>
      </c>
      <c r="B626" s="15" t="s">
        <v>1399</v>
      </c>
      <c r="C626" s="15" t="s">
        <v>76</v>
      </c>
      <c r="D626" s="15" t="s">
        <v>27</v>
      </c>
      <c r="E626" s="15" t="s">
        <v>36</v>
      </c>
      <c r="F626" s="15" t="s">
        <v>17</v>
      </c>
      <c r="G626" s="15" t="s">
        <v>51</v>
      </c>
      <c r="H626" s="15">
        <v>53</v>
      </c>
      <c r="I626" s="15">
        <v>38214</v>
      </c>
      <c r="J626" s="15">
        <v>44735</v>
      </c>
      <c r="K626" s="15">
        <v>0</v>
      </c>
      <c r="L626" s="15" t="s">
        <v>52</v>
      </c>
      <c r="M626" s="15" t="s">
        <v>81</v>
      </c>
      <c r="N626" s="17" t="s">
        <v>21</v>
      </c>
      <c r="O626" s="5" t="str">
        <f>IF(LEN(TBL_Employees[[#This Row],[Exit Date]])&gt;0,"Not_Active","Active")</f>
        <v>Active</v>
      </c>
      <c r="P626" s="6">
        <f>IF(TBL_Employees[[#This Row],[Emp_status]]="Not_Active",0,1)</f>
        <v>1</v>
      </c>
      <c r="Q626" s="7">
        <f>IFERROR(TBL_Employees[[#This Row],[Bonus %]]*TBL_Employees[[#This Row],[Annual Salary]],0)</f>
        <v>0</v>
      </c>
      <c r="R626" s="7">
        <f>TBL_Employees[[#This Row],[Bonus Amount]]+TBL_Employees[[#This Row],[Annual Salary]]</f>
        <v>44735</v>
      </c>
      <c r="S626" s="6">
        <f>YEAR(TBL_Employees[[#This Row],[Hire Date]])</f>
        <v>2004</v>
      </c>
      <c r="T626" s="6">
        <f>WEEKNUM(TBL_Employees[[#This Row],[Hire Date]],1)</f>
        <v>34</v>
      </c>
      <c r="U626" s="6" t="str">
        <f>TEXT(TBL_Employees[[#This Row],[Hire Date]],"dddd")</f>
        <v>Sunday</v>
      </c>
    </row>
    <row r="627" spans="1:21" x14ac:dyDescent="0.2">
      <c r="A627" s="15" t="s">
        <v>357</v>
      </c>
      <c r="B627" s="15" t="s">
        <v>1400</v>
      </c>
      <c r="C627" s="15" t="s">
        <v>64</v>
      </c>
      <c r="D627" s="15" t="s">
        <v>15</v>
      </c>
      <c r="E627" s="15" t="s">
        <v>36</v>
      </c>
      <c r="F627" s="15" t="s">
        <v>17</v>
      </c>
      <c r="G627" s="15" t="s">
        <v>18</v>
      </c>
      <c r="H627" s="15">
        <v>41</v>
      </c>
      <c r="I627" s="15">
        <v>39091</v>
      </c>
      <c r="J627" s="15">
        <v>50685</v>
      </c>
      <c r="K627" s="15">
        <v>0</v>
      </c>
      <c r="L627" s="15" t="s">
        <v>19</v>
      </c>
      <c r="M627" s="15" t="s">
        <v>29</v>
      </c>
      <c r="N627" s="17" t="s">
        <v>21</v>
      </c>
      <c r="O627" s="5" t="str">
        <f>IF(LEN(TBL_Employees[[#This Row],[Exit Date]])&gt;0,"Not_Active","Active")</f>
        <v>Active</v>
      </c>
      <c r="P627" s="6">
        <f>IF(TBL_Employees[[#This Row],[Emp_status]]="Not_Active",0,1)</f>
        <v>1</v>
      </c>
      <c r="Q627" s="7">
        <f>IFERROR(TBL_Employees[[#This Row],[Bonus %]]*TBL_Employees[[#This Row],[Annual Salary]],0)</f>
        <v>0</v>
      </c>
      <c r="R627" s="7">
        <f>TBL_Employees[[#This Row],[Bonus Amount]]+TBL_Employees[[#This Row],[Annual Salary]]</f>
        <v>50685</v>
      </c>
      <c r="S627" s="6">
        <f>YEAR(TBL_Employees[[#This Row],[Hire Date]])</f>
        <v>2007</v>
      </c>
      <c r="T627" s="6">
        <f>WEEKNUM(TBL_Employees[[#This Row],[Hire Date]],1)</f>
        <v>2</v>
      </c>
      <c r="U627" s="6" t="str">
        <f>TEXT(TBL_Employees[[#This Row],[Hire Date]],"dddd")</f>
        <v>Tuesday</v>
      </c>
    </row>
    <row r="628" spans="1:21" x14ac:dyDescent="0.2">
      <c r="A628" s="15" t="s">
        <v>1401</v>
      </c>
      <c r="B628" s="15" t="s">
        <v>1402</v>
      </c>
      <c r="C628" s="15" t="s">
        <v>64</v>
      </c>
      <c r="D628" s="15" t="s">
        <v>50</v>
      </c>
      <c r="E628" s="15" t="s">
        <v>16</v>
      </c>
      <c r="F628" s="15" t="s">
        <v>28</v>
      </c>
      <c r="G628" s="15" t="s">
        <v>24</v>
      </c>
      <c r="H628" s="15">
        <v>34</v>
      </c>
      <c r="I628" s="15">
        <v>43169</v>
      </c>
      <c r="J628" s="15">
        <v>58993</v>
      </c>
      <c r="K628" s="15">
        <v>0</v>
      </c>
      <c r="L628" s="15" t="s">
        <v>19</v>
      </c>
      <c r="M628" s="15" t="s">
        <v>25</v>
      </c>
      <c r="N628" s="17" t="s">
        <v>21</v>
      </c>
      <c r="O628" s="5" t="str">
        <f>IF(LEN(TBL_Employees[[#This Row],[Exit Date]])&gt;0,"Not_Active","Active")</f>
        <v>Active</v>
      </c>
      <c r="P628" s="6">
        <f>IF(TBL_Employees[[#This Row],[Emp_status]]="Not_Active",0,1)</f>
        <v>1</v>
      </c>
      <c r="Q628" s="7">
        <f>IFERROR(TBL_Employees[[#This Row],[Bonus %]]*TBL_Employees[[#This Row],[Annual Salary]],0)</f>
        <v>0</v>
      </c>
      <c r="R628" s="7">
        <f>TBL_Employees[[#This Row],[Bonus Amount]]+TBL_Employees[[#This Row],[Annual Salary]]</f>
        <v>58993</v>
      </c>
      <c r="S628" s="6">
        <f>YEAR(TBL_Employees[[#This Row],[Hire Date]])</f>
        <v>2018</v>
      </c>
      <c r="T628" s="6">
        <f>WEEKNUM(TBL_Employees[[#This Row],[Hire Date]],1)</f>
        <v>10</v>
      </c>
      <c r="U628" s="6" t="str">
        <f>TEXT(TBL_Employees[[#This Row],[Hire Date]],"dddd")</f>
        <v>Saturday</v>
      </c>
    </row>
    <row r="629" spans="1:21" x14ac:dyDescent="0.2">
      <c r="A629" s="15" t="s">
        <v>1403</v>
      </c>
      <c r="B629" s="15" t="s">
        <v>1404</v>
      </c>
      <c r="C629" s="15" t="s">
        <v>69</v>
      </c>
      <c r="D629" s="15" t="s">
        <v>31</v>
      </c>
      <c r="E629" s="15" t="s">
        <v>32</v>
      </c>
      <c r="F629" s="15" t="s">
        <v>28</v>
      </c>
      <c r="G629" s="15" t="s">
        <v>18</v>
      </c>
      <c r="H629" s="15">
        <v>47</v>
      </c>
      <c r="I629" s="15">
        <v>43990</v>
      </c>
      <c r="J629" s="15">
        <v>115765</v>
      </c>
      <c r="K629" s="15">
        <v>0</v>
      </c>
      <c r="L629" s="15" t="s">
        <v>19</v>
      </c>
      <c r="M629" s="15" t="s">
        <v>45</v>
      </c>
      <c r="N629" s="17">
        <v>44229</v>
      </c>
      <c r="O629" s="5" t="str">
        <f>IF(LEN(TBL_Employees[[#This Row],[Exit Date]])&gt;0,"Not_Active","Active")</f>
        <v>Not_Active</v>
      </c>
      <c r="P629" s="6">
        <f>IF(TBL_Employees[[#This Row],[Emp_status]]="Not_Active",0,1)</f>
        <v>0</v>
      </c>
      <c r="Q629" s="7">
        <f>IFERROR(TBL_Employees[[#This Row],[Bonus %]]*TBL_Employees[[#This Row],[Annual Salary]],0)</f>
        <v>0</v>
      </c>
      <c r="R629" s="7">
        <f>TBL_Employees[[#This Row],[Bonus Amount]]+TBL_Employees[[#This Row],[Annual Salary]]</f>
        <v>115765</v>
      </c>
      <c r="S629" s="6">
        <f>YEAR(TBL_Employees[[#This Row],[Hire Date]])</f>
        <v>2020</v>
      </c>
      <c r="T629" s="6">
        <f>WEEKNUM(TBL_Employees[[#This Row],[Hire Date]],1)</f>
        <v>24</v>
      </c>
      <c r="U629" s="6" t="str">
        <f>TEXT(TBL_Employees[[#This Row],[Hire Date]],"dddd")</f>
        <v>Monday</v>
      </c>
    </row>
    <row r="630" spans="1:21" x14ac:dyDescent="0.2">
      <c r="A630" s="15" t="s">
        <v>1405</v>
      </c>
      <c r="B630" s="15" t="s">
        <v>1406</v>
      </c>
      <c r="C630" s="15" t="s">
        <v>40</v>
      </c>
      <c r="D630" s="15" t="s">
        <v>65</v>
      </c>
      <c r="E630" s="15" t="s">
        <v>36</v>
      </c>
      <c r="F630" s="15" t="s">
        <v>17</v>
      </c>
      <c r="G630" s="15" t="s">
        <v>24</v>
      </c>
      <c r="H630" s="15">
        <v>63</v>
      </c>
      <c r="I630" s="15">
        <v>39147</v>
      </c>
      <c r="J630" s="15">
        <v>193044</v>
      </c>
      <c r="K630" s="15">
        <v>0.15</v>
      </c>
      <c r="L630" s="15" t="s">
        <v>19</v>
      </c>
      <c r="M630" s="15" t="s">
        <v>45</v>
      </c>
      <c r="N630" s="17" t="s">
        <v>21</v>
      </c>
      <c r="O630" s="5" t="str">
        <f>IF(LEN(TBL_Employees[[#This Row],[Exit Date]])&gt;0,"Not_Active","Active")</f>
        <v>Active</v>
      </c>
      <c r="P630" s="6">
        <f>IF(TBL_Employees[[#This Row],[Emp_status]]="Not_Active",0,1)</f>
        <v>1</v>
      </c>
      <c r="Q630" s="7">
        <f>IFERROR(TBL_Employees[[#This Row],[Bonus %]]*TBL_Employees[[#This Row],[Annual Salary]],0)</f>
        <v>28956.6</v>
      </c>
      <c r="R630" s="7">
        <f>TBL_Employees[[#This Row],[Bonus Amount]]+TBL_Employees[[#This Row],[Annual Salary]]</f>
        <v>222000.6</v>
      </c>
      <c r="S630" s="6">
        <f>YEAR(TBL_Employees[[#This Row],[Hire Date]])</f>
        <v>2007</v>
      </c>
      <c r="T630" s="6">
        <f>WEEKNUM(TBL_Employees[[#This Row],[Hire Date]],1)</f>
        <v>10</v>
      </c>
      <c r="U630" s="6" t="str">
        <f>TEXT(TBL_Employees[[#This Row],[Hire Date]],"dddd")</f>
        <v>Tuesday</v>
      </c>
    </row>
    <row r="631" spans="1:21" x14ac:dyDescent="0.2">
      <c r="A631" s="15" t="s">
        <v>1407</v>
      </c>
      <c r="B631" s="15" t="s">
        <v>1408</v>
      </c>
      <c r="C631" s="15" t="s">
        <v>68</v>
      </c>
      <c r="D631" s="15" t="s">
        <v>43</v>
      </c>
      <c r="E631" s="15" t="s">
        <v>16</v>
      </c>
      <c r="F631" s="15" t="s">
        <v>17</v>
      </c>
      <c r="G631" s="15" t="s">
        <v>47</v>
      </c>
      <c r="H631" s="15">
        <v>65</v>
      </c>
      <c r="I631" s="15">
        <v>40711</v>
      </c>
      <c r="J631" s="15">
        <v>56686</v>
      </c>
      <c r="K631" s="15">
        <v>0</v>
      </c>
      <c r="L631" s="15" t="s">
        <v>19</v>
      </c>
      <c r="M631" s="15" t="s">
        <v>63</v>
      </c>
      <c r="N631" s="17">
        <v>42164</v>
      </c>
      <c r="O631" s="5" t="str">
        <f>IF(LEN(TBL_Employees[[#This Row],[Exit Date]])&gt;0,"Not_Active","Active")</f>
        <v>Not_Active</v>
      </c>
      <c r="P631" s="6">
        <f>IF(TBL_Employees[[#This Row],[Emp_status]]="Not_Active",0,1)</f>
        <v>0</v>
      </c>
      <c r="Q631" s="7">
        <f>IFERROR(TBL_Employees[[#This Row],[Bonus %]]*TBL_Employees[[#This Row],[Annual Salary]],0)</f>
        <v>0</v>
      </c>
      <c r="R631" s="7">
        <f>TBL_Employees[[#This Row],[Bonus Amount]]+TBL_Employees[[#This Row],[Annual Salary]]</f>
        <v>56686</v>
      </c>
      <c r="S631" s="6">
        <f>YEAR(TBL_Employees[[#This Row],[Hire Date]])</f>
        <v>2011</v>
      </c>
      <c r="T631" s="6">
        <f>WEEKNUM(TBL_Employees[[#This Row],[Hire Date]],1)</f>
        <v>25</v>
      </c>
      <c r="U631" s="6" t="str">
        <f>TEXT(TBL_Employees[[#This Row],[Hire Date]],"dddd")</f>
        <v>Friday</v>
      </c>
    </row>
    <row r="632" spans="1:21" x14ac:dyDescent="0.2">
      <c r="A632" s="15" t="s">
        <v>1409</v>
      </c>
      <c r="B632" s="15" t="s">
        <v>1410</v>
      </c>
      <c r="C632" s="15" t="s">
        <v>61</v>
      </c>
      <c r="D632" s="15" t="s">
        <v>15</v>
      </c>
      <c r="E632" s="15" t="s">
        <v>36</v>
      </c>
      <c r="F632" s="15" t="s">
        <v>17</v>
      </c>
      <c r="G632" s="15" t="s">
        <v>47</v>
      </c>
      <c r="H632" s="15">
        <v>33</v>
      </c>
      <c r="I632" s="15">
        <v>43763</v>
      </c>
      <c r="J632" s="15">
        <v>131652</v>
      </c>
      <c r="K632" s="15">
        <v>0.11</v>
      </c>
      <c r="L632" s="15" t="s">
        <v>19</v>
      </c>
      <c r="M632" s="15" t="s">
        <v>63</v>
      </c>
      <c r="N632" s="17" t="s">
        <v>21</v>
      </c>
      <c r="O632" s="5" t="str">
        <f>IF(LEN(TBL_Employees[[#This Row],[Exit Date]])&gt;0,"Not_Active","Active")</f>
        <v>Active</v>
      </c>
      <c r="P632" s="6">
        <f>IF(TBL_Employees[[#This Row],[Emp_status]]="Not_Active",0,1)</f>
        <v>1</v>
      </c>
      <c r="Q632" s="7">
        <f>IFERROR(TBL_Employees[[#This Row],[Bonus %]]*TBL_Employees[[#This Row],[Annual Salary]],0)</f>
        <v>14481.72</v>
      </c>
      <c r="R632" s="7">
        <f>TBL_Employees[[#This Row],[Bonus Amount]]+TBL_Employees[[#This Row],[Annual Salary]]</f>
        <v>146133.72</v>
      </c>
      <c r="S632" s="6">
        <f>YEAR(TBL_Employees[[#This Row],[Hire Date]])</f>
        <v>2019</v>
      </c>
      <c r="T632" s="6">
        <f>WEEKNUM(TBL_Employees[[#This Row],[Hire Date]],1)</f>
        <v>43</v>
      </c>
      <c r="U632" s="6" t="str">
        <f>TEXT(TBL_Employees[[#This Row],[Hire Date]],"dddd")</f>
        <v>Friday</v>
      </c>
    </row>
    <row r="633" spans="1:21" x14ac:dyDescent="0.2">
      <c r="A633" s="15" t="s">
        <v>1411</v>
      </c>
      <c r="B633" s="15" t="s">
        <v>1412</v>
      </c>
      <c r="C633" s="15" t="s">
        <v>40</v>
      </c>
      <c r="D633" s="15" t="s">
        <v>43</v>
      </c>
      <c r="E633" s="15" t="s">
        <v>36</v>
      </c>
      <c r="F633" s="15" t="s">
        <v>17</v>
      </c>
      <c r="G633" s="15" t="s">
        <v>47</v>
      </c>
      <c r="H633" s="15">
        <v>45</v>
      </c>
      <c r="I633" s="15">
        <v>39507</v>
      </c>
      <c r="J633" s="15">
        <v>150577</v>
      </c>
      <c r="K633" s="15">
        <v>0.25</v>
      </c>
      <c r="L633" s="15" t="s">
        <v>19</v>
      </c>
      <c r="M633" s="15" t="s">
        <v>45</v>
      </c>
      <c r="N633" s="17" t="s">
        <v>21</v>
      </c>
      <c r="O633" s="5" t="str">
        <f>IF(LEN(TBL_Employees[[#This Row],[Exit Date]])&gt;0,"Not_Active","Active")</f>
        <v>Active</v>
      </c>
      <c r="P633" s="6">
        <f>IF(TBL_Employees[[#This Row],[Emp_status]]="Not_Active",0,1)</f>
        <v>1</v>
      </c>
      <c r="Q633" s="7">
        <f>IFERROR(TBL_Employees[[#This Row],[Bonus %]]*TBL_Employees[[#This Row],[Annual Salary]],0)</f>
        <v>37644.25</v>
      </c>
      <c r="R633" s="7">
        <f>TBL_Employees[[#This Row],[Bonus Amount]]+TBL_Employees[[#This Row],[Annual Salary]]</f>
        <v>188221.25</v>
      </c>
      <c r="S633" s="6">
        <f>YEAR(TBL_Employees[[#This Row],[Hire Date]])</f>
        <v>2008</v>
      </c>
      <c r="T633" s="6">
        <f>WEEKNUM(TBL_Employees[[#This Row],[Hire Date]],1)</f>
        <v>9</v>
      </c>
      <c r="U633" s="6" t="str">
        <f>TEXT(TBL_Employees[[#This Row],[Hire Date]],"dddd")</f>
        <v>Friday</v>
      </c>
    </row>
    <row r="634" spans="1:21" x14ac:dyDescent="0.2">
      <c r="A634" s="15" t="s">
        <v>345</v>
      </c>
      <c r="B634" s="15" t="s">
        <v>1413</v>
      </c>
      <c r="C634" s="15" t="s">
        <v>97</v>
      </c>
      <c r="D634" s="15" t="s">
        <v>31</v>
      </c>
      <c r="E634" s="15" t="s">
        <v>16</v>
      </c>
      <c r="F634" s="15" t="s">
        <v>17</v>
      </c>
      <c r="G634" s="15" t="s">
        <v>51</v>
      </c>
      <c r="H634" s="15">
        <v>37</v>
      </c>
      <c r="I634" s="15">
        <v>43461</v>
      </c>
      <c r="J634" s="15">
        <v>87359</v>
      </c>
      <c r="K634" s="15">
        <v>0.11</v>
      </c>
      <c r="L634" s="15" t="s">
        <v>52</v>
      </c>
      <c r="M634" s="15" t="s">
        <v>66</v>
      </c>
      <c r="N634" s="17" t="s">
        <v>21</v>
      </c>
      <c r="O634" s="5" t="str">
        <f>IF(LEN(TBL_Employees[[#This Row],[Exit Date]])&gt;0,"Not_Active","Active")</f>
        <v>Active</v>
      </c>
      <c r="P634" s="6">
        <f>IF(TBL_Employees[[#This Row],[Emp_status]]="Not_Active",0,1)</f>
        <v>1</v>
      </c>
      <c r="Q634" s="7">
        <f>IFERROR(TBL_Employees[[#This Row],[Bonus %]]*TBL_Employees[[#This Row],[Annual Salary]],0)</f>
        <v>9609.49</v>
      </c>
      <c r="R634" s="7">
        <f>TBL_Employees[[#This Row],[Bonus Amount]]+TBL_Employees[[#This Row],[Annual Salary]]</f>
        <v>96968.49</v>
      </c>
      <c r="S634" s="6">
        <f>YEAR(TBL_Employees[[#This Row],[Hire Date]])</f>
        <v>2018</v>
      </c>
      <c r="T634" s="6">
        <f>WEEKNUM(TBL_Employees[[#This Row],[Hire Date]],1)</f>
        <v>52</v>
      </c>
      <c r="U634" s="6" t="str">
        <f>TEXT(TBL_Employees[[#This Row],[Hire Date]],"dddd")</f>
        <v>Thursday</v>
      </c>
    </row>
    <row r="635" spans="1:21" x14ac:dyDescent="0.2">
      <c r="A635" s="15" t="s">
        <v>1414</v>
      </c>
      <c r="B635" s="15" t="s">
        <v>1415</v>
      </c>
      <c r="C635" s="15" t="s">
        <v>64</v>
      </c>
      <c r="D635" s="15" t="s">
        <v>50</v>
      </c>
      <c r="E635" s="15" t="s">
        <v>44</v>
      </c>
      <c r="F635" s="15" t="s">
        <v>17</v>
      </c>
      <c r="G635" s="15" t="s">
        <v>24</v>
      </c>
      <c r="H635" s="15">
        <v>60</v>
      </c>
      <c r="I635" s="15">
        <v>41647</v>
      </c>
      <c r="J635" s="15">
        <v>51877</v>
      </c>
      <c r="K635" s="15">
        <v>0</v>
      </c>
      <c r="L635" s="15" t="s">
        <v>33</v>
      </c>
      <c r="M635" s="15" t="s">
        <v>60</v>
      </c>
      <c r="N635" s="17" t="s">
        <v>21</v>
      </c>
      <c r="O635" s="5" t="str">
        <f>IF(LEN(TBL_Employees[[#This Row],[Exit Date]])&gt;0,"Not_Active","Active")</f>
        <v>Active</v>
      </c>
      <c r="P635" s="6">
        <f>IF(TBL_Employees[[#This Row],[Emp_status]]="Not_Active",0,1)</f>
        <v>1</v>
      </c>
      <c r="Q635" s="7">
        <f>IFERROR(TBL_Employees[[#This Row],[Bonus %]]*TBL_Employees[[#This Row],[Annual Salary]],0)</f>
        <v>0</v>
      </c>
      <c r="R635" s="7">
        <f>TBL_Employees[[#This Row],[Bonus Amount]]+TBL_Employees[[#This Row],[Annual Salary]]</f>
        <v>51877</v>
      </c>
      <c r="S635" s="6">
        <f>YEAR(TBL_Employees[[#This Row],[Hire Date]])</f>
        <v>2014</v>
      </c>
      <c r="T635" s="6">
        <f>WEEKNUM(TBL_Employees[[#This Row],[Hire Date]],1)</f>
        <v>2</v>
      </c>
      <c r="U635" s="6" t="str">
        <f>TEXT(TBL_Employees[[#This Row],[Hire Date]],"dddd")</f>
        <v>Wednesday</v>
      </c>
    </row>
    <row r="636" spans="1:21" x14ac:dyDescent="0.2">
      <c r="A636" s="15" t="s">
        <v>570</v>
      </c>
      <c r="B636" s="15" t="s">
        <v>1416</v>
      </c>
      <c r="C636" s="15" t="s">
        <v>88</v>
      </c>
      <c r="D636" s="15" t="s">
        <v>27</v>
      </c>
      <c r="E636" s="15" t="s">
        <v>36</v>
      </c>
      <c r="F636" s="15" t="s">
        <v>28</v>
      </c>
      <c r="G636" s="15" t="s">
        <v>24</v>
      </c>
      <c r="H636" s="15">
        <v>43</v>
      </c>
      <c r="I636" s="15">
        <v>42753</v>
      </c>
      <c r="J636" s="15">
        <v>86417</v>
      </c>
      <c r="K636" s="15">
        <v>0</v>
      </c>
      <c r="L636" s="15" t="s">
        <v>19</v>
      </c>
      <c r="M636" s="15" t="s">
        <v>20</v>
      </c>
      <c r="N636" s="17" t="s">
        <v>21</v>
      </c>
      <c r="O636" s="5" t="str">
        <f>IF(LEN(TBL_Employees[[#This Row],[Exit Date]])&gt;0,"Not_Active","Active")</f>
        <v>Active</v>
      </c>
      <c r="P636" s="6">
        <f>IF(TBL_Employees[[#This Row],[Emp_status]]="Not_Active",0,1)</f>
        <v>1</v>
      </c>
      <c r="Q636" s="7">
        <f>IFERROR(TBL_Employees[[#This Row],[Bonus %]]*TBL_Employees[[#This Row],[Annual Salary]],0)</f>
        <v>0</v>
      </c>
      <c r="R636" s="7">
        <f>TBL_Employees[[#This Row],[Bonus Amount]]+TBL_Employees[[#This Row],[Annual Salary]]</f>
        <v>86417</v>
      </c>
      <c r="S636" s="6">
        <f>YEAR(TBL_Employees[[#This Row],[Hire Date]])</f>
        <v>2017</v>
      </c>
      <c r="T636" s="6">
        <f>WEEKNUM(TBL_Employees[[#This Row],[Hire Date]],1)</f>
        <v>3</v>
      </c>
      <c r="U636" s="6" t="str">
        <f>TEXT(TBL_Employees[[#This Row],[Hire Date]],"dddd")</f>
        <v>Wednesday</v>
      </c>
    </row>
    <row r="637" spans="1:21" x14ac:dyDescent="0.2">
      <c r="A637" s="15" t="s">
        <v>1417</v>
      </c>
      <c r="B637" s="15" t="s">
        <v>1418</v>
      </c>
      <c r="C637" s="15" t="s">
        <v>98</v>
      </c>
      <c r="D637" s="15" t="s">
        <v>27</v>
      </c>
      <c r="E637" s="15" t="s">
        <v>16</v>
      </c>
      <c r="F637" s="15" t="s">
        <v>17</v>
      </c>
      <c r="G637" s="15" t="s">
        <v>24</v>
      </c>
      <c r="H637" s="15">
        <v>65</v>
      </c>
      <c r="I637" s="15">
        <v>37749</v>
      </c>
      <c r="J637" s="15">
        <v>96548</v>
      </c>
      <c r="K637" s="15">
        <v>0</v>
      </c>
      <c r="L637" s="15" t="s">
        <v>19</v>
      </c>
      <c r="M637" s="15" t="s">
        <v>25</v>
      </c>
      <c r="N637" s="17" t="s">
        <v>21</v>
      </c>
      <c r="O637" s="5" t="str">
        <f>IF(LEN(TBL_Employees[[#This Row],[Exit Date]])&gt;0,"Not_Active","Active")</f>
        <v>Active</v>
      </c>
      <c r="P637" s="6">
        <f>IF(TBL_Employees[[#This Row],[Emp_status]]="Not_Active",0,1)</f>
        <v>1</v>
      </c>
      <c r="Q637" s="7">
        <f>IFERROR(TBL_Employees[[#This Row],[Bonus %]]*TBL_Employees[[#This Row],[Annual Salary]],0)</f>
        <v>0</v>
      </c>
      <c r="R637" s="7">
        <f>TBL_Employees[[#This Row],[Bonus Amount]]+TBL_Employees[[#This Row],[Annual Salary]]</f>
        <v>96548</v>
      </c>
      <c r="S637" s="6">
        <f>YEAR(TBL_Employees[[#This Row],[Hire Date]])</f>
        <v>2003</v>
      </c>
      <c r="T637" s="6">
        <f>WEEKNUM(TBL_Employees[[#This Row],[Hire Date]],1)</f>
        <v>19</v>
      </c>
      <c r="U637" s="6" t="str">
        <f>TEXT(TBL_Employees[[#This Row],[Hire Date]],"dddd")</f>
        <v>Thursday</v>
      </c>
    </row>
    <row r="638" spans="1:21" x14ac:dyDescent="0.2">
      <c r="A638" s="15" t="s">
        <v>1419</v>
      </c>
      <c r="B638" s="15" t="s">
        <v>1420</v>
      </c>
      <c r="C638" s="15" t="s">
        <v>42</v>
      </c>
      <c r="D638" s="15" t="s">
        <v>65</v>
      </c>
      <c r="E638" s="15" t="s">
        <v>36</v>
      </c>
      <c r="F638" s="15" t="s">
        <v>17</v>
      </c>
      <c r="G638" s="15" t="s">
        <v>24</v>
      </c>
      <c r="H638" s="15">
        <v>43</v>
      </c>
      <c r="I638" s="15">
        <v>41662</v>
      </c>
      <c r="J638" s="15">
        <v>92940</v>
      </c>
      <c r="K638" s="15">
        <v>0</v>
      </c>
      <c r="L638" s="15" t="s">
        <v>33</v>
      </c>
      <c r="M638" s="15" t="s">
        <v>34</v>
      </c>
      <c r="N638" s="17" t="s">
        <v>21</v>
      </c>
      <c r="O638" s="5" t="str">
        <f>IF(LEN(TBL_Employees[[#This Row],[Exit Date]])&gt;0,"Not_Active","Active")</f>
        <v>Active</v>
      </c>
      <c r="P638" s="6">
        <f>IF(TBL_Employees[[#This Row],[Emp_status]]="Not_Active",0,1)</f>
        <v>1</v>
      </c>
      <c r="Q638" s="7">
        <f>IFERROR(TBL_Employees[[#This Row],[Bonus %]]*TBL_Employees[[#This Row],[Annual Salary]],0)</f>
        <v>0</v>
      </c>
      <c r="R638" s="7">
        <f>TBL_Employees[[#This Row],[Bonus Amount]]+TBL_Employees[[#This Row],[Annual Salary]]</f>
        <v>92940</v>
      </c>
      <c r="S638" s="6">
        <f>YEAR(TBL_Employees[[#This Row],[Hire Date]])</f>
        <v>2014</v>
      </c>
      <c r="T638" s="6">
        <f>WEEKNUM(TBL_Employees[[#This Row],[Hire Date]],1)</f>
        <v>4</v>
      </c>
      <c r="U638" s="6" t="str">
        <f>TEXT(TBL_Employees[[#This Row],[Hire Date]],"dddd")</f>
        <v>Thursday</v>
      </c>
    </row>
    <row r="639" spans="1:21" x14ac:dyDescent="0.2">
      <c r="A639" s="15" t="s">
        <v>37</v>
      </c>
      <c r="B639" s="15" t="s">
        <v>1421</v>
      </c>
      <c r="C639" s="15" t="s">
        <v>64</v>
      </c>
      <c r="D639" s="15" t="s">
        <v>65</v>
      </c>
      <c r="E639" s="15" t="s">
        <v>44</v>
      </c>
      <c r="F639" s="15" t="s">
        <v>28</v>
      </c>
      <c r="G639" s="15" t="s">
        <v>24</v>
      </c>
      <c r="H639" s="15">
        <v>28</v>
      </c>
      <c r="I639" s="15">
        <v>43336</v>
      </c>
      <c r="J639" s="15">
        <v>61410</v>
      </c>
      <c r="K639" s="15">
        <v>0</v>
      </c>
      <c r="L639" s="15" t="s">
        <v>19</v>
      </c>
      <c r="M639" s="15" t="s">
        <v>39</v>
      </c>
      <c r="N639" s="17" t="s">
        <v>21</v>
      </c>
      <c r="O639" s="5" t="str">
        <f>IF(LEN(TBL_Employees[[#This Row],[Exit Date]])&gt;0,"Not_Active","Active")</f>
        <v>Active</v>
      </c>
      <c r="P639" s="6">
        <f>IF(TBL_Employees[[#This Row],[Emp_status]]="Not_Active",0,1)</f>
        <v>1</v>
      </c>
      <c r="Q639" s="7">
        <f>IFERROR(TBL_Employees[[#This Row],[Bonus %]]*TBL_Employees[[#This Row],[Annual Salary]],0)</f>
        <v>0</v>
      </c>
      <c r="R639" s="7">
        <f>TBL_Employees[[#This Row],[Bonus Amount]]+TBL_Employees[[#This Row],[Annual Salary]]</f>
        <v>61410</v>
      </c>
      <c r="S639" s="6">
        <f>YEAR(TBL_Employees[[#This Row],[Hire Date]])</f>
        <v>2018</v>
      </c>
      <c r="T639" s="6">
        <f>WEEKNUM(TBL_Employees[[#This Row],[Hire Date]],1)</f>
        <v>34</v>
      </c>
      <c r="U639" s="6" t="str">
        <f>TEXT(TBL_Employees[[#This Row],[Hire Date]],"dddd")</f>
        <v>Friday</v>
      </c>
    </row>
    <row r="640" spans="1:21" x14ac:dyDescent="0.2">
      <c r="A640" s="15" t="s">
        <v>1422</v>
      </c>
      <c r="B640" s="15" t="s">
        <v>1423</v>
      </c>
      <c r="C640" s="15" t="s">
        <v>62</v>
      </c>
      <c r="D640" s="15" t="s">
        <v>15</v>
      </c>
      <c r="E640" s="15" t="s">
        <v>44</v>
      </c>
      <c r="F640" s="15" t="s">
        <v>17</v>
      </c>
      <c r="G640" s="15" t="s">
        <v>47</v>
      </c>
      <c r="H640" s="15">
        <v>61</v>
      </c>
      <c r="I640" s="15">
        <v>40293</v>
      </c>
      <c r="J640" s="15">
        <v>110302</v>
      </c>
      <c r="K640" s="15">
        <v>0.06</v>
      </c>
      <c r="L640" s="15" t="s">
        <v>19</v>
      </c>
      <c r="M640" s="15" t="s">
        <v>45</v>
      </c>
      <c r="N640" s="17" t="s">
        <v>21</v>
      </c>
      <c r="O640" s="5" t="str">
        <f>IF(LEN(TBL_Employees[[#This Row],[Exit Date]])&gt;0,"Not_Active","Active")</f>
        <v>Active</v>
      </c>
      <c r="P640" s="6">
        <f>IF(TBL_Employees[[#This Row],[Emp_status]]="Not_Active",0,1)</f>
        <v>1</v>
      </c>
      <c r="Q640" s="7">
        <f>IFERROR(TBL_Employees[[#This Row],[Bonus %]]*TBL_Employees[[#This Row],[Annual Salary]],0)</f>
        <v>6618.12</v>
      </c>
      <c r="R640" s="7">
        <f>TBL_Employees[[#This Row],[Bonus Amount]]+TBL_Employees[[#This Row],[Annual Salary]]</f>
        <v>116920.12</v>
      </c>
      <c r="S640" s="6">
        <f>YEAR(TBL_Employees[[#This Row],[Hire Date]])</f>
        <v>2010</v>
      </c>
      <c r="T640" s="6">
        <f>WEEKNUM(TBL_Employees[[#This Row],[Hire Date]],1)</f>
        <v>18</v>
      </c>
      <c r="U640" s="6" t="str">
        <f>TEXT(TBL_Employees[[#This Row],[Hire Date]],"dddd")</f>
        <v>Sunday</v>
      </c>
    </row>
    <row r="641" spans="1:21" x14ac:dyDescent="0.2">
      <c r="A641" s="15" t="s">
        <v>1424</v>
      </c>
      <c r="B641" s="15" t="s">
        <v>1425</v>
      </c>
      <c r="C641" s="15" t="s">
        <v>40</v>
      </c>
      <c r="D641" s="15" t="s">
        <v>31</v>
      </c>
      <c r="E641" s="15" t="s">
        <v>44</v>
      </c>
      <c r="F641" s="15" t="s">
        <v>17</v>
      </c>
      <c r="G641" s="15" t="s">
        <v>47</v>
      </c>
      <c r="H641" s="15">
        <v>45</v>
      </c>
      <c r="I641" s="15">
        <v>43212</v>
      </c>
      <c r="J641" s="15">
        <v>187205</v>
      </c>
      <c r="K641" s="15">
        <v>0.24</v>
      </c>
      <c r="L641" s="15" t="s">
        <v>19</v>
      </c>
      <c r="M641" s="15" t="s">
        <v>29</v>
      </c>
      <c r="N641" s="17">
        <v>44732</v>
      </c>
      <c r="O641" s="5" t="str">
        <f>IF(LEN(TBL_Employees[[#This Row],[Exit Date]])&gt;0,"Not_Active","Active")</f>
        <v>Not_Active</v>
      </c>
      <c r="P641" s="6">
        <f>IF(TBL_Employees[[#This Row],[Emp_status]]="Not_Active",0,1)</f>
        <v>0</v>
      </c>
      <c r="Q641" s="7">
        <f>IFERROR(TBL_Employees[[#This Row],[Bonus %]]*TBL_Employees[[#This Row],[Annual Salary]],0)</f>
        <v>44929.2</v>
      </c>
      <c r="R641" s="7">
        <f>TBL_Employees[[#This Row],[Bonus Amount]]+TBL_Employees[[#This Row],[Annual Salary]]</f>
        <v>232134.2</v>
      </c>
      <c r="S641" s="6">
        <f>YEAR(TBL_Employees[[#This Row],[Hire Date]])</f>
        <v>2018</v>
      </c>
      <c r="T641" s="6">
        <f>WEEKNUM(TBL_Employees[[#This Row],[Hire Date]],1)</f>
        <v>17</v>
      </c>
      <c r="U641" s="6" t="str">
        <f>TEXT(TBL_Employees[[#This Row],[Hire Date]],"dddd")</f>
        <v>Sunday</v>
      </c>
    </row>
    <row r="642" spans="1:21" x14ac:dyDescent="0.2">
      <c r="A642" s="15" t="s">
        <v>1426</v>
      </c>
      <c r="B642" s="15" t="s">
        <v>1427</v>
      </c>
      <c r="C642" s="15" t="s">
        <v>42</v>
      </c>
      <c r="D642" s="15" t="s">
        <v>50</v>
      </c>
      <c r="E642" s="15" t="s">
        <v>32</v>
      </c>
      <c r="F642" s="15" t="s">
        <v>28</v>
      </c>
      <c r="G642" s="15" t="s">
        <v>18</v>
      </c>
      <c r="H642" s="15">
        <v>45</v>
      </c>
      <c r="I642" s="15">
        <v>40618</v>
      </c>
      <c r="J642" s="15">
        <v>81687</v>
      </c>
      <c r="K642" s="15">
        <v>0</v>
      </c>
      <c r="L642" s="15" t="s">
        <v>19</v>
      </c>
      <c r="M642" s="15" t="s">
        <v>39</v>
      </c>
      <c r="N642" s="17" t="s">
        <v>21</v>
      </c>
      <c r="O642" s="5" t="str">
        <f>IF(LEN(TBL_Employees[[#This Row],[Exit Date]])&gt;0,"Not_Active","Active")</f>
        <v>Active</v>
      </c>
      <c r="P642" s="6">
        <f>IF(TBL_Employees[[#This Row],[Emp_status]]="Not_Active",0,1)</f>
        <v>1</v>
      </c>
      <c r="Q642" s="7">
        <f>IFERROR(TBL_Employees[[#This Row],[Bonus %]]*TBL_Employees[[#This Row],[Annual Salary]],0)</f>
        <v>0</v>
      </c>
      <c r="R642" s="7">
        <f>TBL_Employees[[#This Row],[Bonus Amount]]+TBL_Employees[[#This Row],[Annual Salary]]</f>
        <v>81687</v>
      </c>
      <c r="S642" s="6">
        <f>YEAR(TBL_Employees[[#This Row],[Hire Date]])</f>
        <v>2011</v>
      </c>
      <c r="T642" s="6">
        <f>WEEKNUM(TBL_Employees[[#This Row],[Hire Date]],1)</f>
        <v>12</v>
      </c>
      <c r="U642" s="6" t="str">
        <f>TEXT(TBL_Employees[[#This Row],[Hire Date]],"dddd")</f>
        <v>Wednesday</v>
      </c>
    </row>
    <row r="643" spans="1:21" x14ac:dyDescent="0.2">
      <c r="A643" s="15" t="s">
        <v>1428</v>
      </c>
      <c r="B643" s="15" t="s">
        <v>1429</v>
      </c>
      <c r="C643" s="15" t="s">
        <v>14</v>
      </c>
      <c r="D643" s="15" t="s">
        <v>27</v>
      </c>
      <c r="E643" s="15" t="s">
        <v>44</v>
      </c>
      <c r="F643" s="15" t="s">
        <v>28</v>
      </c>
      <c r="G643" s="15" t="s">
        <v>51</v>
      </c>
      <c r="H643" s="15">
        <v>54</v>
      </c>
      <c r="I643" s="15">
        <v>40040</v>
      </c>
      <c r="J643" s="15">
        <v>241083</v>
      </c>
      <c r="K643" s="15">
        <v>0.39</v>
      </c>
      <c r="L643" s="15" t="s">
        <v>19</v>
      </c>
      <c r="M643" s="15" t="s">
        <v>29</v>
      </c>
      <c r="N643" s="17" t="s">
        <v>21</v>
      </c>
      <c r="O643" s="5" t="str">
        <f>IF(LEN(TBL_Employees[[#This Row],[Exit Date]])&gt;0,"Not_Active","Active")</f>
        <v>Active</v>
      </c>
      <c r="P643" s="6">
        <f>IF(TBL_Employees[[#This Row],[Emp_status]]="Not_Active",0,1)</f>
        <v>1</v>
      </c>
      <c r="Q643" s="7">
        <f>IFERROR(TBL_Employees[[#This Row],[Bonus %]]*TBL_Employees[[#This Row],[Annual Salary]],0)</f>
        <v>94022.37000000001</v>
      </c>
      <c r="R643" s="7">
        <f>TBL_Employees[[#This Row],[Bonus Amount]]+TBL_Employees[[#This Row],[Annual Salary]]</f>
        <v>335105.37</v>
      </c>
      <c r="S643" s="6">
        <f>YEAR(TBL_Employees[[#This Row],[Hire Date]])</f>
        <v>2009</v>
      </c>
      <c r="T643" s="6">
        <f>WEEKNUM(TBL_Employees[[#This Row],[Hire Date]],1)</f>
        <v>33</v>
      </c>
      <c r="U643" s="6" t="str">
        <f>TEXT(TBL_Employees[[#This Row],[Hire Date]],"dddd")</f>
        <v>Saturday</v>
      </c>
    </row>
    <row r="644" spans="1:21" x14ac:dyDescent="0.2">
      <c r="A644" s="15" t="s">
        <v>121</v>
      </c>
      <c r="B644" s="15" t="s">
        <v>1430</v>
      </c>
      <c r="C644" s="15" t="s">
        <v>14</v>
      </c>
      <c r="D644" s="15" t="s">
        <v>15</v>
      </c>
      <c r="E644" s="15" t="s">
        <v>44</v>
      </c>
      <c r="F644" s="15" t="s">
        <v>17</v>
      </c>
      <c r="G644" s="15" t="s">
        <v>47</v>
      </c>
      <c r="H644" s="15">
        <v>38</v>
      </c>
      <c r="I644" s="15">
        <v>43413</v>
      </c>
      <c r="J644" s="15">
        <v>223805</v>
      </c>
      <c r="K644" s="15">
        <v>0.36</v>
      </c>
      <c r="L644" s="15" t="s">
        <v>19</v>
      </c>
      <c r="M644" s="15" t="s">
        <v>20</v>
      </c>
      <c r="N644" s="17" t="s">
        <v>21</v>
      </c>
      <c r="O644" s="5" t="str">
        <f>IF(LEN(TBL_Employees[[#This Row],[Exit Date]])&gt;0,"Not_Active","Active")</f>
        <v>Active</v>
      </c>
      <c r="P644" s="6">
        <f>IF(TBL_Employees[[#This Row],[Emp_status]]="Not_Active",0,1)</f>
        <v>1</v>
      </c>
      <c r="Q644" s="7">
        <f>IFERROR(TBL_Employees[[#This Row],[Bonus %]]*TBL_Employees[[#This Row],[Annual Salary]],0)</f>
        <v>80569.8</v>
      </c>
      <c r="R644" s="7">
        <f>TBL_Employees[[#This Row],[Bonus Amount]]+TBL_Employees[[#This Row],[Annual Salary]]</f>
        <v>304374.8</v>
      </c>
      <c r="S644" s="6">
        <f>YEAR(TBL_Employees[[#This Row],[Hire Date]])</f>
        <v>2018</v>
      </c>
      <c r="T644" s="6">
        <f>WEEKNUM(TBL_Employees[[#This Row],[Hire Date]],1)</f>
        <v>45</v>
      </c>
      <c r="U644" s="6" t="str">
        <f>TEXT(TBL_Employees[[#This Row],[Hire Date]],"dddd")</f>
        <v>Friday</v>
      </c>
    </row>
    <row r="645" spans="1:21" x14ac:dyDescent="0.2">
      <c r="A645" s="15" t="s">
        <v>408</v>
      </c>
      <c r="B645" s="15" t="s">
        <v>1431</v>
      </c>
      <c r="C645" s="15" t="s">
        <v>40</v>
      </c>
      <c r="D645" s="15" t="s">
        <v>65</v>
      </c>
      <c r="E645" s="15" t="s">
        <v>32</v>
      </c>
      <c r="F645" s="15" t="s">
        <v>17</v>
      </c>
      <c r="G645" s="15" t="s">
        <v>18</v>
      </c>
      <c r="H645" s="15">
        <v>27</v>
      </c>
      <c r="I645" s="15">
        <v>44393</v>
      </c>
      <c r="J645" s="15">
        <v>161759</v>
      </c>
      <c r="K645" s="15">
        <v>0.16</v>
      </c>
      <c r="L645" s="15" t="s">
        <v>19</v>
      </c>
      <c r="M645" s="15" t="s">
        <v>45</v>
      </c>
      <c r="N645" s="17" t="s">
        <v>21</v>
      </c>
      <c r="O645" s="5" t="str">
        <f>IF(LEN(TBL_Employees[[#This Row],[Exit Date]])&gt;0,"Not_Active","Active")</f>
        <v>Active</v>
      </c>
      <c r="P645" s="6">
        <f>IF(TBL_Employees[[#This Row],[Emp_status]]="Not_Active",0,1)</f>
        <v>1</v>
      </c>
      <c r="Q645" s="7">
        <f>IFERROR(TBL_Employees[[#This Row],[Bonus %]]*TBL_Employees[[#This Row],[Annual Salary]],0)</f>
        <v>25881.440000000002</v>
      </c>
      <c r="R645" s="7">
        <f>TBL_Employees[[#This Row],[Bonus Amount]]+TBL_Employees[[#This Row],[Annual Salary]]</f>
        <v>187640.44</v>
      </c>
      <c r="S645" s="6">
        <f>YEAR(TBL_Employees[[#This Row],[Hire Date]])</f>
        <v>2021</v>
      </c>
      <c r="T645" s="6">
        <f>WEEKNUM(TBL_Employees[[#This Row],[Hire Date]],1)</f>
        <v>29</v>
      </c>
      <c r="U645" s="6" t="str">
        <f>TEXT(TBL_Employees[[#This Row],[Hire Date]],"dddd")</f>
        <v>Friday</v>
      </c>
    </row>
    <row r="646" spans="1:21" x14ac:dyDescent="0.2">
      <c r="A646" s="15" t="s">
        <v>1432</v>
      </c>
      <c r="B646" s="15" t="s">
        <v>1433</v>
      </c>
      <c r="C646" s="15" t="s">
        <v>56</v>
      </c>
      <c r="D646" s="15" t="s">
        <v>27</v>
      </c>
      <c r="E646" s="15" t="s">
        <v>16</v>
      </c>
      <c r="F646" s="15" t="s">
        <v>28</v>
      </c>
      <c r="G646" s="15" t="s">
        <v>47</v>
      </c>
      <c r="H646" s="15">
        <v>40</v>
      </c>
      <c r="I646" s="15">
        <v>43520</v>
      </c>
      <c r="J646" s="15">
        <v>95899</v>
      </c>
      <c r="K646" s="15">
        <v>0.1</v>
      </c>
      <c r="L646" s="15" t="s">
        <v>19</v>
      </c>
      <c r="M646" s="15" t="s">
        <v>29</v>
      </c>
      <c r="N646" s="17">
        <v>44263</v>
      </c>
      <c r="O646" s="5" t="str">
        <f>IF(LEN(TBL_Employees[[#This Row],[Exit Date]])&gt;0,"Not_Active","Active")</f>
        <v>Not_Active</v>
      </c>
      <c r="P646" s="6">
        <f>IF(TBL_Employees[[#This Row],[Emp_status]]="Not_Active",0,1)</f>
        <v>0</v>
      </c>
      <c r="Q646" s="7">
        <f>IFERROR(TBL_Employees[[#This Row],[Bonus %]]*TBL_Employees[[#This Row],[Annual Salary]],0)</f>
        <v>9589.9</v>
      </c>
      <c r="R646" s="7">
        <f>TBL_Employees[[#This Row],[Bonus Amount]]+TBL_Employees[[#This Row],[Annual Salary]]</f>
        <v>105488.9</v>
      </c>
      <c r="S646" s="6">
        <f>YEAR(TBL_Employees[[#This Row],[Hire Date]])</f>
        <v>2019</v>
      </c>
      <c r="T646" s="6">
        <f>WEEKNUM(TBL_Employees[[#This Row],[Hire Date]],1)</f>
        <v>9</v>
      </c>
      <c r="U646" s="6" t="str">
        <f>TEXT(TBL_Employees[[#This Row],[Hire Date]],"dddd")</f>
        <v>Sunday</v>
      </c>
    </row>
    <row r="647" spans="1:21" x14ac:dyDescent="0.2">
      <c r="A647" s="15" t="s">
        <v>1434</v>
      </c>
      <c r="B647" s="15" t="s">
        <v>1435</v>
      </c>
      <c r="C647" s="15" t="s">
        <v>42</v>
      </c>
      <c r="D647" s="15" t="s">
        <v>15</v>
      </c>
      <c r="E647" s="15" t="s">
        <v>32</v>
      </c>
      <c r="F647" s="15" t="s">
        <v>28</v>
      </c>
      <c r="G647" s="15" t="s">
        <v>24</v>
      </c>
      <c r="H647" s="15">
        <v>49</v>
      </c>
      <c r="I647" s="15">
        <v>43623</v>
      </c>
      <c r="J647" s="15">
        <v>80700</v>
      </c>
      <c r="K647" s="15">
        <v>0</v>
      </c>
      <c r="L647" s="15" t="s">
        <v>19</v>
      </c>
      <c r="M647" s="15" t="s">
        <v>29</v>
      </c>
      <c r="N647" s="17" t="s">
        <v>21</v>
      </c>
      <c r="O647" s="5" t="str">
        <f>IF(LEN(TBL_Employees[[#This Row],[Exit Date]])&gt;0,"Not_Active","Active")</f>
        <v>Active</v>
      </c>
      <c r="P647" s="6">
        <f>IF(TBL_Employees[[#This Row],[Emp_status]]="Not_Active",0,1)</f>
        <v>1</v>
      </c>
      <c r="Q647" s="7">
        <f>IFERROR(TBL_Employees[[#This Row],[Bonus %]]*TBL_Employees[[#This Row],[Annual Salary]],0)</f>
        <v>0</v>
      </c>
      <c r="R647" s="7">
        <f>TBL_Employees[[#This Row],[Bonus Amount]]+TBL_Employees[[#This Row],[Annual Salary]]</f>
        <v>80700</v>
      </c>
      <c r="S647" s="6">
        <f>YEAR(TBL_Employees[[#This Row],[Hire Date]])</f>
        <v>2019</v>
      </c>
      <c r="T647" s="6">
        <f>WEEKNUM(TBL_Employees[[#This Row],[Hire Date]],1)</f>
        <v>23</v>
      </c>
      <c r="U647" s="6" t="str">
        <f>TEXT(TBL_Employees[[#This Row],[Hire Date]],"dddd")</f>
        <v>Friday</v>
      </c>
    </row>
    <row r="648" spans="1:21" x14ac:dyDescent="0.2">
      <c r="A648" s="15" t="s">
        <v>173</v>
      </c>
      <c r="B648" s="15" t="s">
        <v>1436</v>
      </c>
      <c r="C648" s="15" t="s">
        <v>62</v>
      </c>
      <c r="D648" s="15" t="s">
        <v>23</v>
      </c>
      <c r="E648" s="15" t="s">
        <v>44</v>
      </c>
      <c r="F648" s="15" t="s">
        <v>28</v>
      </c>
      <c r="G648" s="15" t="s">
        <v>24</v>
      </c>
      <c r="H648" s="15">
        <v>54</v>
      </c>
      <c r="I648" s="15">
        <v>35500</v>
      </c>
      <c r="J648" s="15">
        <v>128136</v>
      </c>
      <c r="K648" s="15">
        <v>0.05</v>
      </c>
      <c r="L648" s="15" t="s">
        <v>33</v>
      </c>
      <c r="M648" s="15" t="s">
        <v>60</v>
      </c>
      <c r="N648" s="17" t="s">
        <v>21</v>
      </c>
      <c r="O648" s="5" t="str">
        <f>IF(LEN(TBL_Employees[[#This Row],[Exit Date]])&gt;0,"Not_Active","Active")</f>
        <v>Active</v>
      </c>
      <c r="P648" s="6">
        <f>IF(TBL_Employees[[#This Row],[Emp_status]]="Not_Active",0,1)</f>
        <v>1</v>
      </c>
      <c r="Q648" s="7">
        <f>IFERROR(TBL_Employees[[#This Row],[Bonus %]]*TBL_Employees[[#This Row],[Annual Salary]],0)</f>
        <v>6406.8</v>
      </c>
      <c r="R648" s="7">
        <f>TBL_Employees[[#This Row],[Bonus Amount]]+TBL_Employees[[#This Row],[Annual Salary]]</f>
        <v>134542.79999999999</v>
      </c>
      <c r="S648" s="6">
        <f>YEAR(TBL_Employees[[#This Row],[Hire Date]])</f>
        <v>1997</v>
      </c>
      <c r="T648" s="6">
        <f>WEEKNUM(TBL_Employees[[#This Row],[Hire Date]],1)</f>
        <v>11</v>
      </c>
      <c r="U648" s="6" t="str">
        <f>TEXT(TBL_Employees[[#This Row],[Hire Date]],"dddd")</f>
        <v>Tuesday</v>
      </c>
    </row>
    <row r="649" spans="1:21" x14ac:dyDescent="0.2">
      <c r="A649" s="15" t="s">
        <v>172</v>
      </c>
      <c r="B649" s="15" t="s">
        <v>1437</v>
      </c>
      <c r="C649" s="15" t="s">
        <v>64</v>
      </c>
      <c r="D649" s="15" t="s">
        <v>43</v>
      </c>
      <c r="E649" s="15" t="s">
        <v>32</v>
      </c>
      <c r="F649" s="15" t="s">
        <v>17</v>
      </c>
      <c r="G649" s="15" t="s">
        <v>18</v>
      </c>
      <c r="H649" s="15">
        <v>39</v>
      </c>
      <c r="I649" s="15">
        <v>42843</v>
      </c>
      <c r="J649" s="15">
        <v>58745</v>
      </c>
      <c r="K649" s="15">
        <v>0</v>
      </c>
      <c r="L649" s="15" t="s">
        <v>19</v>
      </c>
      <c r="M649" s="15" t="s">
        <v>25</v>
      </c>
      <c r="N649" s="17" t="s">
        <v>21</v>
      </c>
      <c r="O649" s="5" t="str">
        <f>IF(LEN(TBL_Employees[[#This Row],[Exit Date]])&gt;0,"Not_Active","Active")</f>
        <v>Active</v>
      </c>
      <c r="P649" s="6">
        <f>IF(TBL_Employees[[#This Row],[Emp_status]]="Not_Active",0,1)</f>
        <v>1</v>
      </c>
      <c r="Q649" s="7">
        <f>IFERROR(TBL_Employees[[#This Row],[Bonus %]]*TBL_Employees[[#This Row],[Annual Salary]],0)</f>
        <v>0</v>
      </c>
      <c r="R649" s="7">
        <f>TBL_Employees[[#This Row],[Bonus Amount]]+TBL_Employees[[#This Row],[Annual Salary]]</f>
        <v>58745</v>
      </c>
      <c r="S649" s="6">
        <f>YEAR(TBL_Employees[[#This Row],[Hire Date]])</f>
        <v>2017</v>
      </c>
      <c r="T649" s="6">
        <f>WEEKNUM(TBL_Employees[[#This Row],[Hire Date]],1)</f>
        <v>16</v>
      </c>
      <c r="U649" s="6" t="str">
        <f>TEXT(TBL_Employees[[#This Row],[Hire Date]],"dddd")</f>
        <v>Tuesday</v>
      </c>
    </row>
    <row r="650" spans="1:21" x14ac:dyDescent="0.2">
      <c r="A650" s="15" t="s">
        <v>1438</v>
      </c>
      <c r="B650" s="15" t="s">
        <v>1439</v>
      </c>
      <c r="C650" s="15" t="s">
        <v>55</v>
      </c>
      <c r="D650" s="15" t="s">
        <v>27</v>
      </c>
      <c r="E650" s="15" t="s">
        <v>32</v>
      </c>
      <c r="F650" s="15" t="s">
        <v>17</v>
      </c>
      <c r="G650" s="15" t="s">
        <v>24</v>
      </c>
      <c r="H650" s="15">
        <v>57</v>
      </c>
      <c r="I650" s="15">
        <v>33728</v>
      </c>
      <c r="J650" s="15">
        <v>76202</v>
      </c>
      <c r="K650" s="15">
        <v>0</v>
      </c>
      <c r="L650" s="15" t="s">
        <v>19</v>
      </c>
      <c r="M650" s="15" t="s">
        <v>25</v>
      </c>
      <c r="N650" s="17">
        <v>34686</v>
      </c>
      <c r="O650" s="5" t="str">
        <f>IF(LEN(TBL_Employees[[#This Row],[Exit Date]])&gt;0,"Not_Active","Active")</f>
        <v>Not_Active</v>
      </c>
      <c r="P650" s="6">
        <f>IF(TBL_Employees[[#This Row],[Emp_status]]="Not_Active",0,1)</f>
        <v>0</v>
      </c>
      <c r="Q650" s="7">
        <f>IFERROR(TBL_Employees[[#This Row],[Bonus %]]*TBL_Employees[[#This Row],[Annual Salary]],0)</f>
        <v>0</v>
      </c>
      <c r="R650" s="7">
        <f>TBL_Employees[[#This Row],[Bonus Amount]]+TBL_Employees[[#This Row],[Annual Salary]]</f>
        <v>76202</v>
      </c>
      <c r="S650" s="6">
        <f>YEAR(TBL_Employees[[#This Row],[Hire Date]])</f>
        <v>1992</v>
      </c>
      <c r="T650" s="6">
        <f>WEEKNUM(TBL_Employees[[#This Row],[Hire Date]],1)</f>
        <v>19</v>
      </c>
      <c r="U650" s="6" t="str">
        <f>TEXT(TBL_Employees[[#This Row],[Hire Date]],"dddd")</f>
        <v>Monday</v>
      </c>
    </row>
    <row r="651" spans="1:21" x14ac:dyDescent="0.2">
      <c r="A651" s="15" t="s">
        <v>361</v>
      </c>
      <c r="B651" s="15" t="s">
        <v>1440</v>
      </c>
      <c r="C651" s="15" t="s">
        <v>14</v>
      </c>
      <c r="D651" s="15" t="s">
        <v>50</v>
      </c>
      <c r="E651" s="15" t="s">
        <v>44</v>
      </c>
      <c r="F651" s="15" t="s">
        <v>28</v>
      </c>
      <c r="G651" s="15" t="s">
        <v>47</v>
      </c>
      <c r="H651" s="15">
        <v>36</v>
      </c>
      <c r="I651" s="15">
        <v>43178</v>
      </c>
      <c r="J651" s="15">
        <v>195200</v>
      </c>
      <c r="K651" s="15">
        <v>0.36</v>
      </c>
      <c r="L651" s="15" t="s">
        <v>19</v>
      </c>
      <c r="M651" s="15" t="s">
        <v>25</v>
      </c>
      <c r="N651" s="17" t="s">
        <v>21</v>
      </c>
      <c r="O651" s="5" t="str">
        <f>IF(LEN(TBL_Employees[[#This Row],[Exit Date]])&gt;0,"Not_Active","Active")</f>
        <v>Active</v>
      </c>
      <c r="P651" s="6">
        <f>IF(TBL_Employees[[#This Row],[Emp_status]]="Not_Active",0,1)</f>
        <v>1</v>
      </c>
      <c r="Q651" s="7">
        <f>IFERROR(TBL_Employees[[#This Row],[Bonus %]]*TBL_Employees[[#This Row],[Annual Salary]],0)</f>
        <v>70272</v>
      </c>
      <c r="R651" s="7">
        <f>TBL_Employees[[#This Row],[Bonus Amount]]+TBL_Employees[[#This Row],[Annual Salary]]</f>
        <v>265472</v>
      </c>
      <c r="S651" s="6">
        <f>YEAR(TBL_Employees[[#This Row],[Hire Date]])</f>
        <v>2018</v>
      </c>
      <c r="T651" s="6">
        <f>WEEKNUM(TBL_Employees[[#This Row],[Hire Date]],1)</f>
        <v>12</v>
      </c>
      <c r="U651" s="6" t="str">
        <f>TEXT(TBL_Employees[[#This Row],[Hire Date]],"dddd")</f>
        <v>Monday</v>
      </c>
    </row>
    <row r="652" spans="1:21" x14ac:dyDescent="0.2">
      <c r="A652" s="15" t="s">
        <v>402</v>
      </c>
      <c r="B652" s="15" t="s">
        <v>1441</v>
      </c>
      <c r="C652" s="15" t="s">
        <v>64</v>
      </c>
      <c r="D652" s="15" t="s">
        <v>15</v>
      </c>
      <c r="E652" s="15" t="s">
        <v>36</v>
      </c>
      <c r="F652" s="15" t="s">
        <v>17</v>
      </c>
      <c r="G652" s="15" t="s">
        <v>24</v>
      </c>
      <c r="H652" s="15">
        <v>45</v>
      </c>
      <c r="I652" s="15">
        <v>42711</v>
      </c>
      <c r="J652" s="15">
        <v>71454</v>
      </c>
      <c r="K652" s="15">
        <v>0</v>
      </c>
      <c r="L652" s="15" t="s">
        <v>33</v>
      </c>
      <c r="M652" s="15" t="s">
        <v>74</v>
      </c>
      <c r="N652" s="17" t="s">
        <v>21</v>
      </c>
      <c r="O652" s="5" t="str">
        <f>IF(LEN(TBL_Employees[[#This Row],[Exit Date]])&gt;0,"Not_Active","Active")</f>
        <v>Active</v>
      </c>
      <c r="P652" s="6">
        <f>IF(TBL_Employees[[#This Row],[Emp_status]]="Not_Active",0,1)</f>
        <v>1</v>
      </c>
      <c r="Q652" s="7">
        <f>IFERROR(TBL_Employees[[#This Row],[Bonus %]]*TBL_Employees[[#This Row],[Annual Salary]],0)</f>
        <v>0</v>
      </c>
      <c r="R652" s="7">
        <f>TBL_Employees[[#This Row],[Bonus Amount]]+TBL_Employees[[#This Row],[Annual Salary]]</f>
        <v>71454</v>
      </c>
      <c r="S652" s="6">
        <f>YEAR(TBL_Employees[[#This Row],[Hire Date]])</f>
        <v>2016</v>
      </c>
      <c r="T652" s="6">
        <f>WEEKNUM(TBL_Employees[[#This Row],[Hire Date]],1)</f>
        <v>50</v>
      </c>
      <c r="U652" s="6" t="str">
        <f>TEXT(TBL_Employees[[#This Row],[Hire Date]],"dddd")</f>
        <v>Wednesday</v>
      </c>
    </row>
    <row r="653" spans="1:21" x14ac:dyDescent="0.2">
      <c r="A653" s="15" t="s">
        <v>196</v>
      </c>
      <c r="B653" s="15" t="s">
        <v>1442</v>
      </c>
      <c r="C653" s="15" t="s">
        <v>38</v>
      </c>
      <c r="D653" s="15" t="s">
        <v>27</v>
      </c>
      <c r="E653" s="15" t="s">
        <v>36</v>
      </c>
      <c r="F653" s="15" t="s">
        <v>17</v>
      </c>
      <c r="G653" s="15" t="s">
        <v>18</v>
      </c>
      <c r="H653" s="15">
        <v>30</v>
      </c>
      <c r="I653" s="15">
        <v>43864</v>
      </c>
      <c r="J653" s="15">
        <v>94652</v>
      </c>
      <c r="K653" s="15">
        <v>0</v>
      </c>
      <c r="L653" s="15" t="s">
        <v>19</v>
      </c>
      <c r="M653" s="15" t="s">
        <v>63</v>
      </c>
      <c r="N653" s="17" t="s">
        <v>21</v>
      </c>
      <c r="O653" s="5" t="str">
        <f>IF(LEN(TBL_Employees[[#This Row],[Exit Date]])&gt;0,"Not_Active","Active")</f>
        <v>Active</v>
      </c>
      <c r="P653" s="6">
        <f>IF(TBL_Employees[[#This Row],[Emp_status]]="Not_Active",0,1)</f>
        <v>1</v>
      </c>
      <c r="Q653" s="7">
        <f>IFERROR(TBL_Employees[[#This Row],[Bonus %]]*TBL_Employees[[#This Row],[Annual Salary]],0)</f>
        <v>0</v>
      </c>
      <c r="R653" s="7">
        <f>TBL_Employees[[#This Row],[Bonus Amount]]+TBL_Employees[[#This Row],[Annual Salary]]</f>
        <v>94652</v>
      </c>
      <c r="S653" s="6">
        <f>YEAR(TBL_Employees[[#This Row],[Hire Date]])</f>
        <v>2020</v>
      </c>
      <c r="T653" s="6">
        <f>WEEKNUM(TBL_Employees[[#This Row],[Hire Date]],1)</f>
        <v>6</v>
      </c>
      <c r="U653" s="6" t="str">
        <f>TEXT(TBL_Employees[[#This Row],[Hire Date]],"dddd")</f>
        <v>Monday</v>
      </c>
    </row>
    <row r="654" spans="1:21" x14ac:dyDescent="0.2">
      <c r="A654" s="15" t="s">
        <v>70</v>
      </c>
      <c r="B654" s="15" t="s">
        <v>1443</v>
      </c>
      <c r="C654" s="15" t="s">
        <v>55</v>
      </c>
      <c r="D654" s="15" t="s">
        <v>27</v>
      </c>
      <c r="E654" s="15" t="s">
        <v>36</v>
      </c>
      <c r="F654" s="15" t="s">
        <v>28</v>
      </c>
      <c r="G654" s="15" t="s">
        <v>47</v>
      </c>
      <c r="H654" s="15">
        <v>34</v>
      </c>
      <c r="I654" s="15">
        <v>42416</v>
      </c>
      <c r="J654" s="15">
        <v>63411</v>
      </c>
      <c r="K654" s="15">
        <v>0</v>
      </c>
      <c r="L654" s="15" t="s">
        <v>19</v>
      </c>
      <c r="M654" s="15" t="s">
        <v>45</v>
      </c>
      <c r="N654" s="17" t="s">
        <v>21</v>
      </c>
      <c r="O654" s="5" t="str">
        <f>IF(LEN(TBL_Employees[[#This Row],[Exit Date]])&gt;0,"Not_Active","Active")</f>
        <v>Active</v>
      </c>
      <c r="P654" s="6">
        <f>IF(TBL_Employees[[#This Row],[Emp_status]]="Not_Active",0,1)</f>
        <v>1</v>
      </c>
      <c r="Q654" s="7">
        <f>IFERROR(TBL_Employees[[#This Row],[Bonus %]]*TBL_Employees[[#This Row],[Annual Salary]],0)</f>
        <v>0</v>
      </c>
      <c r="R654" s="7">
        <f>TBL_Employees[[#This Row],[Bonus Amount]]+TBL_Employees[[#This Row],[Annual Salary]]</f>
        <v>63411</v>
      </c>
      <c r="S654" s="6">
        <f>YEAR(TBL_Employees[[#This Row],[Hire Date]])</f>
        <v>2016</v>
      </c>
      <c r="T654" s="6">
        <f>WEEKNUM(TBL_Employees[[#This Row],[Hire Date]],1)</f>
        <v>8</v>
      </c>
      <c r="U654" s="6" t="str">
        <f>TEXT(TBL_Employees[[#This Row],[Hire Date]],"dddd")</f>
        <v>Tuesday</v>
      </c>
    </row>
    <row r="655" spans="1:21" x14ac:dyDescent="0.2">
      <c r="A655" s="15" t="s">
        <v>1444</v>
      </c>
      <c r="B655" s="15" t="s">
        <v>1445</v>
      </c>
      <c r="C655" s="15" t="s">
        <v>64</v>
      </c>
      <c r="D655" s="15" t="s">
        <v>50</v>
      </c>
      <c r="E655" s="15" t="s">
        <v>44</v>
      </c>
      <c r="F655" s="15" t="s">
        <v>28</v>
      </c>
      <c r="G655" s="15" t="s">
        <v>24</v>
      </c>
      <c r="H655" s="15">
        <v>31</v>
      </c>
      <c r="I655" s="15">
        <v>43878</v>
      </c>
      <c r="J655" s="15">
        <v>67171</v>
      </c>
      <c r="K655" s="15">
        <v>0</v>
      </c>
      <c r="L655" s="15" t="s">
        <v>33</v>
      </c>
      <c r="M655" s="15" t="s">
        <v>80</v>
      </c>
      <c r="N655" s="17">
        <v>44317</v>
      </c>
      <c r="O655" s="5" t="str">
        <f>IF(LEN(TBL_Employees[[#This Row],[Exit Date]])&gt;0,"Not_Active","Active")</f>
        <v>Not_Active</v>
      </c>
      <c r="P655" s="6">
        <f>IF(TBL_Employees[[#This Row],[Emp_status]]="Not_Active",0,1)</f>
        <v>0</v>
      </c>
      <c r="Q655" s="7">
        <f>IFERROR(TBL_Employees[[#This Row],[Bonus %]]*TBL_Employees[[#This Row],[Annual Salary]],0)</f>
        <v>0</v>
      </c>
      <c r="R655" s="7">
        <f>TBL_Employees[[#This Row],[Bonus Amount]]+TBL_Employees[[#This Row],[Annual Salary]]</f>
        <v>67171</v>
      </c>
      <c r="S655" s="6">
        <f>YEAR(TBL_Employees[[#This Row],[Hire Date]])</f>
        <v>2020</v>
      </c>
      <c r="T655" s="6">
        <f>WEEKNUM(TBL_Employees[[#This Row],[Hire Date]],1)</f>
        <v>8</v>
      </c>
      <c r="U655" s="6" t="str">
        <f>TEXT(TBL_Employees[[#This Row],[Hire Date]],"dddd")</f>
        <v>Monday</v>
      </c>
    </row>
    <row r="656" spans="1:21" x14ac:dyDescent="0.2">
      <c r="A656" s="15" t="s">
        <v>280</v>
      </c>
      <c r="B656" s="15" t="s">
        <v>1446</v>
      </c>
      <c r="C656" s="15" t="s">
        <v>61</v>
      </c>
      <c r="D656" s="15" t="s">
        <v>65</v>
      </c>
      <c r="E656" s="15" t="s">
        <v>44</v>
      </c>
      <c r="F656" s="15" t="s">
        <v>17</v>
      </c>
      <c r="G656" s="15" t="s">
        <v>51</v>
      </c>
      <c r="H656" s="15">
        <v>28</v>
      </c>
      <c r="I656" s="15">
        <v>43652</v>
      </c>
      <c r="J656" s="15">
        <v>152036</v>
      </c>
      <c r="K656" s="15">
        <v>0.15</v>
      </c>
      <c r="L656" s="15" t="s">
        <v>52</v>
      </c>
      <c r="M656" s="15" t="s">
        <v>66</v>
      </c>
      <c r="N656" s="17" t="s">
        <v>21</v>
      </c>
      <c r="O656" s="5" t="str">
        <f>IF(LEN(TBL_Employees[[#This Row],[Exit Date]])&gt;0,"Not_Active","Active")</f>
        <v>Active</v>
      </c>
      <c r="P656" s="6">
        <f>IF(TBL_Employees[[#This Row],[Emp_status]]="Not_Active",0,1)</f>
        <v>1</v>
      </c>
      <c r="Q656" s="7">
        <f>IFERROR(TBL_Employees[[#This Row],[Bonus %]]*TBL_Employees[[#This Row],[Annual Salary]],0)</f>
        <v>22805.399999999998</v>
      </c>
      <c r="R656" s="7">
        <f>TBL_Employees[[#This Row],[Bonus Amount]]+TBL_Employees[[#This Row],[Annual Salary]]</f>
        <v>174841.4</v>
      </c>
      <c r="S656" s="6">
        <f>YEAR(TBL_Employees[[#This Row],[Hire Date]])</f>
        <v>2019</v>
      </c>
      <c r="T656" s="6">
        <f>WEEKNUM(TBL_Employees[[#This Row],[Hire Date]],1)</f>
        <v>27</v>
      </c>
      <c r="U656" s="6" t="str">
        <f>TEXT(TBL_Employees[[#This Row],[Hire Date]],"dddd")</f>
        <v>Saturday</v>
      </c>
    </row>
    <row r="657" spans="1:21" x14ac:dyDescent="0.2">
      <c r="A657" s="15" t="s">
        <v>90</v>
      </c>
      <c r="B657" s="15" t="s">
        <v>1447</v>
      </c>
      <c r="C657" s="15" t="s">
        <v>84</v>
      </c>
      <c r="D657" s="15" t="s">
        <v>31</v>
      </c>
      <c r="E657" s="15" t="s">
        <v>36</v>
      </c>
      <c r="F657" s="15" t="s">
        <v>17</v>
      </c>
      <c r="G657" s="15" t="s">
        <v>47</v>
      </c>
      <c r="H657" s="15">
        <v>55</v>
      </c>
      <c r="I657" s="15">
        <v>44276</v>
      </c>
      <c r="J657" s="15">
        <v>95562</v>
      </c>
      <c r="K657" s="15">
        <v>0</v>
      </c>
      <c r="L657" s="15" t="s">
        <v>19</v>
      </c>
      <c r="M657" s="15" t="s">
        <v>20</v>
      </c>
      <c r="N657" s="17" t="s">
        <v>21</v>
      </c>
      <c r="O657" s="5" t="str">
        <f>IF(LEN(TBL_Employees[[#This Row],[Exit Date]])&gt;0,"Not_Active","Active")</f>
        <v>Active</v>
      </c>
      <c r="P657" s="6">
        <f>IF(TBL_Employees[[#This Row],[Emp_status]]="Not_Active",0,1)</f>
        <v>1</v>
      </c>
      <c r="Q657" s="7">
        <f>IFERROR(TBL_Employees[[#This Row],[Bonus %]]*TBL_Employees[[#This Row],[Annual Salary]],0)</f>
        <v>0</v>
      </c>
      <c r="R657" s="7">
        <f>TBL_Employees[[#This Row],[Bonus Amount]]+TBL_Employees[[#This Row],[Annual Salary]]</f>
        <v>95562</v>
      </c>
      <c r="S657" s="6">
        <f>YEAR(TBL_Employees[[#This Row],[Hire Date]])</f>
        <v>2021</v>
      </c>
      <c r="T657" s="6">
        <f>WEEKNUM(TBL_Employees[[#This Row],[Hire Date]],1)</f>
        <v>13</v>
      </c>
      <c r="U657" s="6" t="str">
        <f>TEXT(TBL_Employees[[#This Row],[Hire Date]],"dddd")</f>
        <v>Sunday</v>
      </c>
    </row>
    <row r="658" spans="1:21" x14ac:dyDescent="0.2">
      <c r="A658" s="15" t="s">
        <v>1448</v>
      </c>
      <c r="B658" s="15" t="s">
        <v>1449</v>
      </c>
      <c r="C658" s="15" t="s">
        <v>42</v>
      </c>
      <c r="D658" s="15" t="s">
        <v>50</v>
      </c>
      <c r="E658" s="15" t="s">
        <v>16</v>
      </c>
      <c r="F658" s="15" t="s">
        <v>28</v>
      </c>
      <c r="G658" s="15" t="s">
        <v>18</v>
      </c>
      <c r="H658" s="15">
        <v>30</v>
      </c>
      <c r="I658" s="15">
        <v>43773</v>
      </c>
      <c r="J658" s="15">
        <v>96092</v>
      </c>
      <c r="K658" s="15">
        <v>0</v>
      </c>
      <c r="L658" s="15" t="s">
        <v>19</v>
      </c>
      <c r="M658" s="15" t="s">
        <v>25</v>
      </c>
      <c r="N658" s="17" t="s">
        <v>21</v>
      </c>
      <c r="O658" s="5" t="str">
        <f>IF(LEN(TBL_Employees[[#This Row],[Exit Date]])&gt;0,"Not_Active","Active")</f>
        <v>Active</v>
      </c>
      <c r="P658" s="6">
        <f>IF(TBL_Employees[[#This Row],[Emp_status]]="Not_Active",0,1)</f>
        <v>1</v>
      </c>
      <c r="Q658" s="7">
        <f>IFERROR(TBL_Employees[[#This Row],[Bonus %]]*TBL_Employees[[#This Row],[Annual Salary]],0)</f>
        <v>0</v>
      </c>
      <c r="R658" s="7">
        <f>TBL_Employees[[#This Row],[Bonus Amount]]+TBL_Employees[[#This Row],[Annual Salary]]</f>
        <v>96092</v>
      </c>
      <c r="S658" s="6">
        <f>YEAR(TBL_Employees[[#This Row],[Hire Date]])</f>
        <v>2019</v>
      </c>
      <c r="T658" s="6">
        <f>WEEKNUM(TBL_Employees[[#This Row],[Hire Date]],1)</f>
        <v>45</v>
      </c>
      <c r="U658" s="6" t="str">
        <f>TEXT(TBL_Employees[[#This Row],[Hire Date]],"dddd")</f>
        <v>Monday</v>
      </c>
    </row>
    <row r="659" spans="1:21" x14ac:dyDescent="0.2">
      <c r="A659" s="15" t="s">
        <v>285</v>
      </c>
      <c r="B659" s="15" t="s">
        <v>1450</v>
      </c>
      <c r="C659" s="15" t="s">
        <v>14</v>
      </c>
      <c r="D659" s="15" t="s">
        <v>31</v>
      </c>
      <c r="E659" s="15" t="s">
        <v>36</v>
      </c>
      <c r="F659" s="15" t="s">
        <v>28</v>
      </c>
      <c r="G659" s="15" t="s">
        <v>24</v>
      </c>
      <c r="H659" s="15">
        <v>63</v>
      </c>
      <c r="I659" s="15">
        <v>41428</v>
      </c>
      <c r="J659" s="15">
        <v>254289</v>
      </c>
      <c r="K659" s="15">
        <v>0.39</v>
      </c>
      <c r="L659" s="15" t="s">
        <v>19</v>
      </c>
      <c r="M659" s="15" t="s">
        <v>20</v>
      </c>
      <c r="N659" s="17" t="s">
        <v>21</v>
      </c>
      <c r="O659" s="5" t="str">
        <f>IF(LEN(TBL_Employees[[#This Row],[Exit Date]])&gt;0,"Not_Active","Active")</f>
        <v>Active</v>
      </c>
      <c r="P659" s="6">
        <f>IF(TBL_Employees[[#This Row],[Emp_status]]="Not_Active",0,1)</f>
        <v>1</v>
      </c>
      <c r="Q659" s="7">
        <f>IFERROR(TBL_Employees[[#This Row],[Bonus %]]*TBL_Employees[[#This Row],[Annual Salary]],0)</f>
        <v>99172.71</v>
      </c>
      <c r="R659" s="7">
        <f>TBL_Employees[[#This Row],[Bonus Amount]]+TBL_Employees[[#This Row],[Annual Salary]]</f>
        <v>353461.71</v>
      </c>
      <c r="S659" s="6">
        <f>YEAR(TBL_Employees[[#This Row],[Hire Date]])</f>
        <v>2013</v>
      </c>
      <c r="T659" s="6">
        <f>WEEKNUM(TBL_Employees[[#This Row],[Hire Date]],1)</f>
        <v>23</v>
      </c>
      <c r="U659" s="6" t="str">
        <f>TEXT(TBL_Employees[[#This Row],[Hire Date]],"dddd")</f>
        <v>Monday</v>
      </c>
    </row>
    <row r="660" spans="1:21" x14ac:dyDescent="0.2">
      <c r="A660" s="15" t="s">
        <v>1451</v>
      </c>
      <c r="B660" s="15" t="s">
        <v>1452</v>
      </c>
      <c r="C660" s="15" t="s">
        <v>56</v>
      </c>
      <c r="D660" s="15" t="s">
        <v>27</v>
      </c>
      <c r="E660" s="15" t="s">
        <v>16</v>
      </c>
      <c r="F660" s="15" t="s">
        <v>28</v>
      </c>
      <c r="G660" s="15" t="s">
        <v>18</v>
      </c>
      <c r="H660" s="15">
        <v>26</v>
      </c>
      <c r="I660" s="15">
        <v>43656</v>
      </c>
      <c r="J660" s="15">
        <v>69110</v>
      </c>
      <c r="K660" s="15">
        <v>0.05</v>
      </c>
      <c r="L660" s="15" t="s">
        <v>19</v>
      </c>
      <c r="M660" s="15" t="s">
        <v>20</v>
      </c>
      <c r="N660" s="17" t="s">
        <v>21</v>
      </c>
      <c r="O660" s="5" t="str">
        <f>IF(LEN(TBL_Employees[[#This Row],[Exit Date]])&gt;0,"Not_Active","Active")</f>
        <v>Active</v>
      </c>
      <c r="P660" s="6">
        <f>IF(TBL_Employees[[#This Row],[Emp_status]]="Not_Active",0,1)</f>
        <v>1</v>
      </c>
      <c r="Q660" s="7">
        <f>IFERROR(TBL_Employees[[#This Row],[Bonus %]]*TBL_Employees[[#This Row],[Annual Salary]],0)</f>
        <v>3455.5</v>
      </c>
      <c r="R660" s="7">
        <f>TBL_Employees[[#This Row],[Bonus Amount]]+TBL_Employees[[#This Row],[Annual Salary]]</f>
        <v>72565.5</v>
      </c>
      <c r="S660" s="6">
        <f>YEAR(TBL_Employees[[#This Row],[Hire Date]])</f>
        <v>2019</v>
      </c>
      <c r="T660" s="6">
        <f>WEEKNUM(TBL_Employees[[#This Row],[Hire Date]],1)</f>
        <v>28</v>
      </c>
      <c r="U660" s="6" t="str">
        <f>TEXT(TBL_Employees[[#This Row],[Hire Date]],"dddd")</f>
        <v>Wednesday</v>
      </c>
    </row>
    <row r="661" spans="1:21" x14ac:dyDescent="0.2">
      <c r="A661" s="15" t="s">
        <v>1453</v>
      </c>
      <c r="B661" s="15" t="s">
        <v>1454</v>
      </c>
      <c r="C661" s="15" t="s">
        <v>14</v>
      </c>
      <c r="D661" s="15" t="s">
        <v>43</v>
      </c>
      <c r="E661" s="15" t="s">
        <v>44</v>
      </c>
      <c r="F661" s="15" t="s">
        <v>28</v>
      </c>
      <c r="G661" s="15" t="s">
        <v>18</v>
      </c>
      <c r="H661" s="15">
        <v>52</v>
      </c>
      <c r="I661" s="15">
        <v>37418</v>
      </c>
      <c r="J661" s="15">
        <v>236314</v>
      </c>
      <c r="K661" s="15">
        <v>0.34</v>
      </c>
      <c r="L661" s="15" t="s">
        <v>19</v>
      </c>
      <c r="M661" s="15" t="s">
        <v>45</v>
      </c>
      <c r="N661" s="17" t="s">
        <v>21</v>
      </c>
      <c r="O661" s="5" t="str">
        <f>IF(LEN(TBL_Employees[[#This Row],[Exit Date]])&gt;0,"Not_Active","Active")</f>
        <v>Active</v>
      </c>
      <c r="P661" s="6">
        <f>IF(TBL_Employees[[#This Row],[Emp_status]]="Not_Active",0,1)</f>
        <v>1</v>
      </c>
      <c r="Q661" s="7">
        <f>IFERROR(TBL_Employees[[#This Row],[Bonus %]]*TBL_Employees[[#This Row],[Annual Salary]],0)</f>
        <v>80346.760000000009</v>
      </c>
      <c r="R661" s="7">
        <f>TBL_Employees[[#This Row],[Bonus Amount]]+TBL_Employees[[#This Row],[Annual Salary]]</f>
        <v>316660.76</v>
      </c>
      <c r="S661" s="6">
        <f>YEAR(TBL_Employees[[#This Row],[Hire Date]])</f>
        <v>2002</v>
      </c>
      <c r="T661" s="6">
        <f>WEEKNUM(TBL_Employees[[#This Row],[Hire Date]],1)</f>
        <v>24</v>
      </c>
      <c r="U661" s="6" t="str">
        <f>TEXT(TBL_Employees[[#This Row],[Hire Date]],"dddd")</f>
        <v>Tuesday</v>
      </c>
    </row>
    <row r="662" spans="1:21" x14ac:dyDescent="0.2">
      <c r="A662" s="15" t="s">
        <v>1455</v>
      </c>
      <c r="B662" s="15" t="s">
        <v>1456</v>
      </c>
      <c r="C662" s="15" t="s">
        <v>68</v>
      </c>
      <c r="D662" s="15" t="s">
        <v>43</v>
      </c>
      <c r="E662" s="15" t="s">
        <v>32</v>
      </c>
      <c r="F662" s="15" t="s">
        <v>28</v>
      </c>
      <c r="G662" s="15" t="s">
        <v>51</v>
      </c>
      <c r="H662" s="15">
        <v>51</v>
      </c>
      <c r="I662" s="15">
        <v>39252</v>
      </c>
      <c r="J662" s="15">
        <v>45206</v>
      </c>
      <c r="K662" s="15">
        <v>0</v>
      </c>
      <c r="L662" s="15" t="s">
        <v>19</v>
      </c>
      <c r="M662" s="15" t="s">
        <v>29</v>
      </c>
      <c r="N662" s="17" t="s">
        <v>21</v>
      </c>
      <c r="O662" s="5" t="str">
        <f>IF(LEN(TBL_Employees[[#This Row],[Exit Date]])&gt;0,"Not_Active","Active")</f>
        <v>Active</v>
      </c>
      <c r="P662" s="6">
        <f>IF(TBL_Employees[[#This Row],[Emp_status]]="Not_Active",0,1)</f>
        <v>1</v>
      </c>
      <c r="Q662" s="7">
        <f>IFERROR(TBL_Employees[[#This Row],[Bonus %]]*TBL_Employees[[#This Row],[Annual Salary]],0)</f>
        <v>0</v>
      </c>
      <c r="R662" s="7">
        <f>TBL_Employees[[#This Row],[Bonus Amount]]+TBL_Employees[[#This Row],[Annual Salary]]</f>
        <v>45206</v>
      </c>
      <c r="S662" s="6">
        <f>YEAR(TBL_Employees[[#This Row],[Hire Date]])</f>
        <v>2007</v>
      </c>
      <c r="T662" s="6">
        <f>WEEKNUM(TBL_Employees[[#This Row],[Hire Date]],1)</f>
        <v>25</v>
      </c>
      <c r="U662" s="6" t="str">
        <f>TEXT(TBL_Employees[[#This Row],[Hire Date]],"dddd")</f>
        <v>Tuesday</v>
      </c>
    </row>
    <row r="663" spans="1:21" x14ac:dyDescent="0.2">
      <c r="A663" s="15" t="s">
        <v>248</v>
      </c>
      <c r="B663" s="15" t="s">
        <v>1457</v>
      </c>
      <c r="C663" s="15" t="s">
        <v>14</v>
      </c>
      <c r="D663" s="15" t="s">
        <v>15</v>
      </c>
      <c r="E663" s="15" t="s">
        <v>16</v>
      </c>
      <c r="F663" s="15" t="s">
        <v>17</v>
      </c>
      <c r="G663" s="15" t="s">
        <v>24</v>
      </c>
      <c r="H663" s="15">
        <v>25</v>
      </c>
      <c r="I663" s="15">
        <v>44515</v>
      </c>
      <c r="J663" s="15">
        <v>210708</v>
      </c>
      <c r="K663" s="15">
        <v>0.33</v>
      </c>
      <c r="L663" s="15" t="s">
        <v>19</v>
      </c>
      <c r="M663" s="15" t="s">
        <v>20</v>
      </c>
      <c r="N663" s="17" t="s">
        <v>21</v>
      </c>
      <c r="O663" s="5" t="str">
        <f>IF(LEN(TBL_Employees[[#This Row],[Exit Date]])&gt;0,"Not_Active","Active")</f>
        <v>Active</v>
      </c>
      <c r="P663" s="6">
        <f>IF(TBL_Employees[[#This Row],[Emp_status]]="Not_Active",0,1)</f>
        <v>1</v>
      </c>
      <c r="Q663" s="7">
        <f>IFERROR(TBL_Employees[[#This Row],[Bonus %]]*TBL_Employees[[#This Row],[Annual Salary]],0)</f>
        <v>69533.64</v>
      </c>
      <c r="R663" s="7">
        <f>TBL_Employees[[#This Row],[Bonus Amount]]+TBL_Employees[[#This Row],[Annual Salary]]</f>
        <v>280241.64</v>
      </c>
      <c r="S663" s="6">
        <f>YEAR(TBL_Employees[[#This Row],[Hire Date]])</f>
        <v>2021</v>
      </c>
      <c r="T663" s="6">
        <f>WEEKNUM(TBL_Employees[[#This Row],[Hire Date]],1)</f>
        <v>47</v>
      </c>
      <c r="U663" s="6" t="str">
        <f>TEXT(TBL_Employees[[#This Row],[Hire Date]],"dddd")</f>
        <v>Monday</v>
      </c>
    </row>
    <row r="664" spans="1:21" x14ac:dyDescent="0.2">
      <c r="A664" s="15" t="s">
        <v>127</v>
      </c>
      <c r="B664" s="15" t="s">
        <v>1458</v>
      </c>
      <c r="C664" s="15" t="s">
        <v>98</v>
      </c>
      <c r="D664" s="15" t="s">
        <v>27</v>
      </c>
      <c r="E664" s="15" t="s">
        <v>32</v>
      </c>
      <c r="F664" s="15" t="s">
        <v>28</v>
      </c>
      <c r="G664" s="15" t="s">
        <v>51</v>
      </c>
      <c r="H664" s="15">
        <v>40</v>
      </c>
      <c r="I664" s="15">
        <v>44465</v>
      </c>
      <c r="J664" s="15">
        <v>87770</v>
      </c>
      <c r="K664" s="15">
        <v>0</v>
      </c>
      <c r="L664" s="15" t="s">
        <v>19</v>
      </c>
      <c r="M664" s="15" t="s">
        <v>25</v>
      </c>
      <c r="N664" s="17" t="s">
        <v>21</v>
      </c>
      <c r="O664" s="5" t="str">
        <f>IF(LEN(TBL_Employees[[#This Row],[Exit Date]])&gt;0,"Not_Active","Active")</f>
        <v>Active</v>
      </c>
      <c r="P664" s="6">
        <f>IF(TBL_Employees[[#This Row],[Emp_status]]="Not_Active",0,1)</f>
        <v>1</v>
      </c>
      <c r="Q664" s="7">
        <f>IFERROR(TBL_Employees[[#This Row],[Bonus %]]*TBL_Employees[[#This Row],[Annual Salary]],0)</f>
        <v>0</v>
      </c>
      <c r="R664" s="7">
        <f>TBL_Employees[[#This Row],[Bonus Amount]]+TBL_Employees[[#This Row],[Annual Salary]]</f>
        <v>87770</v>
      </c>
      <c r="S664" s="6">
        <f>YEAR(TBL_Employees[[#This Row],[Hire Date]])</f>
        <v>2021</v>
      </c>
      <c r="T664" s="6">
        <f>WEEKNUM(TBL_Employees[[#This Row],[Hire Date]],1)</f>
        <v>40</v>
      </c>
      <c r="U664" s="6" t="str">
        <f>TEXT(TBL_Employees[[#This Row],[Hire Date]],"dddd")</f>
        <v>Sunday</v>
      </c>
    </row>
    <row r="665" spans="1:21" x14ac:dyDescent="0.2">
      <c r="A665" s="15" t="s">
        <v>1459</v>
      </c>
      <c r="B665" s="15" t="s">
        <v>1460</v>
      </c>
      <c r="C665" s="15" t="s">
        <v>62</v>
      </c>
      <c r="D665" s="15" t="s">
        <v>65</v>
      </c>
      <c r="E665" s="15" t="s">
        <v>32</v>
      </c>
      <c r="F665" s="15" t="s">
        <v>17</v>
      </c>
      <c r="G665" s="15" t="s">
        <v>18</v>
      </c>
      <c r="H665" s="15">
        <v>38</v>
      </c>
      <c r="I665" s="15">
        <v>42228</v>
      </c>
      <c r="J665" s="15">
        <v>106858</v>
      </c>
      <c r="K665" s="15">
        <v>0.05</v>
      </c>
      <c r="L665" s="15" t="s">
        <v>19</v>
      </c>
      <c r="M665" s="15" t="s">
        <v>63</v>
      </c>
      <c r="N665" s="17" t="s">
        <v>21</v>
      </c>
      <c r="O665" s="5" t="str">
        <f>IF(LEN(TBL_Employees[[#This Row],[Exit Date]])&gt;0,"Not_Active","Active")</f>
        <v>Active</v>
      </c>
      <c r="P665" s="6">
        <f>IF(TBL_Employees[[#This Row],[Emp_status]]="Not_Active",0,1)</f>
        <v>1</v>
      </c>
      <c r="Q665" s="7">
        <f>IFERROR(TBL_Employees[[#This Row],[Bonus %]]*TBL_Employees[[#This Row],[Annual Salary]],0)</f>
        <v>5342.9000000000005</v>
      </c>
      <c r="R665" s="7">
        <f>TBL_Employees[[#This Row],[Bonus Amount]]+TBL_Employees[[#This Row],[Annual Salary]]</f>
        <v>112200.9</v>
      </c>
      <c r="S665" s="6">
        <f>YEAR(TBL_Employees[[#This Row],[Hire Date]])</f>
        <v>2015</v>
      </c>
      <c r="T665" s="6">
        <f>WEEKNUM(TBL_Employees[[#This Row],[Hire Date]],1)</f>
        <v>33</v>
      </c>
      <c r="U665" s="6" t="str">
        <f>TEXT(TBL_Employees[[#This Row],[Hire Date]],"dddd")</f>
        <v>Wednesday</v>
      </c>
    </row>
    <row r="666" spans="1:21" x14ac:dyDescent="0.2">
      <c r="A666" s="15" t="s">
        <v>1461</v>
      </c>
      <c r="B666" s="15" t="s">
        <v>1462</v>
      </c>
      <c r="C666" s="15" t="s">
        <v>40</v>
      </c>
      <c r="D666" s="15" t="s">
        <v>23</v>
      </c>
      <c r="E666" s="15" t="s">
        <v>32</v>
      </c>
      <c r="F666" s="15" t="s">
        <v>28</v>
      </c>
      <c r="G666" s="15" t="s">
        <v>18</v>
      </c>
      <c r="H666" s="15">
        <v>60</v>
      </c>
      <c r="I666" s="15">
        <v>42108</v>
      </c>
      <c r="J666" s="15">
        <v>155788</v>
      </c>
      <c r="K666" s="15">
        <v>0.17</v>
      </c>
      <c r="L666" s="15" t="s">
        <v>19</v>
      </c>
      <c r="M666" s="15" t="s">
        <v>63</v>
      </c>
      <c r="N666" s="17" t="s">
        <v>21</v>
      </c>
      <c r="O666" s="5" t="str">
        <f>IF(LEN(TBL_Employees[[#This Row],[Exit Date]])&gt;0,"Not_Active","Active")</f>
        <v>Active</v>
      </c>
      <c r="P666" s="6">
        <f>IF(TBL_Employees[[#This Row],[Emp_status]]="Not_Active",0,1)</f>
        <v>1</v>
      </c>
      <c r="Q666" s="7">
        <f>IFERROR(TBL_Employees[[#This Row],[Bonus %]]*TBL_Employees[[#This Row],[Annual Salary]],0)</f>
        <v>26483.960000000003</v>
      </c>
      <c r="R666" s="7">
        <f>TBL_Employees[[#This Row],[Bonus Amount]]+TBL_Employees[[#This Row],[Annual Salary]]</f>
        <v>182271.96</v>
      </c>
      <c r="S666" s="6">
        <f>YEAR(TBL_Employees[[#This Row],[Hire Date]])</f>
        <v>2015</v>
      </c>
      <c r="T666" s="6">
        <f>WEEKNUM(TBL_Employees[[#This Row],[Hire Date]],1)</f>
        <v>16</v>
      </c>
      <c r="U666" s="6" t="str">
        <f>TEXT(TBL_Employees[[#This Row],[Hire Date]],"dddd")</f>
        <v>Tuesday</v>
      </c>
    </row>
    <row r="667" spans="1:21" x14ac:dyDescent="0.2">
      <c r="A667" s="15" t="s">
        <v>202</v>
      </c>
      <c r="B667" s="15" t="s">
        <v>1463</v>
      </c>
      <c r="C667" s="15" t="s">
        <v>77</v>
      </c>
      <c r="D667" s="15" t="s">
        <v>23</v>
      </c>
      <c r="E667" s="15" t="s">
        <v>44</v>
      </c>
      <c r="F667" s="15" t="s">
        <v>17</v>
      </c>
      <c r="G667" s="15" t="s">
        <v>51</v>
      </c>
      <c r="H667" s="15">
        <v>45</v>
      </c>
      <c r="I667" s="15">
        <v>43581</v>
      </c>
      <c r="J667" s="15">
        <v>74891</v>
      </c>
      <c r="K667" s="15">
        <v>0</v>
      </c>
      <c r="L667" s="15" t="s">
        <v>52</v>
      </c>
      <c r="M667" s="15" t="s">
        <v>66</v>
      </c>
      <c r="N667" s="17" t="s">
        <v>21</v>
      </c>
      <c r="O667" s="5" t="str">
        <f>IF(LEN(TBL_Employees[[#This Row],[Exit Date]])&gt;0,"Not_Active","Active")</f>
        <v>Active</v>
      </c>
      <c r="P667" s="6">
        <f>IF(TBL_Employees[[#This Row],[Emp_status]]="Not_Active",0,1)</f>
        <v>1</v>
      </c>
      <c r="Q667" s="7">
        <f>IFERROR(TBL_Employees[[#This Row],[Bonus %]]*TBL_Employees[[#This Row],[Annual Salary]],0)</f>
        <v>0</v>
      </c>
      <c r="R667" s="7">
        <f>TBL_Employees[[#This Row],[Bonus Amount]]+TBL_Employees[[#This Row],[Annual Salary]]</f>
        <v>74891</v>
      </c>
      <c r="S667" s="6">
        <f>YEAR(TBL_Employees[[#This Row],[Hire Date]])</f>
        <v>2019</v>
      </c>
      <c r="T667" s="6">
        <f>WEEKNUM(TBL_Employees[[#This Row],[Hire Date]],1)</f>
        <v>17</v>
      </c>
      <c r="U667" s="6" t="str">
        <f>TEXT(TBL_Employees[[#This Row],[Hire Date]],"dddd")</f>
        <v>Friday</v>
      </c>
    </row>
    <row r="668" spans="1:21" x14ac:dyDescent="0.2">
      <c r="A668" s="15" t="s">
        <v>1464</v>
      </c>
      <c r="B668" s="15" t="s">
        <v>1465</v>
      </c>
      <c r="C668" s="15" t="s">
        <v>84</v>
      </c>
      <c r="D668" s="15" t="s">
        <v>31</v>
      </c>
      <c r="E668" s="15" t="s">
        <v>32</v>
      </c>
      <c r="F668" s="15" t="s">
        <v>28</v>
      </c>
      <c r="G668" s="15" t="s">
        <v>24</v>
      </c>
      <c r="H668" s="15">
        <v>28</v>
      </c>
      <c r="I668" s="15">
        <v>44548</v>
      </c>
      <c r="J668" s="15">
        <v>95670</v>
      </c>
      <c r="K668" s="15">
        <v>0</v>
      </c>
      <c r="L668" s="15" t="s">
        <v>19</v>
      </c>
      <c r="M668" s="15" t="s">
        <v>39</v>
      </c>
      <c r="N668" s="17" t="s">
        <v>21</v>
      </c>
      <c r="O668" s="5" t="str">
        <f>IF(LEN(TBL_Employees[[#This Row],[Exit Date]])&gt;0,"Not_Active","Active")</f>
        <v>Active</v>
      </c>
      <c r="P668" s="6">
        <f>IF(TBL_Employees[[#This Row],[Emp_status]]="Not_Active",0,1)</f>
        <v>1</v>
      </c>
      <c r="Q668" s="7">
        <f>IFERROR(TBL_Employees[[#This Row],[Bonus %]]*TBL_Employees[[#This Row],[Annual Salary]],0)</f>
        <v>0</v>
      </c>
      <c r="R668" s="7">
        <f>TBL_Employees[[#This Row],[Bonus Amount]]+TBL_Employees[[#This Row],[Annual Salary]]</f>
        <v>95670</v>
      </c>
      <c r="S668" s="6">
        <f>YEAR(TBL_Employees[[#This Row],[Hire Date]])</f>
        <v>2021</v>
      </c>
      <c r="T668" s="6">
        <f>WEEKNUM(TBL_Employees[[#This Row],[Hire Date]],1)</f>
        <v>51</v>
      </c>
      <c r="U668" s="6" t="str">
        <f>TEXT(TBL_Employees[[#This Row],[Hire Date]],"dddd")</f>
        <v>Saturday</v>
      </c>
    </row>
    <row r="669" spans="1:21" x14ac:dyDescent="0.2">
      <c r="A669" s="15" t="s">
        <v>159</v>
      </c>
      <c r="B669" s="15" t="s">
        <v>1466</v>
      </c>
      <c r="C669" s="15" t="s">
        <v>94</v>
      </c>
      <c r="D669" s="15" t="s">
        <v>50</v>
      </c>
      <c r="E669" s="15" t="s">
        <v>16</v>
      </c>
      <c r="F669" s="15" t="s">
        <v>17</v>
      </c>
      <c r="G669" s="15" t="s">
        <v>47</v>
      </c>
      <c r="H669" s="15">
        <v>65</v>
      </c>
      <c r="I669" s="15">
        <v>36798</v>
      </c>
      <c r="J669" s="15">
        <v>67837</v>
      </c>
      <c r="K669" s="15">
        <v>0</v>
      </c>
      <c r="L669" s="15" t="s">
        <v>19</v>
      </c>
      <c r="M669" s="15" t="s">
        <v>25</v>
      </c>
      <c r="N669" s="17" t="s">
        <v>21</v>
      </c>
      <c r="O669" s="5" t="str">
        <f>IF(LEN(TBL_Employees[[#This Row],[Exit Date]])&gt;0,"Not_Active","Active")</f>
        <v>Active</v>
      </c>
      <c r="P669" s="6">
        <f>IF(TBL_Employees[[#This Row],[Emp_status]]="Not_Active",0,1)</f>
        <v>1</v>
      </c>
      <c r="Q669" s="7">
        <f>IFERROR(TBL_Employees[[#This Row],[Bonus %]]*TBL_Employees[[#This Row],[Annual Salary]],0)</f>
        <v>0</v>
      </c>
      <c r="R669" s="7">
        <f>TBL_Employees[[#This Row],[Bonus Amount]]+TBL_Employees[[#This Row],[Annual Salary]]</f>
        <v>67837</v>
      </c>
      <c r="S669" s="6">
        <f>YEAR(TBL_Employees[[#This Row],[Hire Date]])</f>
        <v>2000</v>
      </c>
      <c r="T669" s="6">
        <f>WEEKNUM(TBL_Employees[[#This Row],[Hire Date]],1)</f>
        <v>40</v>
      </c>
      <c r="U669" s="6" t="str">
        <f>TEXT(TBL_Employees[[#This Row],[Hire Date]],"dddd")</f>
        <v>Friday</v>
      </c>
    </row>
    <row r="670" spans="1:21" x14ac:dyDescent="0.2">
      <c r="A670" s="15" t="s">
        <v>1467</v>
      </c>
      <c r="B670" s="15" t="s">
        <v>1468</v>
      </c>
      <c r="C670" s="15" t="s">
        <v>64</v>
      </c>
      <c r="D670" s="15" t="s">
        <v>50</v>
      </c>
      <c r="E670" s="15" t="s">
        <v>16</v>
      </c>
      <c r="F670" s="15" t="s">
        <v>28</v>
      </c>
      <c r="G670" s="15" t="s">
        <v>24</v>
      </c>
      <c r="H670" s="15">
        <v>41</v>
      </c>
      <c r="I670" s="15">
        <v>40333</v>
      </c>
      <c r="J670" s="15">
        <v>72425</v>
      </c>
      <c r="K670" s="15">
        <v>0</v>
      </c>
      <c r="L670" s="15" t="s">
        <v>33</v>
      </c>
      <c r="M670" s="15" t="s">
        <v>60</v>
      </c>
      <c r="N670" s="17" t="s">
        <v>21</v>
      </c>
      <c r="O670" s="5" t="str">
        <f>IF(LEN(TBL_Employees[[#This Row],[Exit Date]])&gt;0,"Not_Active","Active")</f>
        <v>Active</v>
      </c>
      <c r="P670" s="6">
        <f>IF(TBL_Employees[[#This Row],[Emp_status]]="Not_Active",0,1)</f>
        <v>1</v>
      </c>
      <c r="Q670" s="7">
        <f>IFERROR(TBL_Employees[[#This Row],[Bonus %]]*TBL_Employees[[#This Row],[Annual Salary]],0)</f>
        <v>0</v>
      </c>
      <c r="R670" s="7">
        <f>TBL_Employees[[#This Row],[Bonus Amount]]+TBL_Employees[[#This Row],[Annual Salary]]</f>
        <v>72425</v>
      </c>
      <c r="S670" s="6">
        <f>YEAR(TBL_Employees[[#This Row],[Hire Date]])</f>
        <v>2010</v>
      </c>
      <c r="T670" s="6">
        <f>WEEKNUM(TBL_Employees[[#This Row],[Hire Date]],1)</f>
        <v>23</v>
      </c>
      <c r="U670" s="6" t="str">
        <f>TEXT(TBL_Employees[[#This Row],[Hire Date]],"dddd")</f>
        <v>Friday</v>
      </c>
    </row>
    <row r="671" spans="1:21" x14ac:dyDescent="0.2">
      <c r="A671" s="15" t="s">
        <v>238</v>
      </c>
      <c r="B671" s="15" t="s">
        <v>1469</v>
      </c>
      <c r="C671" s="15" t="s">
        <v>42</v>
      </c>
      <c r="D671" s="15" t="s">
        <v>50</v>
      </c>
      <c r="E671" s="15" t="s">
        <v>32</v>
      </c>
      <c r="F671" s="15" t="s">
        <v>17</v>
      </c>
      <c r="G671" s="15" t="s">
        <v>51</v>
      </c>
      <c r="H671" s="15">
        <v>52</v>
      </c>
      <c r="I671" s="15">
        <v>34623</v>
      </c>
      <c r="J671" s="15">
        <v>93103</v>
      </c>
      <c r="K671" s="15">
        <v>0</v>
      </c>
      <c r="L671" s="15" t="s">
        <v>19</v>
      </c>
      <c r="M671" s="15" t="s">
        <v>39</v>
      </c>
      <c r="N671" s="17" t="s">
        <v>21</v>
      </c>
      <c r="O671" s="5" t="str">
        <f>IF(LEN(TBL_Employees[[#This Row],[Exit Date]])&gt;0,"Not_Active","Active")</f>
        <v>Active</v>
      </c>
      <c r="P671" s="6">
        <f>IF(TBL_Employees[[#This Row],[Emp_status]]="Not_Active",0,1)</f>
        <v>1</v>
      </c>
      <c r="Q671" s="7">
        <f>IFERROR(TBL_Employees[[#This Row],[Bonus %]]*TBL_Employees[[#This Row],[Annual Salary]],0)</f>
        <v>0</v>
      </c>
      <c r="R671" s="7">
        <f>TBL_Employees[[#This Row],[Bonus Amount]]+TBL_Employees[[#This Row],[Annual Salary]]</f>
        <v>93103</v>
      </c>
      <c r="S671" s="6">
        <f>YEAR(TBL_Employees[[#This Row],[Hire Date]])</f>
        <v>1994</v>
      </c>
      <c r="T671" s="6">
        <f>WEEKNUM(TBL_Employees[[#This Row],[Hire Date]],1)</f>
        <v>43</v>
      </c>
      <c r="U671" s="6" t="str">
        <f>TEXT(TBL_Employees[[#This Row],[Hire Date]],"dddd")</f>
        <v>Sunday</v>
      </c>
    </row>
    <row r="672" spans="1:21" x14ac:dyDescent="0.2">
      <c r="A672" s="15" t="s">
        <v>309</v>
      </c>
      <c r="B672" s="15" t="s">
        <v>1470</v>
      </c>
      <c r="C672" s="15" t="s">
        <v>84</v>
      </c>
      <c r="D672" s="15" t="s">
        <v>31</v>
      </c>
      <c r="E672" s="15" t="s">
        <v>32</v>
      </c>
      <c r="F672" s="15" t="s">
        <v>17</v>
      </c>
      <c r="G672" s="15" t="s">
        <v>18</v>
      </c>
      <c r="H672" s="15">
        <v>56</v>
      </c>
      <c r="I672" s="15">
        <v>42291</v>
      </c>
      <c r="J672" s="15">
        <v>76272</v>
      </c>
      <c r="K672" s="15">
        <v>0</v>
      </c>
      <c r="L672" s="15" t="s">
        <v>19</v>
      </c>
      <c r="M672" s="15" t="s">
        <v>45</v>
      </c>
      <c r="N672" s="17">
        <v>44491</v>
      </c>
      <c r="O672" s="5" t="str">
        <f>IF(LEN(TBL_Employees[[#This Row],[Exit Date]])&gt;0,"Not_Active","Active")</f>
        <v>Not_Active</v>
      </c>
      <c r="P672" s="6">
        <f>IF(TBL_Employees[[#This Row],[Emp_status]]="Not_Active",0,1)</f>
        <v>0</v>
      </c>
      <c r="Q672" s="7">
        <f>IFERROR(TBL_Employees[[#This Row],[Bonus %]]*TBL_Employees[[#This Row],[Annual Salary]],0)</f>
        <v>0</v>
      </c>
      <c r="R672" s="7">
        <f>TBL_Employees[[#This Row],[Bonus Amount]]+TBL_Employees[[#This Row],[Annual Salary]]</f>
        <v>76272</v>
      </c>
      <c r="S672" s="6">
        <f>YEAR(TBL_Employees[[#This Row],[Hire Date]])</f>
        <v>2015</v>
      </c>
      <c r="T672" s="6">
        <f>WEEKNUM(TBL_Employees[[#This Row],[Hire Date]],1)</f>
        <v>42</v>
      </c>
      <c r="U672" s="6" t="str">
        <f>TEXT(TBL_Employees[[#This Row],[Hire Date]],"dddd")</f>
        <v>Wednesday</v>
      </c>
    </row>
    <row r="673" spans="1:21" x14ac:dyDescent="0.2">
      <c r="A673" s="15" t="s">
        <v>267</v>
      </c>
      <c r="B673" s="15" t="s">
        <v>1471</v>
      </c>
      <c r="C673" s="15" t="s">
        <v>64</v>
      </c>
      <c r="D673" s="15" t="s">
        <v>15</v>
      </c>
      <c r="E673" s="15" t="s">
        <v>36</v>
      </c>
      <c r="F673" s="15" t="s">
        <v>17</v>
      </c>
      <c r="G673" s="15" t="s">
        <v>24</v>
      </c>
      <c r="H673" s="15">
        <v>48</v>
      </c>
      <c r="I673" s="15">
        <v>37796</v>
      </c>
      <c r="J673" s="15">
        <v>55760</v>
      </c>
      <c r="K673" s="15">
        <v>0</v>
      </c>
      <c r="L673" s="15" t="s">
        <v>19</v>
      </c>
      <c r="M673" s="15" t="s">
        <v>25</v>
      </c>
      <c r="N673" s="17" t="s">
        <v>21</v>
      </c>
      <c r="O673" s="5" t="str">
        <f>IF(LEN(TBL_Employees[[#This Row],[Exit Date]])&gt;0,"Not_Active","Active")</f>
        <v>Active</v>
      </c>
      <c r="P673" s="6">
        <f>IF(TBL_Employees[[#This Row],[Emp_status]]="Not_Active",0,1)</f>
        <v>1</v>
      </c>
      <c r="Q673" s="7">
        <f>IFERROR(TBL_Employees[[#This Row],[Bonus %]]*TBL_Employees[[#This Row],[Annual Salary]],0)</f>
        <v>0</v>
      </c>
      <c r="R673" s="7">
        <f>TBL_Employees[[#This Row],[Bonus Amount]]+TBL_Employees[[#This Row],[Annual Salary]]</f>
        <v>55760</v>
      </c>
      <c r="S673" s="6">
        <f>YEAR(TBL_Employees[[#This Row],[Hire Date]])</f>
        <v>2003</v>
      </c>
      <c r="T673" s="6">
        <f>WEEKNUM(TBL_Employees[[#This Row],[Hire Date]],1)</f>
        <v>26</v>
      </c>
      <c r="U673" s="6" t="str">
        <f>TEXT(TBL_Employees[[#This Row],[Hire Date]],"dddd")</f>
        <v>Tuesday</v>
      </c>
    </row>
    <row r="674" spans="1:21" x14ac:dyDescent="0.2">
      <c r="A674" s="15" t="s">
        <v>1472</v>
      </c>
      <c r="B674" s="15" t="s">
        <v>1473</v>
      </c>
      <c r="C674" s="15" t="s">
        <v>14</v>
      </c>
      <c r="D674" s="15" t="s">
        <v>65</v>
      </c>
      <c r="E674" s="15" t="s">
        <v>32</v>
      </c>
      <c r="F674" s="15" t="s">
        <v>17</v>
      </c>
      <c r="G674" s="15" t="s">
        <v>18</v>
      </c>
      <c r="H674" s="15">
        <v>36</v>
      </c>
      <c r="I674" s="15">
        <v>43843</v>
      </c>
      <c r="J674" s="15">
        <v>253294</v>
      </c>
      <c r="K674" s="15">
        <v>0.4</v>
      </c>
      <c r="L674" s="15" t="s">
        <v>19</v>
      </c>
      <c r="M674" s="15" t="s">
        <v>45</v>
      </c>
      <c r="N674" s="17" t="s">
        <v>21</v>
      </c>
      <c r="O674" s="5" t="str">
        <f>IF(LEN(TBL_Employees[[#This Row],[Exit Date]])&gt;0,"Not_Active","Active")</f>
        <v>Active</v>
      </c>
      <c r="P674" s="6">
        <f>IF(TBL_Employees[[#This Row],[Emp_status]]="Not_Active",0,1)</f>
        <v>1</v>
      </c>
      <c r="Q674" s="7">
        <f>IFERROR(TBL_Employees[[#This Row],[Bonus %]]*TBL_Employees[[#This Row],[Annual Salary]],0)</f>
        <v>101317.6</v>
      </c>
      <c r="R674" s="7">
        <f>TBL_Employees[[#This Row],[Bonus Amount]]+TBL_Employees[[#This Row],[Annual Salary]]</f>
        <v>354611.6</v>
      </c>
      <c r="S674" s="6">
        <f>YEAR(TBL_Employees[[#This Row],[Hire Date]])</f>
        <v>2020</v>
      </c>
      <c r="T674" s="6">
        <f>WEEKNUM(TBL_Employees[[#This Row],[Hire Date]],1)</f>
        <v>3</v>
      </c>
      <c r="U674" s="6" t="str">
        <f>TEXT(TBL_Employees[[#This Row],[Hire Date]],"dddd")</f>
        <v>Monday</v>
      </c>
    </row>
    <row r="675" spans="1:21" x14ac:dyDescent="0.2">
      <c r="A675" s="15" t="s">
        <v>1474</v>
      </c>
      <c r="B675" s="15" t="s">
        <v>1475</v>
      </c>
      <c r="C675" s="15" t="s">
        <v>64</v>
      </c>
      <c r="D675" s="15" t="s">
        <v>15</v>
      </c>
      <c r="E675" s="15" t="s">
        <v>32</v>
      </c>
      <c r="F675" s="15" t="s">
        <v>28</v>
      </c>
      <c r="G675" s="15" t="s">
        <v>18</v>
      </c>
      <c r="H675" s="15">
        <v>60</v>
      </c>
      <c r="I675" s="15">
        <v>39310</v>
      </c>
      <c r="J675" s="15">
        <v>58671</v>
      </c>
      <c r="K675" s="15">
        <v>0</v>
      </c>
      <c r="L675" s="15" t="s">
        <v>19</v>
      </c>
      <c r="M675" s="15" t="s">
        <v>29</v>
      </c>
      <c r="N675" s="17" t="s">
        <v>21</v>
      </c>
      <c r="O675" s="5" t="str">
        <f>IF(LEN(TBL_Employees[[#This Row],[Exit Date]])&gt;0,"Not_Active","Active")</f>
        <v>Active</v>
      </c>
      <c r="P675" s="6">
        <f>IF(TBL_Employees[[#This Row],[Emp_status]]="Not_Active",0,1)</f>
        <v>1</v>
      </c>
      <c r="Q675" s="7">
        <f>IFERROR(TBL_Employees[[#This Row],[Bonus %]]*TBL_Employees[[#This Row],[Annual Salary]],0)</f>
        <v>0</v>
      </c>
      <c r="R675" s="7">
        <f>TBL_Employees[[#This Row],[Bonus Amount]]+TBL_Employees[[#This Row],[Annual Salary]]</f>
        <v>58671</v>
      </c>
      <c r="S675" s="6">
        <f>YEAR(TBL_Employees[[#This Row],[Hire Date]])</f>
        <v>2007</v>
      </c>
      <c r="T675" s="6">
        <f>WEEKNUM(TBL_Employees[[#This Row],[Hire Date]],1)</f>
        <v>33</v>
      </c>
      <c r="U675" s="6" t="str">
        <f>TEXT(TBL_Employees[[#This Row],[Hire Date]],"dddd")</f>
        <v>Thursday</v>
      </c>
    </row>
    <row r="676" spans="1:21" x14ac:dyDescent="0.2">
      <c r="A676" s="15" t="s">
        <v>1476</v>
      </c>
      <c r="B676" s="15" t="s">
        <v>1477</v>
      </c>
      <c r="C676" s="15" t="s">
        <v>94</v>
      </c>
      <c r="D676" s="15" t="s">
        <v>50</v>
      </c>
      <c r="E676" s="15" t="s">
        <v>16</v>
      </c>
      <c r="F676" s="15" t="s">
        <v>17</v>
      </c>
      <c r="G676" s="15" t="s">
        <v>24</v>
      </c>
      <c r="H676" s="15">
        <v>40</v>
      </c>
      <c r="I676" s="15">
        <v>43175</v>
      </c>
      <c r="J676" s="15">
        <v>55457</v>
      </c>
      <c r="K676" s="15">
        <v>0</v>
      </c>
      <c r="L676" s="15" t="s">
        <v>19</v>
      </c>
      <c r="M676" s="15" t="s">
        <v>29</v>
      </c>
      <c r="N676" s="17" t="s">
        <v>21</v>
      </c>
      <c r="O676" s="5" t="str">
        <f>IF(LEN(TBL_Employees[[#This Row],[Exit Date]])&gt;0,"Not_Active","Active")</f>
        <v>Active</v>
      </c>
      <c r="P676" s="6">
        <f>IF(TBL_Employees[[#This Row],[Emp_status]]="Not_Active",0,1)</f>
        <v>1</v>
      </c>
      <c r="Q676" s="7">
        <f>IFERROR(TBL_Employees[[#This Row],[Bonus %]]*TBL_Employees[[#This Row],[Annual Salary]],0)</f>
        <v>0</v>
      </c>
      <c r="R676" s="7">
        <f>TBL_Employees[[#This Row],[Bonus Amount]]+TBL_Employees[[#This Row],[Annual Salary]]</f>
        <v>55457</v>
      </c>
      <c r="S676" s="6">
        <f>YEAR(TBL_Employees[[#This Row],[Hire Date]])</f>
        <v>2018</v>
      </c>
      <c r="T676" s="6">
        <f>WEEKNUM(TBL_Employees[[#This Row],[Hire Date]],1)</f>
        <v>11</v>
      </c>
      <c r="U676" s="6" t="str">
        <f>TEXT(TBL_Employees[[#This Row],[Hire Date]],"dddd")</f>
        <v>Friday</v>
      </c>
    </row>
    <row r="677" spans="1:21" x14ac:dyDescent="0.2">
      <c r="A677" s="15" t="s">
        <v>165</v>
      </c>
      <c r="B677" s="15" t="s">
        <v>1478</v>
      </c>
      <c r="C677" s="15" t="s">
        <v>94</v>
      </c>
      <c r="D677" s="15" t="s">
        <v>50</v>
      </c>
      <c r="E677" s="15" t="s">
        <v>36</v>
      </c>
      <c r="F677" s="15" t="s">
        <v>17</v>
      </c>
      <c r="G677" s="15" t="s">
        <v>24</v>
      </c>
      <c r="H677" s="15">
        <v>63</v>
      </c>
      <c r="I677" s="15">
        <v>43004</v>
      </c>
      <c r="J677" s="15">
        <v>72340</v>
      </c>
      <c r="K677" s="15">
        <v>0</v>
      </c>
      <c r="L677" s="15" t="s">
        <v>19</v>
      </c>
      <c r="M677" s="15" t="s">
        <v>39</v>
      </c>
      <c r="N677" s="17">
        <v>43558</v>
      </c>
      <c r="O677" s="5" t="str">
        <f>IF(LEN(TBL_Employees[[#This Row],[Exit Date]])&gt;0,"Not_Active","Active")</f>
        <v>Not_Active</v>
      </c>
      <c r="P677" s="6">
        <f>IF(TBL_Employees[[#This Row],[Emp_status]]="Not_Active",0,1)</f>
        <v>0</v>
      </c>
      <c r="Q677" s="7">
        <f>IFERROR(TBL_Employees[[#This Row],[Bonus %]]*TBL_Employees[[#This Row],[Annual Salary]],0)</f>
        <v>0</v>
      </c>
      <c r="R677" s="7">
        <f>TBL_Employees[[#This Row],[Bonus Amount]]+TBL_Employees[[#This Row],[Annual Salary]]</f>
        <v>72340</v>
      </c>
      <c r="S677" s="6">
        <f>YEAR(TBL_Employees[[#This Row],[Hire Date]])</f>
        <v>2017</v>
      </c>
      <c r="T677" s="6">
        <f>WEEKNUM(TBL_Employees[[#This Row],[Hire Date]],1)</f>
        <v>39</v>
      </c>
      <c r="U677" s="6" t="str">
        <f>TEXT(TBL_Employees[[#This Row],[Hire Date]],"dddd")</f>
        <v>Tuesday</v>
      </c>
    </row>
    <row r="678" spans="1:21" x14ac:dyDescent="0.2">
      <c r="A678" s="15" t="s">
        <v>1479</v>
      </c>
      <c r="B678" s="15" t="s">
        <v>1480</v>
      </c>
      <c r="C678" s="15" t="s">
        <v>62</v>
      </c>
      <c r="D678" s="15" t="s">
        <v>43</v>
      </c>
      <c r="E678" s="15" t="s">
        <v>32</v>
      </c>
      <c r="F678" s="15" t="s">
        <v>17</v>
      </c>
      <c r="G678" s="15" t="s">
        <v>18</v>
      </c>
      <c r="H678" s="15">
        <v>29</v>
      </c>
      <c r="I678" s="15">
        <v>42676</v>
      </c>
      <c r="J678" s="15">
        <v>122054</v>
      </c>
      <c r="K678" s="15">
        <v>0.06</v>
      </c>
      <c r="L678" s="15" t="s">
        <v>19</v>
      </c>
      <c r="M678" s="15" t="s">
        <v>39</v>
      </c>
      <c r="N678" s="17" t="s">
        <v>21</v>
      </c>
      <c r="O678" s="5" t="str">
        <f>IF(LEN(TBL_Employees[[#This Row],[Exit Date]])&gt;0,"Not_Active","Active")</f>
        <v>Active</v>
      </c>
      <c r="P678" s="6">
        <f>IF(TBL_Employees[[#This Row],[Emp_status]]="Not_Active",0,1)</f>
        <v>1</v>
      </c>
      <c r="Q678" s="7">
        <f>IFERROR(TBL_Employees[[#This Row],[Bonus %]]*TBL_Employees[[#This Row],[Annual Salary]],0)</f>
        <v>7323.24</v>
      </c>
      <c r="R678" s="7">
        <f>TBL_Employees[[#This Row],[Bonus Amount]]+TBL_Employees[[#This Row],[Annual Salary]]</f>
        <v>129377.24</v>
      </c>
      <c r="S678" s="6">
        <f>YEAR(TBL_Employees[[#This Row],[Hire Date]])</f>
        <v>2016</v>
      </c>
      <c r="T678" s="6">
        <f>WEEKNUM(TBL_Employees[[#This Row],[Hire Date]],1)</f>
        <v>45</v>
      </c>
      <c r="U678" s="6" t="str">
        <f>TEXT(TBL_Employees[[#This Row],[Hire Date]],"dddd")</f>
        <v>Wednesday</v>
      </c>
    </row>
    <row r="679" spans="1:21" x14ac:dyDescent="0.2">
      <c r="A679" s="15" t="s">
        <v>1481</v>
      </c>
      <c r="B679" s="15" t="s">
        <v>1482</v>
      </c>
      <c r="C679" s="15" t="s">
        <v>40</v>
      </c>
      <c r="D679" s="15" t="s">
        <v>27</v>
      </c>
      <c r="E679" s="15" t="s">
        <v>36</v>
      </c>
      <c r="F679" s="15" t="s">
        <v>17</v>
      </c>
      <c r="G679" s="15" t="s">
        <v>24</v>
      </c>
      <c r="H679" s="15">
        <v>27</v>
      </c>
      <c r="I679" s="15">
        <v>43103</v>
      </c>
      <c r="J679" s="15">
        <v>167100</v>
      </c>
      <c r="K679" s="15">
        <v>0.2</v>
      </c>
      <c r="L679" s="15" t="s">
        <v>33</v>
      </c>
      <c r="M679" s="15" t="s">
        <v>34</v>
      </c>
      <c r="N679" s="17" t="s">
        <v>21</v>
      </c>
      <c r="O679" s="5" t="str">
        <f>IF(LEN(TBL_Employees[[#This Row],[Exit Date]])&gt;0,"Not_Active","Active")</f>
        <v>Active</v>
      </c>
      <c r="P679" s="6">
        <f>IF(TBL_Employees[[#This Row],[Emp_status]]="Not_Active",0,1)</f>
        <v>1</v>
      </c>
      <c r="Q679" s="7">
        <f>IFERROR(TBL_Employees[[#This Row],[Bonus %]]*TBL_Employees[[#This Row],[Annual Salary]],0)</f>
        <v>33420</v>
      </c>
      <c r="R679" s="7">
        <f>TBL_Employees[[#This Row],[Bonus Amount]]+TBL_Employees[[#This Row],[Annual Salary]]</f>
        <v>200520</v>
      </c>
      <c r="S679" s="6">
        <f>YEAR(TBL_Employees[[#This Row],[Hire Date]])</f>
        <v>2018</v>
      </c>
      <c r="T679" s="6">
        <f>WEEKNUM(TBL_Employees[[#This Row],[Hire Date]],1)</f>
        <v>1</v>
      </c>
      <c r="U679" s="6" t="str">
        <f>TEXT(TBL_Employees[[#This Row],[Hire Date]],"dddd")</f>
        <v>Wednesday</v>
      </c>
    </row>
    <row r="680" spans="1:21" x14ac:dyDescent="0.2">
      <c r="A680" s="15" t="s">
        <v>1483</v>
      </c>
      <c r="B680" s="15" t="s">
        <v>1484</v>
      </c>
      <c r="C680" s="15" t="s">
        <v>55</v>
      </c>
      <c r="D680" s="15" t="s">
        <v>27</v>
      </c>
      <c r="E680" s="15" t="s">
        <v>32</v>
      </c>
      <c r="F680" s="15" t="s">
        <v>17</v>
      </c>
      <c r="G680" s="15" t="s">
        <v>18</v>
      </c>
      <c r="H680" s="15">
        <v>53</v>
      </c>
      <c r="I680" s="15">
        <v>35543</v>
      </c>
      <c r="J680" s="15">
        <v>78153</v>
      </c>
      <c r="K680" s="15">
        <v>0</v>
      </c>
      <c r="L680" s="15" t="s">
        <v>19</v>
      </c>
      <c r="M680" s="15" t="s">
        <v>45</v>
      </c>
      <c r="N680" s="17" t="s">
        <v>21</v>
      </c>
      <c r="O680" s="5" t="str">
        <f>IF(LEN(TBL_Employees[[#This Row],[Exit Date]])&gt;0,"Not_Active","Active")</f>
        <v>Active</v>
      </c>
      <c r="P680" s="6">
        <f>IF(TBL_Employees[[#This Row],[Emp_status]]="Not_Active",0,1)</f>
        <v>1</v>
      </c>
      <c r="Q680" s="7">
        <f>IFERROR(TBL_Employees[[#This Row],[Bonus %]]*TBL_Employees[[#This Row],[Annual Salary]],0)</f>
        <v>0</v>
      </c>
      <c r="R680" s="7">
        <f>TBL_Employees[[#This Row],[Bonus Amount]]+TBL_Employees[[#This Row],[Annual Salary]]</f>
        <v>78153</v>
      </c>
      <c r="S680" s="6">
        <f>YEAR(TBL_Employees[[#This Row],[Hire Date]])</f>
        <v>1997</v>
      </c>
      <c r="T680" s="6">
        <f>WEEKNUM(TBL_Employees[[#This Row],[Hire Date]],1)</f>
        <v>17</v>
      </c>
      <c r="U680" s="6" t="str">
        <f>TEXT(TBL_Employees[[#This Row],[Hire Date]],"dddd")</f>
        <v>Wednesday</v>
      </c>
    </row>
    <row r="681" spans="1:21" x14ac:dyDescent="0.2">
      <c r="A681" s="15" t="s">
        <v>1485</v>
      </c>
      <c r="B681" s="15" t="s">
        <v>1486</v>
      </c>
      <c r="C681" s="15" t="s">
        <v>62</v>
      </c>
      <c r="D681" s="15" t="s">
        <v>15</v>
      </c>
      <c r="E681" s="15" t="s">
        <v>36</v>
      </c>
      <c r="F681" s="15" t="s">
        <v>17</v>
      </c>
      <c r="G681" s="15" t="s">
        <v>18</v>
      </c>
      <c r="H681" s="15">
        <v>37</v>
      </c>
      <c r="I681" s="15">
        <v>43935</v>
      </c>
      <c r="J681" s="15">
        <v>103524</v>
      </c>
      <c r="K681" s="15">
        <v>0.09</v>
      </c>
      <c r="L681" s="15" t="s">
        <v>19</v>
      </c>
      <c r="M681" s="15" t="s">
        <v>39</v>
      </c>
      <c r="N681" s="17" t="s">
        <v>21</v>
      </c>
      <c r="O681" s="5" t="str">
        <f>IF(LEN(TBL_Employees[[#This Row],[Exit Date]])&gt;0,"Not_Active","Active")</f>
        <v>Active</v>
      </c>
      <c r="P681" s="6">
        <f>IF(TBL_Employees[[#This Row],[Emp_status]]="Not_Active",0,1)</f>
        <v>1</v>
      </c>
      <c r="Q681" s="7">
        <f>IFERROR(TBL_Employees[[#This Row],[Bonus %]]*TBL_Employees[[#This Row],[Annual Salary]],0)</f>
        <v>9317.16</v>
      </c>
      <c r="R681" s="7">
        <f>TBL_Employees[[#This Row],[Bonus Amount]]+TBL_Employees[[#This Row],[Annual Salary]]</f>
        <v>112841.16</v>
      </c>
      <c r="S681" s="6">
        <f>YEAR(TBL_Employees[[#This Row],[Hire Date]])</f>
        <v>2020</v>
      </c>
      <c r="T681" s="6">
        <f>WEEKNUM(TBL_Employees[[#This Row],[Hire Date]],1)</f>
        <v>16</v>
      </c>
      <c r="U681" s="6" t="str">
        <f>TEXT(TBL_Employees[[#This Row],[Hire Date]],"dddd")</f>
        <v>Tuesday</v>
      </c>
    </row>
    <row r="682" spans="1:21" x14ac:dyDescent="0.2">
      <c r="A682" s="15" t="s">
        <v>1487</v>
      </c>
      <c r="B682" s="15" t="s">
        <v>1488</v>
      </c>
      <c r="C682" s="15" t="s">
        <v>62</v>
      </c>
      <c r="D682" s="15" t="s">
        <v>27</v>
      </c>
      <c r="E682" s="15" t="s">
        <v>32</v>
      </c>
      <c r="F682" s="15" t="s">
        <v>28</v>
      </c>
      <c r="G682" s="15" t="s">
        <v>18</v>
      </c>
      <c r="H682" s="15">
        <v>30</v>
      </c>
      <c r="I682" s="15">
        <v>42952</v>
      </c>
      <c r="J682" s="15">
        <v>119906</v>
      </c>
      <c r="K682" s="15">
        <v>0.05</v>
      </c>
      <c r="L682" s="15" t="s">
        <v>19</v>
      </c>
      <c r="M682" s="15" t="s">
        <v>29</v>
      </c>
      <c r="N682" s="17" t="s">
        <v>21</v>
      </c>
      <c r="O682" s="5" t="str">
        <f>IF(LEN(TBL_Employees[[#This Row],[Exit Date]])&gt;0,"Not_Active","Active")</f>
        <v>Active</v>
      </c>
      <c r="P682" s="6">
        <f>IF(TBL_Employees[[#This Row],[Emp_status]]="Not_Active",0,1)</f>
        <v>1</v>
      </c>
      <c r="Q682" s="7">
        <f>IFERROR(TBL_Employees[[#This Row],[Bonus %]]*TBL_Employees[[#This Row],[Annual Salary]],0)</f>
        <v>5995.3</v>
      </c>
      <c r="R682" s="7">
        <f>TBL_Employees[[#This Row],[Bonus Amount]]+TBL_Employees[[#This Row],[Annual Salary]]</f>
        <v>125901.3</v>
      </c>
      <c r="S682" s="6">
        <f>YEAR(TBL_Employees[[#This Row],[Hire Date]])</f>
        <v>2017</v>
      </c>
      <c r="T682" s="6">
        <f>WEEKNUM(TBL_Employees[[#This Row],[Hire Date]],1)</f>
        <v>31</v>
      </c>
      <c r="U682" s="6" t="str">
        <f>TEXT(TBL_Employees[[#This Row],[Hire Date]],"dddd")</f>
        <v>Saturday</v>
      </c>
    </row>
    <row r="683" spans="1:21" x14ac:dyDescent="0.2">
      <c r="A683" s="15" t="s">
        <v>1489</v>
      </c>
      <c r="B683" s="15" t="s">
        <v>356</v>
      </c>
      <c r="C683" s="15" t="s">
        <v>68</v>
      </c>
      <c r="D683" s="15" t="s">
        <v>43</v>
      </c>
      <c r="E683" s="15" t="s">
        <v>44</v>
      </c>
      <c r="F683" s="15" t="s">
        <v>17</v>
      </c>
      <c r="G683" s="15" t="s">
        <v>18</v>
      </c>
      <c r="H683" s="15">
        <v>28</v>
      </c>
      <c r="I683" s="15">
        <v>43847</v>
      </c>
      <c r="J683" s="15">
        <v>45061</v>
      </c>
      <c r="K683" s="15">
        <v>0</v>
      </c>
      <c r="L683" s="15" t="s">
        <v>19</v>
      </c>
      <c r="M683" s="15" t="s">
        <v>45</v>
      </c>
      <c r="N683" s="17" t="s">
        <v>21</v>
      </c>
      <c r="O683" s="5" t="str">
        <f>IF(LEN(TBL_Employees[[#This Row],[Exit Date]])&gt;0,"Not_Active","Active")</f>
        <v>Active</v>
      </c>
      <c r="P683" s="6">
        <f>IF(TBL_Employees[[#This Row],[Emp_status]]="Not_Active",0,1)</f>
        <v>1</v>
      </c>
      <c r="Q683" s="7">
        <f>IFERROR(TBL_Employees[[#This Row],[Bonus %]]*TBL_Employees[[#This Row],[Annual Salary]],0)</f>
        <v>0</v>
      </c>
      <c r="R683" s="7">
        <f>TBL_Employees[[#This Row],[Bonus Amount]]+TBL_Employees[[#This Row],[Annual Salary]]</f>
        <v>45061</v>
      </c>
      <c r="S683" s="6">
        <f>YEAR(TBL_Employees[[#This Row],[Hire Date]])</f>
        <v>2020</v>
      </c>
      <c r="T683" s="6">
        <f>WEEKNUM(TBL_Employees[[#This Row],[Hire Date]],1)</f>
        <v>3</v>
      </c>
      <c r="U683" s="6" t="str">
        <f>TEXT(TBL_Employees[[#This Row],[Hire Date]],"dddd")</f>
        <v>Friday</v>
      </c>
    </row>
    <row r="684" spans="1:21" x14ac:dyDescent="0.2">
      <c r="A684" s="15" t="s">
        <v>120</v>
      </c>
      <c r="B684" s="15" t="s">
        <v>1490</v>
      </c>
      <c r="C684" s="15" t="s">
        <v>91</v>
      </c>
      <c r="D684" s="15" t="s">
        <v>27</v>
      </c>
      <c r="E684" s="15" t="s">
        <v>32</v>
      </c>
      <c r="F684" s="15" t="s">
        <v>28</v>
      </c>
      <c r="G684" s="15" t="s">
        <v>24</v>
      </c>
      <c r="H684" s="15">
        <v>51</v>
      </c>
      <c r="I684" s="15">
        <v>37638</v>
      </c>
      <c r="J684" s="15">
        <v>91399</v>
      </c>
      <c r="K684" s="15">
        <v>0</v>
      </c>
      <c r="L684" s="15" t="s">
        <v>19</v>
      </c>
      <c r="M684" s="15" t="s">
        <v>63</v>
      </c>
      <c r="N684" s="17" t="s">
        <v>21</v>
      </c>
      <c r="O684" s="5" t="str">
        <f>IF(LEN(TBL_Employees[[#This Row],[Exit Date]])&gt;0,"Not_Active","Active")</f>
        <v>Active</v>
      </c>
      <c r="P684" s="6">
        <f>IF(TBL_Employees[[#This Row],[Emp_status]]="Not_Active",0,1)</f>
        <v>1</v>
      </c>
      <c r="Q684" s="7">
        <f>IFERROR(TBL_Employees[[#This Row],[Bonus %]]*TBL_Employees[[#This Row],[Annual Salary]],0)</f>
        <v>0</v>
      </c>
      <c r="R684" s="7">
        <f>TBL_Employees[[#This Row],[Bonus Amount]]+TBL_Employees[[#This Row],[Annual Salary]]</f>
        <v>91399</v>
      </c>
      <c r="S684" s="6">
        <f>YEAR(TBL_Employees[[#This Row],[Hire Date]])</f>
        <v>2003</v>
      </c>
      <c r="T684" s="6">
        <f>WEEKNUM(TBL_Employees[[#This Row],[Hire Date]],1)</f>
        <v>3</v>
      </c>
      <c r="U684" s="6" t="str">
        <f>TEXT(TBL_Employees[[#This Row],[Hire Date]],"dddd")</f>
        <v>Friday</v>
      </c>
    </row>
    <row r="685" spans="1:21" x14ac:dyDescent="0.2">
      <c r="A685" s="15" t="s">
        <v>1491</v>
      </c>
      <c r="B685" s="15" t="s">
        <v>1492</v>
      </c>
      <c r="C685" s="15" t="s">
        <v>26</v>
      </c>
      <c r="D685" s="15" t="s">
        <v>27</v>
      </c>
      <c r="E685" s="15" t="s">
        <v>16</v>
      </c>
      <c r="F685" s="15" t="s">
        <v>28</v>
      </c>
      <c r="G685" s="15" t="s">
        <v>51</v>
      </c>
      <c r="H685" s="15">
        <v>28</v>
      </c>
      <c r="I685" s="15">
        <v>43006</v>
      </c>
      <c r="J685" s="15">
        <v>97336</v>
      </c>
      <c r="K685" s="15">
        <v>0</v>
      </c>
      <c r="L685" s="15" t="s">
        <v>19</v>
      </c>
      <c r="M685" s="15" t="s">
        <v>25</v>
      </c>
      <c r="N685" s="17" t="s">
        <v>21</v>
      </c>
      <c r="O685" s="5" t="str">
        <f>IF(LEN(TBL_Employees[[#This Row],[Exit Date]])&gt;0,"Not_Active","Active")</f>
        <v>Active</v>
      </c>
      <c r="P685" s="6">
        <f>IF(TBL_Employees[[#This Row],[Emp_status]]="Not_Active",0,1)</f>
        <v>1</v>
      </c>
      <c r="Q685" s="7">
        <f>IFERROR(TBL_Employees[[#This Row],[Bonus %]]*TBL_Employees[[#This Row],[Annual Salary]],0)</f>
        <v>0</v>
      </c>
      <c r="R685" s="7">
        <f>TBL_Employees[[#This Row],[Bonus Amount]]+TBL_Employees[[#This Row],[Annual Salary]]</f>
        <v>97336</v>
      </c>
      <c r="S685" s="6">
        <f>YEAR(TBL_Employees[[#This Row],[Hire Date]])</f>
        <v>2017</v>
      </c>
      <c r="T685" s="6">
        <f>WEEKNUM(TBL_Employees[[#This Row],[Hire Date]],1)</f>
        <v>39</v>
      </c>
      <c r="U685" s="6" t="str">
        <f>TEXT(TBL_Employees[[#This Row],[Hire Date]],"dddd")</f>
        <v>Thursday</v>
      </c>
    </row>
    <row r="686" spans="1:21" x14ac:dyDescent="0.2">
      <c r="A686" s="15" t="s">
        <v>121</v>
      </c>
      <c r="B686" s="15" t="s">
        <v>1493</v>
      </c>
      <c r="C686" s="15" t="s">
        <v>61</v>
      </c>
      <c r="D686" s="15" t="s">
        <v>65</v>
      </c>
      <c r="E686" s="15" t="s">
        <v>32</v>
      </c>
      <c r="F686" s="15" t="s">
        <v>17</v>
      </c>
      <c r="G686" s="15" t="s">
        <v>47</v>
      </c>
      <c r="H686" s="15">
        <v>31</v>
      </c>
      <c r="I686" s="15">
        <v>42755</v>
      </c>
      <c r="J686" s="15">
        <v>124629</v>
      </c>
      <c r="K686" s="15">
        <v>0.1</v>
      </c>
      <c r="L686" s="15" t="s">
        <v>19</v>
      </c>
      <c r="M686" s="15" t="s">
        <v>29</v>
      </c>
      <c r="N686" s="17" t="s">
        <v>21</v>
      </c>
      <c r="O686" s="5" t="str">
        <f>IF(LEN(TBL_Employees[[#This Row],[Exit Date]])&gt;0,"Not_Active","Active")</f>
        <v>Active</v>
      </c>
      <c r="P686" s="6">
        <f>IF(TBL_Employees[[#This Row],[Emp_status]]="Not_Active",0,1)</f>
        <v>1</v>
      </c>
      <c r="Q686" s="7">
        <f>IFERROR(TBL_Employees[[#This Row],[Bonus %]]*TBL_Employees[[#This Row],[Annual Salary]],0)</f>
        <v>12462.900000000001</v>
      </c>
      <c r="R686" s="7">
        <f>TBL_Employees[[#This Row],[Bonus Amount]]+TBL_Employees[[#This Row],[Annual Salary]]</f>
        <v>137091.9</v>
      </c>
      <c r="S686" s="6">
        <f>YEAR(TBL_Employees[[#This Row],[Hire Date]])</f>
        <v>2017</v>
      </c>
      <c r="T686" s="6">
        <f>WEEKNUM(TBL_Employees[[#This Row],[Hire Date]],1)</f>
        <v>3</v>
      </c>
      <c r="U686" s="6" t="str">
        <f>TEXT(TBL_Employees[[#This Row],[Hire Date]],"dddd")</f>
        <v>Friday</v>
      </c>
    </row>
    <row r="687" spans="1:21" x14ac:dyDescent="0.2">
      <c r="A687" s="15" t="s">
        <v>1494</v>
      </c>
      <c r="B687" s="15" t="s">
        <v>1495</v>
      </c>
      <c r="C687" s="15" t="s">
        <v>14</v>
      </c>
      <c r="D687" s="15" t="s">
        <v>23</v>
      </c>
      <c r="E687" s="15" t="s">
        <v>44</v>
      </c>
      <c r="F687" s="15" t="s">
        <v>17</v>
      </c>
      <c r="G687" s="15" t="s">
        <v>18</v>
      </c>
      <c r="H687" s="15">
        <v>28</v>
      </c>
      <c r="I687" s="15">
        <v>44402</v>
      </c>
      <c r="J687" s="15">
        <v>231850</v>
      </c>
      <c r="K687" s="15">
        <v>0.39</v>
      </c>
      <c r="L687" s="15" t="s">
        <v>19</v>
      </c>
      <c r="M687" s="15" t="s">
        <v>45</v>
      </c>
      <c r="N687" s="17" t="s">
        <v>21</v>
      </c>
      <c r="O687" s="5" t="str">
        <f>IF(LEN(TBL_Employees[[#This Row],[Exit Date]])&gt;0,"Not_Active","Active")</f>
        <v>Active</v>
      </c>
      <c r="P687" s="6">
        <f>IF(TBL_Employees[[#This Row],[Emp_status]]="Not_Active",0,1)</f>
        <v>1</v>
      </c>
      <c r="Q687" s="7">
        <f>IFERROR(TBL_Employees[[#This Row],[Bonus %]]*TBL_Employees[[#This Row],[Annual Salary]],0)</f>
        <v>90421.5</v>
      </c>
      <c r="R687" s="7">
        <f>TBL_Employees[[#This Row],[Bonus Amount]]+TBL_Employees[[#This Row],[Annual Salary]]</f>
        <v>322271.5</v>
      </c>
      <c r="S687" s="6">
        <f>YEAR(TBL_Employees[[#This Row],[Hire Date]])</f>
        <v>2021</v>
      </c>
      <c r="T687" s="6">
        <f>WEEKNUM(TBL_Employees[[#This Row],[Hire Date]],1)</f>
        <v>31</v>
      </c>
      <c r="U687" s="6" t="str">
        <f>TEXT(TBL_Employees[[#This Row],[Hire Date]],"dddd")</f>
        <v>Sunday</v>
      </c>
    </row>
    <row r="688" spans="1:21" x14ac:dyDescent="0.2">
      <c r="A688" s="15" t="s">
        <v>1496</v>
      </c>
      <c r="B688" s="15" t="s">
        <v>1497</v>
      </c>
      <c r="C688" s="15" t="s">
        <v>62</v>
      </c>
      <c r="D688" s="15" t="s">
        <v>65</v>
      </c>
      <c r="E688" s="15" t="s">
        <v>16</v>
      </c>
      <c r="F688" s="15" t="s">
        <v>28</v>
      </c>
      <c r="G688" s="15" t="s">
        <v>51</v>
      </c>
      <c r="H688" s="15">
        <v>34</v>
      </c>
      <c r="I688" s="15">
        <v>43255</v>
      </c>
      <c r="J688" s="15">
        <v>128329</v>
      </c>
      <c r="K688" s="15">
        <v>0.08</v>
      </c>
      <c r="L688" s="15" t="s">
        <v>19</v>
      </c>
      <c r="M688" s="15" t="s">
        <v>39</v>
      </c>
      <c r="N688" s="17" t="s">
        <v>21</v>
      </c>
      <c r="O688" s="5" t="str">
        <f>IF(LEN(TBL_Employees[[#This Row],[Exit Date]])&gt;0,"Not_Active","Active")</f>
        <v>Active</v>
      </c>
      <c r="P688" s="6">
        <f>IF(TBL_Employees[[#This Row],[Emp_status]]="Not_Active",0,1)</f>
        <v>1</v>
      </c>
      <c r="Q688" s="7">
        <f>IFERROR(TBL_Employees[[#This Row],[Bonus %]]*TBL_Employees[[#This Row],[Annual Salary]],0)</f>
        <v>10266.32</v>
      </c>
      <c r="R688" s="7">
        <f>TBL_Employees[[#This Row],[Bonus Amount]]+TBL_Employees[[#This Row],[Annual Salary]]</f>
        <v>138595.32</v>
      </c>
      <c r="S688" s="6">
        <f>YEAR(TBL_Employees[[#This Row],[Hire Date]])</f>
        <v>2018</v>
      </c>
      <c r="T688" s="6">
        <f>WEEKNUM(TBL_Employees[[#This Row],[Hire Date]],1)</f>
        <v>23</v>
      </c>
      <c r="U688" s="6" t="str">
        <f>TEXT(TBL_Employees[[#This Row],[Hire Date]],"dddd")</f>
        <v>Monday</v>
      </c>
    </row>
    <row r="689" spans="1:21" x14ac:dyDescent="0.2">
      <c r="A689" s="15" t="s">
        <v>1498</v>
      </c>
      <c r="B689" s="15" t="s">
        <v>1499</v>
      </c>
      <c r="C689" s="15" t="s">
        <v>14</v>
      </c>
      <c r="D689" s="15" t="s">
        <v>43</v>
      </c>
      <c r="E689" s="15" t="s">
        <v>44</v>
      </c>
      <c r="F689" s="15" t="s">
        <v>28</v>
      </c>
      <c r="G689" s="15" t="s">
        <v>51</v>
      </c>
      <c r="H689" s="15">
        <v>44</v>
      </c>
      <c r="I689" s="15">
        <v>44283</v>
      </c>
      <c r="J689" s="15">
        <v>186033</v>
      </c>
      <c r="K689" s="15">
        <v>0.34</v>
      </c>
      <c r="L689" s="15" t="s">
        <v>52</v>
      </c>
      <c r="M689" s="15" t="s">
        <v>53</v>
      </c>
      <c r="N689" s="17" t="s">
        <v>21</v>
      </c>
      <c r="O689" s="5" t="str">
        <f>IF(LEN(TBL_Employees[[#This Row],[Exit Date]])&gt;0,"Not_Active","Active")</f>
        <v>Active</v>
      </c>
      <c r="P689" s="6">
        <f>IF(TBL_Employees[[#This Row],[Emp_status]]="Not_Active",0,1)</f>
        <v>1</v>
      </c>
      <c r="Q689" s="7">
        <f>IFERROR(TBL_Employees[[#This Row],[Bonus %]]*TBL_Employees[[#This Row],[Annual Salary]],0)</f>
        <v>63251.22</v>
      </c>
      <c r="R689" s="7">
        <f>TBL_Employees[[#This Row],[Bonus Amount]]+TBL_Employees[[#This Row],[Annual Salary]]</f>
        <v>249284.22</v>
      </c>
      <c r="S689" s="6">
        <f>YEAR(TBL_Employees[[#This Row],[Hire Date]])</f>
        <v>2021</v>
      </c>
      <c r="T689" s="6">
        <f>WEEKNUM(TBL_Employees[[#This Row],[Hire Date]],1)</f>
        <v>14</v>
      </c>
      <c r="U689" s="6" t="str">
        <f>TEXT(TBL_Employees[[#This Row],[Hire Date]],"dddd")</f>
        <v>Sunday</v>
      </c>
    </row>
    <row r="690" spans="1:21" x14ac:dyDescent="0.2">
      <c r="A690" s="15" t="s">
        <v>1500</v>
      </c>
      <c r="B690" s="15" t="s">
        <v>1501</v>
      </c>
      <c r="C690" s="15" t="s">
        <v>61</v>
      </c>
      <c r="D690" s="15" t="s">
        <v>43</v>
      </c>
      <c r="E690" s="15" t="s">
        <v>36</v>
      </c>
      <c r="F690" s="15" t="s">
        <v>28</v>
      </c>
      <c r="G690" s="15" t="s">
        <v>24</v>
      </c>
      <c r="H690" s="15">
        <v>60</v>
      </c>
      <c r="I690" s="15">
        <v>44403</v>
      </c>
      <c r="J690" s="15">
        <v>121480</v>
      </c>
      <c r="K690" s="15">
        <v>0.14000000000000001</v>
      </c>
      <c r="L690" s="15" t="s">
        <v>19</v>
      </c>
      <c r="M690" s="15" t="s">
        <v>39</v>
      </c>
      <c r="N690" s="17" t="s">
        <v>21</v>
      </c>
      <c r="O690" s="5" t="str">
        <f>IF(LEN(TBL_Employees[[#This Row],[Exit Date]])&gt;0,"Not_Active","Active")</f>
        <v>Active</v>
      </c>
      <c r="P690" s="6">
        <f>IF(TBL_Employees[[#This Row],[Emp_status]]="Not_Active",0,1)</f>
        <v>1</v>
      </c>
      <c r="Q690" s="7">
        <f>IFERROR(TBL_Employees[[#This Row],[Bonus %]]*TBL_Employees[[#This Row],[Annual Salary]],0)</f>
        <v>17007.2</v>
      </c>
      <c r="R690" s="7">
        <f>TBL_Employees[[#This Row],[Bonus Amount]]+TBL_Employees[[#This Row],[Annual Salary]]</f>
        <v>138487.20000000001</v>
      </c>
      <c r="S690" s="6">
        <f>YEAR(TBL_Employees[[#This Row],[Hire Date]])</f>
        <v>2021</v>
      </c>
      <c r="T690" s="6">
        <f>WEEKNUM(TBL_Employees[[#This Row],[Hire Date]],1)</f>
        <v>31</v>
      </c>
      <c r="U690" s="6" t="str">
        <f>TEXT(TBL_Employees[[#This Row],[Hire Date]],"dddd")</f>
        <v>Monday</v>
      </c>
    </row>
    <row r="691" spans="1:21" x14ac:dyDescent="0.2">
      <c r="A691" s="15" t="s">
        <v>243</v>
      </c>
      <c r="B691" s="15" t="s">
        <v>1502</v>
      </c>
      <c r="C691" s="15" t="s">
        <v>40</v>
      </c>
      <c r="D691" s="15" t="s">
        <v>23</v>
      </c>
      <c r="E691" s="15" t="s">
        <v>44</v>
      </c>
      <c r="F691" s="15" t="s">
        <v>17</v>
      </c>
      <c r="G691" s="15" t="s">
        <v>18</v>
      </c>
      <c r="H691" s="15">
        <v>41</v>
      </c>
      <c r="I691" s="15">
        <v>40319</v>
      </c>
      <c r="J691" s="15">
        <v>153275</v>
      </c>
      <c r="K691" s="15">
        <v>0.24</v>
      </c>
      <c r="L691" s="15" t="s">
        <v>19</v>
      </c>
      <c r="M691" s="15" t="s">
        <v>29</v>
      </c>
      <c r="N691" s="17" t="s">
        <v>21</v>
      </c>
      <c r="O691" s="5" t="str">
        <f>IF(LEN(TBL_Employees[[#This Row],[Exit Date]])&gt;0,"Not_Active","Active")</f>
        <v>Active</v>
      </c>
      <c r="P691" s="6">
        <f>IF(TBL_Employees[[#This Row],[Emp_status]]="Not_Active",0,1)</f>
        <v>1</v>
      </c>
      <c r="Q691" s="7">
        <f>IFERROR(TBL_Employees[[#This Row],[Bonus %]]*TBL_Employees[[#This Row],[Annual Salary]],0)</f>
        <v>36786</v>
      </c>
      <c r="R691" s="7">
        <f>TBL_Employees[[#This Row],[Bonus Amount]]+TBL_Employees[[#This Row],[Annual Salary]]</f>
        <v>190061</v>
      </c>
      <c r="S691" s="6">
        <f>YEAR(TBL_Employees[[#This Row],[Hire Date]])</f>
        <v>2010</v>
      </c>
      <c r="T691" s="6">
        <f>WEEKNUM(TBL_Employees[[#This Row],[Hire Date]],1)</f>
        <v>21</v>
      </c>
      <c r="U691" s="6" t="str">
        <f>TEXT(TBL_Employees[[#This Row],[Hire Date]],"dddd")</f>
        <v>Friday</v>
      </c>
    </row>
    <row r="692" spans="1:21" x14ac:dyDescent="0.2">
      <c r="A692" s="15" t="s">
        <v>1503</v>
      </c>
      <c r="B692" s="15" t="s">
        <v>191</v>
      </c>
      <c r="C692" s="15" t="s">
        <v>42</v>
      </c>
      <c r="D692" s="15" t="s">
        <v>50</v>
      </c>
      <c r="E692" s="15" t="s">
        <v>16</v>
      </c>
      <c r="F692" s="15" t="s">
        <v>17</v>
      </c>
      <c r="G692" s="15" t="s">
        <v>24</v>
      </c>
      <c r="H692" s="15">
        <v>62</v>
      </c>
      <c r="I692" s="15">
        <v>43969</v>
      </c>
      <c r="J692" s="15">
        <v>97830</v>
      </c>
      <c r="K692" s="15">
        <v>0</v>
      </c>
      <c r="L692" s="15" t="s">
        <v>19</v>
      </c>
      <c r="M692" s="15" t="s">
        <v>25</v>
      </c>
      <c r="N692" s="17" t="s">
        <v>21</v>
      </c>
      <c r="O692" s="5" t="str">
        <f>IF(LEN(TBL_Employees[[#This Row],[Exit Date]])&gt;0,"Not_Active","Active")</f>
        <v>Active</v>
      </c>
      <c r="P692" s="6">
        <f>IF(TBL_Employees[[#This Row],[Emp_status]]="Not_Active",0,1)</f>
        <v>1</v>
      </c>
      <c r="Q692" s="7">
        <f>IFERROR(TBL_Employees[[#This Row],[Bonus %]]*TBL_Employees[[#This Row],[Annual Salary]],0)</f>
        <v>0</v>
      </c>
      <c r="R692" s="7">
        <f>TBL_Employees[[#This Row],[Bonus Amount]]+TBL_Employees[[#This Row],[Annual Salary]]</f>
        <v>97830</v>
      </c>
      <c r="S692" s="6">
        <f>YEAR(TBL_Employees[[#This Row],[Hire Date]])</f>
        <v>2020</v>
      </c>
      <c r="T692" s="6">
        <f>WEEKNUM(TBL_Employees[[#This Row],[Hire Date]],1)</f>
        <v>21</v>
      </c>
      <c r="U692" s="6" t="str">
        <f>TEXT(TBL_Employees[[#This Row],[Hire Date]],"dddd")</f>
        <v>Monday</v>
      </c>
    </row>
    <row r="693" spans="1:21" x14ac:dyDescent="0.2">
      <c r="A693" s="15" t="s">
        <v>396</v>
      </c>
      <c r="B693" s="15" t="s">
        <v>1504</v>
      </c>
      <c r="C693" s="15" t="s">
        <v>14</v>
      </c>
      <c r="D693" s="15" t="s">
        <v>43</v>
      </c>
      <c r="E693" s="15" t="s">
        <v>32</v>
      </c>
      <c r="F693" s="15" t="s">
        <v>17</v>
      </c>
      <c r="G693" s="15" t="s">
        <v>51</v>
      </c>
      <c r="H693" s="15">
        <v>47</v>
      </c>
      <c r="I693" s="15">
        <v>36232</v>
      </c>
      <c r="J693" s="15">
        <v>239394</v>
      </c>
      <c r="K693" s="15">
        <v>0.32</v>
      </c>
      <c r="L693" s="15" t="s">
        <v>19</v>
      </c>
      <c r="M693" s="15" t="s">
        <v>25</v>
      </c>
      <c r="N693" s="17" t="s">
        <v>21</v>
      </c>
      <c r="O693" s="5" t="str">
        <f>IF(LEN(TBL_Employees[[#This Row],[Exit Date]])&gt;0,"Not_Active","Active")</f>
        <v>Active</v>
      </c>
      <c r="P693" s="6">
        <f>IF(TBL_Employees[[#This Row],[Emp_status]]="Not_Active",0,1)</f>
        <v>1</v>
      </c>
      <c r="Q693" s="7">
        <f>IFERROR(TBL_Employees[[#This Row],[Bonus %]]*TBL_Employees[[#This Row],[Annual Salary]],0)</f>
        <v>76606.080000000002</v>
      </c>
      <c r="R693" s="7">
        <f>TBL_Employees[[#This Row],[Bonus Amount]]+TBL_Employees[[#This Row],[Annual Salary]]</f>
        <v>316000.08</v>
      </c>
      <c r="S693" s="6">
        <f>YEAR(TBL_Employees[[#This Row],[Hire Date]])</f>
        <v>1999</v>
      </c>
      <c r="T693" s="6">
        <f>WEEKNUM(TBL_Employees[[#This Row],[Hire Date]],1)</f>
        <v>11</v>
      </c>
      <c r="U693" s="6" t="str">
        <f>TEXT(TBL_Employees[[#This Row],[Hire Date]],"dddd")</f>
        <v>Saturday</v>
      </c>
    </row>
    <row r="694" spans="1:21" x14ac:dyDescent="0.2">
      <c r="A694" s="15" t="s">
        <v>381</v>
      </c>
      <c r="B694" s="15" t="s">
        <v>1505</v>
      </c>
      <c r="C694" s="15" t="s">
        <v>68</v>
      </c>
      <c r="D694" s="15" t="s">
        <v>15</v>
      </c>
      <c r="E694" s="15" t="s">
        <v>44</v>
      </c>
      <c r="F694" s="15" t="s">
        <v>17</v>
      </c>
      <c r="G694" s="15" t="s">
        <v>24</v>
      </c>
      <c r="H694" s="15">
        <v>62</v>
      </c>
      <c r="I694" s="15">
        <v>37519</v>
      </c>
      <c r="J694" s="15">
        <v>49738</v>
      </c>
      <c r="K694" s="15">
        <v>0</v>
      </c>
      <c r="L694" s="15" t="s">
        <v>33</v>
      </c>
      <c r="M694" s="15" t="s">
        <v>60</v>
      </c>
      <c r="N694" s="17" t="s">
        <v>21</v>
      </c>
      <c r="O694" s="5" t="str">
        <f>IF(LEN(TBL_Employees[[#This Row],[Exit Date]])&gt;0,"Not_Active","Active")</f>
        <v>Active</v>
      </c>
      <c r="P694" s="6">
        <f>IF(TBL_Employees[[#This Row],[Emp_status]]="Not_Active",0,1)</f>
        <v>1</v>
      </c>
      <c r="Q694" s="7">
        <f>IFERROR(TBL_Employees[[#This Row],[Bonus %]]*TBL_Employees[[#This Row],[Annual Salary]],0)</f>
        <v>0</v>
      </c>
      <c r="R694" s="7">
        <f>TBL_Employees[[#This Row],[Bonus Amount]]+TBL_Employees[[#This Row],[Annual Salary]]</f>
        <v>49738</v>
      </c>
      <c r="S694" s="6">
        <f>YEAR(TBL_Employees[[#This Row],[Hire Date]])</f>
        <v>2002</v>
      </c>
      <c r="T694" s="6">
        <f>WEEKNUM(TBL_Employees[[#This Row],[Hire Date]],1)</f>
        <v>38</v>
      </c>
      <c r="U694" s="6" t="str">
        <f>TEXT(TBL_Employees[[#This Row],[Hire Date]],"dddd")</f>
        <v>Friday</v>
      </c>
    </row>
    <row r="695" spans="1:21" x14ac:dyDescent="0.2">
      <c r="A695" s="15" t="s">
        <v>1506</v>
      </c>
      <c r="B695" s="15" t="s">
        <v>1507</v>
      </c>
      <c r="C695" s="15" t="s">
        <v>68</v>
      </c>
      <c r="D695" s="15" t="s">
        <v>65</v>
      </c>
      <c r="E695" s="15" t="s">
        <v>36</v>
      </c>
      <c r="F695" s="15" t="s">
        <v>17</v>
      </c>
      <c r="G695" s="15" t="s">
        <v>51</v>
      </c>
      <c r="H695" s="15">
        <v>33</v>
      </c>
      <c r="I695" s="15">
        <v>43247</v>
      </c>
      <c r="J695" s="15">
        <v>45049</v>
      </c>
      <c r="K695" s="15">
        <v>0</v>
      </c>
      <c r="L695" s="15" t="s">
        <v>19</v>
      </c>
      <c r="M695" s="15" t="s">
        <v>63</v>
      </c>
      <c r="N695" s="17" t="s">
        <v>21</v>
      </c>
      <c r="O695" s="5" t="str">
        <f>IF(LEN(TBL_Employees[[#This Row],[Exit Date]])&gt;0,"Not_Active","Active")</f>
        <v>Active</v>
      </c>
      <c r="P695" s="6">
        <f>IF(TBL_Employees[[#This Row],[Emp_status]]="Not_Active",0,1)</f>
        <v>1</v>
      </c>
      <c r="Q695" s="7">
        <f>IFERROR(TBL_Employees[[#This Row],[Bonus %]]*TBL_Employees[[#This Row],[Annual Salary]],0)</f>
        <v>0</v>
      </c>
      <c r="R695" s="7">
        <f>TBL_Employees[[#This Row],[Bonus Amount]]+TBL_Employees[[#This Row],[Annual Salary]]</f>
        <v>45049</v>
      </c>
      <c r="S695" s="6">
        <f>YEAR(TBL_Employees[[#This Row],[Hire Date]])</f>
        <v>2018</v>
      </c>
      <c r="T695" s="6">
        <f>WEEKNUM(TBL_Employees[[#This Row],[Hire Date]],1)</f>
        <v>22</v>
      </c>
      <c r="U695" s="6" t="str">
        <f>TEXT(TBL_Employees[[#This Row],[Hire Date]],"dddd")</f>
        <v>Sunday</v>
      </c>
    </row>
    <row r="696" spans="1:21" x14ac:dyDescent="0.2">
      <c r="A696" s="15" t="s">
        <v>1508</v>
      </c>
      <c r="B696" s="15" t="s">
        <v>1509</v>
      </c>
      <c r="C696" s="15" t="s">
        <v>40</v>
      </c>
      <c r="D696" s="15" t="s">
        <v>15</v>
      </c>
      <c r="E696" s="15" t="s">
        <v>16</v>
      </c>
      <c r="F696" s="15" t="s">
        <v>17</v>
      </c>
      <c r="G696" s="15" t="s">
        <v>24</v>
      </c>
      <c r="H696" s="15">
        <v>27</v>
      </c>
      <c r="I696" s="15">
        <v>43977</v>
      </c>
      <c r="J696" s="15">
        <v>153628</v>
      </c>
      <c r="K696" s="15">
        <v>0.28999999999999998</v>
      </c>
      <c r="L696" s="15" t="s">
        <v>33</v>
      </c>
      <c r="M696" s="15" t="s">
        <v>80</v>
      </c>
      <c r="N696" s="17">
        <v>44177</v>
      </c>
      <c r="O696" s="5" t="str">
        <f>IF(LEN(TBL_Employees[[#This Row],[Exit Date]])&gt;0,"Not_Active","Active")</f>
        <v>Not_Active</v>
      </c>
      <c r="P696" s="6">
        <f>IF(TBL_Employees[[#This Row],[Emp_status]]="Not_Active",0,1)</f>
        <v>0</v>
      </c>
      <c r="Q696" s="7">
        <f>IFERROR(TBL_Employees[[#This Row],[Bonus %]]*TBL_Employees[[#This Row],[Annual Salary]],0)</f>
        <v>44552.119999999995</v>
      </c>
      <c r="R696" s="7">
        <f>TBL_Employees[[#This Row],[Bonus Amount]]+TBL_Employees[[#This Row],[Annual Salary]]</f>
        <v>198180.12</v>
      </c>
      <c r="S696" s="6">
        <f>YEAR(TBL_Employees[[#This Row],[Hire Date]])</f>
        <v>2020</v>
      </c>
      <c r="T696" s="6">
        <f>WEEKNUM(TBL_Employees[[#This Row],[Hire Date]],1)</f>
        <v>22</v>
      </c>
      <c r="U696" s="6" t="str">
        <f>TEXT(TBL_Employees[[#This Row],[Hire Date]],"dddd")</f>
        <v>Tuesday</v>
      </c>
    </row>
    <row r="697" spans="1:21" x14ac:dyDescent="0.2">
      <c r="A697" s="15" t="s">
        <v>116</v>
      </c>
      <c r="B697" s="15" t="s">
        <v>1510</v>
      </c>
      <c r="C697" s="15" t="s">
        <v>61</v>
      </c>
      <c r="D697" s="15" t="s">
        <v>50</v>
      </c>
      <c r="E697" s="15" t="s">
        <v>36</v>
      </c>
      <c r="F697" s="15" t="s">
        <v>28</v>
      </c>
      <c r="G697" s="15" t="s">
        <v>24</v>
      </c>
      <c r="H697" s="15">
        <v>25</v>
      </c>
      <c r="I697" s="15">
        <v>44362</v>
      </c>
      <c r="J697" s="15">
        <v>142731</v>
      </c>
      <c r="K697" s="15">
        <v>0.11</v>
      </c>
      <c r="L697" s="15" t="s">
        <v>33</v>
      </c>
      <c r="M697" s="15" t="s">
        <v>74</v>
      </c>
      <c r="N697" s="17">
        <v>44715</v>
      </c>
      <c r="O697" s="5" t="str">
        <f>IF(LEN(TBL_Employees[[#This Row],[Exit Date]])&gt;0,"Not_Active","Active")</f>
        <v>Not_Active</v>
      </c>
      <c r="P697" s="6">
        <f>IF(TBL_Employees[[#This Row],[Emp_status]]="Not_Active",0,1)</f>
        <v>0</v>
      </c>
      <c r="Q697" s="7">
        <f>IFERROR(TBL_Employees[[#This Row],[Bonus %]]*TBL_Employees[[#This Row],[Annual Salary]],0)</f>
        <v>15700.41</v>
      </c>
      <c r="R697" s="7">
        <f>TBL_Employees[[#This Row],[Bonus Amount]]+TBL_Employees[[#This Row],[Annual Salary]]</f>
        <v>158431.41</v>
      </c>
      <c r="S697" s="6">
        <f>YEAR(TBL_Employees[[#This Row],[Hire Date]])</f>
        <v>2021</v>
      </c>
      <c r="T697" s="6">
        <f>WEEKNUM(TBL_Employees[[#This Row],[Hire Date]],1)</f>
        <v>25</v>
      </c>
      <c r="U697" s="6" t="str">
        <f>TEXT(TBL_Employees[[#This Row],[Hire Date]],"dddd")</f>
        <v>Tuesday</v>
      </c>
    </row>
    <row r="698" spans="1:21" x14ac:dyDescent="0.2">
      <c r="A698" s="15" t="s">
        <v>126</v>
      </c>
      <c r="B698" s="15" t="s">
        <v>1511</v>
      </c>
      <c r="C698" s="15" t="s">
        <v>61</v>
      </c>
      <c r="D698" s="15" t="s">
        <v>43</v>
      </c>
      <c r="E698" s="15" t="s">
        <v>44</v>
      </c>
      <c r="F698" s="15" t="s">
        <v>17</v>
      </c>
      <c r="G698" s="15" t="s">
        <v>51</v>
      </c>
      <c r="H698" s="15">
        <v>29</v>
      </c>
      <c r="I698" s="15">
        <v>43966</v>
      </c>
      <c r="J698" s="15">
        <v>137106</v>
      </c>
      <c r="K698" s="15">
        <v>0.12</v>
      </c>
      <c r="L698" s="15" t="s">
        <v>52</v>
      </c>
      <c r="M698" s="15" t="s">
        <v>53</v>
      </c>
      <c r="N698" s="17" t="s">
        <v>21</v>
      </c>
      <c r="O698" s="5" t="str">
        <f>IF(LEN(TBL_Employees[[#This Row],[Exit Date]])&gt;0,"Not_Active","Active")</f>
        <v>Active</v>
      </c>
      <c r="P698" s="6">
        <f>IF(TBL_Employees[[#This Row],[Emp_status]]="Not_Active",0,1)</f>
        <v>1</v>
      </c>
      <c r="Q698" s="7">
        <f>IFERROR(TBL_Employees[[#This Row],[Bonus %]]*TBL_Employees[[#This Row],[Annual Salary]],0)</f>
        <v>16452.72</v>
      </c>
      <c r="R698" s="7">
        <f>TBL_Employees[[#This Row],[Bonus Amount]]+TBL_Employees[[#This Row],[Annual Salary]]</f>
        <v>153558.72</v>
      </c>
      <c r="S698" s="6">
        <f>YEAR(TBL_Employees[[#This Row],[Hire Date]])</f>
        <v>2020</v>
      </c>
      <c r="T698" s="6">
        <f>WEEKNUM(TBL_Employees[[#This Row],[Hire Date]],1)</f>
        <v>20</v>
      </c>
      <c r="U698" s="6" t="str">
        <f>TEXT(TBL_Employees[[#This Row],[Hire Date]],"dddd")</f>
        <v>Friday</v>
      </c>
    </row>
    <row r="699" spans="1:21" x14ac:dyDescent="0.2">
      <c r="A699" s="15" t="s">
        <v>555</v>
      </c>
      <c r="B699" s="15" t="s">
        <v>1512</v>
      </c>
      <c r="C699" s="15" t="s">
        <v>14</v>
      </c>
      <c r="D699" s="15" t="s">
        <v>15</v>
      </c>
      <c r="E699" s="15" t="s">
        <v>32</v>
      </c>
      <c r="F699" s="15" t="s">
        <v>17</v>
      </c>
      <c r="G699" s="15" t="s">
        <v>24</v>
      </c>
      <c r="H699" s="15">
        <v>54</v>
      </c>
      <c r="I699" s="15">
        <v>39330</v>
      </c>
      <c r="J699" s="15">
        <v>183239</v>
      </c>
      <c r="K699" s="15">
        <v>0.32</v>
      </c>
      <c r="L699" s="15" t="s">
        <v>19</v>
      </c>
      <c r="M699" s="15" t="s">
        <v>63</v>
      </c>
      <c r="N699" s="17" t="s">
        <v>21</v>
      </c>
      <c r="O699" s="5" t="str">
        <f>IF(LEN(TBL_Employees[[#This Row],[Exit Date]])&gt;0,"Not_Active","Active")</f>
        <v>Active</v>
      </c>
      <c r="P699" s="6">
        <f>IF(TBL_Employees[[#This Row],[Emp_status]]="Not_Active",0,1)</f>
        <v>1</v>
      </c>
      <c r="Q699" s="7">
        <f>IFERROR(TBL_Employees[[#This Row],[Bonus %]]*TBL_Employees[[#This Row],[Annual Salary]],0)</f>
        <v>58636.480000000003</v>
      </c>
      <c r="R699" s="7">
        <f>TBL_Employees[[#This Row],[Bonus Amount]]+TBL_Employees[[#This Row],[Annual Salary]]</f>
        <v>241875.48</v>
      </c>
      <c r="S699" s="6">
        <f>YEAR(TBL_Employees[[#This Row],[Hire Date]])</f>
        <v>2007</v>
      </c>
      <c r="T699" s="6">
        <f>WEEKNUM(TBL_Employees[[#This Row],[Hire Date]],1)</f>
        <v>36</v>
      </c>
      <c r="U699" s="6" t="str">
        <f>TEXT(TBL_Employees[[#This Row],[Hire Date]],"dddd")</f>
        <v>Wednesday</v>
      </c>
    </row>
    <row r="700" spans="1:21" x14ac:dyDescent="0.2">
      <c r="A700" s="15" t="s">
        <v>1173</v>
      </c>
      <c r="B700" s="15" t="s">
        <v>1513</v>
      </c>
      <c r="C700" s="15" t="s">
        <v>68</v>
      </c>
      <c r="D700" s="15" t="s">
        <v>65</v>
      </c>
      <c r="E700" s="15" t="s">
        <v>36</v>
      </c>
      <c r="F700" s="15" t="s">
        <v>17</v>
      </c>
      <c r="G700" s="15" t="s">
        <v>18</v>
      </c>
      <c r="H700" s="15">
        <v>28</v>
      </c>
      <c r="I700" s="15">
        <v>43610</v>
      </c>
      <c r="J700" s="15">
        <v>45819</v>
      </c>
      <c r="K700" s="15">
        <v>0</v>
      </c>
      <c r="L700" s="15" t="s">
        <v>19</v>
      </c>
      <c r="M700" s="15" t="s">
        <v>45</v>
      </c>
      <c r="N700" s="17" t="s">
        <v>21</v>
      </c>
      <c r="O700" s="5" t="str">
        <f>IF(LEN(TBL_Employees[[#This Row],[Exit Date]])&gt;0,"Not_Active","Active")</f>
        <v>Active</v>
      </c>
      <c r="P700" s="6">
        <f>IF(TBL_Employees[[#This Row],[Emp_status]]="Not_Active",0,1)</f>
        <v>1</v>
      </c>
      <c r="Q700" s="7">
        <f>IFERROR(TBL_Employees[[#This Row],[Bonus %]]*TBL_Employees[[#This Row],[Annual Salary]],0)</f>
        <v>0</v>
      </c>
      <c r="R700" s="7">
        <f>TBL_Employees[[#This Row],[Bonus Amount]]+TBL_Employees[[#This Row],[Annual Salary]]</f>
        <v>45819</v>
      </c>
      <c r="S700" s="6">
        <f>YEAR(TBL_Employees[[#This Row],[Hire Date]])</f>
        <v>2019</v>
      </c>
      <c r="T700" s="6">
        <f>WEEKNUM(TBL_Employees[[#This Row],[Hire Date]],1)</f>
        <v>21</v>
      </c>
      <c r="U700" s="6" t="str">
        <f>TEXT(TBL_Employees[[#This Row],[Hire Date]],"dddd")</f>
        <v>Saturday</v>
      </c>
    </row>
    <row r="701" spans="1:21" x14ac:dyDescent="0.2">
      <c r="A701" s="15" t="s">
        <v>1514</v>
      </c>
      <c r="B701" s="15" t="s">
        <v>1515</v>
      </c>
      <c r="C701" s="15" t="s">
        <v>68</v>
      </c>
      <c r="D701" s="15" t="s">
        <v>65</v>
      </c>
      <c r="E701" s="15" t="s">
        <v>16</v>
      </c>
      <c r="F701" s="15" t="s">
        <v>17</v>
      </c>
      <c r="G701" s="15" t="s">
        <v>24</v>
      </c>
      <c r="H701" s="15">
        <v>54</v>
      </c>
      <c r="I701" s="15">
        <v>39080</v>
      </c>
      <c r="J701" s="15">
        <v>55518</v>
      </c>
      <c r="K701" s="15">
        <v>0</v>
      </c>
      <c r="L701" s="15" t="s">
        <v>19</v>
      </c>
      <c r="M701" s="15" t="s">
        <v>29</v>
      </c>
      <c r="N701" s="17" t="s">
        <v>21</v>
      </c>
      <c r="O701" s="5" t="str">
        <f>IF(LEN(TBL_Employees[[#This Row],[Exit Date]])&gt;0,"Not_Active","Active")</f>
        <v>Active</v>
      </c>
      <c r="P701" s="6">
        <f>IF(TBL_Employees[[#This Row],[Emp_status]]="Not_Active",0,1)</f>
        <v>1</v>
      </c>
      <c r="Q701" s="7">
        <f>IFERROR(TBL_Employees[[#This Row],[Bonus %]]*TBL_Employees[[#This Row],[Annual Salary]],0)</f>
        <v>0</v>
      </c>
      <c r="R701" s="7">
        <f>TBL_Employees[[#This Row],[Bonus Amount]]+TBL_Employees[[#This Row],[Annual Salary]]</f>
        <v>55518</v>
      </c>
      <c r="S701" s="6">
        <f>YEAR(TBL_Employees[[#This Row],[Hire Date]])</f>
        <v>2006</v>
      </c>
      <c r="T701" s="6">
        <f>WEEKNUM(TBL_Employees[[#This Row],[Hire Date]],1)</f>
        <v>52</v>
      </c>
      <c r="U701" s="6" t="str">
        <f>TEXT(TBL_Employees[[#This Row],[Hire Date]],"dddd")</f>
        <v>Friday</v>
      </c>
    </row>
    <row r="702" spans="1:21" x14ac:dyDescent="0.2">
      <c r="A702" s="15" t="s">
        <v>1516</v>
      </c>
      <c r="B702" s="15" t="s">
        <v>1517</v>
      </c>
      <c r="C702" s="15" t="s">
        <v>62</v>
      </c>
      <c r="D702" s="15" t="s">
        <v>43</v>
      </c>
      <c r="E702" s="15" t="s">
        <v>36</v>
      </c>
      <c r="F702" s="15" t="s">
        <v>17</v>
      </c>
      <c r="G702" s="15" t="s">
        <v>24</v>
      </c>
      <c r="H702" s="15">
        <v>50</v>
      </c>
      <c r="I702" s="15">
        <v>40979</v>
      </c>
      <c r="J702" s="15">
        <v>108134</v>
      </c>
      <c r="K702" s="15">
        <v>0.1</v>
      </c>
      <c r="L702" s="15" t="s">
        <v>33</v>
      </c>
      <c r="M702" s="15" t="s">
        <v>74</v>
      </c>
      <c r="N702" s="17" t="s">
        <v>21</v>
      </c>
      <c r="O702" s="5" t="str">
        <f>IF(LEN(TBL_Employees[[#This Row],[Exit Date]])&gt;0,"Not_Active","Active")</f>
        <v>Active</v>
      </c>
      <c r="P702" s="6">
        <f>IF(TBL_Employees[[#This Row],[Emp_status]]="Not_Active",0,1)</f>
        <v>1</v>
      </c>
      <c r="Q702" s="7">
        <f>IFERROR(TBL_Employees[[#This Row],[Bonus %]]*TBL_Employees[[#This Row],[Annual Salary]],0)</f>
        <v>10813.400000000001</v>
      </c>
      <c r="R702" s="7">
        <f>TBL_Employees[[#This Row],[Bonus Amount]]+TBL_Employees[[#This Row],[Annual Salary]]</f>
        <v>118947.4</v>
      </c>
      <c r="S702" s="6">
        <f>YEAR(TBL_Employees[[#This Row],[Hire Date]])</f>
        <v>2012</v>
      </c>
      <c r="T702" s="6">
        <f>WEEKNUM(TBL_Employees[[#This Row],[Hire Date]],1)</f>
        <v>11</v>
      </c>
      <c r="U702" s="6" t="str">
        <f>TEXT(TBL_Employees[[#This Row],[Hire Date]],"dddd")</f>
        <v>Sunday</v>
      </c>
    </row>
    <row r="703" spans="1:21" x14ac:dyDescent="0.2">
      <c r="A703" s="15" t="s">
        <v>1518</v>
      </c>
      <c r="B703" s="15" t="s">
        <v>262</v>
      </c>
      <c r="C703" s="15" t="s">
        <v>62</v>
      </c>
      <c r="D703" s="15" t="s">
        <v>43</v>
      </c>
      <c r="E703" s="15" t="s">
        <v>16</v>
      </c>
      <c r="F703" s="15" t="s">
        <v>17</v>
      </c>
      <c r="G703" s="15" t="s">
        <v>47</v>
      </c>
      <c r="H703" s="15">
        <v>55</v>
      </c>
      <c r="I703" s="15">
        <v>33958</v>
      </c>
      <c r="J703" s="15">
        <v>113950</v>
      </c>
      <c r="K703" s="15">
        <v>0.09</v>
      </c>
      <c r="L703" s="15" t="s">
        <v>19</v>
      </c>
      <c r="M703" s="15" t="s">
        <v>45</v>
      </c>
      <c r="N703" s="17" t="s">
        <v>21</v>
      </c>
      <c r="O703" s="5" t="str">
        <f>IF(LEN(TBL_Employees[[#This Row],[Exit Date]])&gt;0,"Not_Active","Active")</f>
        <v>Active</v>
      </c>
      <c r="P703" s="6">
        <f>IF(TBL_Employees[[#This Row],[Emp_status]]="Not_Active",0,1)</f>
        <v>1</v>
      </c>
      <c r="Q703" s="7">
        <f>IFERROR(TBL_Employees[[#This Row],[Bonus %]]*TBL_Employees[[#This Row],[Annual Salary]],0)</f>
        <v>10255.5</v>
      </c>
      <c r="R703" s="7">
        <f>TBL_Employees[[#This Row],[Bonus Amount]]+TBL_Employees[[#This Row],[Annual Salary]]</f>
        <v>124205.5</v>
      </c>
      <c r="S703" s="6">
        <f>YEAR(TBL_Employees[[#This Row],[Hire Date]])</f>
        <v>1992</v>
      </c>
      <c r="T703" s="6">
        <f>WEEKNUM(TBL_Employees[[#This Row],[Hire Date]],1)</f>
        <v>52</v>
      </c>
      <c r="U703" s="6" t="str">
        <f>TEXT(TBL_Employees[[#This Row],[Hire Date]],"dddd")</f>
        <v>Sunday</v>
      </c>
    </row>
    <row r="704" spans="1:21" x14ac:dyDescent="0.2">
      <c r="A704" s="15" t="s">
        <v>1213</v>
      </c>
      <c r="B704" s="15" t="s">
        <v>1519</v>
      </c>
      <c r="C704" s="15" t="s">
        <v>14</v>
      </c>
      <c r="D704" s="15" t="s">
        <v>43</v>
      </c>
      <c r="E704" s="15" t="s">
        <v>44</v>
      </c>
      <c r="F704" s="15" t="s">
        <v>17</v>
      </c>
      <c r="G704" s="15" t="s">
        <v>24</v>
      </c>
      <c r="H704" s="15">
        <v>52</v>
      </c>
      <c r="I704" s="15">
        <v>35886</v>
      </c>
      <c r="J704" s="15">
        <v>182035</v>
      </c>
      <c r="K704" s="15">
        <v>0.3</v>
      </c>
      <c r="L704" s="15" t="s">
        <v>19</v>
      </c>
      <c r="M704" s="15" t="s">
        <v>20</v>
      </c>
      <c r="N704" s="17" t="s">
        <v>21</v>
      </c>
      <c r="O704" s="5" t="str">
        <f>IF(LEN(TBL_Employees[[#This Row],[Exit Date]])&gt;0,"Not_Active","Active")</f>
        <v>Active</v>
      </c>
      <c r="P704" s="6">
        <f>IF(TBL_Employees[[#This Row],[Emp_status]]="Not_Active",0,1)</f>
        <v>1</v>
      </c>
      <c r="Q704" s="7">
        <f>IFERROR(TBL_Employees[[#This Row],[Bonus %]]*TBL_Employees[[#This Row],[Annual Salary]],0)</f>
        <v>54610.5</v>
      </c>
      <c r="R704" s="7">
        <f>TBL_Employees[[#This Row],[Bonus Amount]]+TBL_Employees[[#This Row],[Annual Salary]]</f>
        <v>236645.5</v>
      </c>
      <c r="S704" s="6">
        <f>YEAR(TBL_Employees[[#This Row],[Hire Date]])</f>
        <v>1998</v>
      </c>
      <c r="T704" s="6">
        <f>WEEKNUM(TBL_Employees[[#This Row],[Hire Date]],1)</f>
        <v>14</v>
      </c>
      <c r="U704" s="6" t="str">
        <f>TEXT(TBL_Employees[[#This Row],[Hire Date]],"dddd")</f>
        <v>Wednesday</v>
      </c>
    </row>
    <row r="705" spans="1:21" x14ac:dyDescent="0.2">
      <c r="A705" s="15" t="s">
        <v>519</v>
      </c>
      <c r="B705" s="15" t="s">
        <v>1520</v>
      </c>
      <c r="C705" s="15" t="s">
        <v>40</v>
      </c>
      <c r="D705" s="15" t="s">
        <v>65</v>
      </c>
      <c r="E705" s="15" t="s">
        <v>44</v>
      </c>
      <c r="F705" s="15" t="s">
        <v>28</v>
      </c>
      <c r="G705" s="15" t="s">
        <v>24</v>
      </c>
      <c r="H705" s="15">
        <v>35</v>
      </c>
      <c r="I705" s="15">
        <v>42963</v>
      </c>
      <c r="J705" s="15">
        <v>181356</v>
      </c>
      <c r="K705" s="15">
        <v>0.23</v>
      </c>
      <c r="L705" s="15" t="s">
        <v>33</v>
      </c>
      <c r="M705" s="15" t="s">
        <v>60</v>
      </c>
      <c r="N705" s="17" t="s">
        <v>21</v>
      </c>
      <c r="O705" s="5" t="str">
        <f>IF(LEN(TBL_Employees[[#This Row],[Exit Date]])&gt;0,"Not_Active","Active")</f>
        <v>Active</v>
      </c>
      <c r="P705" s="6">
        <f>IF(TBL_Employees[[#This Row],[Emp_status]]="Not_Active",0,1)</f>
        <v>1</v>
      </c>
      <c r="Q705" s="7">
        <f>IFERROR(TBL_Employees[[#This Row],[Bonus %]]*TBL_Employees[[#This Row],[Annual Salary]],0)</f>
        <v>41711.880000000005</v>
      </c>
      <c r="R705" s="7">
        <f>TBL_Employees[[#This Row],[Bonus Amount]]+TBL_Employees[[#This Row],[Annual Salary]]</f>
        <v>223067.88</v>
      </c>
      <c r="S705" s="6">
        <f>YEAR(TBL_Employees[[#This Row],[Hire Date]])</f>
        <v>2017</v>
      </c>
      <c r="T705" s="6">
        <f>WEEKNUM(TBL_Employees[[#This Row],[Hire Date]],1)</f>
        <v>33</v>
      </c>
      <c r="U705" s="6" t="str">
        <f>TEXT(TBL_Employees[[#This Row],[Hire Date]],"dddd")</f>
        <v>Wednesday</v>
      </c>
    </row>
    <row r="706" spans="1:21" x14ac:dyDescent="0.2">
      <c r="A706" s="15" t="s">
        <v>1521</v>
      </c>
      <c r="B706" s="15" t="s">
        <v>1522</v>
      </c>
      <c r="C706" s="15" t="s">
        <v>94</v>
      </c>
      <c r="D706" s="15" t="s">
        <v>50</v>
      </c>
      <c r="E706" s="15" t="s">
        <v>32</v>
      </c>
      <c r="F706" s="15" t="s">
        <v>17</v>
      </c>
      <c r="G706" s="15" t="s">
        <v>47</v>
      </c>
      <c r="H706" s="15">
        <v>26</v>
      </c>
      <c r="I706" s="15">
        <v>43698</v>
      </c>
      <c r="J706" s="15">
        <v>66084</v>
      </c>
      <c r="K706" s="15">
        <v>0</v>
      </c>
      <c r="L706" s="15" t="s">
        <v>19</v>
      </c>
      <c r="M706" s="15" t="s">
        <v>63</v>
      </c>
      <c r="N706" s="17" t="s">
        <v>21</v>
      </c>
      <c r="O706" s="5" t="str">
        <f>IF(LEN(TBL_Employees[[#This Row],[Exit Date]])&gt;0,"Not_Active","Active")</f>
        <v>Active</v>
      </c>
      <c r="P706" s="6">
        <f>IF(TBL_Employees[[#This Row],[Emp_status]]="Not_Active",0,1)</f>
        <v>1</v>
      </c>
      <c r="Q706" s="7">
        <f>IFERROR(TBL_Employees[[#This Row],[Bonus %]]*TBL_Employees[[#This Row],[Annual Salary]],0)</f>
        <v>0</v>
      </c>
      <c r="R706" s="7">
        <f>TBL_Employees[[#This Row],[Bonus Amount]]+TBL_Employees[[#This Row],[Annual Salary]]</f>
        <v>66084</v>
      </c>
      <c r="S706" s="6">
        <f>YEAR(TBL_Employees[[#This Row],[Hire Date]])</f>
        <v>2019</v>
      </c>
      <c r="T706" s="6">
        <f>WEEKNUM(TBL_Employees[[#This Row],[Hire Date]],1)</f>
        <v>34</v>
      </c>
      <c r="U706" s="6" t="str">
        <f>TEXT(TBL_Employees[[#This Row],[Hire Date]],"dddd")</f>
        <v>Wednesday</v>
      </c>
    </row>
    <row r="707" spans="1:21" x14ac:dyDescent="0.2">
      <c r="A707" s="15" t="s">
        <v>1523</v>
      </c>
      <c r="B707" s="15" t="s">
        <v>306</v>
      </c>
      <c r="C707" s="15" t="s">
        <v>88</v>
      </c>
      <c r="D707" s="15" t="s">
        <v>27</v>
      </c>
      <c r="E707" s="15" t="s">
        <v>44</v>
      </c>
      <c r="F707" s="15" t="s">
        <v>17</v>
      </c>
      <c r="G707" s="15" t="s">
        <v>51</v>
      </c>
      <c r="H707" s="15">
        <v>43</v>
      </c>
      <c r="I707" s="15">
        <v>40290</v>
      </c>
      <c r="J707" s="15">
        <v>76912</v>
      </c>
      <c r="K707" s="15">
        <v>0</v>
      </c>
      <c r="L707" s="15" t="s">
        <v>52</v>
      </c>
      <c r="M707" s="15" t="s">
        <v>53</v>
      </c>
      <c r="N707" s="17" t="s">
        <v>21</v>
      </c>
      <c r="O707" s="5" t="str">
        <f>IF(LEN(TBL_Employees[[#This Row],[Exit Date]])&gt;0,"Not_Active","Active")</f>
        <v>Active</v>
      </c>
      <c r="P707" s="6">
        <f>IF(TBL_Employees[[#This Row],[Emp_status]]="Not_Active",0,1)</f>
        <v>1</v>
      </c>
      <c r="Q707" s="7">
        <f>IFERROR(TBL_Employees[[#This Row],[Bonus %]]*TBL_Employees[[#This Row],[Annual Salary]],0)</f>
        <v>0</v>
      </c>
      <c r="R707" s="7">
        <f>TBL_Employees[[#This Row],[Bonus Amount]]+TBL_Employees[[#This Row],[Annual Salary]]</f>
        <v>76912</v>
      </c>
      <c r="S707" s="6">
        <f>YEAR(TBL_Employees[[#This Row],[Hire Date]])</f>
        <v>2010</v>
      </c>
      <c r="T707" s="6">
        <f>WEEKNUM(TBL_Employees[[#This Row],[Hire Date]],1)</f>
        <v>17</v>
      </c>
      <c r="U707" s="6" t="str">
        <f>TEXT(TBL_Employees[[#This Row],[Hire Date]],"dddd")</f>
        <v>Thursday</v>
      </c>
    </row>
    <row r="708" spans="1:21" x14ac:dyDescent="0.2">
      <c r="A708" s="15" t="s">
        <v>343</v>
      </c>
      <c r="B708" s="15" t="s">
        <v>1524</v>
      </c>
      <c r="C708" s="15" t="s">
        <v>58</v>
      </c>
      <c r="D708" s="15" t="s">
        <v>31</v>
      </c>
      <c r="E708" s="15" t="s">
        <v>16</v>
      </c>
      <c r="F708" s="15" t="s">
        <v>17</v>
      </c>
      <c r="G708" s="15" t="s">
        <v>24</v>
      </c>
      <c r="H708" s="15">
        <v>63</v>
      </c>
      <c r="I708" s="15">
        <v>43227</v>
      </c>
      <c r="J708" s="15">
        <v>67987</v>
      </c>
      <c r="K708" s="15">
        <v>0</v>
      </c>
      <c r="L708" s="15" t="s">
        <v>19</v>
      </c>
      <c r="M708" s="15" t="s">
        <v>45</v>
      </c>
      <c r="N708" s="17" t="s">
        <v>21</v>
      </c>
      <c r="O708" s="5" t="str">
        <f>IF(LEN(TBL_Employees[[#This Row],[Exit Date]])&gt;0,"Not_Active","Active")</f>
        <v>Active</v>
      </c>
      <c r="P708" s="6">
        <f>IF(TBL_Employees[[#This Row],[Emp_status]]="Not_Active",0,1)</f>
        <v>1</v>
      </c>
      <c r="Q708" s="7">
        <f>IFERROR(TBL_Employees[[#This Row],[Bonus %]]*TBL_Employees[[#This Row],[Annual Salary]],0)</f>
        <v>0</v>
      </c>
      <c r="R708" s="7">
        <f>TBL_Employees[[#This Row],[Bonus Amount]]+TBL_Employees[[#This Row],[Annual Salary]]</f>
        <v>67987</v>
      </c>
      <c r="S708" s="6">
        <f>YEAR(TBL_Employees[[#This Row],[Hire Date]])</f>
        <v>2018</v>
      </c>
      <c r="T708" s="6">
        <f>WEEKNUM(TBL_Employees[[#This Row],[Hire Date]],1)</f>
        <v>19</v>
      </c>
      <c r="U708" s="6" t="str">
        <f>TEXT(TBL_Employees[[#This Row],[Hire Date]],"dddd")</f>
        <v>Monday</v>
      </c>
    </row>
    <row r="709" spans="1:21" x14ac:dyDescent="0.2">
      <c r="A709" s="15" t="s">
        <v>1525</v>
      </c>
      <c r="B709" s="15" t="s">
        <v>1526</v>
      </c>
      <c r="C709" s="15" t="s">
        <v>64</v>
      </c>
      <c r="D709" s="15" t="s">
        <v>43</v>
      </c>
      <c r="E709" s="15" t="s">
        <v>36</v>
      </c>
      <c r="F709" s="15" t="s">
        <v>28</v>
      </c>
      <c r="G709" s="15" t="s">
        <v>18</v>
      </c>
      <c r="H709" s="15">
        <v>65</v>
      </c>
      <c r="I709" s="15">
        <v>38584</v>
      </c>
      <c r="J709" s="15">
        <v>59833</v>
      </c>
      <c r="K709" s="15">
        <v>0</v>
      </c>
      <c r="L709" s="15" t="s">
        <v>19</v>
      </c>
      <c r="M709" s="15" t="s">
        <v>29</v>
      </c>
      <c r="N709" s="17" t="s">
        <v>21</v>
      </c>
      <c r="O709" s="5" t="str">
        <f>IF(LEN(TBL_Employees[[#This Row],[Exit Date]])&gt;0,"Not_Active","Active")</f>
        <v>Active</v>
      </c>
      <c r="P709" s="6">
        <f>IF(TBL_Employees[[#This Row],[Emp_status]]="Not_Active",0,1)</f>
        <v>1</v>
      </c>
      <c r="Q709" s="7">
        <f>IFERROR(TBL_Employees[[#This Row],[Bonus %]]*TBL_Employees[[#This Row],[Annual Salary]],0)</f>
        <v>0</v>
      </c>
      <c r="R709" s="7">
        <f>TBL_Employees[[#This Row],[Bonus Amount]]+TBL_Employees[[#This Row],[Annual Salary]]</f>
        <v>59833</v>
      </c>
      <c r="S709" s="6">
        <f>YEAR(TBL_Employees[[#This Row],[Hire Date]])</f>
        <v>2005</v>
      </c>
      <c r="T709" s="6">
        <f>WEEKNUM(TBL_Employees[[#This Row],[Hire Date]],1)</f>
        <v>34</v>
      </c>
      <c r="U709" s="6" t="str">
        <f>TEXT(TBL_Employees[[#This Row],[Hire Date]],"dddd")</f>
        <v>Saturday</v>
      </c>
    </row>
    <row r="710" spans="1:21" x14ac:dyDescent="0.2">
      <c r="A710" s="15" t="s">
        <v>1527</v>
      </c>
      <c r="B710" s="15" t="s">
        <v>1528</v>
      </c>
      <c r="C710" s="15" t="s">
        <v>61</v>
      </c>
      <c r="D710" s="15" t="s">
        <v>43</v>
      </c>
      <c r="E710" s="15" t="s">
        <v>44</v>
      </c>
      <c r="F710" s="15" t="s">
        <v>28</v>
      </c>
      <c r="G710" s="15" t="s">
        <v>24</v>
      </c>
      <c r="H710" s="15">
        <v>45</v>
      </c>
      <c r="I710" s="15">
        <v>38453</v>
      </c>
      <c r="J710" s="15">
        <v>128468</v>
      </c>
      <c r="K710" s="15">
        <v>0.11</v>
      </c>
      <c r="L710" s="15" t="s">
        <v>19</v>
      </c>
      <c r="M710" s="15" t="s">
        <v>20</v>
      </c>
      <c r="N710" s="17" t="s">
        <v>21</v>
      </c>
      <c r="O710" s="5" t="str">
        <f>IF(LEN(TBL_Employees[[#This Row],[Exit Date]])&gt;0,"Not_Active","Active")</f>
        <v>Active</v>
      </c>
      <c r="P710" s="6">
        <f>IF(TBL_Employees[[#This Row],[Emp_status]]="Not_Active",0,1)</f>
        <v>1</v>
      </c>
      <c r="Q710" s="7">
        <f>IFERROR(TBL_Employees[[#This Row],[Bonus %]]*TBL_Employees[[#This Row],[Annual Salary]],0)</f>
        <v>14131.48</v>
      </c>
      <c r="R710" s="7">
        <f>TBL_Employees[[#This Row],[Bonus Amount]]+TBL_Employees[[#This Row],[Annual Salary]]</f>
        <v>142599.48000000001</v>
      </c>
      <c r="S710" s="6">
        <f>YEAR(TBL_Employees[[#This Row],[Hire Date]])</f>
        <v>2005</v>
      </c>
      <c r="T710" s="6">
        <f>WEEKNUM(TBL_Employees[[#This Row],[Hire Date]],1)</f>
        <v>16</v>
      </c>
      <c r="U710" s="6" t="str">
        <f>TEXT(TBL_Employees[[#This Row],[Hire Date]],"dddd")</f>
        <v>Monday</v>
      </c>
    </row>
    <row r="711" spans="1:21" x14ac:dyDescent="0.2">
      <c r="A711" s="15" t="s">
        <v>826</v>
      </c>
      <c r="B711" s="15" t="s">
        <v>1529</v>
      </c>
      <c r="C711" s="15" t="s">
        <v>62</v>
      </c>
      <c r="D711" s="15" t="s">
        <v>50</v>
      </c>
      <c r="E711" s="15" t="s">
        <v>32</v>
      </c>
      <c r="F711" s="15" t="s">
        <v>28</v>
      </c>
      <c r="G711" s="15" t="s">
        <v>47</v>
      </c>
      <c r="H711" s="15">
        <v>42</v>
      </c>
      <c r="I711" s="15">
        <v>40692</v>
      </c>
      <c r="J711" s="15">
        <v>102440</v>
      </c>
      <c r="K711" s="15">
        <v>0.06</v>
      </c>
      <c r="L711" s="15" t="s">
        <v>19</v>
      </c>
      <c r="M711" s="15" t="s">
        <v>20</v>
      </c>
      <c r="N711" s="17" t="s">
        <v>21</v>
      </c>
      <c r="O711" s="5" t="str">
        <f>IF(LEN(TBL_Employees[[#This Row],[Exit Date]])&gt;0,"Not_Active","Active")</f>
        <v>Active</v>
      </c>
      <c r="P711" s="6">
        <f>IF(TBL_Employees[[#This Row],[Emp_status]]="Not_Active",0,1)</f>
        <v>1</v>
      </c>
      <c r="Q711" s="7">
        <f>IFERROR(TBL_Employees[[#This Row],[Bonus %]]*TBL_Employees[[#This Row],[Annual Salary]],0)</f>
        <v>6146.4</v>
      </c>
      <c r="R711" s="7">
        <f>TBL_Employees[[#This Row],[Bonus Amount]]+TBL_Employees[[#This Row],[Annual Salary]]</f>
        <v>108586.4</v>
      </c>
      <c r="S711" s="6">
        <f>YEAR(TBL_Employees[[#This Row],[Hire Date]])</f>
        <v>2011</v>
      </c>
      <c r="T711" s="6">
        <f>WEEKNUM(TBL_Employees[[#This Row],[Hire Date]],1)</f>
        <v>23</v>
      </c>
      <c r="U711" s="6" t="str">
        <f>TEXT(TBL_Employees[[#This Row],[Hire Date]],"dddd")</f>
        <v>Sunday</v>
      </c>
    </row>
    <row r="712" spans="1:21" x14ac:dyDescent="0.2">
      <c r="A712" s="15" t="s">
        <v>390</v>
      </c>
      <c r="B712" s="15" t="s">
        <v>1530</v>
      </c>
      <c r="C712" s="15" t="s">
        <v>14</v>
      </c>
      <c r="D712" s="15" t="s">
        <v>27</v>
      </c>
      <c r="E712" s="15" t="s">
        <v>44</v>
      </c>
      <c r="F712" s="15" t="s">
        <v>28</v>
      </c>
      <c r="G712" s="15" t="s">
        <v>47</v>
      </c>
      <c r="H712" s="15">
        <v>59</v>
      </c>
      <c r="I712" s="15">
        <v>40542</v>
      </c>
      <c r="J712" s="15">
        <v>246619</v>
      </c>
      <c r="K712" s="15">
        <v>0.36</v>
      </c>
      <c r="L712" s="15" t="s">
        <v>19</v>
      </c>
      <c r="M712" s="15" t="s">
        <v>45</v>
      </c>
      <c r="N712" s="17" t="s">
        <v>21</v>
      </c>
      <c r="O712" s="5" t="str">
        <f>IF(LEN(TBL_Employees[[#This Row],[Exit Date]])&gt;0,"Not_Active","Active")</f>
        <v>Active</v>
      </c>
      <c r="P712" s="6">
        <f>IF(TBL_Employees[[#This Row],[Emp_status]]="Not_Active",0,1)</f>
        <v>1</v>
      </c>
      <c r="Q712" s="7">
        <f>IFERROR(TBL_Employees[[#This Row],[Bonus %]]*TBL_Employees[[#This Row],[Annual Salary]],0)</f>
        <v>88782.84</v>
      </c>
      <c r="R712" s="7">
        <f>TBL_Employees[[#This Row],[Bonus Amount]]+TBL_Employees[[#This Row],[Annual Salary]]</f>
        <v>335401.83999999997</v>
      </c>
      <c r="S712" s="6">
        <f>YEAR(TBL_Employees[[#This Row],[Hire Date]])</f>
        <v>2010</v>
      </c>
      <c r="T712" s="6">
        <f>WEEKNUM(TBL_Employees[[#This Row],[Hire Date]],1)</f>
        <v>53</v>
      </c>
      <c r="U712" s="6" t="str">
        <f>TEXT(TBL_Employees[[#This Row],[Hire Date]],"dddd")</f>
        <v>Thursday</v>
      </c>
    </row>
    <row r="713" spans="1:21" x14ac:dyDescent="0.2">
      <c r="A713" s="15" t="s">
        <v>1531</v>
      </c>
      <c r="B713" s="15" t="s">
        <v>318</v>
      </c>
      <c r="C713" s="15" t="s">
        <v>62</v>
      </c>
      <c r="D713" s="15" t="s">
        <v>23</v>
      </c>
      <c r="E713" s="15" t="s">
        <v>32</v>
      </c>
      <c r="F713" s="15" t="s">
        <v>17</v>
      </c>
      <c r="G713" s="15" t="s">
        <v>51</v>
      </c>
      <c r="H713" s="15">
        <v>42</v>
      </c>
      <c r="I713" s="15">
        <v>43058</v>
      </c>
      <c r="J713" s="15">
        <v>101143</v>
      </c>
      <c r="K713" s="15">
        <v>0.06</v>
      </c>
      <c r="L713" s="15" t="s">
        <v>19</v>
      </c>
      <c r="M713" s="15" t="s">
        <v>45</v>
      </c>
      <c r="N713" s="17" t="s">
        <v>21</v>
      </c>
      <c r="O713" s="5" t="str">
        <f>IF(LEN(TBL_Employees[[#This Row],[Exit Date]])&gt;0,"Not_Active","Active")</f>
        <v>Active</v>
      </c>
      <c r="P713" s="6">
        <f>IF(TBL_Employees[[#This Row],[Emp_status]]="Not_Active",0,1)</f>
        <v>1</v>
      </c>
      <c r="Q713" s="7">
        <f>IFERROR(TBL_Employees[[#This Row],[Bonus %]]*TBL_Employees[[#This Row],[Annual Salary]],0)</f>
        <v>6068.58</v>
      </c>
      <c r="R713" s="7">
        <f>TBL_Employees[[#This Row],[Bonus Amount]]+TBL_Employees[[#This Row],[Annual Salary]]</f>
        <v>107211.58</v>
      </c>
      <c r="S713" s="6">
        <f>YEAR(TBL_Employees[[#This Row],[Hire Date]])</f>
        <v>2017</v>
      </c>
      <c r="T713" s="6">
        <f>WEEKNUM(TBL_Employees[[#This Row],[Hire Date]],1)</f>
        <v>47</v>
      </c>
      <c r="U713" s="6" t="str">
        <f>TEXT(TBL_Employees[[#This Row],[Hire Date]],"dddd")</f>
        <v>Sunday</v>
      </c>
    </row>
    <row r="714" spans="1:21" x14ac:dyDescent="0.2">
      <c r="A714" s="15" t="s">
        <v>1532</v>
      </c>
      <c r="B714" s="15" t="s">
        <v>1533</v>
      </c>
      <c r="C714" s="15" t="s">
        <v>83</v>
      </c>
      <c r="D714" s="15" t="s">
        <v>23</v>
      </c>
      <c r="E714" s="15" t="s">
        <v>36</v>
      </c>
      <c r="F714" s="15" t="s">
        <v>17</v>
      </c>
      <c r="G714" s="15" t="s">
        <v>51</v>
      </c>
      <c r="H714" s="15">
        <v>45</v>
      </c>
      <c r="I714" s="15">
        <v>38639</v>
      </c>
      <c r="J714" s="15">
        <v>51404</v>
      </c>
      <c r="K714" s="15">
        <v>0</v>
      </c>
      <c r="L714" s="15" t="s">
        <v>52</v>
      </c>
      <c r="M714" s="15" t="s">
        <v>81</v>
      </c>
      <c r="N714" s="17">
        <v>40153</v>
      </c>
      <c r="O714" s="5" t="str">
        <f>IF(LEN(TBL_Employees[[#This Row],[Exit Date]])&gt;0,"Not_Active","Active")</f>
        <v>Not_Active</v>
      </c>
      <c r="P714" s="6">
        <f>IF(TBL_Employees[[#This Row],[Emp_status]]="Not_Active",0,1)</f>
        <v>0</v>
      </c>
      <c r="Q714" s="7">
        <f>IFERROR(TBL_Employees[[#This Row],[Bonus %]]*TBL_Employees[[#This Row],[Annual Salary]],0)</f>
        <v>0</v>
      </c>
      <c r="R714" s="7">
        <f>TBL_Employees[[#This Row],[Bonus Amount]]+TBL_Employees[[#This Row],[Annual Salary]]</f>
        <v>51404</v>
      </c>
      <c r="S714" s="6">
        <f>YEAR(TBL_Employees[[#This Row],[Hire Date]])</f>
        <v>2005</v>
      </c>
      <c r="T714" s="6">
        <f>WEEKNUM(TBL_Employees[[#This Row],[Hire Date]],1)</f>
        <v>42</v>
      </c>
      <c r="U714" s="6" t="str">
        <f>TEXT(TBL_Employees[[#This Row],[Hire Date]],"dddd")</f>
        <v>Friday</v>
      </c>
    </row>
    <row r="715" spans="1:21" x14ac:dyDescent="0.2">
      <c r="A715" s="15" t="s">
        <v>1534</v>
      </c>
      <c r="B715" s="15" t="s">
        <v>1535</v>
      </c>
      <c r="C715" s="15" t="s">
        <v>129</v>
      </c>
      <c r="D715" s="15" t="s">
        <v>31</v>
      </c>
      <c r="E715" s="15" t="s">
        <v>44</v>
      </c>
      <c r="F715" s="15" t="s">
        <v>28</v>
      </c>
      <c r="G715" s="15" t="s">
        <v>18</v>
      </c>
      <c r="H715" s="15">
        <v>45</v>
      </c>
      <c r="I715" s="15">
        <v>42329</v>
      </c>
      <c r="J715" s="15">
        <v>87292</v>
      </c>
      <c r="K715" s="15">
        <v>0</v>
      </c>
      <c r="L715" s="15" t="s">
        <v>19</v>
      </c>
      <c r="M715" s="15" t="s">
        <v>29</v>
      </c>
      <c r="N715" s="17" t="s">
        <v>21</v>
      </c>
      <c r="O715" s="5" t="str">
        <f>IF(LEN(TBL_Employees[[#This Row],[Exit Date]])&gt;0,"Not_Active","Active")</f>
        <v>Active</v>
      </c>
      <c r="P715" s="6">
        <f>IF(TBL_Employees[[#This Row],[Emp_status]]="Not_Active",0,1)</f>
        <v>1</v>
      </c>
      <c r="Q715" s="7">
        <f>IFERROR(TBL_Employees[[#This Row],[Bonus %]]*TBL_Employees[[#This Row],[Annual Salary]],0)</f>
        <v>0</v>
      </c>
      <c r="R715" s="7">
        <f>TBL_Employees[[#This Row],[Bonus Amount]]+TBL_Employees[[#This Row],[Annual Salary]]</f>
        <v>87292</v>
      </c>
      <c r="S715" s="6">
        <f>YEAR(TBL_Employees[[#This Row],[Hire Date]])</f>
        <v>2015</v>
      </c>
      <c r="T715" s="6">
        <f>WEEKNUM(TBL_Employees[[#This Row],[Hire Date]],1)</f>
        <v>47</v>
      </c>
      <c r="U715" s="6" t="str">
        <f>TEXT(TBL_Employees[[#This Row],[Hire Date]],"dddd")</f>
        <v>Saturday</v>
      </c>
    </row>
    <row r="716" spans="1:21" x14ac:dyDescent="0.2">
      <c r="A716" s="15" t="s">
        <v>1536</v>
      </c>
      <c r="B716" s="15" t="s">
        <v>1537</v>
      </c>
      <c r="C716" s="15" t="s">
        <v>40</v>
      </c>
      <c r="D716" s="15" t="s">
        <v>43</v>
      </c>
      <c r="E716" s="15" t="s">
        <v>44</v>
      </c>
      <c r="F716" s="15" t="s">
        <v>17</v>
      </c>
      <c r="G716" s="15" t="s">
        <v>24</v>
      </c>
      <c r="H716" s="15">
        <v>28</v>
      </c>
      <c r="I716" s="15">
        <v>43810</v>
      </c>
      <c r="J716" s="15">
        <v>182321</v>
      </c>
      <c r="K716" s="15">
        <v>0.28000000000000003</v>
      </c>
      <c r="L716" s="15" t="s">
        <v>33</v>
      </c>
      <c r="M716" s="15" t="s">
        <v>60</v>
      </c>
      <c r="N716" s="17" t="s">
        <v>21</v>
      </c>
      <c r="O716" s="5" t="str">
        <f>IF(LEN(TBL_Employees[[#This Row],[Exit Date]])&gt;0,"Not_Active","Active")</f>
        <v>Active</v>
      </c>
      <c r="P716" s="6">
        <f>IF(TBL_Employees[[#This Row],[Emp_status]]="Not_Active",0,1)</f>
        <v>1</v>
      </c>
      <c r="Q716" s="7">
        <f>IFERROR(TBL_Employees[[#This Row],[Bonus %]]*TBL_Employees[[#This Row],[Annual Salary]],0)</f>
        <v>51049.880000000005</v>
      </c>
      <c r="R716" s="7">
        <f>TBL_Employees[[#This Row],[Bonus Amount]]+TBL_Employees[[#This Row],[Annual Salary]]</f>
        <v>233370.88</v>
      </c>
      <c r="S716" s="6">
        <f>YEAR(TBL_Employees[[#This Row],[Hire Date]])</f>
        <v>2019</v>
      </c>
      <c r="T716" s="6">
        <f>WEEKNUM(TBL_Employees[[#This Row],[Hire Date]],1)</f>
        <v>50</v>
      </c>
      <c r="U716" s="6" t="str">
        <f>TEXT(TBL_Employees[[#This Row],[Hire Date]],"dddd")</f>
        <v>Wednesday</v>
      </c>
    </row>
    <row r="717" spans="1:21" x14ac:dyDescent="0.2">
      <c r="A717" s="15" t="s">
        <v>121</v>
      </c>
      <c r="B717" s="15" t="s">
        <v>1538</v>
      </c>
      <c r="C717" s="15" t="s">
        <v>76</v>
      </c>
      <c r="D717" s="15" t="s">
        <v>27</v>
      </c>
      <c r="E717" s="15" t="s">
        <v>32</v>
      </c>
      <c r="F717" s="15" t="s">
        <v>28</v>
      </c>
      <c r="G717" s="15" t="s">
        <v>18</v>
      </c>
      <c r="H717" s="15">
        <v>51</v>
      </c>
      <c r="I717" s="15">
        <v>41697</v>
      </c>
      <c r="J717" s="15">
        <v>53929</v>
      </c>
      <c r="K717" s="15">
        <v>0</v>
      </c>
      <c r="L717" s="15" t="s">
        <v>19</v>
      </c>
      <c r="M717" s="15" t="s">
        <v>45</v>
      </c>
      <c r="N717" s="17">
        <v>43091</v>
      </c>
      <c r="O717" s="5" t="str">
        <f>IF(LEN(TBL_Employees[[#This Row],[Exit Date]])&gt;0,"Not_Active","Active")</f>
        <v>Not_Active</v>
      </c>
      <c r="P717" s="6">
        <f>IF(TBL_Employees[[#This Row],[Emp_status]]="Not_Active",0,1)</f>
        <v>0</v>
      </c>
      <c r="Q717" s="7">
        <f>IFERROR(TBL_Employees[[#This Row],[Bonus %]]*TBL_Employees[[#This Row],[Annual Salary]],0)</f>
        <v>0</v>
      </c>
      <c r="R717" s="7">
        <f>TBL_Employees[[#This Row],[Bonus Amount]]+TBL_Employees[[#This Row],[Annual Salary]]</f>
        <v>53929</v>
      </c>
      <c r="S717" s="6">
        <f>YEAR(TBL_Employees[[#This Row],[Hire Date]])</f>
        <v>2014</v>
      </c>
      <c r="T717" s="6">
        <f>WEEKNUM(TBL_Employees[[#This Row],[Hire Date]],1)</f>
        <v>9</v>
      </c>
      <c r="U717" s="6" t="str">
        <f>TEXT(TBL_Employees[[#This Row],[Hire Date]],"dddd")</f>
        <v>Thursday</v>
      </c>
    </row>
    <row r="718" spans="1:21" x14ac:dyDescent="0.2">
      <c r="A718" s="15" t="s">
        <v>1539</v>
      </c>
      <c r="B718" s="15" t="s">
        <v>1540</v>
      </c>
      <c r="C718" s="15" t="s">
        <v>14</v>
      </c>
      <c r="D718" s="15" t="s">
        <v>65</v>
      </c>
      <c r="E718" s="15" t="s">
        <v>36</v>
      </c>
      <c r="F718" s="15" t="s">
        <v>17</v>
      </c>
      <c r="G718" s="15" t="s">
        <v>24</v>
      </c>
      <c r="H718" s="15">
        <v>38</v>
      </c>
      <c r="I718" s="15">
        <v>41256</v>
      </c>
      <c r="J718" s="15">
        <v>191571</v>
      </c>
      <c r="K718" s="15">
        <v>0.32</v>
      </c>
      <c r="L718" s="15" t="s">
        <v>19</v>
      </c>
      <c r="M718" s="15" t="s">
        <v>25</v>
      </c>
      <c r="N718" s="17" t="s">
        <v>21</v>
      </c>
      <c r="O718" s="5" t="str">
        <f>IF(LEN(TBL_Employees[[#This Row],[Exit Date]])&gt;0,"Not_Active","Active")</f>
        <v>Active</v>
      </c>
      <c r="P718" s="6">
        <f>IF(TBL_Employees[[#This Row],[Emp_status]]="Not_Active",0,1)</f>
        <v>1</v>
      </c>
      <c r="Q718" s="7">
        <f>IFERROR(TBL_Employees[[#This Row],[Bonus %]]*TBL_Employees[[#This Row],[Annual Salary]],0)</f>
        <v>61302.720000000001</v>
      </c>
      <c r="R718" s="7">
        <f>TBL_Employees[[#This Row],[Bonus Amount]]+TBL_Employees[[#This Row],[Annual Salary]]</f>
        <v>252873.72</v>
      </c>
      <c r="S718" s="6">
        <f>YEAR(TBL_Employees[[#This Row],[Hire Date]])</f>
        <v>2012</v>
      </c>
      <c r="T718" s="6">
        <f>WEEKNUM(TBL_Employees[[#This Row],[Hire Date]],1)</f>
        <v>50</v>
      </c>
      <c r="U718" s="6" t="str">
        <f>TEXT(TBL_Employees[[#This Row],[Hire Date]],"dddd")</f>
        <v>Thursday</v>
      </c>
    </row>
    <row r="719" spans="1:21" x14ac:dyDescent="0.2">
      <c r="A719" s="15" t="s">
        <v>112</v>
      </c>
      <c r="B719" s="15" t="s">
        <v>1541</v>
      </c>
      <c r="C719" s="15" t="s">
        <v>61</v>
      </c>
      <c r="D719" s="15" t="s">
        <v>65</v>
      </c>
      <c r="E719" s="15" t="s">
        <v>32</v>
      </c>
      <c r="F719" s="15" t="s">
        <v>17</v>
      </c>
      <c r="G719" s="15" t="s">
        <v>18</v>
      </c>
      <c r="H719" s="15">
        <v>62</v>
      </c>
      <c r="I719" s="15">
        <v>39843</v>
      </c>
      <c r="J719" s="15">
        <v>150555</v>
      </c>
      <c r="K719" s="15">
        <v>0.13</v>
      </c>
      <c r="L719" s="15" t="s">
        <v>19</v>
      </c>
      <c r="M719" s="15" t="s">
        <v>39</v>
      </c>
      <c r="N719" s="17" t="s">
        <v>21</v>
      </c>
      <c r="O719" s="5" t="str">
        <f>IF(LEN(TBL_Employees[[#This Row],[Exit Date]])&gt;0,"Not_Active","Active")</f>
        <v>Active</v>
      </c>
      <c r="P719" s="6">
        <f>IF(TBL_Employees[[#This Row],[Emp_status]]="Not_Active",0,1)</f>
        <v>1</v>
      </c>
      <c r="Q719" s="7">
        <f>IFERROR(TBL_Employees[[#This Row],[Bonus %]]*TBL_Employees[[#This Row],[Annual Salary]],0)</f>
        <v>19572.150000000001</v>
      </c>
      <c r="R719" s="7">
        <f>TBL_Employees[[#This Row],[Bonus Amount]]+TBL_Employees[[#This Row],[Annual Salary]]</f>
        <v>170127.15</v>
      </c>
      <c r="S719" s="6">
        <f>YEAR(TBL_Employees[[#This Row],[Hire Date]])</f>
        <v>2009</v>
      </c>
      <c r="T719" s="6">
        <f>WEEKNUM(TBL_Employees[[#This Row],[Hire Date]],1)</f>
        <v>5</v>
      </c>
      <c r="U719" s="6" t="str">
        <f>TEXT(TBL_Employees[[#This Row],[Hire Date]],"dddd")</f>
        <v>Friday</v>
      </c>
    </row>
    <row r="720" spans="1:21" x14ac:dyDescent="0.2">
      <c r="A720" s="15" t="s">
        <v>246</v>
      </c>
      <c r="B720" s="15" t="s">
        <v>1542</v>
      </c>
      <c r="C720" s="15" t="s">
        <v>62</v>
      </c>
      <c r="D720" s="15" t="s">
        <v>15</v>
      </c>
      <c r="E720" s="15" t="s">
        <v>32</v>
      </c>
      <c r="F720" s="15" t="s">
        <v>28</v>
      </c>
      <c r="G720" s="15" t="s">
        <v>24</v>
      </c>
      <c r="H720" s="15">
        <v>52</v>
      </c>
      <c r="I720" s="15">
        <v>40091</v>
      </c>
      <c r="J720" s="15">
        <v>122890</v>
      </c>
      <c r="K720" s="15">
        <v>7.0000000000000007E-2</v>
      </c>
      <c r="L720" s="15" t="s">
        <v>33</v>
      </c>
      <c r="M720" s="15" t="s">
        <v>74</v>
      </c>
      <c r="N720" s="17" t="s">
        <v>21</v>
      </c>
      <c r="O720" s="5" t="str">
        <f>IF(LEN(TBL_Employees[[#This Row],[Exit Date]])&gt;0,"Not_Active","Active")</f>
        <v>Active</v>
      </c>
      <c r="P720" s="6">
        <f>IF(TBL_Employees[[#This Row],[Emp_status]]="Not_Active",0,1)</f>
        <v>1</v>
      </c>
      <c r="Q720" s="7">
        <f>IFERROR(TBL_Employees[[#This Row],[Bonus %]]*TBL_Employees[[#This Row],[Annual Salary]],0)</f>
        <v>8602.3000000000011</v>
      </c>
      <c r="R720" s="7">
        <f>TBL_Employees[[#This Row],[Bonus Amount]]+TBL_Employees[[#This Row],[Annual Salary]]</f>
        <v>131492.29999999999</v>
      </c>
      <c r="S720" s="6">
        <f>YEAR(TBL_Employees[[#This Row],[Hire Date]])</f>
        <v>2009</v>
      </c>
      <c r="T720" s="6">
        <f>WEEKNUM(TBL_Employees[[#This Row],[Hire Date]],1)</f>
        <v>41</v>
      </c>
      <c r="U720" s="6" t="str">
        <f>TEXT(TBL_Employees[[#This Row],[Hire Date]],"dddd")</f>
        <v>Monday</v>
      </c>
    </row>
    <row r="721" spans="1:21" x14ac:dyDescent="0.2">
      <c r="A721" s="15" t="s">
        <v>1543</v>
      </c>
      <c r="B721" s="15" t="s">
        <v>1544</v>
      </c>
      <c r="C721" s="15" t="s">
        <v>14</v>
      </c>
      <c r="D721" s="15" t="s">
        <v>15</v>
      </c>
      <c r="E721" s="15" t="s">
        <v>16</v>
      </c>
      <c r="F721" s="15" t="s">
        <v>28</v>
      </c>
      <c r="G721" s="15" t="s">
        <v>24</v>
      </c>
      <c r="H721" s="15">
        <v>52</v>
      </c>
      <c r="I721" s="15">
        <v>35576</v>
      </c>
      <c r="J721" s="15">
        <v>216999</v>
      </c>
      <c r="K721" s="15">
        <v>0.37</v>
      </c>
      <c r="L721" s="15" t="s">
        <v>19</v>
      </c>
      <c r="M721" s="15" t="s">
        <v>45</v>
      </c>
      <c r="N721" s="17" t="s">
        <v>21</v>
      </c>
      <c r="O721" s="5" t="str">
        <f>IF(LEN(TBL_Employees[[#This Row],[Exit Date]])&gt;0,"Not_Active","Active")</f>
        <v>Active</v>
      </c>
      <c r="P721" s="6">
        <f>IF(TBL_Employees[[#This Row],[Emp_status]]="Not_Active",0,1)</f>
        <v>1</v>
      </c>
      <c r="Q721" s="7">
        <f>IFERROR(TBL_Employees[[#This Row],[Bonus %]]*TBL_Employees[[#This Row],[Annual Salary]],0)</f>
        <v>80289.63</v>
      </c>
      <c r="R721" s="7">
        <f>TBL_Employees[[#This Row],[Bonus Amount]]+TBL_Employees[[#This Row],[Annual Salary]]</f>
        <v>297288.63</v>
      </c>
      <c r="S721" s="6">
        <f>YEAR(TBL_Employees[[#This Row],[Hire Date]])</f>
        <v>1997</v>
      </c>
      <c r="T721" s="6">
        <f>WEEKNUM(TBL_Employees[[#This Row],[Hire Date]],1)</f>
        <v>22</v>
      </c>
      <c r="U721" s="6" t="str">
        <f>TEXT(TBL_Employees[[#This Row],[Hire Date]],"dddd")</f>
        <v>Monday</v>
      </c>
    </row>
    <row r="722" spans="1:21" x14ac:dyDescent="0.2">
      <c r="A722" s="15" t="s">
        <v>1545</v>
      </c>
      <c r="B722" s="15" t="s">
        <v>1546</v>
      </c>
      <c r="C722" s="15" t="s">
        <v>62</v>
      </c>
      <c r="D722" s="15" t="s">
        <v>23</v>
      </c>
      <c r="E722" s="15" t="s">
        <v>32</v>
      </c>
      <c r="F722" s="15" t="s">
        <v>28</v>
      </c>
      <c r="G722" s="15" t="s">
        <v>24</v>
      </c>
      <c r="H722" s="15">
        <v>48</v>
      </c>
      <c r="I722" s="15">
        <v>42201</v>
      </c>
      <c r="J722" s="15">
        <v>110565</v>
      </c>
      <c r="K722" s="15">
        <v>0.09</v>
      </c>
      <c r="L722" s="15" t="s">
        <v>33</v>
      </c>
      <c r="M722" s="15" t="s">
        <v>60</v>
      </c>
      <c r="N722" s="17" t="s">
        <v>21</v>
      </c>
      <c r="O722" s="5" t="str">
        <f>IF(LEN(TBL_Employees[[#This Row],[Exit Date]])&gt;0,"Not_Active","Active")</f>
        <v>Active</v>
      </c>
      <c r="P722" s="6">
        <f>IF(TBL_Employees[[#This Row],[Emp_status]]="Not_Active",0,1)</f>
        <v>1</v>
      </c>
      <c r="Q722" s="7">
        <f>IFERROR(TBL_Employees[[#This Row],[Bonus %]]*TBL_Employees[[#This Row],[Annual Salary]],0)</f>
        <v>9950.85</v>
      </c>
      <c r="R722" s="7">
        <f>TBL_Employees[[#This Row],[Bonus Amount]]+TBL_Employees[[#This Row],[Annual Salary]]</f>
        <v>120515.85</v>
      </c>
      <c r="S722" s="6">
        <f>YEAR(TBL_Employees[[#This Row],[Hire Date]])</f>
        <v>2015</v>
      </c>
      <c r="T722" s="6">
        <f>WEEKNUM(TBL_Employees[[#This Row],[Hire Date]],1)</f>
        <v>29</v>
      </c>
      <c r="U722" s="6" t="str">
        <f>TEXT(TBL_Employees[[#This Row],[Hire Date]],"dddd")</f>
        <v>Thursday</v>
      </c>
    </row>
    <row r="723" spans="1:21" x14ac:dyDescent="0.2">
      <c r="A723" s="15" t="s">
        <v>307</v>
      </c>
      <c r="B723" s="15" t="s">
        <v>1547</v>
      </c>
      <c r="C723" s="15" t="s">
        <v>73</v>
      </c>
      <c r="D723" s="15" t="s">
        <v>27</v>
      </c>
      <c r="E723" s="15" t="s">
        <v>44</v>
      </c>
      <c r="F723" s="15" t="s">
        <v>28</v>
      </c>
      <c r="G723" s="15" t="s">
        <v>18</v>
      </c>
      <c r="H723" s="15">
        <v>38</v>
      </c>
      <c r="I723" s="15">
        <v>42113</v>
      </c>
      <c r="J723" s="15">
        <v>48762</v>
      </c>
      <c r="K723" s="15">
        <v>0</v>
      </c>
      <c r="L723" s="15" t="s">
        <v>19</v>
      </c>
      <c r="M723" s="15" t="s">
        <v>63</v>
      </c>
      <c r="N723" s="17" t="s">
        <v>21</v>
      </c>
      <c r="O723" s="5" t="str">
        <f>IF(LEN(TBL_Employees[[#This Row],[Exit Date]])&gt;0,"Not_Active","Active")</f>
        <v>Active</v>
      </c>
      <c r="P723" s="6">
        <f>IF(TBL_Employees[[#This Row],[Emp_status]]="Not_Active",0,1)</f>
        <v>1</v>
      </c>
      <c r="Q723" s="7">
        <f>IFERROR(TBL_Employees[[#This Row],[Bonus %]]*TBL_Employees[[#This Row],[Annual Salary]],0)</f>
        <v>0</v>
      </c>
      <c r="R723" s="7">
        <f>TBL_Employees[[#This Row],[Bonus Amount]]+TBL_Employees[[#This Row],[Annual Salary]]</f>
        <v>48762</v>
      </c>
      <c r="S723" s="6">
        <f>YEAR(TBL_Employees[[#This Row],[Hire Date]])</f>
        <v>2015</v>
      </c>
      <c r="T723" s="6">
        <f>WEEKNUM(TBL_Employees[[#This Row],[Hire Date]],1)</f>
        <v>17</v>
      </c>
      <c r="U723" s="6" t="str">
        <f>TEXT(TBL_Employees[[#This Row],[Hire Date]],"dddd")</f>
        <v>Sunday</v>
      </c>
    </row>
    <row r="724" spans="1:21" x14ac:dyDescent="0.2">
      <c r="A724" s="15" t="s">
        <v>1548</v>
      </c>
      <c r="B724" s="15" t="s">
        <v>1549</v>
      </c>
      <c r="C724" s="15" t="s">
        <v>86</v>
      </c>
      <c r="D724" s="15" t="s">
        <v>31</v>
      </c>
      <c r="E724" s="15" t="s">
        <v>44</v>
      </c>
      <c r="F724" s="15" t="s">
        <v>17</v>
      </c>
      <c r="G724" s="15" t="s">
        <v>24</v>
      </c>
      <c r="H724" s="15">
        <v>51</v>
      </c>
      <c r="I724" s="15">
        <v>42777</v>
      </c>
      <c r="J724" s="15">
        <v>87036</v>
      </c>
      <c r="K724" s="15">
        <v>0</v>
      </c>
      <c r="L724" s="15" t="s">
        <v>33</v>
      </c>
      <c r="M724" s="15" t="s">
        <v>80</v>
      </c>
      <c r="N724" s="17" t="s">
        <v>21</v>
      </c>
      <c r="O724" s="5" t="str">
        <f>IF(LEN(TBL_Employees[[#This Row],[Exit Date]])&gt;0,"Not_Active","Active")</f>
        <v>Active</v>
      </c>
      <c r="P724" s="6">
        <f>IF(TBL_Employees[[#This Row],[Emp_status]]="Not_Active",0,1)</f>
        <v>1</v>
      </c>
      <c r="Q724" s="7">
        <f>IFERROR(TBL_Employees[[#This Row],[Bonus %]]*TBL_Employees[[#This Row],[Annual Salary]],0)</f>
        <v>0</v>
      </c>
      <c r="R724" s="7">
        <f>TBL_Employees[[#This Row],[Bonus Amount]]+TBL_Employees[[#This Row],[Annual Salary]]</f>
        <v>87036</v>
      </c>
      <c r="S724" s="6">
        <f>YEAR(TBL_Employees[[#This Row],[Hire Date]])</f>
        <v>2017</v>
      </c>
      <c r="T724" s="6">
        <f>WEEKNUM(TBL_Employees[[#This Row],[Hire Date]],1)</f>
        <v>6</v>
      </c>
      <c r="U724" s="6" t="str">
        <f>TEXT(TBL_Employees[[#This Row],[Hire Date]],"dddd")</f>
        <v>Saturday</v>
      </c>
    </row>
    <row r="725" spans="1:21" x14ac:dyDescent="0.2">
      <c r="A725" s="15" t="s">
        <v>239</v>
      </c>
      <c r="B725" s="15" t="s">
        <v>1550</v>
      </c>
      <c r="C725" s="15" t="s">
        <v>40</v>
      </c>
      <c r="D725" s="15" t="s">
        <v>43</v>
      </c>
      <c r="E725" s="15" t="s">
        <v>44</v>
      </c>
      <c r="F725" s="15" t="s">
        <v>28</v>
      </c>
      <c r="G725" s="15" t="s">
        <v>18</v>
      </c>
      <c r="H725" s="15">
        <v>32</v>
      </c>
      <c r="I725" s="15">
        <v>42702</v>
      </c>
      <c r="J725" s="15">
        <v>177443</v>
      </c>
      <c r="K725" s="15">
        <v>0.16</v>
      </c>
      <c r="L725" s="15" t="s">
        <v>19</v>
      </c>
      <c r="M725" s="15" t="s">
        <v>63</v>
      </c>
      <c r="N725" s="17" t="s">
        <v>21</v>
      </c>
      <c r="O725" s="5" t="str">
        <f>IF(LEN(TBL_Employees[[#This Row],[Exit Date]])&gt;0,"Not_Active","Active")</f>
        <v>Active</v>
      </c>
      <c r="P725" s="6">
        <f>IF(TBL_Employees[[#This Row],[Emp_status]]="Not_Active",0,1)</f>
        <v>1</v>
      </c>
      <c r="Q725" s="7">
        <f>IFERROR(TBL_Employees[[#This Row],[Bonus %]]*TBL_Employees[[#This Row],[Annual Salary]],0)</f>
        <v>28390.880000000001</v>
      </c>
      <c r="R725" s="7">
        <f>TBL_Employees[[#This Row],[Bonus Amount]]+TBL_Employees[[#This Row],[Annual Salary]]</f>
        <v>205833.88</v>
      </c>
      <c r="S725" s="6">
        <f>YEAR(TBL_Employees[[#This Row],[Hire Date]])</f>
        <v>2016</v>
      </c>
      <c r="T725" s="6">
        <f>WEEKNUM(TBL_Employees[[#This Row],[Hire Date]],1)</f>
        <v>49</v>
      </c>
      <c r="U725" s="6" t="str">
        <f>TEXT(TBL_Employees[[#This Row],[Hire Date]],"dddd")</f>
        <v>Monday</v>
      </c>
    </row>
    <row r="726" spans="1:21" x14ac:dyDescent="0.2">
      <c r="A726" s="15" t="s">
        <v>247</v>
      </c>
      <c r="B726" s="15" t="s">
        <v>1551</v>
      </c>
      <c r="C726" s="15" t="s">
        <v>26</v>
      </c>
      <c r="D726" s="15" t="s">
        <v>27</v>
      </c>
      <c r="E726" s="15" t="s">
        <v>16</v>
      </c>
      <c r="F726" s="15" t="s">
        <v>17</v>
      </c>
      <c r="G726" s="15" t="s">
        <v>24</v>
      </c>
      <c r="H726" s="15">
        <v>36</v>
      </c>
      <c r="I726" s="15">
        <v>42489</v>
      </c>
      <c r="J726" s="15">
        <v>75862</v>
      </c>
      <c r="K726" s="15">
        <v>0</v>
      </c>
      <c r="L726" s="15" t="s">
        <v>19</v>
      </c>
      <c r="M726" s="15" t="s">
        <v>25</v>
      </c>
      <c r="N726" s="17" t="s">
        <v>21</v>
      </c>
      <c r="O726" s="5" t="str">
        <f>IF(LEN(TBL_Employees[[#This Row],[Exit Date]])&gt;0,"Not_Active","Active")</f>
        <v>Active</v>
      </c>
      <c r="P726" s="6">
        <f>IF(TBL_Employees[[#This Row],[Emp_status]]="Not_Active",0,1)</f>
        <v>1</v>
      </c>
      <c r="Q726" s="7">
        <f>IFERROR(TBL_Employees[[#This Row],[Bonus %]]*TBL_Employees[[#This Row],[Annual Salary]],0)</f>
        <v>0</v>
      </c>
      <c r="R726" s="7">
        <f>TBL_Employees[[#This Row],[Bonus Amount]]+TBL_Employees[[#This Row],[Annual Salary]]</f>
        <v>75862</v>
      </c>
      <c r="S726" s="6">
        <f>YEAR(TBL_Employees[[#This Row],[Hire Date]])</f>
        <v>2016</v>
      </c>
      <c r="T726" s="6">
        <f>WEEKNUM(TBL_Employees[[#This Row],[Hire Date]],1)</f>
        <v>18</v>
      </c>
      <c r="U726" s="6" t="str">
        <f>TEXT(TBL_Employees[[#This Row],[Hire Date]],"dddd")</f>
        <v>Friday</v>
      </c>
    </row>
    <row r="727" spans="1:21" x14ac:dyDescent="0.2">
      <c r="A727" s="15" t="s">
        <v>1552</v>
      </c>
      <c r="B727" s="15" t="s">
        <v>1553</v>
      </c>
      <c r="C727" s="15" t="s">
        <v>77</v>
      </c>
      <c r="D727" s="15" t="s">
        <v>23</v>
      </c>
      <c r="E727" s="15" t="s">
        <v>16</v>
      </c>
      <c r="F727" s="15" t="s">
        <v>17</v>
      </c>
      <c r="G727" s="15" t="s">
        <v>24</v>
      </c>
      <c r="H727" s="15">
        <v>45</v>
      </c>
      <c r="I727" s="15">
        <v>43581</v>
      </c>
      <c r="J727" s="15">
        <v>90870</v>
      </c>
      <c r="K727" s="15">
        <v>0</v>
      </c>
      <c r="L727" s="15" t="s">
        <v>19</v>
      </c>
      <c r="M727" s="15" t="s">
        <v>20</v>
      </c>
      <c r="N727" s="17" t="s">
        <v>21</v>
      </c>
      <c r="O727" s="5" t="str">
        <f>IF(LEN(TBL_Employees[[#This Row],[Exit Date]])&gt;0,"Not_Active","Active")</f>
        <v>Active</v>
      </c>
      <c r="P727" s="6">
        <f>IF(TBL_Employees[[#This Row],[Emp_status]]="Not_Active",0,1)</f>
        <v>1</v>
      </c>
      <c r="Q727" s="7">
        <f>IFERROR(TBL_Employees[[#This Row],[Bonus %]]*TBL_Employees[[#This Row],[Annual Salary]],0)</f>
        <v>0</v>
      </c>
      <c r="R727" s="7">
        <f>TBL_Employees[[#This Row],[Bonus Amount]]+TBL_Employees[[#This Row],[Annual Salary]]</f>
        <v>90870</v>
      </c>
      <c r="S727" s="6">
        <f>YEAR(TBL_Employees[[#This Row],[Hire Date]])</f>
        <v>2019</v>
      </c>
      <c r="T727" s="6">
        <f>WEEKNUM(TBL_Employees[[#This Row],[Hire Date]],1)</f>
        <v>17</v>
      </c>
      <c r="U727" s="6" t="str">
        <f>TEXT(TBL_Employees[[#This Row],[Hire Date]],"dddd")</f>
        <v>Friday</v>
      </c>
    </row>
    <row r="728" spans="1:21" x14ac:dyDescent="0.2">
      <c r="A728" s="15" t="s">
        <v>1554</v>
      </c>
      <c r="B728" s="15" t="s">
        <v>1555</v>
      </c>
      <c r="C728" s="15" t="s">
        <v>97</v>
      </c>
      <c r="D728" s="15" t="s">
        <v>31</v>
      </c>
      <c r="E728" s="15" t="s">
        <v>32</v>
      </c>
      <c r="F728" s="15" t="s">
        <v>17</v>
      </c>
      <c r="G728" s="15" t="s">
        <v>24</v>
      </c>
      <c r="H728" s="15">
        <v>32</v>
      </c>
      <c r="I728" s="15">
        <v>41977</v>
      </c>
      <c r="J728" s="15">
        <v>99202</v>
      </c>
      <c r="K728" s="15">
        <v>0.11</v>
      </c>
      <c r="L728" s="15" t="s">
        <v>19</v>
      </c>
      <c r="M728" s="15" t="s">
        <v>39</v>
      </c>
      <c r="N728" s="17" t="s">
        <v>21</v>
      </c>
      <c r="O728" s="5" t="str">
        <f>IF(LEN(TBL_Employees[[#This Row],[Exit Date]])&gt;0,"Not_Active","Active")</f>
        <v>Active</v>
      </c>
      <c r="P728" s="6">
        <f>IF(TBL_Employees[[#This Row],[Emp_status]]="Not_Active",0,1)</f>
        <v>1</v>
      </c>
      <c r="Q728" s="7">
        <f>IFERROR(TBL_Employees[[#This Row],[Bonus %]]*TBL_Employees[[#This Row],[Annual Salary]],0)</f>
        <v>10912.22</v>
      </c>
      <c r="R728" s="7">
        <f>TBL_Employees[[#This Row],[Bonus Amount]]+TBL_Employees[[#This Row],[Annual Salary]]</f>
        <v>110114.22</v>
      </c>
      <c r="S728" s="6">
        <f>YEAR(TBL_Employees[[#This Row],[Hire Date]])</f>
        <v>2014</v>
      </c>
      <c r="T728" s="6">
        <f>WEEKNUM(TBL_Employees[[#This Row],[Hire Date]],1)</f>
        <v>49</v>
      </c>
      <c r="U728" s="6" t="str">
        <f>TEXT(TBL_Employees[[#This Row],[Hire Date]],"dddd")</f>
        <v>Thursday</v>
      </c>
    </row>
    <row r="729" spans="1:21" x14ac:dyDescent="0.2">
      <c r="A729" s="15" t="s">
        <v>269</v>
      </c>
      <c r="B729" s="15" t="s">
        <v>1556</v>
      </c>
      <c r="C729" s="15" t="s">
        <v>42</v>
      </c>
      <c r="D729" s="15" t="s">
        <v>43</v>
      </c>
      <c r="E729" s="15" t="s">
        <v>32</v>
      </c>
      <c r="F729" s="15" t="s">
        <v>28</v>
      </c>
      <c r="G729" s="15" t="s">
        <v>24</v>
      </c>
      <c r="H729" s="15">
        <v>45</v>
      </c>
      <c r="I729" s="15">
        <v>39347</v>
      </c>
      <c r="J729" s="15">
        <v>92293</v>
      </c>
      <c r="K729" s="15">
        <v>0</v>
      </c>
      <c r="L729" s="15" t="s">
        <v>33</v>
      </c>
      <c r="M729" s="15" t="s">
        <v>34</v>
      </c>
      <c r="N729" s="17" t="s">
        <v>21</v>
      </c>
      <c r="O729" s="5" t="str">
        <f>IF(LEN(TBL_Employees[[#This Row],[Exit Date]])&gt;0,"Not_Active","Active")</f>
        <v>Active</v>
      </c>
      <c r="P729" s="6">
        <f>IF(TBL_Employees[[#This Row],[Emp_status]]="Not_Active",0,1)</f>
        <v>1</v>
      </c>
      <c r="Q729" s="7">
        <f>IFERROR(TBL_Employees[[#This Row],[Bonus %]]*TBL_Employees[[#This Row],[Annual Salary]],0)</f>
        <v>0</v>
      </c>
      <c r="R729" s="7">
        <f>TBL_Employees[[#This Row],[Bonus Amount]]+TBL_Employees[[#This Row],[Annual Salary]]</f>
        <v>92293</v>
      </c>
      <c r="S729" s="6">
        <f>YEAR(TBL_Employees[[#This Row],[Hire Date]])</f>
        <v>2007</v>
      </c>
      <c r="T729" s="6">
        <f>WEEKNUM(TBL_Employees[[#This Row],[Hire Date]],1)</f>
        <v>38</v>
      </c>
      <c r="U729" s="6" t="str">
        <f>TEXT(TBL_Employees[[#This Row],[Hire Date]],"dddd")</f>
        <v>Saturday</v>
      </c>
    </row>
    <row r="730" spans="1:21" x14ac:dyDescent="0.2">
      <c r="A730" s="15" t="s">
        <v>1557</v>
      </c>
      <c r="B730" s="15" t="s">
        <v>1558</v>
      </c>
      <c r="C730" s="15" t="s">
        <v>88</v>
      </c>
      <c r="D730" s="15" t="s">
        <v>27</v>
      </c>
      <c r="E730" s="15" t="s">
        <v>32</v>
      </c>
      <c r="F730" s="15" t="s">
        <v>28</v>
      </c>
      <c r="G730" s="15" t="s">
        <v>18</v>
      </c>
      <c r="H730" s="15">
        <v>54</v>
      </c>
      <c r="I730" s="15">
        <v>33785</v>
      </c>
      <c r="J730" s="15">
        <v>63196</v>
      </c>
      <c r="K730" s="15">
        <v>0</v>
      </c>
      <c r="L730" s="15" t="s">
        <v>19</v>
      </c>
      <c r="M730" s="15" t="s">
        <v>20</v>
      </c>
      <c r="N730" s="17">
        <v>41938</v>
      </c>
      <c r="O730" s="5" t="str">
        <f>IF(LEN(TBL_Employees[[#This Row],[Exit Date]])&gt;0,"Not_Active","Active")</f>
        <v>Not_Active</v>
      </c>
      <c r="P730" s="6">
        <f>IF(TBL_Employees[[#This Row],[Emp_status]]="Not_Active",0,1)</f>
        <v>0</v>
      </c>
      <c r="Q730" s="7">
        <f>IFERROR(TBL_Employees[[#This Row],[Bonus %]]*TBL_Employees[[#This Row],[Annual Salary]],0)</f>
        <v>0</v>
      </c>
      <c r="R730" s="7">
        <f>TBL_Employees[[#This Row],[Bonus Amount]]+TBL_Employees[[#This Row],[Annual Salary]]</f>
        <v>63196</v>
      </c>
      <c r="S730" s="6">
        <f>YEAR(TBL_Employees[[#This Row],[Hire Date]])</f>
        <v>1992</v>
      </c>
      <c r="T730" s="6">
        <f>WEEKNUM(TBL_Employees[[#This Row],[Hire Date]],1)</f>
        <v>27</v>
      </c>
      <c r="U730" s="6" t="str">
        <f>TEXT(TBL_Employees[[#This Row],[Hire Date]],"dddd")</f>
        <v>Tuesday</v>
      </c>
    </row>
    <row r="731" spans="1:21" x14ac:dyDescent="0.2">
      <c r="A731" s="15" t="s">
        <v>1559</v>
      </c>
      <c r="B731" s="15" t="s">
        <v>1560</v>
      </c>
      <c r="C731" s="15" t="s">
        <v>86</v>
      </c>
      <c r="D731" s="15" t="s">
        <v>31</v>
      </c>
      <c r="E731" s="15" t="s">
        <v>44</v>
      </c>
      <c r="F731" s="15" t="s">
        <v>17</v>
      </c>
      <c r="G731" s="15" t="s">
        <v>24</v>
      </c>
      <c r="H731" s="15">
        <v>48</v>
      </c>
      <c r="I731" s="15">
        <v>41032</v>
      </c>
      <c r="J731" s="15">
        <v>65340</v>
      </c>
      <c r="K731" s="15">
        <v>0</v>
      </c>
      <c r="L731" s="15" t="s">
        <v>33</v>
      </c>
      <c r="M731" s="15" t="s">
        <v>74</v>
      </c>
      <c r="N731" s="17">
        <v>43229</v>
      </c>
      <c r="O731" s="5" t="str">
        <f>IF(LEN(TBL_Employees[[#This Row],[Exit Date]])&gt;0,"Not_Active","Active")</f>
        <v>Not_Active</v>
      </c>
      <c r="P731" s="6">
        <f>IF(TBL_Employees[[#This Row],[Emp_status]]="Not_Active",0,1)</f>
        <v>0</v>
      </c>
      <c r="Q731" s="7">
        <f>IFERROR(TBL_Employees[[#This Row],[Bonus %]]*TBL_Employees[[#This Row],[Annual Salary]],0)</f>
        <v>0</v>
      </c>
      <c r="R731" s="7">
        <f>TBL_Employees[[#This Row],[Bonus Amount]]+TBL_Employees[[#This Row],[Annual Salary]]</f>
        <v>65340</v>
      </c>
      <c r="S731" s="6">
        <f>YEAR(TBL_Employees[[#This Row],[Hire Date]])</f>
        <v>2012</v>
      </c>
      <c r="T731" s="6">
        <f>WEEKNUM(TBL_Employees[[#This Row],[Hire Date]],1)</f>
        <v>18</v>
      </c>
      <c r="U731" s="6" t="str">
        <f>TEXT(TBL_Employees[[#This Row],[Hire Date]],"dddd")</f>
        <v>Thursday</v>
      </c>
    </row>
    <row r="732" spans="1:21" x14ac:dyDescent="0.2">
      <c r="A732" s="15" t="s">
        <v>109</v>
      </c>
      <c r="B732" s="15" t="s">
        <v>1561</v>
      </c>
      <c r="C732" s="15" t="s">
        <v>14</v>
      </c>
      <c r="D732" s="15" t="s">
        <v>43</v>
      </c>
      <c r="E732" s="15" t="s">
        <v>32</v>
      </c>
      <c r="F732" s="15" t="s">
        <v>28</v>
      </c>
      <c r="G732" s="15" t="s">
        <v>24</v>
      </c>
      <c r="H732" s="15">
        <v>45</v>
      </c>
      <c r="I732" s="15">
        <v>42271</v>
      </c>
      <c r="J732" s="15">
        <v>202680</v>
      </c>
      <c r="K732" s="15">
        <v>0.32</v>
      </c>
      <c r="L732" s="15" t="s">
        <v>19</v>
      </c>
      <c r="M732" s="15" t="s">
        <v>39</v>
      </c>
      <c r="N732" s="17">
        <v>44790</v>
      </c>
      <c r="O732" s="5" t="str">
        <f>IF(LEN(TBL_Employees[[#This Row],[Exit Date]])&gt;0,"Not_Active","Active")</f>
        <v>Not_Active</v>
      </c>
      <c r="P732" s="6">
        <f>IF(TBL_Employees[[#This Row],[Emp_status]]="Not_Active",0,1)</f>
        <v>0</v>
      </c>
      <c r="Q732" s="7">
        <f>IFERROR(TBL_Employees[[#This Row],[Bonus %]]*TBL_Employees[[#This Row],[Annual Salary]],0)</f>
        <v>64857.599999999999</v>
      </c>
      <c r="R732" s="7">
        <f>TBL_Employees[[#This Row],[Bonus Amount]]+TBL_Employees[[#This Row],[Annual Salary]]</f>
        <v>267537.59999999998</v>
      </c>
      <c r="S732" s="6">
        <f>YEAR(TBL_Employees[[#This Row],[Hire Date]])</f>
        <v>2015</v>
      </c>
      <c r="T732" s="6">
        <f>WEEKNUM(TBL_Employees[[#This Row],[Hire Date]],1)</f>
        <v>39</v>
      </c>
      <c r="U732" s="6" t="str">
        <f>TEXT(TBL_Employees[[#This Row],[Hire Date]],"dddd")</f>
        <v>Thursday</v>
      </c>
    </row>
    <row r="733" spans="1:21" x14ac:dyDescent="0.2">
      <c r="A733" s="15" t="s">
        <v>1562</v>
      </c>
      <c r="B733" s="15" t="s">
        <v>1563</v>
      </c>
      <c r="C733" s="15" t="s">
        <v>56</v>
      </c>
      <c r="D733" s="15" t="s">
        <v>27</v>
      </c>
      <c r="E733" s="15" t="s">
        <v>36</v>
      </c>
      <c r="F733" s="15" t="s">
        <v>17</v>
      </c>
      <c r="G733" s="15" t="s">
        <v>51</v>
      </c>
      <c r="H733" s="15">
        <v>46</v>
      </c>
      <c r="I733" s="15">
        <v>42849</v>
      </c>
      <c r="J733" s="15">
        <v>77461</v>
      </c>
      <c r="K733" s="15">
        <v>0.09</v>
      </c>
      <c r="L733" s="15" t="s">
        <v>52</v>
      </c>
      <c r="M733" s="15" t="s">
        <v>53</v>
      </c>
      <c r="N733" s="17" t="s">
        <v>21</v>
      </c>
      <c r="O733" s="5" t="str">
        <f>IF(LEN(TBL_Employees[[#This Row],[Exit Date]])&gt;0,"Not_Active","Active")</f>
        <v>Active</v>
      </c>
      <c r="P733" s="6">
        <f>IF(TBL_Employees[[#This Row],[Emp_status]]="Not_Active",0,1)</f>
        <v>1</v>
      </c>
      <c r="Q733" s="7">
        <f>IFERROR(TBL_Employees[[#This Row],[Bonus %]]*TBL_Employees[[#This Row],[Annual Salary]],0)</f>
        <v>6971.49</v>
      </c>
      <c r="R733" s="7">
        <f>TBL_Employees[[#This Row],[Bonus Amount]]+TBL_Employees[[#This Row],[Annual Salary]]</f>
        <v>84432.49</v>
      </c>
      <c r="S733" s="6">
        <f>YEAR(TBL_Employees[[#This Row],[Hire Date]])</f>
        <v>2017</v>
      </c>
      <c r="T733" s="6">
        <f>WEEKNUM(TBL_Employees[[#This Row],[Hire Date]],1)</f>
        <v>17</v>
      </c>
      <c r="U733" s="6" t="str">
        <f>TEXT(TBL_Employees[[#This Row],[Hire Date]],"dddd")</f>
        <v>Monday</v>
      </c>
    </row>
    <row r="734" spans="1:21" x14ac:dyDescent="0.2">
      <c r="A734" s="15" t="s">
        <v>222</v>
      </c>
      <c r="B734" s="15" t="s">
        <v>1564</v>
      </c>
      <c r="C734" s="15" t="s">
        <v>69</v>
      </c>
      <c r="D734" s="15" t="s">
        <v>31</v>
      </c>
      <c r="E734" s="15" t="s">
        <v>16</v>
      </c>
      <c r="F734" s="15" t="s">
        <v>17</v>
      </c>
      <c r="G734" s="15" t="s">
        <v>24</v>
      </c>
      <c r="H734" s="15">
        <v>40</v>
      </c>
      <c r="I734" s="15">
        <v>42622</v>
      </c>
      <c r="J734" s="15">
        <v>109680</v>
      </c>
      <c r="K734" s="15">
        <v>0</v>
      </c>
      <c r="L734" s="15" t="s">
        <v>33</v>
      </c>
      <c r="M734" s="15" t="s">
        <v>34</v>
      </c>
      <c r="N734" s="17" t="s">
        <v>21</v>
      </c>
      <c r="O734" s="5" t="str">
        <f>IF(LEN(TBL_Employees[[#This Row],[Exit Date]])&gt;0,"Not_Active","Active")</f>
        <v>Active</v>
      </c>
      <c r="P734" s="6">
        <f>IF(TBL_Employees[[#This Row],[Emp_status]]="Not_Active",0,1)</f>
        <v>1</v>
      </c>
      <c r="Q734" s="7">
        <f>IFERROR(TBL_Employees[[#This Row],[Bonus %]]*TBL_Employees[[#This Row],[Annual Salary]],0)</f>
        <v>0</v>
      </c>
      <c r="R734" s="7">
        <f>TBL_Employees[[#This Row],[Bonus Amount]]+TBL_Employees[[#This Row],[Annual Salary]]</f>
        <v>109680</v>
      </c>
      <c r="S734" s="6">
        <f>YEAR(TBL_Employees[[#This Row],[Hire Date]])</f>
        <v>2016</v>
      </c>
      <c r="T734" s="6">
        <f>WEEKNUM(TBL_Employees[[#This Row],[Hire Date]],1)</f>
        <v>37</v>
      </c>
      <c r="U734" s="6" t="str">
        <f>TEXT(TBL_Employees[[#This Row],[Hire Date]],"dddd")</f>
        <v>Friday</v>
      </c>
    </row>
    <row r="735" spans="1:21" x14ac:dyDescent="0.2">
      <c r="A735" s="15" t="s">
        <v>637</v>
      </c>
      <c r="B735" s="15" t="s">
        <v>1565</v>
      </c>
      <c r="C735" s="15" t="s">
        <v>40</v>
      </c>
      <c r="D735" s="15" t="s">
        <v>50</v>
      </c>
      <c r="E735" s="15" t="s">
        <v>36</v>
      </c>
      <c r="F735" s="15" t="s">
        <v>17</v>
      </c>
      <c r="G735" s="15" t="s">
        <v>47</v>
      </c>
      <c r="H735" s="15">
        <v>61</v>
      </c>
      <c r="I735" s="15">
        <v>35661</v>
      </c>
      <c r="J735" s="15">
        <v>159567</v>
      </c>
      <c r="K735" s="15">
        <v>0.28000000000000003</v>
      </c>
      <c r="L735" s="15" t="s">
        <v>19</v>
      </c>
      <c r="M735" s="15" t="s">
        <v>39</v>
      </c>
      <c r="N735" s="17" t="s">
        <v>21</v>
      </c>
      <c r="O735" s="5" t="str">
        <f>IF(LEN(TBL_Employees[[#This Row],[Exit Date]])&gt;0,"Not_Active","Active")</f>
        <v>Active</v>
      </c>
      <c r="P735" s="6">
        <f>IF(TBL_Employees[[#This Row],[Emp_status]]="Not_Active",0,1)</f>
        <v>1</v>
      </c>
      <c r="Q735" s="7">
        <f>IFERROR(TBL_Employees[[#This Row],[Bonus %]]*TBL_Employees[[#This Row],[Annual Salary]],0)</f>
        <v>44678.76</v>
      </c>
      <c r="R735" s="7">
        <f>TBL_Employees[[#This Row],[Bonus Amount]]+TBL_Employees[[#This Row],[Annual Salary]]</f>
        <v>204245.76000000001</v>
      </c>
      <c r="S735" s="6">
        <f>YEAR(TBL_Employees[[#This Row],[Hire Date]])</f>
        <v>1997</v>
      </c>
      <c r="T735" s="6">
        <f>WEEKNUM(TBL_Employees[[#This Row],[Hire Date]],1)</f>
        <v>34</v>
      </c>
      <c r="U735" s="6" t="str">
        <f>TEXT(TBL_Employees[[#This Row],[Hire Date]],"dddd")</f>
        <v>Tuesday</v>
      </c>
    </row>
    <row r="736" spans="1:21" x14ac:dyDescent="0.2">
      <c r="A736" s="15" t="s">
        <v>1566</v>
      </c>
      <c r="B736" s="15" t="s">
        <v>1567</v>
      </c>
      <c r="C736" s="15" t="s">
        <v>86</v>
      </c>
      <c r="D736" s="15" t="s">
        <v>31</v>
      </c>
      <c r="E736" s="15" t="s">
        <v>44</v>
      </c>
      <c r="F736" s="15" t="s">
        <v>28</v>
      </c>
      <c r="G736" s="15" t="s">
        <v>51</v>
      </c>
      <c r="H736" s="15">
        <v>54</v>
      </c>
      <c r="I736" s="15">
        <v>41237</v>
      </c>
      <c r="J736" s="15">
        <v>94407</v>
      </c>
      <c r="K736" s="15">
        <v>0</v>
      </c>
      <c r="L736" s="15" t="s">
        <v>52</v>
      </c>
      <c r="M736" s="15" t="s">
        <v>53</v>
      </c>
      <c r="N736" s="17" t="s">
        <v>21</v>
      </c>
      <c r="O736" s="5" t="str">
        <f>IF(LEN(TBL_Employees[[#This Row],[Exit Date]])&gt;0,"Not_Active","Active")</f>
        <v>Active</v>
      </c>
      <c r="P736" s="6">
        <f>IF(TBL_Employees[[#This Row],[Emp_status]]="Not_Active",0,1)</f>
        <v>1</v>
      </c>
      <c r="Q736" s="7">
        <f>IFERROR(TBL_Employees[[#This Row],[Bonus %]]*TBL_Employees[[#This Row],[Annual Salary]],0)</f>
        <v>0</v>
      </c>
      <c r="R736" s="7">
        <f>TBL_Employees[[#This Row],[Bonus Amount]]+TBL_Employees[[#This Row],[Annual Salary]]</f>
        <v>94407</v>
      </c>
      <c r="S736" s="6">
        <f>YEAR(TBL_Employees[[#This Row],[Hire Date]])</f>
        <v>2012</v>
      </c>
      <c r="T736" s="6">
        <f>WEEKNUM(TBL_Employees[[#This Row],[Hire Date]],1)</f>
        <v>47</v>
      </c>
      <c r="U736" s="6" t="str">
        <f>TEXT(TBL_Employees[[#This Row],[Hire Date]],"dddd")</f>
        <v>Saturday</v>
      </c>
    </row>
    <row r="737" spans="1:21" x14ac:dyDescent="0.2">
      <c r="A737" s="15" t="s">
        <v>224</v>
      </c>
      <c r="B737" s="15" t="s">
        <v>1568</v>
      </c>
      <c r="C737" s="15" t="s">
        <v>14</v>
      </c>
      <c r="D737" s="15" t="s">
        <v>23</v>
      </c>
      <c r="E737" s="15" t="s">
        <v>32</v>
      </c>
      <c r="F737" s="15" t="s">
        <v>28</v>
      </c>
      <c r="G737" s="15" t="s">
        <v>51</v>
      </c>
      <c r="H737" s="15">
        <v>62</v>
      </c>
      <c r="I737" s="15">
        <v>37484</v>
      </c>
      <c r="J737" s="15">
        <v>234594</v>
      </c>
      <c r="K737" s="15">
        <v>0.33</v>
      </c>
      <c r="L737" s="15" t="s">
        <v>19</v>
      </c>
      <c r="M737" s="15" t="s">
        <v>63</v>
      </c>
      <c r="N737" s="17" t="s">
        <v>21</v>
      </c>
      <c r="O737" s="5" t="str">
        <f>IF(LEN(TBL_Employees[[#This Row],[Exit Date]])&gt;0,"Not_Active","Active")</f>
        <v>Active</v>
      </c>
      <c r="P737" s="6">
        <f>IF(TBL_Employees[[#This Row],[Emp_status]]="Not_Active",0,1)</f>
        <v>1</v>
      </c>
      <c r="Q737" s="7">
        <f>IFERROR(TBL_Employees[[#This Row],[Bonus %]]*TBL_Employees[[#This Row],[Annual Salary]],0)</f>
        <v>77416.02</v>
      </c>
      <c r="R737" s="7">
        <f>TBL_Employees[[#This Row],[Bonus Amount]]+TBL_Employees[[#This Row],[Annual Salary]]</f>
        <v>312010.02</v>
      </c>
      <c r="S737" s="6">
        <f>YEAR(TBL_Employees[[#This Row],[Hire Date]])</f>
        <v>2002</v>
      </c>
      <c r="T737" s="6">
        <f>WEEKNUM(TBL_Employees[[#This Row],[Hire Date]],1)</f>
        <v>33</v>
      </c>
      <c r="U737" s="6" t="str">
        <f>TEXT(TBL_Employees[[#This Row],[Hire Date]],"dddd")</f>
        <v>Friday</v>
      </c>
    </row>
    <row r="738" spans="1:21" x14ac:dyDescent="0.2">
      <c r="A738" s="15" t="s">
        <v>1569</v>
      </c>
      <c r="B738" s="15" t="s">
        <v>1570</v>
      </c>
      <c r="C738" s="15" t="s">
        <v>76</v>
      </c>
      <c r="D738" s="15" t="s">
        <v>27</v>
      </c>
      <c r="E738" s="15" t="s">
        <v>44</v>
      </c>
      <c r="F738" s="15" t="s">
        <v>28</v>
      </c>
      <c r="G738" s="15" t="s">
        <v>18</v>
      </c>
      <c r="H738" s="15">
        <v>48</v>
      </c>
      <c r="I738" s="15">
        <v>37298</v>
      </c>
      <c r="J738" s="15">
        <v>43080</v>
      </c>
      <c r="K738" s="15">
        <v>0</v>
      </c>
      <c r="L738" s="15" t="s">
        <v>19</v>
      </c>
      <c r="M738" s="15" t="s">
        <v>25</v>
      </c>
      <c r="N738" s="17" t="s">
        <v>21</v>
      </c>
      <c r="O738" s="5" t="str">
        <f>IF(LEN(TBL_Employees[[#This Row],[Exit Date]])&gt;0,"Not_Active","Active")</f>
        <v>Active</v>
      </c>
      <c r="P738" s="6">
        <f>IF(TBL_Employees[[#This Row],[Emp_status]]="Not_Active",0,1)</f>
        <v>1</v>
      </c>
      <c r="Q738" s="7">
        <f>IFERROR(TBL_Employees[[#This Row],[Bonus %]]*TBL_Employees[[#This Row],[Annual Salary]],0)</f>
        <v>0</v>
      </c>
      <c r="R738" s="7">
        <f>TBL_Employees[[#This Row],[Bonus Amount]]+TBL_Employees[[#This Row],[Annual Salary]]</f>
        <v>43080</v>
      </c>
      <c r="S738" s="6">
        <f>YEAR(TBL_Employees[[#This Row],[Hire Date]])</f>
        <v>2002</v>
      </c>
      <c r="T738" s="6">
        <f>WEEKNUM(TBL_Employees[[#This Row],[Hire Date]],1)</f>
        <v>7</v>
      </c>
      <c r="U738" s="6" t="str">
        <f>TEXT(TBL_Employees[[#This Row],[Hire Date]],"dddd")</f>
        <v>Monday</v>
      </c>
    </row>
    <row r="739" spans="1:21" x14ac:dyDescent="0.2">
      <c r="A739" s="15" t="s">
        <v>278</v>
      </c>
      <c r="B739" s="15" t="s">
        <v>1571</v>
      </c>
      <c r="C739" s="15" t="s">
        <v>62</v>
      </c>
      <c r="D739" s="15" t="s">
        <v>43</v>
      </c>
      <c r="E739" s="15" t="s">
        <v>36</v>
      </c>
      <c r="F739" s="15" t="s">
        <v>17</v>
      </c>
      <c r="G739" s="15" t="s">
        <v>51</v>
      </c>
      <c r="H739" s="15">
        <v>29</v>
      </c>
      <c r="I739" s="15">
        <v>44325</v>
      </c>
      <c r="J739" s="15">
        <v>129541</v>
      </c>
      <c r="K739" s="15">
        <v>0.08</v>
      </c>
      <c r="L739" s="15" t="s">
        <v>19</v>
      </c>
      <c r="M739" s="15" t="s">
        <v>39</v>
      </c>
      <c r="N739" s="17">
        <v>44340</v>
      </c>
      <c r="O739" s="5" t="str">
        <f>IF(LEN(TBL_Employees[[#This Row],[Exit Date]])&gt;0,"Not_Active","Active")</f>
        <v>Not_Active</v>
      </c>
      <c r="P739" s="6">
        <f>IF(TBL_Employees[[#This Row],[Emp_status]]="Not_Active",0,1)</f>
        <v>0</v>
      </c>
      <c r="Q739" s="7">
        <f>IFERROR(TBL_Employees[[#This Row],[Bonus %]]*TBL_Employees[[#This Row],[Annual Salary]],0)</f>
        <v>10363.280000000001</v>
      </c>
      <c r="R739" s="7">
        <f>TBL_Employees[[#This Row],[Bonus Amount]]+TBL_Employees[[#This Row],[Annual Salary]]</f>
        <v>139904.28</v>
      </c>
      <c r="S739" s="6">
        <f>YEAR(TBL_Employees[[#This Row],[Hire Date]])</f>
        <v>2021</v>
      </c>
      <c r="T739" s="6">
        <f>WEEKNUM(TBL_Employees[[#This Row],[Hire Date]],1)</f>
        <v>20</v>
      </c>
      <c r="U739" s="6" t="str">
        <f>TEXT(TBL_Employees[[#This Row],[Hire Date]],"dddd")</f>
        <v>Sunday</v>
      </c>
    </row>
    <row r="740" spans="1:21" x14ac:dyDescent="0.2">
      <c r="A740" s="15" t="s">
        <v>1572</v>
      </c>
      <c r="B740" s="15" t="s">
        <v>1573</v>
      </c>
      <c r="C740" s="15" t="s">
        <v>40</v>
      </c>
      <c r="D740" s="15" t="s">
        <v>50</v>
      </c>
      <c r="E740" s="15" t="s">
        <v>16</v>
      </c>
      <c r="F740" s="15" t="s">
        <v>28</v>
      </c>
      <c r="G740" s="15" t="s">
        <v>51</v>
      </c>
      <c r="H740" s="15">
        <v>39</v>
      </c>
      <c r="I740" s="15">
        <v>41635</v>
      </c>
      <c r="J740" s="15">
        <v>165756</v>
      </c>
      <c r="K740" s="15">
        <v>0.28000000000000003</v>
      </c>
      <c r="L740" s="15" t="s">
        <v>19</v>
      </c>
      <c r="M740" s="15" t="s">
        <v>29</v>
      </c>
      <c r="N740" s="17">
        <v>43991</v>
      </c>
      <c r="O740" s="5" t="str">
        <f>IF(LEN(TBL_Employees[[#This Row],[Exit Date]])&gt;0,"Not_Active","Active")</f>
        <v>Not_Active</v>
      </c>
      <c r="P740" s="6">
        <f>IF(TBL_Employees[[#This Row],[Emp_status]]="Not_Active",0,1)</f>
        <v>0</v>
      </c>
      <c r="Q740" s="7">
        <f>IFERROR(TBL_Employees[[#This Row],[Bonus %]]*TBL_Employees[[#This Row],[Annual Salary]],0)</f>
        <v>46411.680000000008</v>
      </c>
      <c r="R740" s="7">
        <f>TBL_Employees[[#This Row],[Bonus Amount]]+TBL_Employees[[#This Row],[Annual Salary]]</f>
        <v>212167.67999999999</v>
      </c>
      <c r="S740" s="6">
        <f>YEAR(TBL_Employees[[#This Row],[Hire Date]])</f>
        <v>2013</v>
      </c>
      <c r="T740" s="6">
        <f>WEEKNUM(TBL_Employees[[#This Row],[Hire Date]],1)</f>
        <v>52</v>
      </c>
      <c r="U740" s="6" t="str">
        <f>TEXT(TBL_Employees[[#This Row],[Hire Date]],"dddd")</f>
        <v>Friday</v>
      </c>
    </row>
    <row r="741" spans="1:21" x14ac:dyDescent="0.2">
      <c r="A741" s="15" t="s">
        <v>1574</v>
      </c>
      <c r="B741" s="15" t="s">
        <v>1575</v>
      </c>
      <c r="C741" s="15" t="s">
        <v>61</v>
      </c>
      <c r="D741" s="15" t="s">
        <v>15</v>
      </c>
      <c r="E741" s="15" t="s">
        <v>44</v>
      </c>
      <c r="F741" s="15" t="s">
        <v>28</v>
      </c>
      <c r="G741" s="15" t="s">
        <v>24</v>
      </c>
      <c r="H741" s="15">
        <v>44</v>
      </c>
      <c r="I741" s="15">
        <v>40274</v>
      </c>
      <c r="J741" s="15">
        <v>142878</v>
      </c>
      <c r="K741" s="15">
        <v>0.12</v>
      </c>
      <c r="L741" s="15" t="s">
        <v>19</v>
      </c>
      <c r="M741" s="15" t="s">
        <v>29</v>
      </c>
      <c r="N741" s="17" t="s">
        <v>21</v>
      </c>
      <c r="O741" s="5" t="str">
        <f>IF(LEN(TBL_Employees[[#This Row],[Exit Date]])&gt;0,"Not_Active","Active")</f>
        <v>Active</v>
      </c>
      <c r="P741" s="6">
        <f>IF(TBL_Employees[[#This Row],[Emp_status]]="Not_Active",0,1)</f>
        <v>1</v>
      </c>
      <c r="Q741" s="7">
        <f>IFERROR(TBL_Employees[[#This Row],[Bonus %]]*TBL_Employees[[#This Row],[Annual Salary]],0)</f>
        <v>17145.36</v>
      </c>
      <c r="R741" s="7">
        <f>TBL_Employees[[#This Row],[Bonus Amount]]+TBL_Employees[[#This Row],[Annual Salary]]</f>
        <v>160023.35999999999</v>
      </c>
      <c r="S741" s="6">
        <f>YEAR(TBL_Employees[[#This Row],[Hire Date]])</f>
        <v>2010</v>
      </c>
      <c r="T741" s="6">
        <f>WEEKNUM(TBL_Employees[[#This Row],[Hire Date]],1)</f>
        <v>15</v>
      </c>
      <c r="U741" s="6" t="str">
        <f>TEXT(TBL_Employees[[#This Row],[Hire Date]],"dddd")</f>
        <v>Tuesday</v>
      </c>
    </row>
    <row r="742" spans="1:21" x14ac:dyDescent="0.2">
      <c r="A742" s="15" t="s">
        <v>255</v>
      </c>
      <c r="B742" s="15" t="s">
        <v>1576</v>
      </c>
      <c r="C742" s="15" t="s">
        <v>40</v>
      </c>
      <c r="D742" s="15" t="s">
        <v>31</v>
      </c>
      <c r="E742" s="15" t="s">
        <v>36</v>
      </c>
      <c r="F742" s="15" t="s">
        <v>28</v>
      </c>
      <c r="G742" s="15" t="s">
        <v>18</v>
      </c>
      <c r="H742" s="15">
        <v>52</v>
      </c>
      <c r="I742" s="15">
        <v>39018</v>
      </c>
      <c r="J742" s="15">
        <v>187992</v>
      </c>
      <c r="K742" s="15">
        <v>0.28000000000000003</v>
      </c>
      <c r="L742" s="15" t="s">
        <v>19</v>
      </c>
      <c r="M742" s="15" t="s">
        <v>45</v>
      </c>
      <c r="N742" s="17" t="s">
        <v>21</v>
      </c>
      <c r="O742" s="5" t="str">
        <f>IF(LEN(TBL_Employees[[#This Row],[Exit Date]])&gt;0,"Not_Active","Active")</f>
        <v>Active</v>
      </c>
      <c r="P742" s="6">
        <f>IF(TBL_Employees[[#This Row],[Emp_status]]="Not_Active",0,1)</f>
        <v>1</v>
      </c>
      <c r="Q742" s="7">
        <f>IFERROR(TBL_Employees[[#This Row],[Bonus %]]*TBL_Employees[[#This Row],[Annual Salary]],0)</f>
        <v>52637.760000000002</v>
      </c>
      <c r="R742" s="7">
        <f>TBL_Employees[[#This Row],[Bonus Amount]]+TBL_Employees[[#This Row],[Annual Salary]]</f>
        <v>240629.76000000001</v>
      </c>
      <c r="S742" s="6">
        <f>YEAR(TBL_Employees[[#This Row],[Hire Date]])</f>
        <v>2006</v>
      </c>
      <c r="T742" s="6">
        <f>WEEKNUM(TBL_Employees[[#This Row],[Hire Date]],1)</f>
        <v>43</v>
      </c>
      <c r="U742" s="6" t="str">
        <f>TEXT(TBL_Employees[[#This Row],[Hire Date]],"dddd")</f>
        <v>Saturday</v>
      </c>
    </row>
    <row r="743" spans="1:21" x14ac:dyDescent="0.2">
      <c r="A743" s="15" t="s">
        <v>1577</v>
      </c>
      <c r="B743" s="15" t="s">
        <v>1578</v>
      </c>
      <c r="C743" s="15" t="s">
        <v>14</v>
      </c>
      <c r="D743" s="15" t="s">
        <v>23</v>
      </c>
      <c r="E743" s="15" t="s">
        <v>44</v>
      </c>
      <c r="F743" s="15" t="s">
        <v>17</v>
      </c>
      <c r="G743" s="15" t="s">
        <v>51</v>
      </c>
      <c r="H743" s="15">
        <v>45</v>
      </c>
      <c r="I743" s="15">
        <v>43521</v>
      </c>
      <c r="J743" s="15">
        <v>249801</v>
      </c>
      <c r="K743" s="15">
        <v>0.39</v>
      </c>
      <c r="L743" s="15" t="s">
        <v>52</v>
      </c>
      <c r="M743" s="15" t="s">
        <v>53</v>
      </c>
      <c r="N743" s="17" t="s">
        <v>21</v>
      </c>
      <c r="O743" s="5" t="str">
        <f>IF(LEN(TBL_Employees[[#This Row],[Exit Date]])&gt;0,"Not_Active","Active")</f>
        <v>Active</v>
      </c>
      <c r="P743" s="6">
        <f>IF(TBL_Employees[[#This Row],[Emp_status]]="Not_Active",0,1)</f>
        <v>1</v>
      </c>
      <c r="Q743" s="7">
        <f>IFERROR(TBL_Employees[[#This Row],[Bonus %]]*TBL_Employees[[#This Row],[Annual Salary]],0)</f>
        <v>97422.39</v>
      </c>
      <c r="R743" s="7">
        <f>TBL_Employees[[#This Row],[Bonus Amount]]+TBL_Employees[[#This Row],[Annual Salary]]</f>
        <v>347223.39</v>
      </c>
      <c r="S743" s="6">
        <f>YEAR(TBL_Employees[[#This Row],[Hire Date]])</f>
        <v>2019</v>
      </c>
      <c r="T743" s="6">
        <f>WEEKNUM(TBL_Employees[[#This Row],[Hire Date]],1)</f>
        <v>9</v>
      </c>
      <c r="U743" s="6" t="str">
        <f>TEXT(TBL_Employees[[#This Row],[Hire Date]],"dddd")</f>
        <v>Monday</v>
      </c>
    </row>
    <row r="744" spans="1:21" x14ac:dyDescent="0.2">
      <c r="A744" s="15" t="s">
        <v>1579</v>
      </c>
      <c r="B744" s="15" t="s">
        <v>1580</v>
      </c>
      <c r="C744" s="15" t="s">
        <v>89</v>
      </c>
      <c r="D744" s="15" t="s">
        <v>27</v>
      </c>
      <c r="E744" s="15" t="s">
        <v>16</v>
      </c>
      <c r="F744" s="15" t="s">
        <v>28</v>
      </c>
      <c r="G744" s="15" t="s">
        <v>18</v>
      </c>
      <c r="H744" s="15">
        <v>48</v>
      </c>
      <c r="I744" s="15">
        <v>38987</v>
      </c>
      <c r="J744" s="15">
        <v>76505</v>
      </c>
      <c r="K744" s="15">
        <v>0</v>
      </c>
      <c r="L744" s="15" t="s">
        <v>19</v>
      </c>
      <c r="M744" s="15" t="s">
        <v>63</v>
      </c>
      <c r="N744" s="17">
        <v>39180</v>
      </c>
      <c r="O744" s="5" t="str">
        <f>IF(LEN(TBL_Employees[[#This Row],[Exit Date]])&gt;0,"Not_Active","Active")</f>
        <v>Not_Active</v>
      </c>
      <c r="P744" s="6">
        <f>IF(TBL_Employees[[#This Row],[Emp_status]]="Not_Active",0,1)</f>
        <v>0</v>
      </c>
      <c r="Q744" s="7">
        <f>IFERROR(TBL_Employees[[#This Row],[Bonus %]]*TBL_Employees[[#This Row],[Annual Salary]],0)</f>
        <v>0</v>
      </c>
      <c r="R744" s="7">
        <f>TBL_Employees[[#This Row],[Bonus Amount]]+TBL_Employees[[#This Row],[Annual Salary]]</f>
        <v>76505</v>
      </c>
      <c r="S744" s="6">
        <f>YEAR(TBL_Employees[[#This Row],[Hire Date]])</f>
        <v>2006</v>
      </c>
      <c r="T744" s="6">
        <f>WEEKNUM(TBL_Employees[[#This Row],[Hire Date]],1)</f>
        <v>39</v>
      </c>
      <c r="U744" s="6" t="str">
        <f>TEXT(TBL_Employees[[#This Row],[Hire Date]],"dddd")</f>
        <v>Wednesday</v>
      </c>
    </row>
    <row r="745" spans="1:21" x14ac:dyDescent="0.2">
      <c r="A745" s="15" t="s">
        <v>1581</v>
      </c>
      <c r="B745" s="15" t="s">
        <v>1582</v>
      </c>
      <c r="C745" s="15" t="s">
        <v>82</v>
      </c>
      <c r="D745" s="15" t="s">
        <v>27</v>
      </c>
      <c r="E745" s="15" t="s">
        <v>32</v>
      </c>
      <c r="F745" s="15" t="s">
        <v>28</v>
      </c>
      <c r="G745" s="15" t="s">
        <v>51</v>
      </c>
      <c r="H745" s="15">
        <v>39</v>
      </c>
      <c r="I745" s="15">
        <v>42664</v>
      </c>
      <c r="J745" s="15">
        <v>84297</v>
      </c>
      <c r="K745" s="15">
        <v>0</v>
      </c>
      <c r="L745" s="15" t="s">
        <v>52</v>
      </c>
      <c r="M745" s="15" t="s">
        <v>81</v>
      </c>
      <c r="N745" s="17" t="s">
        <v>21</v>
      </c>
      <c r="O745" s="5" t="str">
        <f>IF(LEN(TBL_Employees[[#This Row],[Exit Date]])&gt;0,"Not_Active","Active")</f>
        <v>Active</v>
      </c>
      <c r="P745" s="6">
        <f>IF(TBL_Employees[[#This Row],[Emp_status]]="Not_Active",0,1)</f>
        <v>1</v>
      </c>
      <c r="Q745" s="7">
        <f>IFERROR(TBL_Employees[[#This Row],[Bonus %]]*TBL_Employees[[#This Row],[Annual Salary]],0)</f>
        <v>0</v>
      </c>
      <c r="R745" s="7">
        <f>TBL_Employees[[#This Row],[Bonus Amount]]+TBL_Employees[[#This Row],[Annual Salary]]</f>
        <v>84297</v>
      </c>
      <c r="S745" s="6">
        <f>YEAR(TBL_Employees[[#This Row],[Hire Date]])</f>
        <v>2016</v>
      </c>
      <c r="T745" s="6">
        <f>WEEKNUM(TBL_Employees[[#This Row],[Hire Date]],1)</f>
        <v>43</v>
      </c>
      <c r="U745" s="6" t="str">
        <f>TEXT(TBL_Employees[[#This Row],[Hire Date]],"dddd")</f>
        <v>Friday</v>
      </c>
    </row>
    <row r="746" spans="1:21" x14ac:dyDescent="0.2">
      <c r="A746" s="15" t="s">
        <v>1583</v>
      </c>
      <c r="B746" s="15" t="s">
        <v>1584</v>
      </c>
      <c r="C746" s="15" t="s">
        <v>42</v>
      </c>
      <c r="D746" s="15" t="s">
        <v>50</v>
      </c>
      <c r="E746" s="15" t="s">
        <v>44</v>
      </c>
      <c r="F746" s="15" t="s">
        <v>17</v>
      </c>
      <c r="G746" s="15" t="s">
        <v>51</v>
      </c>
      <c r="H746" s="15">
        <v>53</v>
      </c>
      <c r="I746" s="15">
        <v>42744</v>
      </c>
      <c r="J746" s="15">
        <v>75769</v>
      </c>
      <c r="K746" s="15">
        <v>0</v>
      </c>
      <c r="L746" s="15" t="s">
        <v>52</v>
      </c>
      <c r="M746" s="15" t="s">
        <v>81</v>
      </c>
      <c r="N746" s="17">
        <v>44029</v>
      </c>
      <c r="O746" s="5" t="str">
        <f>IF(LEN(TBL_Employees[[#This Row],[Exit Date]])&gt;0,"Not_Active","Active")</f>
        <v>Not_Active</v>
      </c>
      <c r="P746" s="6">
        <f>IF(TBL_Employees[[#This Row],[Emp_status]]="Not_Active",0,1)</f>
        <v>0</v>
      </c>
      <c r="Q746" s="7">
        <f>IFERROR(TBL_Employees[[#This Row],[Bonus %]]*TBL_Employees[[#This Row],[Annual Salary]],0)</f>
        <v>0</v>
      </c>
      <c r="R746" s="7">
        <f>TBL_Employees[[#This Row],[Bonus Amount]]+TBL_Employees[[#This Row],[Annual Salary]]</f>
        <v>75769</v>
      </c>
      <c r="S746" s="6">
        <f>YEAR(TBL_Employees[[#This Row],[Hire Date]])</f>
        <v>2017</v>
      </c>
      <c r="T746" s="6">
        <f>WEEKNUM(TBL_Employees[[#This Row],[Hire Date]],1)</f>
        <v>2</v>
      </c>
      <c r="U746" s="6" t="str">
        <f>TEXT(TBL_Employees[[#This Row],[Hire Date]],"dddd")</f>
        <v>Monday</v>
      </c>
    </row>
    <row r="747" spans="1:21" x14ac:dyDescent="0.2">
      <c r="A747" s="15" t="s">
        <v>177</v>
      </c>
      <c r="B747" s="15" t="s">
        <v>1585</v>
      </c>
      <c r="C747" s="15" t="s">
        <v>14</v>
      </c>
      <c r="D747" s="15" t="s">
        <v>65</v>
      </c>
      <c r="E747" s="15" t="s">
        <v>44</v>
      </c>
      <c r="F747" s="15" t="s">
        <v>28</v>
      </c>
      <c r="G747" s="15" t="s">
        <v>18</v>
      </c>
      <c r="H747" s="15">
        <v>41</v>
      </c>
      <c r="I747" s="15">
        <v>41503</v>
      </c>
      <c r="J747" s="15">
        <v>235619</v>
      </c>
      <c r="K747" s="15">
        <v>0.3</v>
      </c>
      <c r="L747" s="15" t="s">
        <v>19</v>
      </c>
      <c r="M747" s="15" t="s">
        <v>63</v>
      </c>
      <c r="N747" s="17" t="s">
        <v>21</v>
      </c>
      <c r="O747" s="5" t="str">
        <f>IF(LEN(TBL_Employees[[#This Row],[Exit Date]])&gt;0,"Not_Active","Active")</f>
        <v>Active</v>
      </c>
      <c r="P747" s="6">
        <f>IF(TBL_Employees[[#This Row],[Emp_status]]="Not_Active",0,1)</f>
        <v>1</v>
      </c>
      <c r="Q747" s="7">
        <f>IFERROR(TBL_Employees[[#This Row],[Bonus %]]*TBL_Employees[[#This Row],[Annual Salary]],0)</f>
        <v>70685.7</v>
      </c>
      <c r="R747" s="7">
        <f>TBL_Employees[[#This Row],[Bonus Amount]]+TBL_Employees[[#This Row],[Annual Salary]]</f>
        <v>306304.7</v>
      </c>
      <c r="S747" s="6">
        <f>YEAR(TBL_Employees[[#This Row],[Hire Date]])</f>
        <v>2013</v>
      </c>
      <c r="T747" s="6">
        <f>WEEKNUM(TBL_Employees[[#This Row],[Hire Date]],1)</f>
        <v>33</v>
      </c>
      <c r="U747" s="6" t="str">
        <f>TEXT(TBL_Employees[[#This Row],[Hire Date]],"dddd")</f>
        <v>Saturday</v>
      </c>
    </row>
    <row r="748" spans="1:21" x14ac:dyDescent="0.2">
      <c r="A748" s="15" t="s">
        <v>1586</v>
      </c>
      <c r="B748" s="15" t="s">
        <v>1587</v>
      </c>
      <c r="C748" s="15" t="s">
        <v>40</v>
      </c>
      <c r="D748" s="15" t="s">
        <v>31</v>
      </c>
      <c r="E748" s="15" t="s">
        <v>44</v>
      </c>
      <c r="F748" s="15" t="s">
        <v>28</v>
      </c>
      <c r="G748" s="15" t="s">
        <v>51</v>
      </c>
      <c r="H748" s="15">
        <v>40</v>
      </c>
      <c r="I748" s="15">
        <v>43868</v>
      </c>
      <c r="J748" s="15">
        <v>187187</v>
      </c>
      <c r="K748" s="15">
        <v>0.18</v>
      </c>
      <c r="L748" s="15" t="s">
        <v>52</v>
      </c>
      <c r="M748" s="15" t="s">
        <v>81</v>
      </c>
      <c r="N748" s="17" t="s">
        <v>21</v>
      </c>
      <c r="O748" s="5" t="str">
        <f>IF(LEN(TBL_Employees[[#This Row],[Exit Date]])&gt;0,"Not_Active","Active")</f>
        <v>Active</v>
      </c>
      <c r="P748" s="6">
        <f>IF(TBL_Employees[[#This Row],[Emp_status]]="Not_Active",0,1)</f>
        <v>1</v>
      </c>
      <c r="Q748" s="7">
        <f>IFERROR(TBL_Employees[[#This Row],[Bonus %]]*TBL_Employees[[#This Row],[Annual Salary]],0)</f>
        <v>33693.659999999996</v>
      </c>
      <c r="R748" s="7">
        <f>TBL_Employees[[#This Row],[Bonus Amount]]+TBL_Employees[[#This Row],[Annual Salary]]</f>
        <v>220880.66</v>
      </c>
      <c r="S748" s="6">
        <f>YEAR(TBL_Employees[[#This Row],[Hire Date]])</f>
        <v>2020</v>
      </c>
      <c r="T748" s="6">
        <f>WEEKNUM(TBL_Employees[[#This Row],[Hire Date]],1)</f>
        <v>6</v>
      </c>
      <c r="U748" s="6" t="str">
        <f>TEXT(TBL_Employees[[#This Row],[Hire Date]],"dddd")</f>
        <v>Friday</v>
      </c>
    </row>
    <row r="749" spans="1:21" x14ac:dyDescent="0.2">
      <c r="A749" s="15" t="s">
        <v>340</v>
      </c>
      <c r="B749" s="15" t="s">
        <v>1588</v>
      </c>
      <c r="C749" s="15" t="s">
        <v>35</v>
      </c>
      <c r="D749" s="15" t="s">
        <v>27</v>
      </c>
      <c r="E749" s="15" t="s">
        <v>16</v>
      </c>
      <c r="F749" s="15" t="s">
        <v>28</v>
      </c>
      <c r="G749" s="15" t="s">
        <v>51</v>
      </c>
      <c r="H749" s="15">
        <v>48</v>
      </c>
      <c r="I749" s="15">
        <v>38560</v>
      </c>
      <c r="J749" s="15">
        <v>68987</v>
      </c>
      <c r="K749" s="15">
        <v>0</v>
      </c>
      <c r="L749" s="15" t="s">
        <v>19</v>
      </c>
      <c r="M749" s="15" t="s">
        <v>20</v>
      </c>
      <c r="N749" s="17">
        <v>38829</v>
      </c>
      <c r="O749" s="5" t="str">
        <f>IF(LEN(TBL_Employees[[#This Row],[Exit Date]])&gt;0,"Not_Active","Active")</f>
        <v>Not_Active</v>
      </c>
      <c r="P749" s="6">
        <f>IF(TBL_Employees[[#This Row],[Emp_status]]="Not_Active",0,1)</f>
        <v>0</v>
      </c>
      <c r="Q749" s="7">
        <f>IFERROR(TBL_Employees[[#This Row],[Bonus %]]*TBL_Employees[[#This Row],[Annual Salary]],0)</f>
        <v>0</v>
      </c>
      <c r="R749" s="7">
        <f>TBL_Employees[[#This Row],[Bonus Amount]]+TBL_Employees[[#This Row],[Annual Salary]]</f>
        <v>68987</v>
      </c>
      <c r="S749" s="6">
        <f>YEAR(TBL_Employees[[#This Row],[Hire Date]])</f>
        <v>2005</v>
      </c>
      <c r="T749" s="6">
        <f>WEEKNUM(TBL_Employees[[#This Row],[Hire Date]],1)</f>
        <v>31</v>
      </c>
      <c r="U749" s="6" t="str">
        <f>TEXT(TBL_Employees[[#This Row],[Hire Date]],"dddd")</f>
        <v>Wednesday</v>
      </c>
    </row>
    <row r="750" spans="1:21" x14ac:dyDescent="0.2">
      <c r="A750" s="15" t="s">
        <v>1589</v>
      </c>
      <c r="B750" s="15" t="s">
        <v>1590</v>
      </c>
      <c r="C750" s="15" t="s">
        <v>40</v>
      </c>
      <c r="D750" s="15" t="s">
        <v>31</v>
      </c>
      <c r="E750" s="15" t="s">
        <v>44</v>
      </c>
      <c r="F750" s="15" t="s">
        <v>28</v>
      </c>
      <c r="G750" s="15" t="s">
        <v>18</v>
      </c>
      <c r="H750" s="15">
        <v>41</v>
      </c>
      <c r="I750" s="15">
        <v>39156</v>
      </c>
      <c r="J750" s="15">
        <v>155926</v>
      </c>
      <c r="K750" s="15">
        <v>0.24</v>
      </c>
      <c r="L750" s="15" t="s">
        <v>19</v>
      </c>
      <c r="M750" s="15" t="s">
        <v>29</v>
      </c>
      <c r="N750" s="17">
        <v>39598</v>
      </c>
      <c r="O750" s="5" t="str">
        <f>IF(LEN(TBL_Employees[[#This Row],[Exit Date]])&gt;0,"Not_Active","Active")</f>
        <v>Not_Active</v>
      </c>
      <c r="P750" s="6">
        <f>IF(TBL_Employees[[#This Row],[Emp_status]]="Not_Active",0,1)</f>
        <v>0</v>
      </c>
      <c r="Q750" s="7">
        <f>IFERROR(TBL_Employees[[#This Row],[Bonus %]]*TBL_Employees[[#This Row],[Annual Salary]],0)</f>
        <v>37422.239999999998</v>
      </c>
      <c r="R750" s="7">
        <f>TBL_Employees[[#This Row],[Bonus Amount]]+TBL_Employees[[#This Row],[Annual Salary]]</f>
        <v>193348.24</v>
      </c>
      <c r="S750" s="6">
        <f>YEAR(TBL_Employees[[#This Row],[Hire Date]])</f>
        <v>2007</v>
      </c>
      <c r="T750" s="6">
        <f>WEEKNUM(TBL_Employees[[#This Row],[Hire Date]],1)</f>
        <v>11</v>
      </c>
      <c r="U750" s="6" t="str">
        <f>TEXT(TBL_Employees[[#This Row],[Hire Date]],"dddd")</f>
        <v>Thursday</v>
      </c>
    </row>
    <row r="751" spans="1:21" x14ac:dyDescent="0.2">
      <c r="A751" s="15" t="s">
        <v>135</v>
      </c>
      <c r="B751" s="15" t="s">
        <v>1591</v>
      </c>
      <c r="C751" s="15" t="s">
        <v>42</v>
      </c>
      <c r="D751" s="15" t="s">
        <v>65</v>
      </c>
      <c r="E751" s="15" t="s">
        <v>44</v>
      </c>
      <c r="F751" s="15" t="s">
        <v>28</v>
      </c>
      <c r="G751" s="15" t="s">
        <v>24</v>
      </c>
      <c r="H751" s="15">
        <v>54</v>
      </c>
      <c r="I751" s="15">
        <v>42494</v>
      </c>
      <c r="J751" s="15">
        <v>93668</v>
      </c>
      <c r="K751" s="15">
        <v>0</v>
      </c>
      <c r="L751" s="15" t="s">
        <v>19</v>
      </c>
      <c r="M751" s="15" t="s">
        <v>20</v>
      </c>
      <c r="N751" s="17" t="s">
        <v>21</v>
      </c>
      <c r="O751" s="5" t="str">
        <f>IF(LEN(TBL_Employees[[#This Row],[Exit Date]])&gt;0,"Not_Active","Active")</f>
        <v>Active</v>
      </c>
      <c r="P751" s="6">
        <f>IF(TBL_Employees[[#This Row],[Emp_status]]="Not_Active",0,1)</f>
        <v>1</v>
      </c>
      <c r="Q751" s="7">
        <f>IFERROR(TBL_Employees[[#This Row],[Bonus %]]*TBL_Employees[[#This Row],[Annual Salary]],0)</f>
        <v>0</v>
      </c>
      <c r="R751" s="7">
        <f>TBL_Employees[[#This Row],[Bonus Amount]]+TBL_Employees[[#This Row],[Annual Salary]]</f>
        <v>93668</v>
      </c>
      <c r="S751" s="6">
        <f>YEAR(TBL_Employees[[#This Row],[Hire Date]])</f>
        <v>2016</v>
      </c>
      <c r="T751" s="6">
        <f>WEEKNUM(TBL_Employees[[#This Row],[Hire Date]],1)</f>
        <v>19</v>
      </c>
      <c r="U751" s="6" t="str">
        <f>TEXT(TBL_Employees[[#This Row],[Hire Date]],"dddd")</f>
        <v>Wednesday</v>
      </c>
    </row>
    <row r="752" spans="1:21" x14ac:dyDescent="0.2">
      <c r="A752" s="15" t="s">
        <v>160</v>
      </c>
      <c r="B752" s="15" t="s">
        <v>1592</v>
      </c>
      <c r="C752" s="15" t="s">
        <v>22</v>
      </c>
      <c r="D752" s="15" t="s">
        <v>23</v>
      </c>
      <c r="E752" s="15" t="s">
        <v>16</v>
      </c>
      <c r="F752" s="15" t="s">
        <v>28</v>
      </c>
      <c r="G752" s="15" t="s">
        <v>18</v>
      </c>
      <c r="H752" s="15">
        <v>38</v>
      </c>
      <c r="I752" s="15">
        <v>43798</v>
      </c>
      <c r="J752" s="15">
        <v>69647</v>
      </c>
      <c r="K752" s="15">
        <v>0</v>
      </c>
      <c r="L752" s="15" t="s">
        <v>19</v>
      </c>
      <c r="M752" s="15" t="s">
        <v>45</v>
      </c>
      <c r="N752" s="17">
        <v>44671</v>
      </c>
      <c r="O752" s="5" t="str">
        <f>IF(LEN(TBL_Employees[[#This Row],[Exit Date]])&gt;0,"Not_Active","Active")</f>
        <v>Not_Active</v>
      </c>
      <c r="P752" s="6">
        <f>IF(TBL_Employees[[#This Row],[Emp_status]]="Not_Active",0,1)</f>
        <v>0</v>
      </c>
      <c r="Q752" s="7">
        <f>IFERROR(TBL_Employees[[#This Row],[Bonus %]]*TBL_Employees[[#This Row],[Annual Salary]],0)</f>
        <v>0</v>
      </c>
      <c r="R752" s="7">
        <f>TBL_Employees[[#This Row],[Bonus Amount]]+TBL_Employees[[#This Row],[Annual Salary]]</f>
        <v>69647</v>
      </c>
      <c r="S752" s="6">
        <f>YEAR(TBL_Employees[[#This Row],[Hire Date]])</f>
        <v>2019</v>
      </c>
      <c r="T752" s="6">
        <f>WEEKNUM(TBL_Employees[[#This Row],[Hire Date]],1)</f>
        <v>48</v>
      </c>
      <c r="U752" s="6" t="str">
        <f>TEXT(TBL_Employees[[#This Row],[Hire Date]],"dddd")</f>
        <v>Friday</v>
      </c>
    </row>
    <row r="753" spans="1:21" x14ac:dyDescent="0.2">
      <c r="A753" s="15" t="s">
        <v>233</v>
      </c>
      <c r="B753" s="15" t="s">
        <v>1593</v>
      </c>
      <c r="C753" s="15" t="s">
        <v>98</v>
      </c>
      <c r="D753" s="15" t="s">
        <v>27</v>
      </c>
      <c r="E753" s="15" t="s">
        <v>32</v>
      </c>
      <c r="F753" s="15" t="s">
        <v>28</v>
      </c>
      <c r="G753" s="15" t="s">
        <v>24</v>
      </c>
      <c r="H753" s="15">
        <v>57</v>
      </c>
      <c r="I753" s="15">
        <v>37798</v>
      </c>
      <c r="J753" s="15">
        <v>63318</v>
      </c>
      <c r="K753" s="15">
        <v>0</v>
      </c>
      <c r="L753" s="15" t="s">
        <v>19</v>
      </c>
      <c r="M753" s="15" t="s">
        <v>29</v>
      </c>
      <c r="N753" s="17" t="s">
        <v>21</v>
      </c>
      <c r="O753" s="5" t="str">
        <f>IF(LEN(TBL_Employees[[#This Row],[Exit Date]])&gt;0,"Not_Active","Active")</f>
        <v>Active</v>
      </c>
      <c r="P753" s="6">
        <f>IF(TBL_Employees[[#This Row],[Emp_status]]="Not_Active",0,1)</f>
        <v>1</v>
      </c>
      <c r="Q753" s="7">
        <f>IFERROR(TBL_Employees[[#This Row],[Bonus %]]*TBL_Employees[[#This Row],[Annual Salary]],0)</f>
        <v>0</v>
      </c>
      <c r="R753" s="7">
        <f>TBL_Employees[[#This Row],[Bonus Amount]]+TBL_Employees[[#This Row],[Annual Salary]]</f>
        <v>63318</v>
      </c>
      <c r="S753" s="6">
        <f>YEAR(TBL_Employees[[#This Row],[Hire Date]])</f>
        <v>2003</v>
      </c>
      <c r="T753" s="6">
        <f>WEEKNUM(TBL_Employees[[#This Row],[Hire Date]],1)</f>
        <v>26</v>
      </c>
      <c r="U753" s="6" t="str">
        <f>TEXT(TBL_Employees[[#This Row],[Hire Date]],"dddd")</f>
        <v>Thursday</v>
      </c>
    </row>
    <row r="754" spans="1:21" x14ac:dyDescent="0.2">
      <c r="A754" s="15" t="s">
        <v>1594</v>
      </c>
      <c r="B754" s="15" t="s">
        <v>1595</v>
      </c>
      <c r="C754" s="15" t="s">
        <v>42</v>
      </c>
      <c r="D754" s="15" t="s">
        <v>43</v>
      </c>
      <c r="E754" s="15" t="s">
        <v>36</v>
      </c>
      <c r="F754" s="15" t="s">
        <v>28</v>
      </c>
      <c r="G754" s="15" t="s">
        <v>24</v>
      </c>
      <c r="H754" s="15">
        <v>63</v>
      </c>
      <c r="I754" s="15">
        <v>42778</v>
      </c>
      <c r="J754" s="15">
        <v>77629</v>
      </c>
      <c r="K754" s="15">
        <v>0</v>
      </c>
      <c r="L754" s="15" t="s">
        <v>33</v>
      </c>
      <c r="M754" s="15" t="s">
        <v>60</v>
      </c>
      <c r="N754" s="17" t="s">
        <v>21</v>
      </c>
      <c r="O754" s="5" t="str">
        <f>IF(LEN(TBL_Employees[[#This Row],[Exit Date]])&gt;0,"Not_Active","Active")</f>
        <v>Active</v>
      </c>
      <c r="P754" s="6">
        <f>IF(TBL_Employees[[#This Row],[Emp_status]]="Not_Active",0,1)</f>
        <v>1</v>
      </c>
      <c r="Q754" s="7">
        <f>IFERROR(TBL_Employees[[#This Row],[Bonus %]]*TBL_Employees[[#This Row],[Annual Salary]],0)</f>
        <v>0</v>
      </c>
      <c r="R754" s="7">
        <f>TBL_Employees[[#This Row],[Bonus Amount]]+TBL_Employees[[#This Row],[Annual Salary]]</f>
        <v>77629</v>
      </c>
      <c r="S754" s="6">
        <f>YEAR(TBL_Employees[[#This Row],[Hire Date]])</f>
        <v>2017</v>
      </c>
      <c r="T754" s="6">
        <f>WEEKNUM(TBL_Employees[[#This Row],[Hire Date]],1)</f>
        <v>7</v>
      </c>
      <c r="U754" s="6" t="str">
        <f>TEXT(TBL_Employees[[#This Row],[Hire Date]],"dddd")</f>
        <v>Sunday</v>
      </c>
    </row>
    <row r="755" spans="1:21" x14ac:dyDescent="0.2">
      <c r="A755" s="15" t="s">
        <v>1596</v>
      </c>
      <c r="B755" s="15" t="s">
        <v>1597</v>
      </c>
      <c r="C755" s="15" t="s">
        <v>61</v>
      </c>
      <c r="D755" s="15" t="s">
        <v>23</v>
      </c>
      <c r="E755" s="15" t="s">
        <v>36</v>
      </c>
      <c r="F755" s="15" t="s">
        <v>28</v>
      </c>
      <c r="G755" s="15" t="s">
        <v>24</v>
      </c>
      <c r="H755" s="15">
        <v>62</v>
      </c>
      <c r="I755" s="15">
        <v>43061</v>
      </c>
      <c r="J755" s="15">
        <v>138808</v>
      </c>
      <c r="K755" s="15">
        <v>0.15</v>
      </c>
      <c r="L755" s="15" t="s">
        <v>33</v>
      </c>
      <c r="M755" s="15" t="s">
        <v>80</v>
      </c>
      <c r="N755" s="17" t="s">
        <v>21</v>
      </c>
      <c r="O755" s="5" t="str">
        <f>IF(LEN(TBL_Employees[[#This Row],[Exit Date]])&gt;0,"Not_Active","Active")</f>
        <v>Active</v>
      </c>
      <c r="P755" s="6">
        <f>IF(TBL_Employees[[#This Row],[Emp_status]]="Not_Active",0,1)</f>
        <v>1</v>
      </c>
      <c r="Q755" s="7">
        <f>IFERROR(TBL_Employees[[#This Row],[Bonus %]]*TBL_Employees[[#This Row],[Annual Salary]],0)</f>
        <v>20821.2</v>
      </c>
      <c r="R755" s="7">
        <f>TBL_Employees[[#This Row],[Bonus Amount]]+TBL_Employees[[#This Row],[Annual Salary]]</f>
        <v>159629.20000000001</v>
      </c>
      <c r="S755" s="6">
        <f>YEAR(TBL_Employees[[#This Row],[Hire Date]])</f>
        <v>2017</v>
      </c>
      <c r="T755" s="6">
        <f>WEEKNUM(TBL_Employees[[#This Row],[Hire Date]],1)</f>
        <v>47</v>
      </c>
      <c r="U755" s="6" t="str">
        <f>TEXT(TBL_Employees[[#This Row],[Hire Date]],"dddd")</f>
        <v>Wednesday</v>
      </c>
    </row>
    <row r="756" spans="1:21" x14ac:dyDescent="0.2">
      <c r="A756" s="15" t="s">
        <v>1598</v>
      </c>
      <c r="B756" s="15" t="s">
        <v>1599</v>
      </c>
      <c r="C756" s="15" t="s">
        <v>26</v>
      </c>
      <c r="D756" s="15" t="s">
        <v>27</v>
      </c>
      <c r="E756" s="15" t="s">
        <v>16</v>
      </c>
      <c r="F756" s="15" t="s">
        <v>17</v>
      </c>
      <c r="G756" s="15" t="s">
        <v>18</v>
      </c>
      <c r="H756" s="15">
        <v>49</v>
      </c>
      <c r="I756" s="15">
        <v>41703</v>
      </c>
      <c r="J756" s="15">
        <v>88777</v>
      </c>
      <c r="K756" s="15">
        <v>0</v>
      </c>
      <c r="L756" s="15" t="s">
        <v>19</v>
      </c>
      <c r="M756" s="15" t="s">
        <v>20</v>
      </c>
      <c r="N756" s="17" t="s">
        <v>21</v>
      </c>
      <c r="O756" s="5" t="str">
        <f>IF(LEN(TBL_Employees[[#This Row],[Exit Date]])&gt;0,"Not_Active","Active")</f>
        <v>Active</v>
      </c>
      <c r="P756" s="6">
        <f>IF(TBL_Employees[[#This Row],[Emp_status]]="Not_Active",0,1)</f>
        <v>1</v>
      </c>
      <c r="Q756" s="7">
        <f>IFERROR(TBL_Employees[[#This Row],[Bonus %]]*TBL_Employees[[#This Row],[Annual Salary]],0)</f>
        <v>0</v>
      </c>
      <c r="R756" s="7">
        <f>TBL_Employees[[#This Row],[Bonus Amount]]+TBL_Employees[[#This Row],[Annual Salary]]</f>
        <v>88777</v>
      </c>
      <c r="S756" s="6">
        <f>YEAR(TBL_Employees[[#This Row],[Hire Date]])</f>
        <v>2014</v>
      </c>
      <c r="T756" s="6">
        <f>WEEKNUM(TBL_Employees[[#This Row],[Hire Date]],1)</f>
        <v>10</v>
      </c>
      <c r="U756" s="6" t="str">
        <f>TEXT(TBL_Employees[[#This Row],[Hire Date]],"dddd")</f>
        <v>Wednesday</v>
      </c>
    </row>
    <row r="757" spans="1:21" x14ac:dyDescent="0.2">
      <c r="A757" s="15" t="s">
        <v>1600</v>
      </c>
      <c r="B757" s="15" t="s">
        <v>1601</v>
      </c>
      <c r="C757" s="15" t="s">
        <v>40</v>
      </c>
      <c r="D757" s="15" t="s">
        <v>65</v>
      </c>
      <c r="E757" s="15" t="s">
        <v>32</v>
      </c>
      <c r="F757" s="15" t="s">
        <v>17</v>
      </c>
      <c r="G757" s="15" t="s">
        <v>24</v>
      </c>
      <c r="H757" s="15">
        <v>60</v>
      </c>
      <c r="I757" s="15">
        <v>38121</v>
      </c>
      <c r="J757" s="15">
        <v>186378</v>
      </c>
      <c r="K757" s="15">
        <v>0.26</v>
      </c>
      <c r="L757" s="15" t="s">
        <v>33</v>
      </c>
      <c r="M757" s="15" t="s">
        <v>80</v>
      </c>
      <c r="N757" s="17" t="s">
        <v>21</v>
      </c>
      <c r="O757" s="5" t="str">
        <f>IF(LEN(TBL_Employees[[#This Row],[Exit Date]])&gt;0,"Not_Active","Active")</f>
        <v>Active</v>
      </c>
      <c r="P757" s="6">
        <f>IF(TBL_Employees[[#This Row],[Emp_status]]="Not_Active",0,1)</f>
        <v>1</v>
      </c>
      <c r="Q757" s="7">
        <f>IFERROR(TBL_Employees[[#This Row],[Bonus %]]*TBL_Employees[[#This Row],[Annual Salary]],0)</f>
        <v>48458.28</v>
      </c>
      <c r="R757" s="7">
        <f>TBL_Employees[[#This Row],[Bonus Amount]]+TBL_Employees[[#This Row],[Annual Salary]]</f>
        <v>234836.28</v>
      </c>
      <c r="S757" s="6">
        <f>YEAR(TBL_Employees[[#This Row],[Hire Date]])</f>
        <v>2004</v>
      </c>
      <c r="T757" s="6">
        <f>WEEKNUM(TBL_Employees[[#This Row],[Hire Date]],1)</f>
        <v>20</v>
      </c>
      <c r="U757" s="6" t="str">
        <f>TEXT(TBL_Employees[[#This Row],[Hire Date]],"dddd")</f>
        <v>Friday</v>
      </c>
    </row>
    <row r="758" spans="1:21" x14ac:dyDescent="0.2">
      <c r="A758" s="15" t="s">
        <v>373</v>
      </c>
      <c r="B758" s="15" t="s">
        <v>1602</v>
      </c>
      <c r="C758" s="15" t="s">
        <v>30</v>
      </c>
      <c r="D758" s="15" t="s">
        <v>31</v>
      </c>
      <c r="E758" s="15" t="s">
        <v>16</v>
      </c>
      <c r="F758" s="15" t="s">
        <v>17</v>
      </c>
      <c r="G758" s="15" t="s">
        <v>24</v>
      </c>
      <c r="H758" s="15">
        <v>45</v>
      </c>
      <c r="I758" s="15">
        <v>42117</v>
      </c>
      <c r="J758" s="15">
        <v>60017</v>
      </c>
      <c r="K758" s="15">
        <v>0</v>
      </c>
      <c r="L758" s="15" t="s">
        <v>19</v>
      </c>
      <c r="M758" s="15" t="s">
        <v>20</v>
      </c>
      <c r="N758" s="17" t="s">
        <v>21</v>
      </c>
      <c r="O758" s="5" t="str">
        <f>IF(LEN(TBL_Employees[[#This Row],[Exit Date]])&gt;0,"Not_Active","Active")</f>
        <v>Active</v>
      </c>
      <c r="P758" s="6">
        <f>IF(TBL_Employees[[#This Row],[Emp_status]]="Not_Active",0,1)</f>
        <v>1</v>
      </c>
      <c r="Q758" s="7">
        <f>IFERROR(TBL_Employees[[#This Row],[Bonus %]]*TBL_Employees[[#This Row],[Annual Salary]],0)</f>
        <v>0</v>
      </c>
      <c r="R758" s="7">
        <f>TBL_Employees[[#This Row],[Bonus Amount]]+TBL_Employees[[#This Row],[Annual Salary]]</f>
        <v>60017</v>
      </c>
      <c r="S758" s="6">
        <f>YEAR(TBL_Employees[[#This Row],[Hire Date]])</f>
        <v>2015</v>
      </c>
      <c r="T758" s="6">
        <f>WEEKNUM(TBL_Employees[[#This Row],[Hire Date]],1)</f>
        <v>17</v>
      </c>
      <c r="U758" s="6" t="str">
        <f>TEXT(TBL_Employees[[#This Row],[Hire Date]],"dddd")</f>
        <v>Thursday</v>
      </c>
    </row>
    <row r="759" spans="1:21" x14ac:dyDescent="0.2">
      <c r="A759" s="15" t="s">
        <v>1603</v>
      </c>
      <c r="B759" s="15" t="s">
        <v>1604</v>
      </c>
      <c r="C759" s="15" t="s">
        <v>61</v>
      </c>
      <c r="D759" s="15" t="s">
        <v>50</v>
      </c>
      <c r="E759" s="15" t="s">
        <v>44</v>
      </c>
      <c r="F759" s="15" t="s">
        <v>17</v>
      </c>
      <c r="G759" s="15" t="s">
        <v>51</v>
      </c>
      <c r="H759" s="15">
        <v>45</v>
      </c>
      <c r="I759" s="15">
        <v>43305</v>
      </c>
      <c r="J759" s="15">
        <v>148991</v>
      </c>
      <c r="K759" s="15">
        <v>0.12</v>
      </c>
      <c r="L759" s="15" t="s">
        <v>52</v>
      </c>
      <c r="M759" s="15" t="s">
        <v>53</v>
      </c>
      <c r="N759" s="17" t="s">
        <v>21</v>
      </c>
      <c r="O759" s="5" t="str">
        <f>IF(LEN(TBL_Employees[[#This Row],[Exit Date]])&gt;0,"Not_Active","Active")</f>
        <v>Active</v>
      </c>
      <c r="P759" s="6">
        <f>IF(TBL_Employees[[#This Row],[Emp_status]]="Not_Active",0,1)</f>
        <v>1</v>
      </c>
      <c r="Q759" s="7">
        <f>IFERROR(TBL_Employees[[#This Row],[Bonus %]]*TBL_Employees[[#This Row],[Annual Salary]],0)</f>
        <v>17878.919999999998</v>
      </c>
      <c r="R759" s="7">
        <f>TBL_Employees[[#This Row],[Bonus Amount]]+TBL_Employees[[#This Row],[Annual Salary]]</f>
        <v>166869.91999999998</v>
      </c>
      <c r="S759" s="6">
        <f>YEAR(TBL_Employees[[#This Row],[Hire Date]])</f>
        <v>2018</v>
      </c>
      <c r="T759" s="6">
        <f>WEEKNUM(TBL_Employees[[#This Row],[Hire Date]],1)</f>
        <v>30</v>
      </c>
      <c r="U759" s="6" t="str">
        <f>TEXT(TBL_Employees[[#This Row],[Hire Date]],"dddd")</f>
        <v>Tuesday</v>
      </c>
    </row>
    <row r="760" spans="1:21" x14ac:dyDescent="0.2">
      <c r="A760" s="15" t="s">
        <v>365</v>
      </c>
      <c r="B760" s="15" t="s">
        <v>1605</v>
      </c>
      <c r="C760" s="15" t="s">
        <v>129</v>
      </c>
      <c r="D760" s="15" t="s">
        <v>31</v>
      </c>
      <c r="E760" s="15" t="s">
        <v>44</v>
      </c>
      <c r="F760" s="15" t="s">
        <v>17</v>
      </c>
      <c r="G760" s="15" t="s">
        <v>51</v>
      </c>
      <c r="H760" s="15">
        <v>52</v>
      </c>
      <c r="I760" s="15">
        <v>39532</v>
      </c>
      <c r="J760" s="15">
        <v>97398</v>
      </c>
      <c r="K760" s="15">
        <v>0</v>
      </c>
      <c r="L760" s="15" t="s">
        <v>52</v>
      </c>
      <c r="M760" s="15" t="s">
        <v>81</v>
      </c>
      <c r="N760" s="17" t="s">
        <v>21</v>
      </c>
      <c r="O760" s="5" t="str">
        <f>IF(LEN(TBL_Employees[[#This Row],[Exit Date]])&gt;0,"Not_Active","Active")</f>
        <v>Active</v>
      </c>
      <c r="P760" s="6">
        <f>IF(TBL_Employees[[#This Row],[Emp_status]]="Not_Active",0,1)</f>
        <v>1</v>
      </c>
      <c r="Q760" s="7">
        <f>IFERROR(TBL_Employees[[#This Row],[Bonus %]]*TBL_Employees[[#This Row],[Annual Salary]],0)</f>
        <v>0</v>
      </c>
      <c r="R760" s="7">
        <f>TBL_Employees[[#This Row],[Bonus Amount]]+TBL_Employees[[#This Row],[Annual Salary]]</f>
        <v>97398</v>
      </c>
      <c r="S760" s="6">
        <f>YEAR(TBL_Employees[[#This Row],[Hire Date]])</f>
        <v>2008</v>
      </c>
      <c r="T760" s="6">
        <f>WEEKNUM(TBL_Employees[[#This Row],[Hire Date]],1)</f>
        <v>13</v>
      </c>
      <c r="U760" s="6" t="str">
        <f>TEXT(TBL_Employees[[#This Row],[Hire Date]],"dddd")</f>
        <v>Tuesday</v>
      </c>
    </row>
    <row r="761" spans="1:21" x14ac:dyDescent="0.2">
      <c r="A761" s="15" t="s">
        <v>1606</v>
      </c>
      <c r="B761" s="15" t="s">
        <v>1607</v>
      </c>
      <c r="C761" s="15" t="s">
        <v>77</v>
      </c>
      <c r="D761" s="15" t="s">
        <v>23</v>
      </c>
      <c r="E761" s="15" t="s">
        <v>36</v>
      </c>
      <c r="F761" s="15" t="s">
        <v>17</v>
      </c>
      <c r="G761" s="15" t="s">
        <v>24</v>
      </c>
      <c r="H761" s="15">
        <v>63</v>
      </c>
      <c r="I761" s="15">
        <v>39204</v>
      </c>
      <c r="J761" s="15">
        <v>72805</v>
      </c>
      <c r="K761" s="15">
        <v>0</v>
      </c>
      <c r="L761" s="15" t="s">
        <v>33</v>
      </c>
      <c r="M761" s="15" t="s">
        <v>74</v>
      </c>
      <c r="N761" s="17" t="s">
        <v>21</v>
      </c>
      <c r="O761" s="5" t="str">
        <f>IF(LEN(TBL_Employees[[#This Row],[Exit Date]])&gt;0,"Not_Active","Active")</f>
        <v>Active</v>
      </c>
      <c r="P761" s="6">
        <f>IF(TBL_Employees[[#This Row],[Emp_status]]="Not_Active",0,1)</f>
        <v>1</v>
      </c>
      <c r="Q761" s="7">
        <f>IFERROR(TBL_Employees[[#This Row],[Bonus %]]*TBL_Employees[[#This Row],[Annual Salary]],0)</f>
        <v>0</v>
      </c>
      <c r="R761" s="7">
        <f>TBL_Employees[[#This Row],[Bonus Amount]]+TBL_Employees[[#This Row],[Annual Salary]]</f>
        <v>72805</v>
      </c>
      <c r="S761" s="6">
        <f>YEAR(TBL_Employees[[#This Row],[Hire Date]])</f>
        <v>2007</v>
      </c>
      <c r="T761" s="6">
        <f>WEEKNUM(TBL_Employees[[#This Row],[Hire Date]],1)</f>
        <v>18</v>
      </c>
      <c r="U761" s="6" t="str">
        <f>TEXT(TBL_Employees[[#This Row],[Hire Date]],"dddd")</f>
        <v>Wednesday</v>
      </c>
    </row>
    <row r="762" spans="1:21" x14ac:dyDescent="0.2">
      <c r="A762" s="15" t="s">
        <v>195</v>
      </c>
      <c r="B762" s="15" t="s">
        <v>1608</v>
      </c>
      <c r="C762" s="15" t="s">
        <v>49</v>
      </c>
      <c r="D762" s="15" t="s">
        <v>50</v>
      </c>
      <c r="E762" s="15" t="s">
        <v>16</v>
      </c>
      <c r="F762" s="15" t="s">
        <v>17</v>
      </c>
      <c r="G762" s="15" t="s">
        <v>24</v>
      </c>
      <c r="H762" s="15">
        <v>46</v>
      </c>
      <c r="I762" s="15">
        <v>44213</v>
      </c>
      <c r="J762" s="15">
        <v>72131</v>
      </c>
      <c r="K762" s="15">
        <v>0</v>
      </c>
      <c r="L762" s="15" t="s">
        <v>33</v>
      </c>
      <c r="M762" s="15" t="s">
        <v>74</v>
      </c>
      <c r="N762" s="17" t="s">
        <v>21</v>
      </c>
      <c r="O762" s="5" t="str">
        <f>IF(LEN(TBL_Employees[[#This Row],[Exit Date]])&gt;0,"Not_Active","Active")</f>
        <v>Active</v>
      </c>
      <c r="P762" s="6">
        <f>IF(TBL_Employees[[#This Row],[Emp_status]]="Not_Active",0,1)</f>
        <v>1</v>
      </c>
      <c r="Q762" s="7">
        <f>IFERROR(TBL_Employees[[#This Row],[Bonus %]]*TBL_Employees[[#This Row],[Annual Salary]],0)</f>
        <v>0</v>
      </c>
      <c r="R762" s="7">
        <f>TBL_Employees[[#This Row],[Bonus Amount]]+TBL_Employees[[#This Row],[Annual Salary]]</f>
        <v>72131</v>
      </c>
      <c r="S762" s="6">
        <f>YEAR(TBL_Employees[[#This Row],[Hire Date]])</f>
        <v>2021</v>
      </c>
      <c r="T762" s="6">
        <f>WEEKNUM(TBL_Employees[[#This Row],[Hire Date]],1)</f>
        <v>4</v>
      </c>
      <c r="U762" s="6" t="str">
        <f>TEXT(TBL_Employees[[#This Row],[Hire Date]],"dddd")</f>
        <v>Sunday</v>
      </c>
    </row>
    <row r="763" spans="1:21" x14ac:dyDescent="0.2">
      <c r="A763" s="15" t="s">
        <v>1609</v>
      </c>
      <c r="B763" s="15" t="s">
        <v>1610</v>
      </c>
      <c r="C763" s="15" t="s">
        <v>62</v>
      </c>
      <c r="D763" s="15" t="s">
        <v>23</v>
      </c>
      <c r="E763" s="15" t="s">
        <v>36</v>
      </c>
      <c r="F763" s="15" t="s">
        <v>28</v>
      </c>
      <c r="G763" s="15" t="s">
        <v>18</v>
      </c>
      <c r="H763" s="15">
        <v>64</v>
      </c>
      <c r="I763" s="15">
        <v>33964</v>
      </c>
      <c r="J763" s="15">
        <v>104668</v>
      </c>
      <c r="K763" s="15">
        <v>0.08</v>
      </c>
      <c r="L763" s="15" t="s">
        <v>19</v>
      </c>
      <c r="M763" s="15" t="s">
        <v>29</v>
      </c>
      <c r="N763" s="17" t="s">
        <v>21</v>
      </c>
      <c r="O763" s="5" t="str">
        <f>IF(LEN(TBL_Employees[[#This Row],[Exit Date]])&gt;0,"Not_Active","Active")</f>
        <v>Active</v>
      </c>
      <c r="P763" s="6">
        <f>IF(TBL_Employees[[#This Row],[Emp_status]]="Not_Active",0,1)</f>
        <v>1</v>
      </c>
      <c r="Q763" s="7">
        <f>IFERROR(TBL_Employees[[#This Row],[Bonus %]]*TBL_Employees[[#This Row],[Annual Salary]],0)</f>
        <v>8373.44</v>
      </c>
      <c r="R763" s="7">
        <f>TBL_Employees[[#This Row],[Bonus Amount]]+TBL_Employees[[#This Row],[Annual Salary]]</f>
        <v>113041.44</v>
      </c>
      <c r="S763" s="6">
        <f>YEAR(TBL_Employees[[#This Row],[Hire Date]])</f>
        <v>1992</v>
      </c>
      <c r="T763" s="6">
        <f>WEEKNUM(TBL_Employees[[#This Row],[Hire Date]],1)</f>
        <v>52</v>
      </c>
      <c r="U763" s="6" t="str">
        <f>TEXT(TBL_Employees[[#This Row],[Hire Date]],"dddd")</f>
        <v>Saturday</v>
      </c>
    </row>
    <row r="764" spans="1:21" x14ac:dyDescent="0.2">
      <c r="A764" s="15" t="s">
        <v>1611</v>
      </c>
      <c r="B764" s="15" t="s">
        <v>1612</v>
      </c>
      <c r="C764" s="15" t="s">
        <v>42</v>
      </c>
      <c r="D764" s="15" t="s">
        <v>50</v>
      </c>
      <c r="E764" s="15" t="s">
        <v>36</v>
      </c>
      <c r="F764" s="15" t="s">
        <v>17</v>
      </c>
      <c r="G764" s="15" t="s">
        <v>18</v>
      </c>
      <c r="H764" s="15">
        <v>53</v>
      </c>
      <c r="I764" s="15">
        <v>42952</v>
      </c>
      <c r="J764" s="15">
        <v>89769</v>
      </c>
      <c r="K764" s="15">
        <v>0</v>
      </c>
      <c r="L764" s="15" t="s">
        <v>19</v>
      </c>
      <c r="M764" s="15" t="s">
        <v>63</v>
      </c>
      <c r="N764" s="17" t="s">
        <v>21</v>
      </c>
      <c r="O764" s="5" t="str">
        <f>IF(LEN(TBL_Employees[[#This Row],[Exit Date]])&gt;0,"Not_Active","Active")</f>
        <v>Active</v>
      </c>
      <c r="P764" s="6">
        <f>IF(TBL_Employees[[#This Row],[Emp_status]]="Not_Active",0,1)</f>
        <v>1</v>
      </c>
      <c r="Q764" s="7">
        <f>IFERROR(TBL_Employees[[#This Row],[Bonus %]]*TBL_Employees[[#This Row],[Annual Salary]],0)</f>
        <v>0</v>
      </c>
      <c r="R764" s="7">
        <f>TBL_Employees[[#This Row],[Bonus Amount]]+TBL_Employees[[#This Row],[Annual Salary]]</f>
        <v>89769</v>
      </c>
      <c r="S764" s="6">
        <f>YEAR(TBL_Employees[[#This Row],[Hire Date]])</f>
        <v>2017</v>
      </c>
      <c r="T764" s="6">
        <f>WEEKNUM(TBL_Employees[[#This Row],[Hire Date]],1)</f>
        <v>31</v>
      </c>
      <c r="U764" s="6" t="str">
        <f>TEXT(TBL_Employees[[#This Row],[Hire Date]],"dddd")</f>
        <v>Saturday</v>
      </c>
    </row>
    <row r="765" spans="1:21" x14ac:dyDescent="0.2">
      <c r="A765" s="15" t="s">
        <v>1613</v>
      </c>
      <c r="B765" s="15" t="s">
        <v>1614</v>
      </c>
      <c r="C765" s="15" t="s">
        <v>62</v>
      </c>
      <c r="D765" s="15" t="s">
        <v>50</v>
      </c>
      <c r="E765" s="15" t="s">
        <v>32</v>
      </c>
      <c r="F765" s="15" t="s">
        <v>17</v>
      </c>
      <c r="G765" s="15" t="s">
        <v>24</v>
      </c>
      <c r="H765" s="15">
        <v>27</v>
      </c>
      <c r="I765" s="15">
        <v>43358</v>
      </c>
      <c r="J765" s="15">
        <v>127616</v>
      </c>
      <c r="K765" s="15">
        <v>7.0000000000000007E-2</v>
      </c>
      <c r="L765" s="15" t="s">
        <v>19</v>
      </c>
      <c r="M765" s="15" t="s">
        <v>29</v>
      </c>
      <c r="N765" s="17" t="s">
        <v>21</v>
      </c>
      <c r="O765" s="5" t="str">
        <f>IF(LEN(TBL_Employees[[#This Row],[Exit Date]])&gt;0,"Not_Active","Active")</f>
        <v>Active</v>
      </c>
      <c r="P765" s="6">
        <f>IF(TBL_Employees[[#This Row],[Emp_status]]="Not_Active",0,1)</f>
        <v>1</v>
      </c>
      <c r="Q765" s="7">
        <f>IFERROR(TBL_Employees[[#This Row],[Bonus %]]*TBL_Employees[[#This Row],[Annual Salary]],0)</f>
        <v>8933.1200000000008</v>
      </c>
      <c r="R765" s="7">
        <f>TBL_Employees[[#This Row],[Bonus Amount]]+TBL_Employees[[#This Row],[Annual Salary]]</f>
        <v>136549.12</v>
      </c>
      <c r="S765" s="6">
        <f>YEAR(TBL_Employees[[#This Row],[Hire Date]])</f>
        <v>2018</v>
      </c>
      <c r="T765" s="6">
        <f>WEEKNUM(TBL_Employees[[#This Row],[Hire Date]],1)</f>
        <v>37</v>
      </c>
      <c r="U765" s="6" t="str">
        <f>TEXT(TBL_Employees[[#This Row],[Hire Date]],"dddd")</f>
        <v>Saturday</v>
      </c>
    </row>
    <row r="766" spans="1:21" x14ac:dyDescent="0.2">
      <c r="A766" s="15" t="s">
        <v>345</v>
      </c>
      <c r="B766" s="15" t="s">
        <v>1615</v>
      </c>
      <c r="C766" s="15" t="s">
        <v>62</v>
      </c>
      <c r="D766" s="15" t="s">
        <v>23</v>
      </c>
      <c r="E766" s="15" t="s">
        <v>32</v>
      </c>
      <c r="F766" s="15" t="s">
        <v>28</v>
      </c>
      <c r="G766" s="15" t="s">
        <v>18</v>
      </c>
      <c r="H766" s="15">
        <v>45</v>
      </c>
      <c r="I766" s="15">
        <v>41099</v>
      </c>
      <c r="J766" s="15">
        <v>109883</v>
      </c>
      <c r="K766" s="15">
        <v>7.0000000000000007E-2</v>
      </c>
      <c r="L766" s="15" t="s">
        <v>19</v>
      </c>
      <c r="M766" s="15" t="s">
        <v>29</v>
      </c>
      <c r="N766" s="17" t="s">
        <v>21</v>
      </c>
      <c r="O766" s="5" t="str">
        <f>IF(LEN(TBL_Employees[[#This Row],[Exit Date]])&gt;0,"Not_Active","Active")</f>
        <v>Active</v>
      </c>
      <c r="P766" s="6">
        <f>IF(TBL_Employees[[#This Row],[Emp_status]]="Not_Active",0,1)</f>
        <v>1</v>
      </c>
      <c r="Q766" s="7">
        <f>IFERROR(TBL_Employees[[#This Row],[Bonus %]]*TBL_Employees[[#This Row],[Annual Salary]],0)</f>
        <v>7691.81</v>
      </c>
      <c r="R766" s="7">
        <f>TBL_Employees[[#This Row],[Bonus Amount]]+TBL_Employees[[#This Row],[Annual Salary]]</f>
        <v>117574.81</v>
      </c>
      <c r="S766" s="6">
        <f>YEAR(TBL_Employees[[#This Row],[Hire Date]])</f>
        <v>2012</v>
      </c>
      <c r="T766" s="6">
        <f>WEEKNUM(TBL_Employees[[#This Row],[Hire Date]],1)</f>
        <v>28</v>
      </c>
      <c r="U766" s="6" t="str">
        <f>TEXT(TBL_Employees[[#This Row],[Hire Date]],"dddd")</f>
        <v>Monday</v>
      </c>
    </row>
    <row r="767" spans="1:21" x14ac:dyDescent="0.2">
      <c r="A767" s="15" t="s">
        <v>1616</v>
      </c>
      <c r="B767" s="15" t="s">
        <v>111</v>
      </c>
      <c r="C767" s="15" t="s">
        <v>83</v>
      </c>
      <c r="D767" s="15" t="s">
        <v>23</v>
      </c>
      <c r="E767" s="15" t="s">
        <v>36</v>
      </c>
      <c r="F767" s="15" t="s">
        <v>17</v>
      </c>
      <c r="G767" s="15" t="s">
        <v>24</v>
      </c>
      <c r="H767" s="15">
        <v>25</v>
      </c>
      <c r="I767" s="15">
        <v>44270</v>
      </c>
      <c r="J767" s="15">
        <v>47974</v>
      </c>
      <c r="K767" s="15">
        <v>0</v>
      </c>
      <c r="L767" s="15" t="s">
        <v>33</v>
      </c>
      <c r="M767" s="15" t="s">
        <v>80</v>
      </c>
      <c r="N767" s="17" t="s">
        <v>21</v>
      </c>
      <c r="O767" s="5" t="str">
        <f>IF(LEN(TBL_Employees[[#This Row],[Exit Date]])&gt;0,"Not_Active","Active")</f>
        <v>Active</v>
      </c>
      <c r="P767" s="6">
        <f>IF(TBL_Employees[[#This Row],[Emp_status]]="Not_Active",0,1)</f>
        <v>1</v>
      </c>
      <c r="Q767" s="7">
        <f>IFERROR(TBL_Employees[[#This Row],[Bonus %]]*TBL_Employees[[#This Row],[Annual Salary]],0)</f>
        <v>0</v>
      </c>
      <c r="R767" s="7">
        <f>TBL_Employees[[#This Row],[Bonus Amount]]+TBL_Employees[[#This Row],[Annual Salary]]</f>
        <v>47974</v>
      </c>
      <c r="S767" s="6">
        <f>YEAR(TBL_Employees[[#This Row],[Hire Date]])</f>
        <v>2021</v>
      </c>
      <c r="T767" s="6">
        <f>WEEKNUM(TBL_Employees[[#This Row],[Hire Date]],1)</f>
        <v>12</v>
      </c>
      <c r="U767" s="6" t="str">
        <f>TEXT(TBL_Employees[[#This Row],[Hire Date]],"dddd")</f>
        <v>Monday</v>
      </c>
    </row>
    <row r="768" spans="1:21" x14ac:dyDescent="0.2">
      <c r="A768" s="15" t="s">
        <v>1617</v>
      </c>
      <c r="B768" s="15" t="s">
        <v>1618</v>
      </c>
      <c r="C768" s="15" t="s">
        <v>61</v>
      </c>
      <c r="D768" s="15" t="s">
        <v>27</v>
      </c>
      <c r="E768" s="15" t="s">
        <v>44</v>
      </c>
      <c r="F768" s="15" t="s">
        <v>17</v>
      </c>
      <c r="G768" s="15" t="s">
        <v>18</v>
      </c>
      <c r="H768" s="15">
        <v>43</v>
      </c>
      <c r="I768" s="15">
        <v>42090</v>
      </c>
      <c r="J768" s="15">
        <v>120321</v>
      </c>
      <c r="K768" s="15">
        <v>0.12</v>
      </c>
      <c r="L768" s="15" t="s">
        <v>19</v>
      </c>
      <c r="M768" s="15" t="s">
        <v>25</v>
      </c>
      <c r="N768" s="17" t="s">
        <v>21</v>
      </c>
      <c r="O768" s="5" t="str">
        <f>IF(LEN(TBL_Employees[[#This Row],[Exit Date]])&gt;0,"Not_Active","Active")</f>
        <v>Active</v>
      </c>
      <c r="P768" s="6">
        <f>IF(TBL_Employees[[#This Row],[Emp_status]]="Not_Active",0,1)</f>
        <v>1</v>
      </c>
      <c r="Q768" s="7">
        <f>IFERROR(TBL_Employees[[#This Row],[Bonus %]]*TBL_Employees[[#This Row],[Annual Salary]],0)</f>
        <v>14438.519999999999</v>
      </c>
      <c r="R768" s="7">
        <f>TBL_Employees[[#This Row],[Bonus Amount]]+TBL_Employees[[#This Row],[Annual Salary]]</f>
        <v>134759.51999999999</v>
      </c>
      <c r="S768" s="6">
        <f>YEAR(TBL_Employees[[#This Row],[Hire Date]])</f>
        <v>2015</v>
      </c>
      <c r="T768" s="6">
        <f>WEEKNUM(TBL_Employees[[#This Row],[Hire Date]],1)</f>
        <v>13</v>
      </c>
      <c r="U768" s="6" t="str">
        <f>TEXT(TBL_Employees[[#This Row],[Hire Date]],"dddd")</f>
        <v>Friday</v>
      </c>
    </row>
    <row r="769" spans="1:21" x14ac:dyDescent="0.2">
      <c r="A769" s="15" t="s">
        <v>1619</v>
      </c>
      <c r="B769" s="15" t="s">
        <v>281</v>
      </c>
      <c r="C769" s="15" t="s">
        <v>73</v>
      </c>
      <c r="D769" s="15" t="s">
        <v>27</v>
      </c>
      <c r="E769" s="15" t="s">
        <v>36</v>
      </c>
      <c r="F769" s="15" t="s">
        <v>17</v>
      </c>
      <c r="G769" s="15" t="s">
        <v>51</v>
      </c>
      <c r="H769" s="15">
        <v>61</v>
      </c>
      <c r="I769" s="15">
        <v>41861</v>
      </c>
      <c r="J769" s="15">
        <v>57446</v>
      </c>
      <c r="K769" s="15">
        <v>0</v>
      </c>
      <c r="L769" s="15" t="s">
        <v>19</v>
      </c>
      <c r="M769" s="15" t="s">
        <v>39</v>
      </c>
      <c r="N769" s="17" t="s">
        <v>21</v>
      </c>
      <c r="O769" s="5" t="str">
        <f>IF(LEN(TBL_Employees[[#This Row],[Exit Date]])&gt;0,"Not_Active","Active")</f>
        <v>Active</v>
      </c>
      <c r="P769" s="6">
        <f>IF(TBL_Employees[[#This Row],[Emp_status]]="Not_Active",0,1)</f>
        <v>1</v>
      </c>
      <c r="Q769" s="7">
        <f>IFERROR(TBL_Employees[[#This Row],[Bonus %]]*TBL_Employees[[#This Row],[Annual Salary]],0)</f>
        <v>0</v>
      </c>
      <c r="R769" s="7">
        <f>TBL_Employees[[#This Row],[Bonus Amount]]+TBL_Employees[[#This Row],[Annual Salary]]</f>
        <v>57446</v>
      </c>
      <c r="S769" s="6">
        <f>YEAR(TBL_Employees[[#This Row],[Hire Date]])</f>
        <v>2014</v>
      </c>
      <c r="T769" s="6">
        <f>WEEKNUM(TBL_Employees[[#This Row],[Hire Date]],1)</f>
        <v>33</v>
      </c>
      <c r="U769" s="6" t="str">
        <f>TEXT(TBL_Employees[[#This Row],[Hire Date]],"dddd")</f>
        <v>Sunday</v>
      </c>
    </row>
    <row r="770" spans="1:21" x14ac:dyDescent="0.2">
      <c r="A770" s="15" t="s">
        <v>139</v>
      </c>
      <c r="B770" s="15" t="s">
        <v>1620</v>
      </c>
      <c r="C770" s="15" t="s">
        <v>40</v>
      </c>
      <c r="D770" s="15" t="s">
        <v>65</v>
      </c>
      <c r="E770" s="15" t="s">
        <v>16</v>
      </c>
      <c r="F770" s="15" t="s">
        <v>17</v>
      </c>
      <c r="G770" s="15" t="s">
        <v>18</v>
      </c>
      <c r="H770" s="15">
        <v>42</v>
      </c>
      <c r="I770" s="15">
        <v>39968</v>
      </c>
      <c r="J770" s="15">
        <v>174099</v>
      </c>
      <c r="K770" s="15">
        <v>0.26</v>
      </c>
      <c r="L770" s="15" t="s">
        <v>19</v>
      </c>
      <c r="M770" s="15" t="s">
        <v>25</v>
      </c>
      <c r="N770" s="17" t="s">
        <v>21</v>
      </c>
      <c r="O770" s="5" t="str">
        <f>IF(LEN(TBL_Employees[[#This Row],[Exit Date]])&gt;0,"Not_Active","Active")</f>
        <v>Active</v>
      </c>
      <c r="P770" s="6">
        <f>IF(TBL_Employees[[#This Row],[Emp_status]]="Not_Active",0,1)</f>
        <v>1</v>
      </c>
      <c r="Q770" s="7">
        <f>IFERROR(TBL_Employees[[#This Row],[Bonus %]]*TBL_Employees[[#This Row],[Annual Salary]],0)</f>
        <v>45265.74</v>
      </c>
      <c r="R770" s="7">
        <f>TBL_Employees[[#This Row],[Bonus Amount]]+TBL_Employees[[#This Row],[Annual Salary]]</f>
        <v>219364.74</v>
      </c>
      <c r="S770" s="6">
        <f>YEAR(TBL_Employees[[#This Row],[Hire Date]])</f>
        <v>2009</v>
      </c>
      <c r="T770" s="6">
        <f>WEEKNUM(TBL_Employees[[#This Row],[Hire Date]],1)</f>
        <v>23</v>
      </c>
      <c r="U770" s="6" t="str">
        <f>TEXT(TBL_Employees[[#This Row],[Hire Date]],"dddd")</f>
        <v>Thursday</v>
      </c>
    </row>
    <row r="771" spans="1:21" x14ac:dyDescent="0.2">
      <c r="A771" s="15" t="s">
        <v>220</v>
      </c>
      <c r="B771" s="15" t="s">
        <v>1621</v>
      </c>
      <c r="C771" s="15" t="s">
        <v>61</v>
      </c>
      <c r="D771" s="15" t="s">
        <v>15</v>
      </c>
      <c r="E771" s="15" t="s">
        <v>36</v>
      </c>
      <c r="F771" s="15" t="s">
        <v>28</v>
      </c>
      <c r="G771" s="15" t="s">
        <v>24</v>
      </c>
      <c r="H771" s="15">
        <v>63</v>
      </c>
      <c r="I771" s="15">
        <v>37295</v>
      </c>
      <c r="J771" s="15">
        <v>128703</v>
      </c>
      <c r="K771" s="15">
        <v>0.13</v>
      </c>
      <c r="L771" s="15" t="s">
        <v>19</v>
      </c>
      <c r="M771" s="15" t="s">
        <v>25</v>
      </c>
      <c r="N771" s="17" t="s">
        <v>21</v>
      </c>
      <c r="O771" s="5" t="str">
        <f>IF(LEN(TBL_Employees[[#This Row],[Exit Date]])&gt;0,"Not_Active","Active")</f>
        <v>Active</v>
      </c>
      <c r="P771" s="6">
        <f>IF(TBL_Employees[[#This Row],[Emp_status]]="Not_Active",0,1)</f>
        <v>1</v>
      </c>
      <c r="Q771" s="7">
        <f>IFERROR(TBL_Employees[[#This Row],[Bonus %]]*TBL_Employees[[#This Row],[Annual Salary]],0)</f>
        <v>16731.39</v>
      </c>
      <c r="R771" s="7">
        <f>TBL_Employees[[#This Row],[Bonus Amount]]+TBL_Employees[[#This Row],[Annual Salary]]</f>
        <v>145434.39000000001</v>
      </c>
      <c r="S771" s="6">
        <f>YEAR(TBL_Employees[[#This Row],[Hire Date]])</f>
        <v>2002</v>
      </c>
      <c r="T771" s="6">
        <f>WEEKNUM(TBL_Employees[[#This Row],[Hire Date]],1)</f>
        <v>6</v>
      </c>
      <c r="U771" s="6" t="str">
        <f>TEXT(TBL_Employees[[#This Row],[Hire Date]],"dddd")</f>
        <v>Friday</v>
      </c>
    </row>
    <row r="772" spans="1:21" x14ac:dyDescent="0.2">
      <c r="A772" s="15" t="s">
        <v>1622</v>
      </c>
      <c r="B772" s="15" t="s">
        <v>1623</v>
      </c>
      <c r="C772" s="15" t="s">
        <v>129</v>
      </c>
      <c r="D772" s="15" t="s">
        <v>31</v>
      </c>
      <c r="E772" s="15" t="s">
        <v>32</v>
      </c>
      <c r="F772" s="15" t="s">
        <v>17</v>
      </c>
      <c r="G772" s="15" t="s">
        <v>18</v>
      </c>
      <c r="H772" s="15">
        <v>32</v>
      </c>
      <c r="I772" s="15">
        <v>42317</v>
      </c>
      <c r="J772" s="15">
        <v>65247</v>
      </c>
      <c r="K772" s="15">
        <v>0</v>
      </c>
      <c r="L772" s="15" t="s">
        <v>19</v>
      </c>
      <c r="M772" s="15" t="s">
        <v>39</v>
      </c>
      <c r="N772" s="17" t="s">
        <v>21</v>
      </c>
      <c r="O772" s="5" t="str">
        <f>IF(LEN(TBL_Employees[[#This Row],[Exit Date]])&gt;0,"Not_Active","Active")</f>
        <v>Active</v>
      </c>
      <c r="P772" s="6">
        <f>IF(TBL_Employees[[#This Row],[Emp_status]]="Not_Active",0,1)</f>
        <v>1</v>
      </c>
      <c r="Q772" s="7">
        <f>IFERROR(TBL_Employees[[#This Row],[Bonus %]]*TBL_Employees[[#This Row],[Annual Salary]],0)</f>
        <v>0</v>
      </c>
      <c r="R772" s="7">
        <f>TBL_Employees[[#This Row],[Bonus Amount]]+TBL_Employees[[#This Row],[Annual Salary]]</f>
        <v>65247</v>
      </c>
      <c r="S772" s="6">
        <f>YEAR(TBL_Employees[[#This Row],[Hire Date]])</f>
        <v>2015</v>
      </c>
      <c r="T772" s="6">
        <f>WEEKNUM(TBL_Employees[[#This Row],[Hire Date]],1)</f>
        <v>46</v>
      </c>
      <c r="U772" s="6" t="str">
        <f>TEXT(TBL_Employees[[#This Row],[Hire Date]],"dddd")</f>
        <v>Monday</v>
      </c>
    </row>
    <row r="773" spans="1:21" x14ac:dyDescent="0.2">
      <c r="A773" s="15" t="s">
        <v>1624</v>
      </c>
      <c r="B773" s="15" t="s">
        <v>1625</v>
      </c>
      <c r="C773" s="15" t="s">
        <v>30</v>
      </c>
      <c r="D773" s="15" t="s">
        <v>31</v>
      </c>
      <c r="E773" s="15" t="s">
        <v>16</v>
      </c>
      <c r="F773" s="15" t="s">
        <v>28</v>
      </c>
      <c r="G773" s="15" t="s">
        <v>51</v>
      </c>
      <c r="H773" s="15">
        <v>27</v>
      </c>
      <c r="I773" s="15">
        <v>43371</v>
      </c>
      <c r="J773" s="15">
        <v>64247</v>
      </c>
      <c r="K773" s="15">
        <v>0</v>
      </c>
      <c r="L773" s="15" t="s">
        <v>52</v>
      </c>
      <c r="M773" s="15" t="s">
        <v>66</v>
      </c>
      <c r="N773" s="17" t="s">
        <v>21</v>
      </c>
      <c r="O773" s="5" t="str">
        <f>IF(LEN(TBL_Employees[[#This Row],[Exit Date]])&gt;0,"Not_Active","Active")</f>
        <v>Active</v>
      </c>
      <c r="P773" s="6">
        <f>IF(TBL_Employees[[#This Row],[Emp_status]]="Not_Active",0,1)</f>
        <v>1</v>
      </c>
      <c r="Q773" s="7">
        <f>IFERROR(TBL_Employees[[#This Row],[Bonus %]]*TBL_Employees[[#This Row],[Annual Salary]],0)</f>
        <v>0</v>
      </c>
      <c r="R773" s="7">
        <f>TBL_Employees[[#This Row],[Bonus Amount]]+TBL_Employees[[#This Row],[Annual Salary]]</f>
        <v>64247</v>
      </c>
      <c r="S773" s="6">
        <f>YEAR(TBL_Employees[[#This Row],[Hire Date]])</f>
        <v>2018</v>
      </c>
      <c r="T773" s="6">
        <f>WEEKNUM(TBL_Employees[[#This Row],[Hire Date]],1)</f>
        <v>39</v>
      </c>
      <c r="U773" s="6" t="str">
        <f>TEXT(TBL_Employees[[#This Row],[Hire Date]],"dddd")</f>
        <v>Friday</v>
      </c>
    </row>
    <row r="774" spans="1:21" x14ac:dyDescent="0.2">
      <c r="A774" s="15" t="s">
        <v>1626</v>
      </c>
      <c r="B774" s="15" t="s">
        <v>1627</v>
      </c>
      <c r="C774" s="15" t="s">
        <v>62</v>
      </c>
      <c r="D774" s="15" t="s">
        <v>23</v>
      </c>
      <c r="E774" s="15" t="s">
        <v>16</v>
      </c>
      <c r="F774" s="15" t="s">
        <v>17</v>
      </c>
      <c r="G774" s="15" t="s">
        <v>18</v>
      </c>
      <c r="H774" s="15">
        <v>33</v>
      </c>
      <c r="I774" s="15">
        <v>41071</v>
      </c>
      <c r="J774" s="15">
        <v>118253</v>
      </c>
      <c r="K774" s="15">
        <v>0.08</v>
      </c>
      <c r="L774" s="15" t="s">
        <v>19</v>
      </c>
      <c r="M774" s="15" t="s">
        <v>25</v>
      </c>
      <c r="N774" s="17" t="s">
        <v>21</v>
      </c>
      <c r="O774" s="5" t="str">
        <f>IF(LEN(TBL_Employees[[#This Row],[Exit Date]])&gt;0,"Not_Active","Active")</f>
        <v>Active</v>
      </c>
      <c r="P774" s="6">
        <f>IF(TBL_Employees[[#This Row],[Emp_status]]="Not_Active",0,1)</f>
        <v>1</v>
      </c>
      <c r="Q774" s="7">
        <f>IFERROR(TBL_Employees[[#This Row],[Bonus %]]*TBL_Employees[[#This Row],[Annual Salary]],0)</f>
        <v>9460.24</v>
      </c>
      <c r="R774" s="7">
        <f>TBL_Employees[[#This Row],[Bonus Amount]]+TBL_Employees[[#This Row],[Annual Salary]]</f>
        <v>127713.24</v>
      </c>
      <c r="S774" s="6">
        <f>YEAR(TBL_Employees[[#This Row],[Hire Date]])</f>
        <v>2012</v>
      </c>
      <c r="T774" s="6">
        <f>WEEKNUM(TBL_Employees[[#This Row],[Hire Date]],1)</f>
        <v>24</v>
      </c>
      <c r="U774" s="6" t="str">
        <f>TEXT(TBL_Employees[[#This Row],[Hire Date]],"dddd")</f>
        <v>Monday</v>
      </c>
    </row>
    <row r="775" spans="1:21" x14ac:dyDescent="0.2">
      <c r="A775" s="15" t="s">
        <v>1628</v>
      </c>
      <c r="B775" s="15" t="s">
        <v>1629</v>
      </c>
      <c r="C775" s="15" t="s">
        <v>69</v>
      </c>
      <c r="D775" s="15" t="s">
        <v>31</v>
      </c>
      <c r="E775" s="15" t="s">
        <v>36</v>
      </c>
      <c r="F775" s="15" t="s">
        <v>17</v>
      </c>
      <c r="G775" s="15" t="s">
        <v>24</v>
      </c>
      <c r="H775" s="15">
        <v>45</v>
      </c>
      <c r="I775" s="15">
        <v>38057</v>
      </c>
      <c r="J775" s="15">
        <v>109422</v>
      </c>
      <c r="K775" s="15">
        <v>0</v>
      </c>
      <c r="L775" s="15" t="s">
        <v>33</v>
      </c>
      <c r="M775" s="15" t="s">
        <v>80</v>
      </c>
      <c r="N775" s="17" t="s">
        <v>21</v>
      </c>
      <c r="O775" s="5" t="str">
        <f>IF(LEN(TBL_Employees[[#This Row],[Exit Date]])&gt;0,"Not_Active","Active")</f>
        <v>Active</v>
      </c>
      <c r="P775" s="6">
        <f>IF(TBL_Employees[[#This Row],[Emp_status]]="Not_Active",0,1)</f>
        <v>1</v>
      </c>
      <c r="Q775" s="7">
        <f>IFERROR(TBL_Employees[[#This Row],[Bonus %]]*TBL_Employees[[#This Row],[Annual Salary]],0)</f>
        <v>0</v>
      </c>
      <c r="R775" s="7">
        <f>TBL_Employees[[#This Row],[Bonus Amount]]+TBL_Employees[[#This Row],[Annual Salary]]</f>
        <v>109422</v>
      </c>
      <c r="S775" s="6">
        <f>YEAR(TBL_Employees[[#This Row],[Hire Date]])</f>
        <v>2004</v>
      </c>
      <c r="T775" s="6">
        <f>WEEKNUM(TBL_Employees[[#This Row],[Hire Date]],1)</f>
        <v>11</v>
      </c>
      <c r="U775" s="6" t="str">
        <f>TEXT(TBL_Employees[[#This Row],[Hire Date]],"dddd")</f>
        <v>Thursday</v>
      </c>
    </row>
    <row r="776" spans="1:21" x14ac:dyDescent="0.2">
      <c r="A776" s="15" t="s">
        <v>1630</v>
      </c>
      <c r="B776" s="15" t="s">
        <v>1631</v>
      </c>
      <c r="C776" s="15" t="s">
        <v>62</v>
      </c>
      <c r="D776" s="15" t="s">
        <v>23</v>
      </c>
      <c r="E776" s="15" t="s">
        <v>32</v>
      </c>
      <c r="F776" s="15" t="s">
        <v>28</v>
      </c>
      <c r="G776" s="15" t="s">
        <v>24</v>
      </c>
      <c r="H776" s="15">
        <v>41</v>
      </c>
      <c r="I776" s="15">
        <v>43502</v>
      </c>
      <c r="J776" s="15">
        <v>126950</v>
      </c>
      <c r="K776" s="15">
        <v>0.1</v>
      </c>
      <c r="L776" s="15" t="s">
        <v>19</v>
      </c>
      <c r="M776" s="15" t="s">
        <v>20</v>
      </c>
      <c r="N776" s="17" t="s">
        <v>21</v>
      </c>
      <c r="O776" s="5" t="str">
        <f>IF(LEN(TBL_Employees[[#This Row],[Exit Date]])&gt;0,"Not_Active","Active")</f>
        <v>Active</v>
      </c>
      <c r="P776" s="6">
        <f>IF(TBL_Employees[[#This Row],[Emp_status]]="Not_Active",0,1)</f>
        <v>1</v>
      </c>
      <c r="Q776" s="7">
        <f>IFERROR(TBL_Employees[[#This Row],[Bonus %]]*TBL_Employees[[#This Row],[Annual Salary]],0)</f>
        <v>12695</v>
      </c>
      <c r="R776" s="7">
        <f>TBL_Employees[[#This Row],[Bonus Amount]]+TBL_Employees[[#This Row],[Annual Salary]]</f>
        <v>139645</v>
      </c>
      <c r="S776" s="6">
        <f>YEAR(TBL_Employees[[#This Row],[Hire Date]])</f>
        <v>2019</v>
      </c>
      <c r="T776" s="6">
        <f>WEEKNUM(TBL_Employees[[#This Row],[Hire Date]],1)</f>
        <v>6</v>
      </c>
      <c r="U776" s="6" t="str">
        <f>TEXT(TBL_Employees[[#This Row],[Hire Date]],"dddd")</f>
        <v>Wednesday</v>
      </c>
    </row>
    <row r="777" spans="1:21" x14ac:dyDescent="0.2">
      <c r="A777" s="15" t="s">
        <v>1632</v>
      </c>
      <c r="B777" s="15" t="s">
        <v>1633</v>
      </c>
      <c r="C777" s="15" t="s">
        <v>26</v>
      </c>
      <c r="D777" s="15" t="s">
        <v>27</v>
      </c>
      <c r="E777" s="15" t="s">
        <v>36</v>
      </c>
      <c r="F777" s="15" t="s">
        <v>17</v>
      </c>
      <c r="G777" s="15" t="s">
        <v>24</v>
      </c>
      <c r="H777" s="15">
        <v>36</v>
      </c>
      <c r="I777" s="15">
        <v>41964</v>
      </c>
      <c r="J777" s="15">
        <v>97500</v>
      </c>
      <c r="K777" s="15">
        <v>0</v>
      </c>
      <c r="L777" s="15" t="s">
        <v>19</v>
      </c>
      <c r="M777" s="15" t="s">
        <v>45</v>
      </c>
      <c r="N777" s="17" t="s">
        <v>21</v>
      </c>
      <c r="O777" s="5" t="str">
        <f>IF(LEN(TBL_Employees[[#This Row],[Exit Date]])&gt;0,"Not_Active","Active")</f>
        <v>Active</v>
      </c>
      <c r="P777" s="6">
        <f>IF(TBL_Employees[[#This Row],[Emp_status]]="Not_Active",0,1)</f>
        <v>1</v>
      </c>
      <c r="Q777" s="7">
        <f>IFERROR(TBL_Employees[[#This Row],[Bonus %]]*TBL_Employees[[#This Row],[Annual Salary]],0)</f>
        <v>0</v>
      </c>
      <c r="R777" s="7">
        <f>TBL_Employees[[#This Row],[Bonus Amount]]+TBL_Employees[[#This Row],[Annual Salary]]</f>
        <v>97500</v>
      </c>
      <c r="S777" s="6">
        <f>YEAR(TBL_Employees[[#This Row],[Hire Date]])</f>
        <v>2014</v>
      </c>
      <c r="T777" s="6">
        <f>WEEKNUM(TBL_Employees[[#This Row],[Hire Date]],1)</f>
        <v>47</v>
      </c>
      <c r="U777" s="6" t="str">
        <f>TEXT(TBL_Employees[[#This Row],[Hire Date]],"dddd")</f>
        <v>Friday</v>
      </c>
    </row>
    <row r="778" spans="1:21" x14ac:dyDescent="0.2">
      <c r="A778" s="15" t="s">
        <v>1634</v>
      </c>
      <c r="B778" s="15" t="s">
        <v>1635</v>
      </c>
      <c r="C778" s="15" t="s">
        <v>73</v>
      </c>
      <c r="D778" s="15" t="s">
        <v>27</v>
      </c>
      <c r="E778" s="15" t="s">
        <v>36</v>
      </c>
      <c r="F778" s="15" t="s">
        <v>28</v>
      </c>
      <c r="G778" s="15" t="s">
        <v>24</v>
      </c>
      <c r="H778" s="15">
        <v>25</v>
      </c>
      <c r="I778" s="15">
        <v>44213</v>
      </c>
      <c r="J778" s="15">
        <v>41844</v>
      </c>
      <c r="K778" s="15">
        <v>0</v>
      </c>
      <c r="L778" s="15" t="s">
        <v>33</v>
      </c>
      <c r="M778" s="15" t="s">
        <v>80</v>
      </c>
      <c r="N778" s="17" t="s">
        <v>21</v>
      </c>
      <c r="O778" s="5" t="str">
        <f>IF(LEN(TBL_Employees[[#This Row],[Exit Date]])&gt;0,"Not_Active","Active")</f>
        <v>Active</v>
      </c>
      <c r="P778" s="6">
        <f>IF(TBL_Employees[[#This Row],[Emp_status]]="Not_Active",0,1)</f>
        <v>1</v>
      </c>
      <c r="Q778" s="7">
        <f>IFERROR(TBL_Employees[[#This Row],[Bonus %]]*TBL_Employees[[#This Row],[Annual Salary]],0)</f>
        <v>0</v>
      </c>
      <c r="R778" s="7">
        <f>TBL_Employees[[#This Row],[Bonus Amount]]+TBL_Employees[[#This Row],[Annual Salary]]</f>
        <v>41844</v>
      </c>
      <c r="S778" s="6">
        <f>YEAR(TBL_Employees[[#This Row],[Hire Date]])</f>
        <v>2021</v>
      </c>
      <c r="T778" s="6">
        <f>WEEKNUM(TBL_Employees[[#This Row],[Hire Date]],1)</f>
        <v>4</v>
      </c>
      <c r="U778" s="6" t="str">
        <f>TEXT(TBL_Employees[[#This Row],[Hire Date]],"dddd")</f>
        <v>Sunday</v>
      </c>
    </row>
    <row r="779" spans="1:21" x14ac:dyDescent="0.2">
      <c r="A779" s="15" t="s">
        <v>1636</v>
      </c>
      <c r="B779" s="15" t="s">
        <v>1637</v>
      </c>
      <c r="C779" s="15" t="s">
        <v>64</v>
      </c>
      <c r="D779" s="15" t="s">
        <v>65</v>
      </c>
      <c r="E779" s="15" t="s">
        <v>16</v>
      </c>
      <c r="F779" s="15" t="s">
        <v>28</v>
      </c>
      <c r="G779" s="15" t="s">
        <v>24</v>
      </c>
      <c r="H779" s="15">
        <v>43</v>
      </c>
      <c r="I779" s="15">
        <v>41680</v>
      </c>
      <c r="J779" s="15">
        <v>58875</v>
      </c>
      <c r="K779" s="15">
        <v>0</v>
      </c>
      <c r="L779" s="15" t="s">
        <v>33</v>
      </c>
      <c r="M779" s="15" t="s">
        <v>34</v>
      </c>
      <c r="N779" s="17" t="s">
        <v>21</v>
      </c>
      <c r="O779" s="5" t="str">
        <f>IF(LEN(TBL_Employees[[#This Row],[Exit Date]])&gt;0,"Not_Active","Active")</f>
        <v>Active</v>
      </c>
      <c r="P779" s="6">
        <f>IF(TBL_Employees[[#This Row],[Emp_status]]="Not_Active",0,1)</f>
        <v>1</v>
      </c>
      <c r="Q779" s="7">
        <f>IFERROR(TBL_Employees[[#This Row],[Bonus %]]*TBL_Employees[[#This Row],[Annual Salary]],0)</f>
        <v>0</v>
      </c>
      <c r="R779" s="7">
        <f>TBL_Employees[[#This Row],[Bonus Amount]]+TBL_Employees[[#This Row],[Annual Salary]]</f>
        <v>58875</v>
      </c>
      <c r="S779" s="6">
        <f>YEAR(TBL_Employees[[#This Row],[Hire Date]])</f>
        <v>2014</v>
      </c>
      <c r="T779" s="6">
        <f>WEEKNUM(TBL_Employees[[#This Row],[Hire Date]],1)</f>
        <v>7</v>
      </c>
      <c r="U779" s="6" t="str">
        <f>TEXT(TBL_Employees[[#This Row],[Hire Date]],"dddd")</f>
        <v>Monday</v>
      </c>
    </row>
    <row r="780" spans="1:21" x14ac:dyDescent="0.2">
      <c r="A780" s="15" t="s">
        <v>1638</v>
      </c>
      <c r="B780" s="15" t="s">
        <v>1639</v>
      </c>
      <c r="C780" s="15" t="s">
        <v>94</v>
      </c>
      <c r="D780" s="15" t="s">
        <v>50</v>
      </c>
      <c r="E780" s="15" t="s">
        <v>36</v>
      </c>
      <c r="F780" s="15" t="s">
        <v>17</v>
      </c>
      <c r="G780" s="15" t="s">
        <v>24</v>
      </c>
      <c r="H780" s="15">
        <v>37</v>
      </c>
      <c r="I780" s="15">
        <v>42318</v>
      </c>
      <c r="J780" s="15">
        <v>64204</v>
      </c>
      <c r="K780" s="15">
        <v>0</v>
      </c>
      <c r="L780" s="15" t="s">
        <v>19</v>
      </c>
      <c r="M780" s="15" t="s">
        <v>29</v>
      </c>
      <c r="N780" s="17">
        <v>44306</v>
      </c>
      <c r="O780" s="5" t="str">
        <f>IF(LEN(TBL_Employees[[#This Row],[Exit Date]])&gt;0,"Not_Active","Active")</f>
        <v>Not_Active</v>
      </c>
      <c r="P780" s="6">
        <f>IF(TBL_Employees[[#This Row],[Emp_status]]="Not_Active",0,1)</f>
        <v>0</v>
      </c>
      <c r="Q780" s="7">
        <f>IFERROR(TBL_Employees[[#This Row],[Bonus %]]*TBL_Employees[[#This Row],[Annual Salary]],0)</f>
        <v>0</v>
      </c>
      <c r="R780" s="7">
        <f>TBL_Employees[[#This Row],[Bonus Amount]]+TBL_Employees[[#This Row],[Annual Salary]]</f>
        <v>64204</v>
      </c>
      <c r="S780" s="6">
        <f>YEAR(TBL_Employees[[#This Row],[Hire Date]])</f>
        <v>2015</v>
      </c>
      <c r="T780" s="6">
        <f>WEEKNUM(TBL_Employees[[#This Row],[Hire Date]],1)</f>
        <v>46</v>
      </c>
      <c r="U780" s="6" t="str">
        <f>TEXT(TBL_Employees[[#This Row],[Hire Date]],"dddd")</f>
        <v>Tuesday</v>
      </c>
    </row>
    <row r="781" spans="1:21" x14ac:dyDescent="0.2">
      <c r="A781" s="15" t="s">
        <v>1640</v>
      </c>
      <c r="B781" s="15" t="s">
        <v>1641</v>
      </c>
      <c r="C781" s="15" t="s">
        <v>64</v>
      </c>
      <c r="D781" s="15" t="s">
        <v>50</v>
      </c>
      <c r="E781" s="15" t="s">
        <v>32</v>
      </c>
      <c r="F781" s="15" t="s">
        <v>17</v>
      </c>
      <c r="G781" s="15" t="s">
        <v>24</v>
      </c>
      <c r="H781" s="15">
        <v>42</v>
      </c>
      <c r="I781" s="15">
        <v>40307</v>
      </c>
      <c r="J781" s="15">
        <v>67743</v>
      </c>
      <c r="K781" s="15">
        <v>0</v>
      </c>
      <c r="L781" s="15" t="s">
        <v>33</v>
      </c>
      <c r="M781" s="15" t="s">
        <v>60</v>
      </c>
      <c r="N781" s="17">
        <v>41998</v>
      </c>
      <c r="O781" s="5" t="str">
        <f>IF(LEN(TBL_Employees[[#This Row],[Exit Date]])&gt;0,"Not_Active","Active")</f>
        <v>Not_Active</v>
      </c>
      <c r="P781" s="6">
        <f>IF(TBL_Employees[[#This Row],[Emp_status]]="Not_Active",0,1)</f>
        <v>0</v>
      </c>
      <c r="Q781" s="7">
        <f>IFERROR(TBL_Employees[[#This Row],[Bonus %]]*TBL_Employees[[#This Row],[Annual Salary]],0)</f>
        <v>0</v>
      </c>
      <c r="R781" s="7">
        <f>TBL_Employees[[#This Row],[Bonus Amount]]+TBL_Employees[[#This Row],[Annual Salary]]</f>
        <v>67743</v>
      </c>
      <c r="S781" s="6">
        <f>YEAR(TBL_Employees[[#This Row],[Hire Date]])</f>
        <v>2010</v>
      </c>
      <c r="T781" s="6">
        <f>WEEKNUM(TBL_Employees[[#This Row],[Hire Date]],1)</f>
        <v>20</v>
      </c>
      <c r="U781" s="6" t="str">
        <f>TEXT(TBL_Employees[[#This Row],[Hire Date]],"dddd")</f>
        <v>Sunday</v>
      </c>
    </row>
    <row r="782" spans="1:21" x14ac:dyDescent="0.2">
      <c r="A782" s="15" t="s">
        <v>1642</v>
      </c>
      <c r="B782" s="15" t="s">
        <v>1345</v>
      </c>
      <c r="C782" s="15" t="s">
        <v>49</v>
      </c>
      <c r="D782" s="15" t="s">
        <v>50</v>
      </c>
      <c r="E782" s="15" t="s">
        <v>44</v>
      </c>
      <c r="F782" s="15" t="s">
        <v>17</v>
      </c>
      <c r="G782" s="15" t="s">
        <v>47</v>
      </c>
      <c r="H782" s="15">
        <v>60</v>
      </c>
      <c r="I782" s="15">
        <v>35641</v>
      </c>
      <c r="J782" s="15">
        <v>71677</v>
      </c>
      <c r="K782" s="15">
        <v>0</v>
      </c>
      <c r="L782" s="15" t="s">
        <v>19</v>
      </c>
      <c r="M782" s="15" t="s">
        <v>29</v>
      </c>
      <c r="N782" s="17" t="s">
        <v>21</v>
      </c>
      <c r="O782" s="5" t="str">
        <f>IF(LEN(TBL_Employees[[#This Row],[Exit Date]])&gt;0,"Not_Active","Active")</f>
        <v>Active</v>
      </c>
      <c r="P782" s="6">
        <f>IF(TBL_Employees[[#This Row],[Emp_status]]="Not_Active",0,1)</f>
        <v>1</v>
      </c>
      <c r="Q782" s="7">
        <f>IFERROR(TBL_Employees[[#This Row],[Bonus %]]*TBL_Employees[[#This Row],[Annual Salary]],0)</f>
        <v>0</v>
      </c>
      <c r="R782" s="7">
        <f>TBL_Employees[[#This Row],[Bonus Amount]]+TBL_Employees[[#This Row],[Annual Salary]]</f>
        <v>71677</v>
      </c>
      <c r="S782" s="6">
        <f>YEAR(TBL_Employees[[#This Row],[Hire Date]])</f>
        <v>1997</v>
      </c>
      <c r="T782" s="6">
        <f>WEEKNUM(TBL_Employees[[#This Row],[Hire Date]],1)</f>
        <v>31</v>
      </c>
      <c r="U782" s="6" t="str">
        <f>TEXT(TBL_Employees[[#This Row],[Hire Date]],"dddd")</f>
        <v>Wednesday</v>
      </c>
    </row>
    <row r="783" spans="1:21" x14ac:dyDescent="0.2">
      <c r="A783" s="15" t="s">
        <v>300</v>
      </c>
      <c r="B783" s="15" t="s">
        <v>1643</v>
      </c>
      <c r="C783" s="15" t="s">
        <v>73</v>
      </c>
      <c r="D783" s="15" t="s">
        <v>27</v>
      </c>
      <c r="E783" s="15" t="s">
        <v>44</v>
      </c>
      <c r="F783" s="15" t="s">
        <v>28</v>
      </c>
      <c r="G783" s="15" t="s">
        <v>24</v>
      </c>
      <c r="H783" s="15">
        <v>61</v>
      </c>
      <c r="I783" s="15">
        <v>36793</v>
      </c>
      <c r="J783" s="15">
        <v>40063</v>
      </c>
      <c r="K783" s="15">
        <v>0</v>
      </c>
      <c r="L783" s="15" t="s">
        <v>19</v>
      </c>
      <c r="M783" s="15" t="s">
        <v>45</v>
      </c>
      <c r="N783" s="17" t="s">
        <v>21</v>
      </c>
      <c r="O783" s="5" t="str">
        <f>IF(LEN(TBL_Employees[[#This Row],[Exit Date]])&gt;0,"Not_Active","Active")</f>
        <v>Active</v>
      </c>
      <c r="P783" s="6">
        <f>IF(TBL_Employees[[#This Row],[Emp_status]]="Not_Active",0,1)</f>
        <v>1</v>
      </c>
      <c r="Q783" s="7">
        <f>IFERROR(TBL_Employees[[#This Row],[Bonus %]]*TBL_Employees[[#This Row],[Annual Salary]],0)</f>
        <v>0</v>
      </c>
      <c r="R783" s="7">
        <f>TBL_Employees[[#This Row],[Bonus Amount]]+TBL_Employees[[#This Row],[Annual Salary]]</f>
        <v>40063</v>
      </c>
      <c r="S783" s="6">
        <f>YEAR(TBL_Employees[[#This Row],[Hire Date]])</f>
        <v>2000</v>
      </c>
      <c r="T783" s="6">
        <f>WEEKNUM(TBL_Employees[[#This Row],[Hire Date]],1)</f>
        <v>40</v>
      </c>
      <c r="U783" s="6" t="str">
        <f>TEXT(TBL_Employees[[#This Row],[Hire Date]],"dddd")</f>
        <v>Sunday</v>
      </c>
    </row>
    <row r="784" spans="1:21" x14ac:dyDescent="0.2">
      <c r="A784" s="15" t="s">
        <v>363</v>
      </c>
      <c r="B784" s="15" t="s">
        <v>1644</v>
      </c>
      <c r="C784" s="15" t="s">
        <v>73</v>
      </c>
      <c r="D784" s="15" t="s">
        <v>27</v>
      </c>
      <c r="E784" s="15" t="s">
        <v>36</v>
      </c>
      <c r="F784" s="15" t="s">
        <v>17</v>
      </c>
      <c r="G784" s="15" t="s">
        <v>18</v>
      </c>
      <c r="H784" s="15">
        <v>55</v>
      </c>
      <c r="I784" s="15">
        <v>38107</v>
      </c>
      <c r="J784" s="15">
        <v>40124</v>
      </c>
      <c r="K784" s="15">
        <v>0</v>
      </c>
      <c r="L784" s="15" t="s">
        <v>19</v>
      </c>
      <c r="M784" s="15" t="s">
        <v>25</v>
      </c>
      <c r="N784" s="17" t="s">
        <v>21</v>
      </c>
      <c r="O784" s="5" t="str">
        <f>IF(LEN(TBL_Employees[[#This Row],[Exit Date]])&gt;0,"Not_Active","Active")</f>
        <v>Active</v>
      </c>
      <c r="P784" s="6">
        <f>IF(TBL_Employees[[#This Row],[Emp_status]]="Not_Active",0,1)</f>
        <v>1</v>
      </c>
      <c r="Q784" s="7">
        <f>IFERROR(TBL_Employees[[#This Row],[Bonus %]]*TBL_Employees[[#This Row],[Annual Salary]],0)</f>
        <v>0</v>
      </c>
      <c r="R784" s="7">
        <f>TBL_Employees[[#This Row],[Bonus Amount]]+TBL_Employees[[#This Row],[Annual Salary]]</f>
        <v>40124</v>
      </c>
      <c r="S784" s="6">
        <f>YEAR(TBL_Employees[[#This Row],[Hire Date]])</f>
        <v>2004</v>
      </c>
      <c r="T784" s="6">
        <f>WEEKNUM(TBL_Employees[[#This Row],[Hire Date]],1)</f>
        <v>18</v>
      </c>
      <c r="U784" s="6" t="str">
        <f>TEXT(TBL_Employees[[#This Row],[Hire Date]],"dddd")</f>
        <v>Friday</v>
      </c>
    </row>
    <row r="785" spans="1:21" x14ac:dyDescent="0.2">
      <c r="A785" s="15" t="s">
        <v>344</v>
      </c>
      <c r="B785" s="15" t="s">
        <v>1645</v>
      </c>
      <c r="C785" s="15" t="s">
        <v>59</v>
      </c>
      <c r="D785" s="15" t="s">
        <v>31</v>
      </c>
      <c r="E785" s="15" t="s">
        <v>36</v>
      </c>
      <c r="F785" s="15" t="s">
        <v>28</v>
      </c>
      <c r="G785" s="15" t="s">
        <v>24</v>
      </c>
      <c r="H785" s="15">
        <v>57</v>
      </c>
      <c r="I785" s="15">
        <v>43157</v>
      </c>
      <c r="J785" s="15">
        <v>103183</v>
      </c>
      <c r="K785" s="15">
        <v>0</v>
      </c>
      <c r="L785" s="15" t="s">
        <v>19</v>
      </c>
      <c r="M785" s="15" t="s">
        <v>25</v>
      </c>
      <c r="N785" s="17">
        <v>44386</v>
      </c>
      <c r="O785" s="5" t="str">
        <f>IF(LEN(TBL_Employees[[#This Row],[Exit Date]])&gt;0,"Not_Active","Active")</f>
        <v>Not_Active</v>
      </c>
      <c r="P785" s="6">
        <f>IF(TBL_Employees[[#This Row],[Emp_status]]="Not_Active",0,1)</f>
        <v>0</v>
      </c>
      <c r="Q785" s="7">
        <f>IFERROR(TBL_Employees[[#This Row],[Bonus %]]*TBL_Employees[[#This Row],[Annual Salary]],0)</f>
        <v>0</v>
      </c>
      <c r="R785" s="7">
        <f>TBL_Employees[[#This Row],[Bonus Amount]]+TBL_Employees[[#This Row],[Annual Salary]]</f>
        <v>103183</v>
      </c>
      <c r="S785" s="6">
        <f>YEAR(TBL_Employees[[#This Row],[Hire Date]])</f>
        <v>2018</v>
      </c>
      <c r="T785" s="6">
        <f>WEEKNUM(TBL_Employees[[#This Row],[Hire Date]],1)</f>
        <v>9</v>
      </c>
      <c r="U785" s="6" t="str">
        <f>TEXT(TBL_Employees[[#This Row],[Hire Date]],"dddd")</f>
        <v>Monday</v>
      </c>
    </row>
    <row r="786" spans="1:21" x14ac:dyDescent="0.2">
      <c r="A786" s="15" t="s">
        <v>176</v>
      </c>
      <c r="B786" s="15" t="s">
        <v>1646</v>
      </c>
      <c r="C786" s="15" t="s">
        <v>98</v>
      </c>
      <c r="D786" s="15" t="s">
        <v>27</v>
      </c>
      <c r="E786" s="15" t="s">
        <v>32</v>
      </c>
      <c r="F786" s="15" t="s">
        <v>28</v>
      </c>
      <c r="G786" s="15" t="s">
        <v>24</v>
      </c>
      <c r="H786" s="15">
        <v>54</v>
      </c>
      <c r="I786" s="15">
        <v>35961</v>
      </c>
      <c r="J786" s="15">
        <v>95239</v>
      </c>
      <c r="K786" s="15">
        <v>0</v>
      </c>
      <c r="L786" s="15" t="s">
        <v>19</v>
      </c>
      <c r="M786" s="15" t="s">
        <v>39</v>
      </c>
      <c r="N786" s="17" t="s">
        <v>21</v>
      </c>
      <c r="O786" s="5" t="str">
        <f>IF(LEN(TBL_Employees[[#This Row],[Exit Date]])&gt;0,"Not_Active","Active")</f>
        <v>Active</v>
      </c>
      <c r="P786" s="6">
        <f>IF(TBL_Employees[[#This Row],[Emp_status]]="Not_Active",0,1)</f>
        <v>1</v>
      </c>
      <c r="Q786" s="7">
        <f>IFERROR(TBL_Employees[[#This Row],[Bonus %]]*TBL_Employees[[#This Row],[Annual Salary]],0)</f>
        <v>0</v>
      </c>
      <c r="R786" s="7">
        <f>TBL_Employees[[#This Row],[Bonus Amount]]+TBL_Employees[[#This Row],[Annual Salary]]</f>
        <v>95239</v>
      </c>
      <c r="S786" s="6">
        <f>YEAR(TBL_Employees[[#This Row],[Hire Date]])</f>
        <v>1998</v>
      </c>
      <c r="T786" s="6">
        <f>WEEKNUM(TBL_Employees[[#This Row],[Hire Date]],1)</f>
        <v>25</v>
      </c>
      <c r="U786" s="6" t="str">
        <f>TEXT(TBL_Employees[[#This Row],[Hire Date]],"dddd")</f>
        <v>Monday</v>
      </c>
    </row>
    <row r="787" spans="1:21" x14ac:dyDescent="0.2">
      <c r="A787" s="15" t="s">
        <v>1647</v>
      </c>
      <c r="B787" s="15" t="s">
        <v>1418</v>
      </c>
      <c r="C787" s="15" t="s">
        <v>86</v>
      </c>
      <c r="D787" s="15" t="s">
        <v>31</v>
      </c>
      <c r="E787" s="15" t="s">
        <v>36</v>
      </c>
      <c r="F787" s="15" t="s">
        <v>17</v>
      </c>
      <c r="G787" s="15" t="s">
        <v>24</v>
      </c>
      <c r="H787" s="15">
        <v>29</v>
      </c>
      <c r="I787" s="15">
        <v>43778</v>
      </c>
      <c r="J787" s="15">
        <v>75012</v>
      </c>
      <c r="K787" s="15">
        <v>0</v>
      </c>
      <c r="L787" s="15" t="s">
        <v>19</v>
      </c>
      <c r="M787" s="15" t="s">
        <v>20</v>
      </c>
      <c r="N787" s="17" t="s">
        <v>21</v>
      </c>
      <c r="O787" s="5" t="str">
        <f>IF(LEN(TBL_Employees[[#This Row],[Exit Date]])&gt;0,"Not_Active","Active")</f>
        <v>Active</v>
      </c>
      <c r="P787" s="6">
        <f>IF(TBL_Employees[[#This Row],[Emp_status]]="Not_Active",0,1)</f>
        <v>1</v>
      </c>
      <c r="Q787" s="7">
        <f>IFERROR(TBL_Employees[[#This Row],[Bonus %]]*TBL_Employees[[#This Row],[Annual Salary]],0)</f>
        <v>0</v>
      </c>
      <c r="R787" s="7">
        <f>TBL_Employees[[#This Row],[Bonus Amount]]+TBL_Employees[[#This Row],[Annual Salary]]</f>
        <v>75012</v>
      </c>
      <c r="S787" s="6">
        <f>YEAR(TBL_Employees[[#This Row],[Hire Date]])</f>
        <v>2019</v>
      </c>
      <c r="T787" s="6">
        <f>WEEKNUM(TBL_Employees[[#This Row],[Hire Date]],1)</f>
        <v>45</v>
      </c>
      <c r="U787" s="6" t="str">
        <f>TEXT(TBL_Employees[[#This Row],[Hire Date]],"dddd")</f>
        <v>Saturday</v>
      </c>
    </row>
    <row r="788" spans="1:21" x14ac:dyDescent="0.2">
      <c r="A788" s="15" t="s">
        <v>1648</v>
      </c>
      <c r="B788" s="15" t="s">
        <v>1649</v>
      </c>
      <c r="C788" s="15" t="s">
        <v>71</v>
      </c>
      <c r="D788" s="15" t="s">
        <v>27</v>
      </c>
      <c r="E788" s="15" t="s">
        <v>36</v>
      </c>
      <c r="F788" s="15" t="s">
        <v>17</v>
      </c>
      <c r="G788" s="15" t="s">
        <v>24</v>
      </c>
      <c r="H788" s="15">
        <v>33</v>
      </c>
      <c r="I788" s="15">
        <v>41819</v>
      </c>
      <c r="J788" s="15">
        <v>96366</v>
      </c>
      <c r="K788" s="15">
        <v>0</v>
      </c>
      <c r="L788" s="15" t="s">
        <v>33</v>
      </c>
      <c r="M788" s="15" t="s">
        <v>34</v>
      </c>
      <c r="N788" s="17" t="s">
        <v>21</v>
      </c>
      <c r="O788" s="5" t="str">
        <f>IF(LEN(TBL_Employees[[#This Row],[Exit Date]])&gt;0,"Not_Active","Active")</f>
        <v>Active</v>
      </c>
      <c r="P788" s="6">
        <f>IF(TBL_Employees[[#This Row],[Emp_status]]="Not_Active",0,1)</f>
        <v>1</v>
      </c>
      <c r="Q788" s="7">
        <f>IFERROR(TBL_Employees[[#This Row],[Bonus %]]*TBL_Employees[[#This Row],[Annual Salary]],0)</f>
        <v>0</v>
      </c>
      <c r="R788" s="7">
        <f>TBL_Employees[[#This Row],[Bonus Amount]]+TBL_Employees[[#This Row],[Annual Salary]]</f>
        <v>96366</v>
      </c>
      <c r="S788" s="6">
        <f>YEAR(TBL_Employees[[#This Row],[Hire Date]])</f>
        <v>2014</v>
      </c>
      <c r="T788" s="6">
        <f>WEEKNUM(TBL_Employees[[#This Row],[Hire Date]],1)</f>
        <v>27</v>
      </c>
      <c r="U788" s="6" t="str">
        <f>TEXT(TBL_Employees[[#This Row],[Hire Date]],"dddd")</f>
        <v>Sunday</v>
      </c>
    </row>
    <row r="789" spans="1:21" x14ac:dyDescent="0.2">
      <c r="A789" s="15" t="s">
        <v>1650</v>
      </c>
      <c r="B789" s="15" t="s">
        <v>1651</v>
      </c>
      <c r="C789" s="15" t="s">
        <v>68</v>
      </c>
      <c r="D789" s="15" t="s">
        <v>43</v>
      </c>
      <c r="E789" s="15" t="s">
        <v>32</v>
      </c>
      <c r="F789" s="15" t="s">
        <v>17</v>
      </c>
      <c r="G789" s="15" t="s">
        <v>24</v>
      </c>
      <c r="H789" s="15">
        <v>39</v>
      </c>
      <c r="I789" s="15">
        <v>41849</v>
      </c>
      <c r="J789" s="15">
        <v>40897</v>
      </c>
      <c r="K789" s="15">
        <v>0</v>
      </c>
      <c r="L789" s="15" t="s">
        <v>19</v>
      </c>
      <c r="M789" s="15" t="s">
        <v>63</v>
      </c>
      <c r="N789" s="17" t="s">
        <v>21</v>
      </c>
      <c r="O789" s="5" t="str">
        <f>IF(LEN(TBL_Employees[[#This Row],[Exit Date]])&gt;0,"Not_Active","Active")</f>
        <v>Active</v>
      </c>
      <c r="P789" s="6">
        <f>IF(TBL_Employees[[#This Row],[Emp_status]]="Not_Active",0,1)</f>
        <v>1</v>
      </c>
      <c r="Q789" s="7">
        <f>IFERROR(TBL_Employees[[#This Row],[Bonus %]]*TBL_Employees[[#This Row],[Annual Salary]],0)</f>
        <v>0</v>
      </c>
      <c r="R789" s="7">
        <f>TBL_Employees[[#This Row],[Bonus Amount]]+TBL_Employees[[#This Row],[Annual Salary]]</f>
        <v>40897</v>
      </c>
      <c r="S789" s="6">
        <f>YEAR(TBL_Employees[[#This Row],[Hire Date]])</f>
        <v>2014</v>
      </c>
      <c r="T789" s="6">
        <f>WEEKNUM(TBL_Employees[[#This Row],[Hire Date]],1)</f>
        <v>31</v>
      </c>
      <c r="U789" s="6" t="str">
        <f>TEXT(TBL_Employees[[#This Row],[Hire Date]],"dddd")</f>
        <v>Tuesday</v>
      </c>
    </row>
    <row r="790" spans="1:21" x14ac:dyDescent="0.2">
      <c r="A790" s="15" t="s">
        <v>1652</v>
      </c>
      <c r="B790" s="15" t="s">
        <v>130</v>
      </c>
      <c r="C790" s="15" t="s">
        <v>62</v>
      </c>
      <c r="D790" s="15" t="s">
        <v>15</v>
      </c>
      <c r="E790" s="15" t="s">
        <v>16</v>
      </c>
      <c r="F790" s="15" t="s">
        <v>17</v>
      </c>
      <c r="G790" s="15" t="s">
        <v>24</v>
      </c>
      <c r="H790" s="15">
        <v>37</v>
      </c>
      <c r="I790" s="15">
        <v>42605</v>
      </c>
      <c r="J790" s="15">
        <v>124928</v>
      </c>
      <c r="K790" s="15">
        <v>0.06</v>
      </c>
      <c r="L790" s="15" t="s">
        <v>33</v>
      </c>
      <c r="M790" s="15" t="s">
        <v>80</v>
      </c>
      <c r="N790" s="17" t="s">
        <v>21</v>
      </c>
      <c r="O790" s="5" t="str">
        <f>IF(LEN(TBL_Employees[[#This Row],[Exit Date]])&gt;0,"Not_Active","Active")</f>
        <v>Active</v>
      </c>
      <c r="P790" s="6">
        <f>IF(TBL_Employees[[#This Row],[Emp_status]]="Not_Active",0,1)</f>
        <v>1</v>
      </c>
      <c r="Q790" s="7">
        <f>IFERROR(TBL_Employees[[#This Row],[Bonus %]]*TBL_Employees[[#This Row],[Annual Salary]],0)</f>
        <v>7495.6799999999994</v>
      </c>
      <c r="R790" s="7">
        <f>TBL_Employees[[#This Row],[Bonus Amount]]+TBL_Employees[[#This Row],[Annual Salary]]</f>
        <v>132423.67999999999</v>
      </c>
      <c r="S790" s="6">
        <f>YEAR(TBL_Employees[[#This Row],[Hire Date]])</f>
        <v>2016</v>
      </c>
      <c r="T790" s="6">
        <f>WEEKNUM(TBL_Employees[[#This Row],[Hire Date]],1)</f>
        <v>35</v>
      </c>
      <c r="U790" s="6" t="str">
        <f>TEXT(TBL_Employees[[#This Row],[Hire Date]],"dddd")</f>
        <v>Tuesday</v>
      </c>
    </row>
    <row r="791" spans="1:21" x14ac:dyDescent="0.2">
      <c r="A791" s="15" t="s">
        <v>1653</v>
      </c>
      <c r="B791" s="15" t="s">
        <v>1654</v>
      </c>
      <c r="C791" s="15" t="s">
        <v>62</v>
      </c>
      <c r="D791" s="15" t="s">
        <v>15</v>
      </c>
      <c r="E791" s="15" t="s">
        <v>44</v>
      </c>
      <c r="F791" s="15" t="s">
        <v>17</v>
      </c>
      <c r="G791" s="15" t="s">
        <v>51</v>
      </c>
      <c r="H791" s="15">
        <v>51</v>
      </c>
      <c r="I791" s="15">
        <v>41439</v>
      </c>
      <c r="J791" s="15">
        <v>108221</v>
      </c>
      <c r="K791" s="15">
        <v>0.05</v>
      </c>
      <c r="L791" s="15" t="s">
        <v>52</v>
      </c>
      <c r="M791" s="15" t="s">
        <v>81</v>
      </c>
      <c r="N791" s="17" t="s">
        <v>21</v>
      </c>
      <c r="O791" s="5" t="str">
        <f>IF(LEN(TBL_Employees[[#This Row],[Exit Date]])&gt;0,"Not_Active","Active")</f>
        <v>Active</v>
      </c>
      <c r="P791" s="6">
        <f>IF(TBL_Employees[[#This Row],[Emp_status]]="Not_Active",0,1)</f>
        <v>1</v>
      </c>
      <c r="Q791" s="7">
        <f>IFERROR(TBL_Employees[[#This Row],[Bonus %]]*TBL_Employees[[#This Row],[Annual Salary]],0)</f>
        <v>5411.05</v>
      </c>
      <c r="R791" s="7">
        <f>TBL_Employees[[#This Row],[Bonus Amount]]+TBL_Employees[[#This Row],[Annual Salary]]</f>
        <v>113632.05</v>
      </c>
      <c r="S791" s="6">
        <f>YEAR(TBL_Employees[[#This Row],[Hire Date]])</f>
        <v>2013</v>
      </c>
      <c r="T791" s="6">
        <f>WEEKNUM(TBL_Employees[[#This Row],[Hire Date]],1)</f>
        <v>24</v>
      </c>
      <c r="U791" s="6" t="str">
        <f>TEXT(TBL_Employees[[#This Row],[Hire Date]],"dddd")</f>
        <v>Friday</v>
      </c>
    </row>
    <row r="792" spans="1:21" x14ac:dyDescent="0.2">
      <c r="A792" s="15" t="s">
        <v>754</v>
      </c>
      <c r="B792" s="15" t="s">
        <v>1655</v>
      </c>
      <c r="C792" s="15" t="s">
        <v>77</v>
      </c>
      <c r="D792" s="15" t="s">
        <v>23</v>
      </c>
      <c r="E792" s="15" t="s">
        <v>32</v>
      </c>
      <c r="F792" s="15" t="s">
        <v>28</v>
      </c>
      <c r="G792" s="15" t="s">
        <v>18</v>
      </c>
      <c r="H792" s="15">
        <v>46</v>
      </c>
      <c r="I792" s="15">
        <v>39133</v>
      </c>
      <c r="J792" s="15">
        <v>75579</v>
      </c>
      <c r="K792" s="15">
        <v>0</v>
      </c>
      <c r="L792" s="15" t="s">
        <v>19</v>
      </c>
      <c r="M792" s="15" t="s">
        <v>63</v>
      </c>
      <c r="N792" s="17" t="s">
        <v>21</v>
      </c>
      <c r="O792" s="5" t="str">
        <f>IF(LEN(TBL_Employees[[#This Row],[Exit Date]])&gt;0,"Not_Active","Active")</f>
        <v>Active</v>
      </c>
      <c r="P792" s="6">
        <f>IF(TBL_Employees[[#This Row],[Emp_status]]="Not_Active",0,1)</f>
        <v>1</v>
      </c>
      <c r="Q792" s="7">
        <f>IFERROR(TBL_Employees[[#This Row],[Bonus %]]*TBL_Employees[[#This Row],[Annual Salary]],0)</f>
        <v>0</v>
      </c>
      <c r="R792" s="7">
        <f>TBL_Employees[[#This Row],[Bonus Amount]]+TBL_Employees[[#This Row],[Annual Salary]]</f>
        <v>75579</v>
      </c>
      <c r="S792" s="6">
        <f>YEAR(TBL_Employees[[#This Row],[Hire Date]])</f>
        <v>2007</v>
      </c>
      <c r="T792" s="6">
        <f>WEEKNUM(TBL_Employees[[#This Row],[Hire Date]],1)</f>
        <v>8</v>
      </c>
      <c r="U792" s="6" t="str">
        <f>TEXT(TBL_Employees[[#This Row],[Hire Date]],"dddd")</f>
        <v>Tuesday</v>
      </c>
    </row>
    <row r="793" spans="1:21" x14ac:dyDescent="0.2">
      <c r="A793" s="15" t="s">
        <v>1656</v>
      </c>
      <c r="B793" s="15" t="s">
        <v>1657</v>
      </c>
      <c r="C793" s="15" t="s">
        <v>61</v>
      </c>
      <c r="D793" s="15" t="s">
        <v>23</v>
      </c>
      <c r="E793" s="15" t="s">
        <v>36</v>
      </c>
      <c r="F793" s="15" t="s">
        <v>28</v>
      </c>
      <c r="G793" s="15" t="s">
        <v>51</v>
      </c>
      <c r="H793" s="15">
        <v>41</v>
      </c>
      <c r="I793" s="15">
        <v>42365</v>
      </c>
      <c r="J793" s="15">
        <v>129903</v>
      </c>
      <c r="K793" s="15">
        <v>0.13</v>
      </c>
      <c r="L793" s="15" t="s">
        <v>52</v>
      </c>
      <c r="M793" s="15" t="s">
        <v>53</v>
      </c>
      <c r="N793" s="17" t="s">
        <v>21</v>
      </c>
      <c r="O793" s="5" t="str">
        <f>IF(LEN(TBL_Employees[[#This Row],[Exit Date]])&gt;0,"Not_Active","Active")</f>
        <v>Active</v>
      </c>
      <c r="P793" s="6">
        <f>IF(TBL_Employees[[#This Row],[Emp_status]]="Not_Active",0,1)</f>
        <v>1</v>
      </c>
      <c r="Q793" s="7">
        <f>IFERROR(TBL_Employees[[#This Row],[Bonus %]]*TBL_Employees[[#This Row],[Annual Salary]],0)</f>
        <v>16887.39</v>
      </c>
      <c r="R793" s="7">
        <f>TBL_Employees[[#This Row],[Bonus Amount]]+TBL_Employees[[#This Row],[Annual Salary]]</f>
        <v>146790.39000000001</v>
      </c>
      <c r="S793" s="6">
        <f>YEAR(TBL_Employees[[#This Row],[Hire Date]])</f>
        <v>2015</v>
      </c>
      <c r="T793" s="6">
        <f>WEEKNUM(TBL_Employees[[#This Row],[Hire Date]],1)</f>
        <v>53</v>
      </c>
      <c r="U793" s="6" t="str">
        <f>TEXT(TBL_Employees[[#This Row],[Hire Date]],"dddd")</f>
        <v>Sunday</v>
      </c>
    </row>
    <row r="794" spans="1:21" x14ac:dyDescent="0.2">
      <c r="A794" s="15" t="s">
        <v>266</v>
      </c>
      <c r="B794" s="15" t="s">
        <v>1658</v>
      </c>
      <c r="C794" s="15" t="s">
        <v>40</v>
      </c>
      <c r="D794" s="15" t="s">
        <v>15</v>
      </c>
      <c r="E794" s="15" t="s">
        <v>16</v>
      </c>
      <c r="F794" s="15" t="s">
        <v>17</v>
      </c>
      <c r="G794" s="15" t="s">
        <v>24</v>
      </c>
      <c r="H794" s="15">
        <v>25</v>
      </c>
      <c r="I794" s="15">
        <v>44303</v>
      </c>
      <c r="J794" s="15">
        <v>186870</v>
      </c>
      <c r="K794" s="15">
        <v>0.2</v>
      </c>
      <c r="L794" s="15" t="s">
        <v>33</v>
      </c>
      <c r="M794" s="15" t="s">
        <v>74</v>
      </c>
      <c r="N794" s="17" t="s">
        <v>21</v>
      </c>
      <c r="O794" s="5" t="str">
        <f>IF(LEN(TBL_Employees[[#This Row],[Exit Date]])&gt;0,"Not_Active","Active")</f>
        <v>Active</v>
      </c>
      <c r="P794" s="6">
        <f>IF(TBL_Employees[[#This Row],[Emp_status]]="Not_Active",0,1)</f>
        <v>1</v>
      </c>
      <c r="Q794" s="7">
        <f>IFERROR(TBL_Employees[[#This Row],[Bonus %]]*TBL_Employees[[#This Row],[Annual Salary]],0)</f>
        <v>37374</v>
      </c>
      <c r="R794" s="7">
        <f>TBL_Employees[[#This Row],[Bonus Amount]]+TBL_Employees[[#This Row],[Annual Salary]]</f>
        <v>224244</v>
      </c>
      <c r="S794" s="6">
        <f>YEAR(TBL_Employees[[#This Row],[Hire Date]])</f>
        <v>2021</v>
      </c>
      <c r="T794" s="6">
        <f>WEEKNUM(TBL_Employees[[#This Row],[Hire Date]],1)</f>
        <v>16</v>
      </c>
      <c r="U794" s="6" t="str">
        <f>TEXT(TBL_Employees[[#This Row],[Hire Date]],"dddd")</f>
        <v>Saturday</v>
      </c>
    </row>
    <row r="795" spans="1:21" x14ac:dyDescent="0.2">
      <c r="A795" s="15" t="s">
        <v>1659</v>
      </c>
      <c r="B795" s="15" t="s">
        <v>1660</v>
      </c>
      <c r="C795" s="15" t="s">
        <v>64</v>
      </c>
      <c r="D795" s="15" t="s">
        <v>50</v>
      </c>
      <c r="E795" s="15" t="s">
        <v>16</v>
      </c>
      <c r="F795" s="15" t="s">
        <v>28</v>
      </c>
      <c r="G795" s="15" t="s">
        <v>18</v>
      </c>
      <c r="H795" s="15">
        <v>37</v>
      </c>
      <c r="I795" s="15">
        <v>40291</v>
      </c>
      <c r="J795" s="15">
        <v>57531</v>
      </c>
      <c r="K795" s="15">
        <v>0</v>
      </c>
      <c r="L795" s="15" t="s">
        <v>19</v>
      </c>
      <c r="M795" s="15" t="s">
        <v>20</v>
      </c>
      <c r="N795" s="17" t="s">
        <v>21</v>
      </c>
      <c r="O795" s="5" t="str">
        <f>IF(LEN(TBL_Employees[[#This Row],[Exit Date]])&gt;0,"Not_Active","Active")</f>
        <v>Active</v>
      </c>
      <c r="P795" s="6">
        <f>IF(TBL_Employees[[#This Row],[Emp_status]]="Not_Active",0,1)</f>
        <v>1</v>
      </c>
      <c r="Q795" s="7">
        <f>IFERROR(TBL_Employees[[#This Row],[Bonus %]]*TBL_Employees[[#This Row],[Annual Salary]],0)</f>
        <v>0</v>
      </c>
      <c r="R795" s="7">
        <f>TBL_Employees[[#This Row],[Bonus Amount]]+TBL_Employees[[#This Row],[Annual Salary]]</f>
        <v>57531</v>
      </c>
      <c r="S795" s="6">
        <f>YEAR(TBL_Employees[[#This Row],[Hire Date]])</f>
        <v>2010</v>
      </c>
      <c r="T795" s="6">
        <f>WEEKNUM(TBL_Employees[[#This Row],[Hire Date]],1)</f>
        <v>17</v>
      </c>
      <c r="U795" s="6" t="str">
        <f>TEXT(TBL_Employees[[#This Row],[Hire Date]],"dddd")</f>
        <v>Friday</v>
      </c>
    </row>
    <row r="796" spans="1:21" x14ac:dyDescent="0.2">
      <c r="A796" s="15" t="s">
        <v>1661</v>
      </c>
      <c r="B796" s="15" t="s">
        <v>1662</v>
      </c>
      <c r="C796" s="15" t="s">
        <v>68</v>
      </c>
      <c r="D796" s="15" t="s">
        <v>15</v>
      </c>
      <c r="E796" s="15" t="s">
        <v>16</v>
      </c>
      <c r="F796" s="15" t="s">
        <v>28</v>
      </c>
      <c r="G796" s="15" t="s">
        <v>24</v>
      </c>
      <c r="H796" s="15">
        <v>46</v>
      </c>
      <c r="I796" s="15">
        <v>40657</v>
      </c>
      <c r="J796" s="15">
        <v>55894</v>
      </c>
      <c r="K796" s="15">
        <v>0</v>
      </c>
      <c r="L796" s="15" t="s">
        <v>19</v>
      </c>
      <c r="M796" s="15" t="s">
        <v>63</v>
      </c>
      <c r="N796" s="17" t="s">
        <v>21</v>
      </c>
      <c r="O796" s="5" t="str">
        <f>IF(LEN(TBL_Employees[[#This Row],[Exit Date]])&gt;0,"Not_Active","Active")</f>
        <v>Active</v>
      </c>
      <c r="P796" s="6">
        <f>IF(TBL_Employees[[#This Row],[Emp_status]]="Not_Active",0,1)</f>
        <v>1</v>
      </c>
      <c r="Q796" s="7">
        <f>IFERROR(TBL_Employees[[#This Row],[Bonus %]]*TBL_Employees[[#This Row],[Annual Salary]],0)</f>
        <v>0</v>
      </c>
      <c r="R796" s="7">
        <f>TBL_Employees[[#This Row],[Bonus Amount]]+TBL_Employees[[#This Row],[Annual Salary]]</f>
        <v>55894</v>
      </c>
      <c r="S796" s="6">
        <f>YEAR(TBL_Employees[[#This Row],[Hire Date]])</f>
        <v>2011</v>
      </c>
      <c r="T796" s="6">
        <f>WEEKNUM(TBL_Employees[[#This Row],[Hire Date]],1)</f>
        <v>18</v>
      </c>
      <c r="U796" s="6" t="str">
        <f>TEXT(TBL_Employees[[#This Row],[Hire Date]],"dddd")</f>
        <v>Sunday</v>
      </c>
    </row>
    <row r="797" spans="1:21" x14ac:dyDescent="0.2">
      <c r="A797" s="15" t="s">
        <v>1663</v>
      </c>
      <c r="B797" s="15" t="s">
        <v>1664</v>
      </c>
      <c r="C797" s="15" t="s">
        <v>129</v>
      </c>
      <c r="D797" s="15" t="s">
        <v>31</v>
      </c>
      <c r="E797" s="15" t="s">
        <v>36</v>
      </c>
      <c r="F797" s="15" t="s">
        <v>17</v>
      </c>
      <c r="G797" s="15" t="s">
        <v>24</v>
      </c>
      <c r="H797" s="15">
        <v>42</v>
      </c>
      <c r="I797" s="15">
        <v>41026</v>
      </c>
      <c r="J797" s="15">
        <v>72903</v>
      </c>
      <c r="K797" s="15">
        <v>0</v>
      </c>
      <c r="L797" s="15" t="s">
        <v>19</v>
      </c>
      <c r="M797" s="15" t="s">
        <v>39</v>
      </c>
      <c r="N797" s="17" t="s">
        <v>21</v>
      </c>
      <c r="O797" s="5" t="str">
        <f>IF(LEN(TBL_Employees[[#This Row],[Exit Date]])&gt;0,"Not_Active","Active")</f>
        <v>Active</v>
      </c>
      <c r="P797" s="6">
        <f>IF(TBL_Employees[[#This Row],[Emp_status]]="Not_Active",0,1)</f>
        <v>1</v>
      </c>
      <c r="Q797" s="7">
        <f>IFERROR(TBL_Employees[[#This Row],[Bonus %]]*TBL_Employees[[#This Row],[Annual Salary]],0)</f>
        <v>0</v>
      </c>
      <c r="R797" s="7">
        <f>TBL_Employees[[#This Row],[Bonus Amount]]+TBL_Employees[[#This Row],[Annual Salary]]</f>
        <v>72903</v>
      </c>
      <c r="S797" s="6">
        <f>YEAR(TBL_Employees[[#This Row],[Hire Date]])</f>
        <v>2012</v>
      </c>
      <c r="T797" s="6">
        <f>WEEKNUM(TBL_Employees[[#This Row],[Hire Date]],1)</f>
        <v>17</v>
      </c>
      <c r="U797" s="6" t="str">
        <f>TEXT(TBL_Employees[[#This Row],[Hire Date]],"dddd")</f>
        <v>Friday</v>
      </c>
    </row>
    <row r="798" spans="1:21" x14ac:dyDescent="0.2">
      <c r="A798" s="15" t="s">
        <v>729</v>
      </c>
      <c r="B798" s="15" t="s">
        <v>1665</v>
      </c>
      <c r="C798" s="15" t="s">
        <v>68</v>
      </c>
      <c r="D798" s="15" t="s">
        <v>15</v>
      </c>
      <c r="E798" s="15" t="s">
        <v>32</v>
      </c>
      <c r="F798" s="15" t="s">
        <v>28</v>
      </c>
      <c r="G798" s="15" t="s">
        <v>24</v>
      </c>
      <c r="H798" s="15">
        <v>37</v>
      </c>
      <c r="I798" s="15">
        <v>42317</v>
      </c>
      <c r="J798" s="15">
        <v>45369</v>
      </c>
      <c r="K798" s="15">
        <v>0</v>
      </c>
      <c r="L798" s="15" t="s">
        <v>33</v>
      </c>
      <c r="M798" s="15" t="s">
        <v>60</v>
      </c>
      <c r="N798" s="17" t="s">
        <v>21</v>
      </c>
      <c r="O798" s="5" t="str">
        <f>IF(LEN(TBL_Employees[[#This Row],[Exit Date]])&gt;0,"Not_Active","Active")</f>
        <v>Active</v>
      </c>
      <c r="P798" s="6">
        <f>IF(TBL_Employees[[#This Row],[Emp_status]]="Not_Active",0,1)</f>
        <v>1</v>
      </c>
      <c r="Q798" s="7">
        <f>IFERROR(TBL_Employees[[#This Row],[Bonus %]]*TBL_Employees[[#This Row],[Annual Salary]],0)</f>
        <v>0</v>
      </c>
      <c r="R798" s="7">
        <f>TBL_Employees[[#This Row],[Bonus Amount]]+TBL_Employees[[#This Row],[Annual Salary]]</f>
        <v>45369</v>
      </c>
      <c r="S798" s="6">
        <f>YEAR(TBL_Employees[[#This Row],[Hire Date]])</f>
        <v>2015</v>
      </c>
      <c r="T798" s="6">
        <f>WEEKNUM(TBL_Employees[[#This Row],[Hire Date]],1)</f>
        <v>46</v>
      </c>
      <c r="U798" s="6" t="str">
        <f>TEXT(TBL_Employees[[#This Row],[Hire Date]],"dddd")</f>
        <v>Monday</v>
      </c>
    </row>
    <row r="799" spans="1:21" x14ac:dyDescent="0.2">
      <c r="A799" s="15" t="s">
        <v>153</v>
      </c>
      <c r="B799" s="15" t="s">
        <v>1666</v>
      </c>
      <c r="C799" s="15" t="s">
        <v>62</v>
      </c>
      <c r="D799" s="15" t="s">
        <v>15</v>
      </c>
      <c r="E799" s="15" t="s">
        <v>44</v>
      </c>
      <c r="F799" s="15" t="s">
        <v>28</v>
      </c>
      <c r="G799" s="15" t="s">
        <v>18</v>
      </c>
      <c r="H799" s="15">
        <v>60</v>
      </c>
      <c r="I799" s="15">
        <v>40344</v>
      </c>
      <c r="J799" s="15">
        <v>106578</v>
      </c>
      <c r="K799" s="15">
        <v>0.09</v>
      </c>
      <c r="L799" s="15" t="s">
        <v>19</v>
      </c>
      <c r="M799" s="15" t="s">
        <v>45</v>
      </c>
      <c r="N799" s="17" t="s">
        <v>21</v>
      </c>
      <c r="O799" s="5" t="str">
        <f>IF(LEN(TBL_Employees[[#This Row],[Exit Date]])&gt;0,"Not_Active","Active")</f>
        <v>Active</v>
      </c>
      <c r="P799" s="6">
        <f>IF(TBL_Employees[[#This Row],[Emp_status]]="Not_Active",0,1)</f>
        <v>1</v>
      </c>
      <c r="Q799" s="7">
        <f>IFERROR(TBL_Employees[[#This Row],[Bonus %]]*TBL_Employees[[#This Row],[Annual Salary]],0)</f>
        <v>9592.02</v>
      </c>
      <c r="R799" s="7">
        <f>TBL_Employees[[#This Row],[Bonus Amount]]+TBL_Employees[[#This Row],[Annual Salary]]</f>
        <v>116170.02</v>
      </c>
      <c r="S799" s="6">
        <f>YEAR(TBL_Employees[[#This Row],[Hire Date]])</f>
        <v>2010</v>
      </c>
      <c r="T799" s="6">
        <f>WEEKNUM(TBL_Employees[[#This Row],[Hire Date]],1)</f>
        <v>25</v>
      </c>
      <c r="U799" s="6" t="str">
        <f>TEXT(TBL_Employees[[#This Row],[Hire Date]],"dddd")</f>
        <v>Tuesday</v>
      </c>
    </row>
    <row r="800" spans="1:21" x14ac:dyDescent="0.2">
      <c r="A800" s="15" t="s">
        <v>125</v>
      </c>
      <c r="B800" s="15" t="s">
        <v>1667</v>
      </c>
      <c r="C800" s="15" t="s">
        <v>77</v>
      </c>
      <c r="D800" s="15" t="s">
        <v>23</v>
      </c>
      <c r="E800" s="15" t="s">
        <v>16</v>
      </c>
      <c r="F800" s="15" t="s">
        <v>17</v>
      </c>
      <c r="G800" s="15" t="s">
        <v>51</v>
      </c>
      <c r="H800" s="15">
        <v>52</v>
      </c>
      <c r="I800" s="15">
        <v>36416</v>
      </c>
      <c r="J800" s="15">
        <v>92994</v>
      </c>
      <c r="K800" s="15">
        <v>0</v>
      </c>
      <c r="L800" s="15" t="s">
        <v>19</v>
      </c>
      <c r="M800" s="15" t="s">
        <v>20</v>
      </c>
      <c r="N800" s="17" t="s">
        <v>21</v>
      </c>
      <c r="O800" s="5" t="str">
        <f>IF(LEN(TBL_Employees[[#This Row],[Exit Date]])&gt;0,"Not_Active","Active")</f>
        <v>Active</v>
      </c>
      <c r="P800" s="6">
        <f>IF(TBL_Employees[[#This Row],[Emp_status]]="Not_Active",0,1)</f>
        <v>1</v>
      </c>
      <c r="Q800" s="7">
        <f>IFERROR(TBL_Employees[[#This Row],[Bonus %]]*TBL_Employees[[#This Row],[Annual Salary]],0)</f>
        <v>0</v>
      </c>
      <c r="R800" s="7">
        <f>TBL_Employees[[#This Row],[Bonus Amount]]+TBL_Employees[[#This Row],[Annual Salary]]</f>
        <v>92994</v>
      </c>
      <c r="S800" s="6">
        <f>YEAR(TBL_Employees[[#This Row],[Hire Date]])</f>
        <v>1999</v>
      </c>
      <c r="T800" s="6">
        <f>WEEKNUM(TBL_Employees[[#This Row],[Hire Date]],1)</f>
        <v>38</v>
      </c>
      <c r="U800" s="6" t="str">
        <f>TEXT(TBL_Employees[[#This Row],[Hire Date]],"dddd")</f>
        <v>Monday</v>
      </c>
    </row>
    <row r="801" spans="1:21" x14ac:dyDescent="0.2">
      <c r="A801" s="15" t="s">
        <v>1668</v>
      </c>
      <c r="B801" s="15" t="s">
        <v>1669</v>
      </c>
      <c r="C801" s="15" t="s">
        <v>42</v>
      </c>
      <c r="D801" s="15" t="s">
        <v>50</v>
      </c>
      <c r="E801" s="15" t="s">
        <v>44</v>
      </c>
      <c r="F801" s="15" t="s">
        <v>28</v>
      </c>
      <c r="G801" s="15" t="s">
        <v>24</v>
      </c>
      <c r="H801" s="15">
        <v>59</v>
      </c>
      <c r="I801" s="15">
        <v>35502</v>
      </c>
      <c r="J801" s="15">
        <v>83685</v>
      </c>
      <c r="K801" s="15">
        <v>0</v>
      </c>
      <c r="L801" s="15" t="s">
        <v>33</v>
      </c>
      <c r="M801" s="15" t="s">
        <v>60</v>
      </c>
      <c r="N801" s="17" t="s">
        <v>21</v>
      </c>
      <c r="O801" s="5" t="str">
        <f>IF(LEN(TBL_Employees[[#This Row],[Exit Date]])&gt;0,"Not_Active","Active")</f>
        <v>Active</v>
      </c>
      <c r="P801" s="6">
        <f>IF(TBL_Employees[[#This Row],[Emp_status]]="Not_Active",0,1)</f>
        <v>1</v>
      </c>
      <c r="Q801" s="7">
        <f>IFERROR(TBL_Employees[[#This Row],[Bonus %]]*TBL_Employees[[#This Row],[Annual Salary]],0)</f>
        <v>0</v>
      </c>
      <c r="R801" s="7">
        <f>TBL_Employees[[#This Row],[Bonus Amount]]+TBL_Employees[[#This Row],[Annual Salary]]</f>
        <v>83685</v>
      </c>
      <c r="S801" s="6">
        <f>YEAR(TBL_Employees[[#This Row],[Hire Date]])</f>
        <v>1997</v>
      </c>
      <c r="T801" s="6">
        <f>WEEKNUM(TBL_Employees[[#This Row],[Hire Date]],1)</f>
        <v>11</v>
      </c>
      <c r="U801" s="6" t="str">
        <f>TEXT(TBL_Employees[[#This Row],[Hire Date]],"dddd")</f>
        <v>Thursday</v>
      </c>
    </row>
    <row r="802" spans="1:21" x14ac:dyDescent="0.2">
      <c r="A802" s="15" t="s">
        <v>594</v>
      </c>
      <c r="B802" s="15" t="s">
        <v>1670</v>
      </c>
      <c r="C802" s="15" t="s">
        <v>38</v>
      </c>
      <c r="D802" s="15" t="s">
        <v>27</v>
      </c>
      <c r="E802" s="15" t="s">
        <v>16</v>
      </c>
      <c r="F802" s="15" t="s">
        <v>28</v>
      </c>
      <c r="G802" s="15" t="s">
        <v>18</v>
      </c>
      <c r="H802" s="15">
        <v>48</v>
      </c>
      <c r="I802" s="15">
        <v>40435</v>
      </c>
      <c r="J802" s="15">
        <v>99335</v>
      </c>
      <c r="K802" s="15">
        <v>0</v>
      </c>
      <c r="L802" s="15" t="s">
        <v>19</v>
      </c>
      <c r="M802" s="15" t="s">
        <v>39</v>
      </c>
      <c r="N802" s="17" t="s">
        <v>21</v>
      </c>
      <c r="O802" s="5" t="str">
        <f>IF(LEN(TBL_Employees[[#This Row],[Exit Date]])&gt;0,"Not_Active","Active")</f>
        <v>Active</v>
      </c>
      <c r="P802" s="6">
        <f>IF(TBL_Employees[[#This Row],[Emp_status]]="Not_Active",0,1)</f>
        <v>1</v>
      </c>
      <c r="Q802" s="7">
        <f>IFERROR(TBL_Employees[[#This Row],[Bonus %]]*TBL_Employees[[#This Row],[Annual Salary]],0)</f>
        <v>0</v>
      </c>
      <c r="R802" s="7">
        <f>TBL_Employees[[#This Row],[Bonus Amount]]+TBL_Employees[[#This Row],[Annual Salary]]</f>
        <v>99335</v>
      </c>
      <c r="S802" s="6">
        <f>YEAR(TBL_Employees[[#This Row],[Hire Date]])</f>
        <v>2010</v>
      </c>
      <c r="T802" s="6">
        <f>WEEKNUM(TBL_Employees[[#This Row],[Hire Date]],1)</f>
        <v>38</v>
      </c>
      <c r="U802" s="6" t="str">
        <f>TEXT(TBL_Employees[[#This Row],[Hire Date]],"dddd")</f>
        <v>Tuesday</v>
      </c>
    </row>
    <row r="803" spans="1:21" x14ac:dyDescent="0.2">
      <c r="A803" s="15" t="s">
        <v>1671</v>
      </c>
      <c r="B803" s="15" t="s">
        <v>1672</v>
      </c>
      <c r="C803" s="15" t="s">
        <v>61</v>
      </c>
      <c r="D803" s="15" t="s">
        <v>23</v>
      </c>
      <c r="E803" s="15" t="s">
        <v>36</v>
      </c>
      <c r="F803" s="15" t="s">
        <v>28</v>
      </c>
      <c r="G803" s="15" t="s">
        <v>18</v>
      </c>
      <c r="H803" s="15">
        <v>42</v>
      </c>
      <c r="I803" s="15">
        <v>41382</v>
      </c>
      <c r="J803" s="15">
        <v>131179</v>
      </c>
      <c r="K803" s="15">
        <v>0.15</v>
      </c>
      <c r="L803" s="15" t="s">
        <v>19</v>
      </c>
      <c r="M803" s="15" t="s">
        <v>29</v>
      </c>
      <c r="N803" s="17" t="s">
        <v>21</v>
      </c>
      <c r="O803" s="5" t="str">
        <f>IF(LEN(TBL_Employees[[#This Row],[Exit Date]])&gt;0,"Not_Active","Active")</f>
        <v>Active</v>
      </c>
      <c r="P803" s="6">
        <f>IF(TBL_Employees[[#This Row],[Emp_status]]="Not_Active",0,1)</f>
        <v>1</v>
      </c>
      <c r="Q803" s="7">
        <f>IFERROR(TBL_Employees[[#This Row],[Bonus %]]*TBL_Employees[[#This Row],[Annual Salary]],0)</f>
        <v>19676.849999999999</v>
      </c>
      <c r="R803" s="7">
        <f>TBL_Employees[[#This Row],[Bonus Amount]]+TBL_Employees[[#This Row],[Annual Salary]]</f>
        <v>150855.85</v>
      </c>
      <c r="S803" s="6">
        <f>YEAR(TBL_Employees[[#This Row],[Hire Date]])</f>
        <v>2013</v>
      </c>
      <c r="T803" s="6">
        <f>WEEKNUM(TBL_Employees[[#This Row],[Hire Date]],1)</f>
        <v>16</v>
      </c>
      <c r="U803" s="6" t="str">
        <f>TEXT(TBL_Employees[[#This Row],[Hire Date]],"dddd")</f>
        <v>Thursday</v>
      </c>
    </row>
    <row r="804" spans="1:21" x14ac:dyDescent="0.2">
      <c r="A804" s="15" t="s">
        <v>1673</v>
      </c>
      <c r="B804" s="15" t="s">
        <v>1674</v>
      </c>
      <c r="C804" s="15" t="s">
        <v>56</v>
      </c>
      <c r="D804" s="15" t="s">
        <v>27</v>
      </c>
      <c r="E804" s="15" t="s">
        <v>44</v>
      </c>
      <c r="F804" s="15" t="s">
        <v>28</v>
      </c>
      <c r="G804" s="15" t="s">
        <v>24</v>
      </c>
      <c r="H804" s="15">
        <v>35</v>
      </c>
      <c r="I804" s="15">
        <v>42493</v>
      </c>
      <c r="J804" s="15">
        <v>73899</v>
      </c>
      <c r="K804" s="15">
        <v>0.05</v>
      </c>
      <c r="L804" s="15" t="s">
        <v>33</v>
      </c>
      <c r="M804" s="15" t="s">
        <v>34</v>
      </c>
      <c r="N804" s="17" t="s">
        <v>21</v>
      </c>
      <c r="O804" s="5" t="str">
        <f>IF(LEN(TBL_Employees[[#This Row],[Exit Date]])&gt;0,"Not_Active","Active")</f>
        <v>Active</v>
      </c>
      <c r="P804" s="6">
        <f>IF(TBL_Employees[[#This Row],[Emp_status]]="Not_Active",0,1)</f>
        <v>1</v>
      </c>
      <c r="Q804" s="7">
        <f>IFERROR(TBL_Employees[[#This Row],[Bonus %]]*TBL_Employees[[#This Row],[Annual Salary]],0)</f>
        <v>3694.9500000000003</v>
      </c>
      <c r="R804" s="7">
        <f>TBL_Employees[[#This Row],[Bonus Amount]]+TBL_Employees[[#This Row],[Annual Salary]]</f>
        <v>77593.95</v>
      </c>
      <c r="S804" s="6">
        <f>YEAR(TBL_Employees[[#This Row],[Hire Date]])</f>
        <v>2016</v>
      </c>
      <c r="T804" s="6">
        <f>WEEKNUM(TBL_Employees[[#This Row],[Hire Date]],1)</f>
        <v>19</v>
      </c>
      <c r="U804" s="6" t="str">
        <f>TEXT(TBL_Employees[[#This Row],[Hire Date]],"dddd")</f>
        <v>Tuesday</v>
      </c>
    </row>
    <row r="805" spans="1:21" x14ac:dyDescent="0.2">
      <c r="A805" s="15" t="s">
        <v>1675</v>
      </c>
      <c r="B805" s="15" t="s">
        <v>1676</v>
      </c>
      <c r="C805" s="15" t="s">
        <v>14</v>
      </c>
      <c r="D805" s="15" t="s">
        <v>65</v>
      </c>
      <c r="E805" s="15" t="s">
        <v>36</v>
      </c>
      <c r="F805" s="15" t="s">
        <v>28</v>
      </c>
      <c r="G805" s="15" t="s">
        <v>24</v>
      </c>
      <c r="H805" s="15">
        <v>64</v>
      </c>
      <c r="I805" s="15">
        <v>41362</v>
      </c>
      <c r="J805" s="15">
        <v>252325</v>
      </c>
      <c r="K805" s="15">
        <v>0.4</v>
      </c>
      <c r="L805" s="15" t="s">
        <v>19</v>
      </c>
      <c r="M805" s="15" t="s">
        <v>29</v>
      </c>
      <c r="N805" s="17" t="s">
        <v>21</v>
      </c>
      <c r="O805" s="5" t="str">
        <f>IF(LEN(TBL_Employees[[#This Row],[Exit Date]])&gt;0,"Not_Active","Active")</f>
        <v>Active</v>
      </c>
      <c r="P805" s="6">
        <f>IF(TBL_Employees[[#This Row],[Emp_status]]="Not_Active",0,1)</f>
        <v>1</v>
      </c>
      <c r="Q805" s="7">
        <f>IFERROR(TBL_Employees[[#This Row],[Bonus %]]*TBL_Employees[[#This Row],[Annual Salary]],0)</f>
        <v>100930</v>
      </c>
      <c r="R805" s="7">
        <f>TBL_Employees[[#This Row],[Bonus Amount]]+TBL_Employees[[#This Row],[Annual Salary]]</f>
        <v>353255</v>
      </c>
      <c r="S805" s="6">
        <f>YEAR(TBL_Employees[[#This Row],[Hire Date]])</f>
        <v>2013</v>
      </c>
      <c r="T805" s="6">
        <f>WEEKNUM(TBL_Employees[[#This Row],[Hire Date]],1)</f>
        <v>13</v>
      </c>
      <c r="U805" s="6" t="str">
        <f>TEXT(TBL_Employees[[#This Row],[Hire Date]],"dddd")</f>
        <v>Friday</v>
      </c>
    </row>
    <row r="806" spans="1:21" x14ac:dyDescent="0.2">
      <c r="A806" s="15" t="s">
        <v>290</v>
      </c>
      <c r="B806" s="15" t="s">
        <v>1677</v>
      </c>
      <c r="C806" s="15" t="s">
        <v>64</v>
      </c>
      <c r="D806" s="15" t="s">
        <v>15</v>
      </c>
      <c r="E806" s="15" t="s">
        <v>16</v>
      </c>
      <c r="F806" s="15" t="s">
        <v>17</v>
      </c>
      <c r="G806" s="15" t="s">
        <v>18</v>
      </c>
      <c r="H806" s="15">
        <v>30</v>
      </c>
      <c r="I806" s="15">
        <v>42068</v>
      </c>
      <c r="J806" s="15">
        <v>52697</v>
      </c>
      <c r="K806" s="15">
        <v>0</v>
      </c>
      <c r="L806" s="15" t="s">
        <v>19</v>
      </c>
      <c r="M806" s="15" t="s">
        <v>63</v>
      </c>
      <c r="N806" s="17" t="s">
        <v>21</v>
      </c>
      <c r="O806" s="5" t="str">
        <f>IF(LEN(TBL_Employees[[#This Row],[Exit Date]])&gt;0,"Not_Active","Active")</f>
        <v>Active</v>
      </c>
      <c r="P806" s="6">
        <f>IF(TBL_Employees[[#This Row],[Emp_status]]="Not_Active",0,1)</f>
        <v>1</v>
      </c>
      <c r="Q806" s="7">
        <f>IFERROR(TBL_Employees[[#This Row],[Bonus %]]*TBL_Employees[[#This Row],[Annual Salary]],0)</f>
        <v>0</v>
      </c>
      <c r="R806" s="7">
        <f>TBL_Employees[[#This Row],[Bonus Amount]]+TBL_Employees[[#This Row],[Annual Salary]]</f>
        <v>52697</v>
      </c>
      <c r="S806" s="6">
        <f>YEAR(TBL_Employees[[#This Row],[Hire Date]])</f>
        <v>2015</v>
      </c>
      <c r="T806" s="6">
        <f>WEEKNUM(TBL_Employees[[#This Row],[Hire Date]],1)</f>
        <v>10</v>
      </c>
      <c r="U806" s="6" t="str">
        <f>TEXT(TBL_Employees[[#This Row],[Hire Date]],"dddd")</f>
        <v>Thursday</v>
      </c>
    </row>
    <row r="807" spans="1:21" x14ac:dyDescent="0.2">
      <c r="A807" s="15" t="s">
        <v>1611</v>
      </c>
      <c r="B807" s="15" t="s">
        <v>1678</v>
      </c>
      <c r="C807" s="15" t="s">
        <v>69</v>
      </c>
      <c r="D807" s="15" t="s">
        <v>31</v>
      </c>
      <c r="E807" s="15" t="s">
        <v>44</v>
      </c>
      <c r="F807" s="15" t="s">
        <v>17</v>
      </c>
      <c r="G807" s="15" t="s">
        <v>51</v>
      </c>
      <c r="H807" s="15">
        <v>29</v>
      </c>
      <c r="I807" s="15">
        <v>44099</v>
      </c>
      <c r="J807" s="15">
        <v>123588</v>
      </c>
      <c r="K807" s="15">
        <v>0</v>
      </c>
      <c r="L807" s="15" t="s">
        <v>52</v>
      </c>
      <c r="M807" s="15" t="s">
        <v>53</v>
      </c>
      <c r="N807" s="17" t="s">
        <v>21</v>
      </c>
      <c r="O807" s="5" t="str">
        <f>IF(LEN(TBL_Employees[[#This Row],[Exit Date]])&gt;0,"Not_Active","Active")</f>
        <v>Active</v>
      </c>
      <c r="P807" s="6">
        <f>IF(TBL_Employees[[#This Row],[Emp_status]]="Not_Active",0,1)</f>
        <v>1</v>
      </c>
      <c r="Q807" s="7">
        <f>IFERROR(TBL_Employees[[#This Row],[Bonus %]]*TBL_Employees[[#This Row],[Annual Salary]],0)</f>
        <v>0</v>
      </c>
      <c r="R807" s="7">
        <f>TBL_Employees[[#This Row],[Bonus Amount]]+TBL_Employees[[#This Row],[Annual Salary]]</f>
        <v>123588</v>
      </c>
      <c r="S807" s="6">
        <f>YEAR(TBL_Employees[[#This Row],[Hire Date]])</f>
        <v>2020</v>
      </c>
      <c r="T807" s="6">
        <f>WEEKNUM(TBL_Employees[[#This Row],[Hire Date]],1)</f>
        <v>39</v>
      </c>
      <c r="U807" s="6" t="str">
        <f>TEXT(TBL_Employees[[#This Row],[Hire Date]],"dddd")</f>
        <v>Friday</v>
      </c>
    </row>
    <row r="808" spans="1:21" x14ac:dyDescent="0.2">
      <c r="A808" s="15" t="s">
        <v>1679</v>
      </c>
      <c r="B808" s="15" t="s">
        <v>1680</v>
      </c>
      <c r="C808" s="15" t="s">
        <v>14</v>
      </c>
      <c r="D808" s="15" t="s">
        <v>65</v>
      </c>
      <c r="E808" s="15" t="s">
        <v>32</v>
      </c>
      <c r="F808" s="15" t="s">
        <v>17</v>
      </c>
      <c r="G808" s="15" t="s">
        <v>24</v>
      </c>
      <c r="H808" s="15">
        <v>47</v>
      </c>
      <c r="I808" s="15">
        <v>44556</v>
      </c>
      <c r="J808" s="15">
        <v>243568</v>
      </c>
      <c r="K808" s="15">
        <v>0.33</v>
      </c>
      <c r="L808" s="15" t="s">
        <v>19</v>
      </c>
      <c r="M808" s="15" t="s">
        <v>25</v>
      </c>
      <c r="N808" s="17" t="s">
        <v>21</v>
      </c>
      <c r="O808" s="5" t="str">
        <f>IF(LEN(TBL_Employees[[#This Row],[Exit Date]])&gt;0,"Not_Active","Active")</f>
        <v>Active</v>
      </c>
      <c r="P808" s="6">
        <f>IF(TBL_Employees[[#This Row],[Emp_status]]="Not_Active",0,1)</f>
        <v>1</v>
      </c>
      <c r="Q808" s="7">
        <f>IFERROR(TBL_Employees[[#This Row],[Bonus %]]*TBL_Employees[[#This Row],[Annual Salary]],0)</f>
        <v>80377.440000000002</v>
      </c>
      <c r="R808" s="7">
        <f>TBL_Employees[[#This Row],[Bonus Amount]]+TBL_Employees[[#This Row],[Annual Salary]]</f>
        <v>323945.44</v>
      </c>
      <c r="S808" s="6">
        <f>YEAR(TBL_Employees[[#This Row],[Hire Date]])</f>
        <v>2021</v>
      </c>
      <c r="T808" s="6">
        <f>WEEKNUM(TBL_Employees[[#This Row],[Hire Date]],1)</f>
        <v>53</v>
      </c>
      <c r="U808" s="6" t="str">
        <f>TEXT(TBL_Employees[[#This Row],[Hire Date]],"dddd")</f>
        <v>Sunday</v>
      </c>
    </row>
    <row r="809" spans="1:21" x14ac:dyDescent="0.2">
      <c r="A809" s="15" t="s">
        <v>1340</v>
      </c>
      <c r="B809" s="15" t="s">
        <v>1681</v>
      </c>
      <c r="C809" s="15" t="s">
        <v>40</v>
      </c>
      <c r="D809" s="15" t="s">
        <v>50</v>
      </c>
      <c r="E809" s="15" t="s">
        <v>16</v>
      </c>
      <c r="F809" s="15" t="s">
        <v>28</v>
      </c>
      <c r="G809" s="15" t="s">
        <v>24</v>
      </c>
      <c r="H809" s="15">
        <v>49</v>
      </c>
      <c r="I809" s="15">
        <v>37092</v>
      </c>
      <c r="J809" s="15">
        <v>199176</v>
      </c>
      <c r="K809" s="15">
        <v>0.24</v>
      </c>
      <c r="L809" s="15" t="s">
        <v>19</v>
      </c>
      <c r="M809" s="15" t="s">
        <v>39</v>
      </c>
      <c r="N809" s="17" t="s">
        <v>21</v>
      </c>
      <c r="O809" s="5" t="str">
        <f>IF(LEN(TBL_Employees[[#This Row],[Exit Date]])&gt;0,"Not_Active","Active")</f>
        <v>Active</v>
      </c>
      <c r="P809" s="6">
        <f>IF(TBL_Employees[[#This Row],[Emp_status]]="Not_Active",0,1)</f>
        <v>1</v>
      </c>
      <c r="Q809" s="7">
        <f>IFERROR(TBL_Employees[[#This Row],[Bonus %]]*TBL_Employees[[#This Row],[Annual Salary]],0)</f>
        <v>47802.239999999998</v>
      </c>
      <c r="R809" s="7">
        <f>TBL_Employees[[#This Row],[Bonus Amount]]+TBL_Employees[[#This Row],[Annual Salary]]</f>
        <v>246978.24</v>
      </c>
      <c r="S809" s="6">
        <f>YEAR(TBL_Employees[[#This Row],[Hire Date]])</f>
        <v>2001</v>
      </c>
      <c r="T809" s="6">
        <f>WEEKNUM(TBL_Employees[[#This Row],[Hire Date]],1)</f>
        <v>29</v>
      </c>
      <c r="U809" s="6" t="str">
        <f>TEXT(TBL_Employees[[#This Row],[Hire Date]],"dddd")</f>
        <v>Friday</v>
      </c>
    </row>
    <row r="810" spans="1:21" x14ac:dyDescent="0.2">
      <c r="A810" s="15" t="s">
        <v>483</v>
      </c>
      <c r="B810" s="15" t="s">
        <v>1682</v>
      </c>
      <c r="C810" s="15" t="s">
        <v>55</v>
      </c>
      <c r="D810" s="15" t="s">
        <v>27</v>
      </c>
      <c r="E810" s="15" t="s">
        <v>44</v>
      </c>
      <c r="F810" s="15" t="s">
        <v>17</v>
      </c>
      <c r="G810" s="15" t="s">
        <v>24</v>
      </c>
      <c r="H810" s="15">
        <v>56</v>
      </c>
      <c r="I810" s="15">
        <v>35238</v>
      </c>
      <c r="J810" s="15">
        <v>82806</v>
      </c>
      <c r="K810" s="15">
        <v>0</v>
      </c>
      <c r="L810" s="15" t="s">
        <v>19</v>
      </c>
      <c r="M810" s="15" t="s">
        <v>63</v>
      </c>
      <c r="N810" s="17" t="s">
        <v>21</v>
      </c>
      <c r="O810" s="5" t="str">
        <f>IF(LEN(TBL_Employees[[#This Row],[Exit Date]])&gt;0,"Not_Active","Active")</f>
        <v>Active</v>
      </c>
      <c r="P810" s="6">
        <f>IF(TBL_Employees[[#This Row],[Emp_status]]="Not_Active",0,1)</f>
        <v>1</v>
      </c>
      <c r="Q810" s="7">
        <f>IFERROR(TBL_Employees[[#This Row],[Bonus %]]*TBL_Employees[[#This Row],[Annual Salary]],0)</f>
        <v>0</v>
      </c>
      <c r="R810" s="7">
        <f>TBL_Employees[[#This Row],[Bonus Amount]]+TBL_Employees[[#This Row],[Annual Salary]]</f>
        <v>82806</v>
      </c>
      <c r="S810" s="6">
        <f>YEAR(TBL_Employees[[#This Row],[Hire Date]])</f>
        <v>1996</v>
      </c>
      <c r="T810" s="6">
        <f>WEEKNUM(TBL_Employees[[#This Row],[Hire Date]],1)</f>
        <v>25</v>
      </c>
      <c r="U810" s="6" t="str">
        <f>TEXT(TBL_Employees[[#This Row],[Hire Date]],"dddd")</f>
        <v>Saturday</v>
      </c>
    </row>
    <row r="811" spans="1:21" x14ac:dyDescent="0.2">
      <c r="A811" s="15" t="s">
        <v>1683</v>
      </c>
      <c r="B811" s="15" t="s">
        <v>1684</v>
      </c>
      <c r="C811" s="15" t="s">
        <v>40</v>
      </c>
      <c r="D811" s="15" t="s">
        <v>43</v>
      </c>
      <c r="E811" s="15" t="s">
        <v>44</v>
      </c>
      <c r="F811" s="15" t="s">
        <v>17</v>
      </c>
      <c r="G811" s="15" t="s">
        <v>24</v>
      </c>
      <c r="H811" s="15">
        <v>53</v>
      </c>
      <c r="I811" s="15">
        <v>35601</v>
      </c>
      <c r="J811" s="15">
        <v>164399</v>
      </c>
      <c r="K811" s="15">
        <v>0.25</v>
      </c>
      <c r="L811" s="15" t="s">
        <v>19</v>
      </c>
      <c r="M811" s="15" t="s">
        <v>63</v>
      </c>
      <c r="N811" s="17" t="s">
        <v>21</v>
      </c>
      <c r="O811" s="5" t="str">
        <f>IF(LEN(TBL_Employees[[#This Row],[Exit Date]])&gt;0,"Not_Active","Active")</f>
        <v>Active</v>
      </c>
      <c r="P811" s="6">
        <f>IF(TBL_Employees[[#This Row],[Emp_status]]="Not_Active",0,1)</f>
        <v>1</v>
      </c>
      <c r="Q811" s="7">
        <f>IFERROR(TBL_Employees[[#This Row],[Bonus %]]*TBL_Employees[[#This Row],[Annual Salary]],0)</f>
        <v>41099.75</v>
      </c>
      <c r="R811" s="7">
        <f>TBL_Employees[[#This Row],[Bonus Amount]]+TBL_Employees[[#This Row],[Annual Salary]]</f>
        <v>205498.75</v>
      </c>
      <c r="S811" s="6">
        <f>YEAR(TBL_Employees[[#This Row],[Hire Date]])</f>
        <v>1997</v>
      </c>
      <c r="T811" s="6">
        <f>WEEKNUM(TBL_Employees[[#This Row],[Hire Date]],1)</f>
        <v>25</v>
      </c>
      <c r="U811" s="6" t="str">
        <f>TEXT(TBL_Employees[[#This Row],[Hire Date]],"dddd")</f>
        <v>Friday</v>
      </c>
    </row>
    <row r="812" spans="1:21" x14ac:dyDescent="0.2">
      <c r="A812" s="15" t="s">
        <v>215</v>
      </c>
      <c r="B812" s="15" t="s">
        <v>1685</v>
      </c>
      <c r="C812" s="15" t="s">
        <v>61</v>
      </c>
      <c r="D812" s="15" t="s">
        <v>23</v>
      </c>
      <c r="E812" s="15" t="s">
        <v>36</v>
      </c>
      <c r="F812" s="15" t="s">
        <v>17</v>
      </c>
      <c r="G812" s="15" t="s">
        <v>24</v>
      </c>
      <c r="H812" s="15">
        <v>32</v>
      </c>
      <c r="I812" s="15">
        <v>42839</v>
      </c>
      <c r="J812" s="15">
        <v>154956</v>
      </c>
      <c r="K812" s="15">
        <v>0.13</v>
      </c>
      <c r="L812" s="15" t="s">
        <v>19</v>
      </c>
      <c r="M812" s="15" t="s">
        <v>39</v>
      </c>
      <c r="N812" s="17" t="s">
        <v>21</v>
      </c>
      <c r="O812" s="5" t="str">
        <f>IF(LEN(TBL_Employees[[#This Row],[Exit Date]])&gt;0,"Not_Active","Active")</f>
        <v>Active</v>
      </c>
      <c r="P812" s="6">
        <f>IF(TBL_Employees[[#This Row],[Emp_status]]="Not_Active",0,1)</f>
        <v>1</v>
      </c>
      <c r="Q812" s="7">
        <f>IFERROR(TBL_Employees[[#This Row],[Bonus %]]*TBL_Employees[[#This Row],[Annual Salary]],0)</f>
        <v>20144.280000000002</v>
      </c>
      <c r="R812" s="7">
        <f>TBL_Employees[[#This Row],[Bonus Amount]]+TBL_Employees[[#This Row],[Annual Salary]]</f>
        <v>175100.28</v>
      </c>
      <c r="S812" s="6">
        <f>YEAR(TBL_Employees[[#This Row],[Hire Date]])</f>
        <v>2017</v>
      </c>
      <c r="T812" s="6">
        <f>WEEKNUM(TBL_Employees[[#This Row],[Hire Date]],1)</f>
        <v>15</v>
      </c>
      <c r="U812" s="6" t="str">
        <f>TEXT(TBL_Employees[[#This Row],[Hire Date]],"dddd")</f>
        <v>Friday</v>
      </c>
    </row>
    <row r="813" spans="1:21" x14ac:dyDescent="0.2">
      <c r="A813" s="15" t="s">
        <v>1686</v>
      </c>
      <c r="B813" s="15" t="s">
        <v>1687</v>
      </c>
      <c r="C813" s="15" t="s">
        <v>61</v>
      </c>
      <c r="D813" s="15" t="s">
        <v>43</v>
      </c>
      <c r="E813" s="15" t="s">
        <v>36</v>
      </c>
      <c r="F813" s="15" t="s">
        <v>28</v>
      </c>
      <c r="G813" s="15" t="s">
        <v>24</v>
      </c>
      <c r="H813" s="15">
        <v>32</v>
      </c>
      <c r="I813" s="15">
        <v>42764</v>
      </c>
      <c r="J813" s="15">
        <v>143970</v>
      </c>
      <c r="K813" s="15">
        <v>0.12</v>
      </c>
      <c r="L813" s="15" t="s">
        <v>19</v>
      </c>
      <c r="M813" s="15" t="s">
        <v>63</v>
      </c>
      <c r="N813" s="17">
        <v>43078</v>
      </c>
      <c r="O813" s="5" t="str">
        <f>IF(LEN(TBL_Employees[[#This Row],[Exit Date]])&gt;0,"Not_Active","Active")</f>
        <v>Not_Active</v>
      </c>
      <c r="P813" s="6">
        <f>IF(TBL_Employees[[#This Row],[Emp_status]]="Not_Active",0,1)</f>
        <v>0</v>
      </c>
      <c r="Q813" s="7">
        <f>IFERROR(TBL_Employees[[#This Row],[Bonus %]]*TBL_Employees[[#This Row],[Annual Salary]],0)</f>
        <v>17276.399999999998</v>
      </c>
      <c r="R813" s="7">
        <f>TBL_Employees[[#This Row],[Bonus Amount]]+TBL_Employees[[#This Row],[Annual Salary]]</f>
        <v>161246.39999999999</v>
      </c>
      <c r="S813" s="6">
        <f>YEAR(TBL_Employees[[#This Row],[Hire Date]])</f>
        <v>2017</v>
      </c>
      <c r="T813" s="6">
        <f>WEEKNUM(TBL_Employees[[#This Row],[Hire Date]],1)</f>
        <v>5</v>
      </c>
      <c r="U813" s="6" t="str">
        <f>TEXT(TBL_Employees[[#This Row],[Hire Date]],"dddd")</f>
        <v>Sunday</v>
      </c>
    </row>
    <row r="814" spans="1:21" x14ac:dyDescent="0.2">
      <c r="A814" s="15" t="s">
        <v>314</v>
      </c>
      <c r="B814" s="15" t="s">
        <v>1688</v>
      </c>
      <c r="C814" s="15" t="s">
        <v>40</v>
      </c>
      <c r="D814" s="15" t="s">
        <v>50</v>
      </c>
      <c r="E814" s="15" t="s">
        <v>32</v>
      </c>
      <c r="F814" s="15" t="s">
        <v>28</v>
      </c>
      <c r="G814" s="15" t="s">
        <v>51</v>
      </c>
      <c r="H814" s="15">
        <v>52</v>
      </c>
      <c r="I814" s="15">
        <v>44099</v>
      </c>
      <c r="J814" s="15">
        <v>163143</v>
      </c>
      <c r="K814" s="15">
        <v>0.28000000000000003</v>
      </c>
      <c r="L814" s="15" t="s">
        <v>52</v>
      </c>
      <c r="M814" s="15" t="s">
        <v>53</v>
      </c>
      <c r="N814" s="17" t="s">
        <v>21</v>
      </c>
      <c r="O814" s="5" t="str">
        <f>IF(LEN(TBL_Employees[[#This Row],[Exit Date]])&gt;0,"Not_Active","Active")</f>
        <v>Active</v>
      </c>
      <c r="P814" s="6">
        <f>IF(TBL_Employees[[#This Row],[Emp_status]]="Not_Active",0,1)</f>
        <v>1</v>
      </c>
      <c r="Q814" s="7">
        <f>IFERROR(TBL_Employees[[#This Row],[Bonus %]]*TBL_Employees[[#This Row],[Annual Salary]],0)</f>
        <v>45680.04</v>
      </c>
      <c r="R814" s="7">
        <f>TBL_Employees[[#This Row],[Bonus Amount]]+TBL_Employees[[#This Row],[Annual Salary]]</f>
        <v>208823.04000000001</v>
      </c>
      <c r="S814" s="6">
        <f>YEAR(TBL_Employees[[#This Row],[Hire Date]])</f>
        <v>2020</v>
      </c>
      <c r="T814" s="6">
        <f>WEEKNUM(TBL_Employees[[#This Row],[Hire Date]],1)</f>
        <v>39</v>
      </c>
      <c r="U814" s="6" t="str">
        <f>TEXT(TBL_Employees[[#This Row],[Hire Date]],"dddd")</f>
        <v>Friday</v>
      </c>
    </row>
    <row r="815" spans="1:21" x14ac:dyDescent="0.2">
      <c r="A815" s="15" t="s">
        <v>1689</v>
      </c>
      <c r="B815" s="15" t="s">
        <v>1690</v>
      </c>
      <c r="C815" s="15" t="s">
        <v>42</v>
      </c>
      <c r="D815" s="15" t="s">
        <v>65</v>
      </c>
      <c r="E815" s="15" t="s">
        <v>44</v>
      </c>
      <c r="F815" s="15" t="s">
        <v>17</v>
      </c>
      <c r="G815" s="15" t="s">
        <v>18</v>
      </c>
      <c r="H815" s="15">
        <v>38</v>
      </c>
      <c r="I815" s="15">
        <v>44036</v>
      </c>
      <c r="J815" s="15">
        <v>89390</v>
      </c>
      <c r="K815" s="15">
        <v>0</v>
      </c>
      <c r="L815" s="15" t="s">
        <v>19</v>
      </c>
      <c r="M815" s="15" t="s">
        <v>63</v>
      </c>
      <c r="N815" s="17" t="s">
        <v>21</v>
      </c>
      <c r="O815" s="5" t="str">
        <f>IF(LEN(TBL_Employees[[#This Row],[Exit Date]])&gt;0,"Not_Active","Active")</f>
        <v>Active</v>
      </c>
      <c r="P815" s="6">
        <f>IF(TBL_Employees[[#This Row],[Emp_status]]="Not_Active",0,1)</f>
        <v>1</v>
      </c>
      <c r="Q815" s="7">
        <f>IFERROR(TBL_Employees[[#This Row],[Bonus %]]*TBL_Employees[[#This Row],[Annual Salary]],0)</f>
        <v>0</v>
      </c>
      <c r="R815" s="7">
        <f>TBL_Employees[[#This Row],[Bonus Amount]]+TBL_Employees[[#This Row],[Annual Salary]]</f>
        <v>89390</v>
      </c>
      <c r="S815" s="6">
        <f>YEAR(TBL_Employees[[#This Row],[Hire Date]])</f>
        <v>2020</v>
      </c>
      <c r="T815" s="6">
        <f>WEEKNUM(TBL_Employees[[#This Row],[Hire Date]],1)</f>
        <v>30</v>
      </c>
      <c r="U815" s="6" t="str">
        <f>TEXT(TBL_Employees[[#This Row],[Hire Date]],"dddd")</f>
        <v>Friday</v>
      </c>
    </row>
    <row r="816" spans="1:21" x14ac:dyDescent="0.2">
      <c r="A816" s="15" t="s">
        <v>1691</v>
      </c>
      <c r="B816" s="15" t="s">
        <v>1692</v>
      </c>
      <c r="C816" s="15" t="s">
        <v>71</v>
      </c>
      <c r="D816" s="15" t="s">
        <v>27</v>
      </c>
      <c r="E816" s="15" t="s">
        <v>36</v>
      </c>
      <c r="F816" s="15" t="s">
        <v>28</v>
      </c>
      <c r="G816" s="15" t="s">
        <v>18</v>
      </c>
      <c r="H816" s="15">
        <v>41</v>
      </c>
      <c r="I816" s="15">
        <v>43013</v>
      </c>
      <c r="J816" s="15">
        <v>67468</v>
      </c>
      <c r="K816" s="15">
        <v>0</v>
      </c>
      <c r="L816" s="15" t="s">
        <v>19</v>
      </c>
      <c r="M816" s="15" t="s">
        <v>45</v>
      </c>
      <c r="N816" s="17" t="s">
        <v>21</v>
      </c>
      <c r="O816" s="5" t="str">
        <f>IF(LEN(TBL_Employees[[#This Row],[Exit Date]])&gt;0,"Not_Active","Active")</f>
        <v>Active</v>
      </c>
      <c r="P816" s="6">
        <f>IF(TBL_Employees[[#This Row],[Emp_status]]="Not_Active",0,1)</f>
        <v>1</v>
      </c>
      <c r="Q816" s="7">
        <f>IFERROR(TBL_Employees[[#This Row],[Bonus %]]*TBL_Employees[[#This Row],[Annual Salary]],0)</f>
        <v>0</v>
      </c>
      <c r="R816" s="7">
        <f>TBL_Employees[[#This Row],[Bonus Amount]]+TBL_Employees[[#This Row],[Annual Salary]]</f>
        <v>67468</v>
      </c>
      <c r="S816" s="6">
        <f>YEAR(TBL_Employees[[#This Row],[Hire Date]])</f>
        <v>2017</v>
      </c>
      <c r="T816" s="6">
        <f>WEEKNUM(TBL_Employees[[#This Row],[Hire Date]],1)</f>
        <v>40</v>
      </c>
      <c r="U816" s="6" t="str">
        <f>TEXT(TBL_Employees[[#This Row],[Hire Date]],"dddd")</f>
        <v>Thursday</v>
      </c>
    </row>
    <row r="817" spans="1:21" x14ac:dyDescent="0.2">
      <c r="A817" s="15" t="s">
        <v>1693</v>
      </c>
      <c r="B817" s="15" t="s">
        <v>1694</v>
      </c>
      <c r="C817" s="15" t="s">
        <v>97</v>
      </c>
      <c r="D817" s="15" t="s">
        <v>31</v>
      </c>
      <c r="E817" s="15" t="s">
        <v>36</v>
      </c>
      <c r="F817" s="15" t="s">
        <v>17</v>
      </c>
      <c r="G817" s="15" t="s">
        <v>51</v>
      </c>
      <c r="H817" s="15">
        <v>49</v>
      </c>
      <c r="I817" s="15">
        <v>42441</v>
      </c>
      <c r="J817" s="15">
        <v>100810</v>
      </c>
      <c r="K817" s="15">
        <v>0.12</v>
      </c>
      <c r="L817" s="15" t="s">
        <v>52</v>
      </c>
      <c r="M817" s="15" t="s">
        <v>66</v>
      </c>
      <c r="N817" s="17" t="s">
        <v>21</v>
      </c>
      <c r="O817" s="5" t="str">
        <f>IF(LEN(TBL_Employees[[#This Row],[Exit Date]])&gt;0,"Not_Active","Active")</f>
        <v>Active</v>
      </c>
      <c r="P817" s="6">
        <f>IF(TBL_Employees[[#This Row],[Emp_status]]="Not_Active",0,1)</f>
        <v>1</v>
      </c>
      <c r="Q817" s="7">
        <f>IFERROR(TBL_Employees[[#This Row],[Bonus %]]*TBL_Employees[[#This Row],[Annual Salary]],0)</f>
        <v>12097.199999999999</v>
      </c>
      <c r="R817" s="7">
        <f>TBL_Employees[[#This Row],[Bonus Amount]]+TBL_Employees[[#This Row],[Annual Salary]]</f>
        <v>112907.2</v>
      </c>
      <c r="S817" s="6">
        <f>YEAR(TBL_Employees[[#This Row],[Hire Date]])</f>
        <v>2016</v>
      </c>
      <c r="T817" s="6">
        <f>WEEKNUM(TBL_Employees[[#This Row],[Hire Date]],1)</f>
        <v>11</v>
      </c>
      <c r="U817" s="6" t="str">
        <f>TEXT(TBL_Employees[[#This Row],[Hire Date]],"dddd")</f>
        <v>Saturday</v>
      </c>
    </row>
    <row r="818" spans="1:21" x14ac:dyDescent="0.2">
      <c r="A818" s="15" t="s">
        <v>1695</v>
      </c>
      <c r="B818" s="15" t="s">
        <v>1696</v>
      </c>
      <c r="C818" s="15" t="s">
        <v>42</v>
      </c>
      <c r="D818" s="15" t="s">
        <v>15</v>
      </c>
      <c r="E818" s="15" t="s">
        <v>36</v>
      </c>
      <c r="F818" s="15" t="s">
        <v>17</v>
      </c>
      <c r="G818" s="15" t="s">
        <v>24</v>
      </c>
      <c r="H818" s="15">
        <v>35</v>
      </c>
      <c r="I818" s="15">
        <v>43542</v>
      </c>
      <c r="J818" s="15">
        <v>74779</v>
      </c>
      <c r="K818" s="15">
        <v>0</v>
      </c>
      <c r="L818" s="15" t="s">
        <v>19</v>
      </c>
      <c r="M818" s="15" t="s">
        <v>39</v>
      </c>
      <c r="N818" s="17" t="s">
        <v>21</v>
      </c>
      <c r="O818" s="5" t="str">
        <f>IF(LEN(TBL_Employees[[#This Row],[Exit Date]])&gt;0,"Not_Active","Active")</f>
        <v>Active</v>
      </c>
      <c r="P818" s="6">
        <f>IF(TBL_Employees[[#This Row],[Emp_status]]="Not_Active",0,1)</f>
        <v>1</v>
      </c>
      <c r="Q818" s="7">
        <f>IFERROR(TBL_Employees[[#This Row],[Bonus %]]*TBL_Employees[[#This Row],[Annual Salary]],0)</f>
        <v>0</v>
      </c>
      <c r="R818" s="7">
        <f>TBL_Employees[[#This Row],[Bonus Amount]]+TBL_Employees[[#This Row],[Annual Salary]]</f>
        <v>74779</v>
      </c>
      <c r="S818" s="6">
        <f>YEAR(TBL_Employees[[#This Row],[Hire Date]])</f>
        <v>2019</v>
      </c>
      <c r="T818" s="6">
        <f>WEEKNUM(TBL_Employees[[#This Row],[Hire Date]],1)</f>
        <v>12</v>
      </c>
      <c r="U818" s="6" t="str">
        <f>TEXT(TBL_Employees[[#This Row],[Hire Date]],"dddd")</f>
        <v>Monday</v>
      </c>
    </row>
    <row r="819" spans="1:21" x14ac:dyDescent="0.2">
      <c r="A819" s="15" t="s">
        <v>878</v>
      </c>
      <c r="B819" s="15" t="s">
        <v>1697</v>
      </c>
      <c r="C819" s="15" t="s">
        <v>35</v>
      </c>
      <c r="D819" s="15" t="s">
        <v>27</v>
      </c>
      <c r="E819" s="15" t="s">
        <v>32</v>
      </c>
      <c r="F819" s="15" t="s">
        <v>17</v>
      </c>
      <c r="G819" s="15" t="s">
        <v>24</v>
      </c>
      <c r="H819" s="15">
        <v>29</v>
      </c>
      <c r="I819" s="15">
        <v>43048</v>
      </c>
      <c r="J819" s="15">
        <v>63985</v>
      </c>
      <c r="K819" s="15">
        <v>0</v>
      </c>
      <c r="L819" s="15" t="s">
        <v>19</v>
      </c>
      <c r="M819" s="15" t="s">
        <v>45</v>
      </c>
      <c r="N819" s="17" t="s">
        <v>21</v>
      </c>
      <c r="O819" s="5" t="str">
        <f>IF(LEN(TBL_Employees[[#This Row],[Exit Date]])&gt;0,"Not_Active","Active")</f>
        <v>Active</v>
      </c>
      <c r="P819" s="6">
        <f>IF(TBL_Employees[[#This Row],[Emp_status]]="Not_Active",0,1)</f>
        <v>1</v>
      </c>
      <c r="Q819" s="7">
        <f>IFERROR(TBL_Employees[[#This Row],[Bonus %]]*TBL_Employees[[#This Row],[Annual Salary]],0)</f>
        <v>0</v>
      </c>
      <c r="R819" s="7">
        <f>TBL_Employees[[#This Row],[Bonus Amount]]+TBL_Employees[[#This Row],[Annual Salary]]</f>
        <v>63985</v>
      </c>
      <c r="S819" s="6">
        <f>YEAR(TBL_Employees[[#This Row],[Hire Date]])</f>
        <v>2017</v>
      </c>
      <c r="T819" s="6">
        <f>WEEKNUM(TBL_Employees[[#This Row],[Hire Date]],1)</f>
        <v>45</v>
      </c>
      <c r="U819" s="6" t="str">
        <f>TEXT(TBL_Employees[[#This Row],[Hire Date]],"dddd")</f>
        <v>Thursday</v>
      </c>
    </row>
    <row r="820" spans="1:21" x14ac:dyDescent="0.2">
      <c r="A820" s="15" t="s">
        <v>1698</v>
      </c>
      <c r="B820" s="15" t="s">
        <v>1699</v>
      </c>
      <c r="C820" s="15" t="s">
        <v>88</v>
      </c>
      <c r="D820" s="15" t="s">
        <v>27</v>
      </c>
      <c r="E820" s="15" t="s">
        <v>36</v>
      </c>
      <c r="F820" s="15" t="s">
        <v>17</v>
      </c>
      <c r="G820" s="15" t="s">
        <v>18</v>
      </c>
      <c r="H820" s="15">
        <v>64</v>
      </c>
      <c r="I820" s="15">
        <v>38176</v>
      </c>
      <c r="J820" s="15">
        <v>77903</v>
      </c>
      <c r="K820" s="15">
        <v>0</v>
      </c>
      <c r="L820" s="15" t="s">
        <v>19</v>
      </c>
      <c r="M820" s="15" t="s">
        <v>63</v>
      </c>
      <c r="N820" s="17" t="s">
        <v>21</v>
      </c>
      <c r="O820" s="5" t="str">
        <f>IF(LEN(TBL_Employees[[#This Row],[Exit Date]])&gt;0,"Not_Active","Active")</f>
        <v>Active</v>
      </c>
      <c r="P820" s="6">
        <f>IF(TBL_Employees[[#This Row],[Emp_status]]="Not_Active",0,1)</f>
        <v>1</v>
      </c>
      <c r="Q820" s="7">
        <f>IFERROR(TBL_Employees[[#This Row],[Bonus %]]*TBL_Employees[[#This Row],[Annual Salary]],0)</f>
        <v>0</v>
      </c>
      <c r="R820" s="7">
        <f>TBL_Employees[[#This Row],[Bonus Amount]]+TBL_Employees[[#This Row],[Annual Salary]]</f>
        <v>77903</v>
      </c>
      <c r="S820" s="6">
        <f>YEAR(TBL_Employees[[#This Row],[Hire Date]])</f>
        <v>2004</v>
      </c>
      <c r="T820" s="6">
        <f>WEEKNUM(TBL_Employees[[#This Row],[Hire Date]],1)</f>
        <v>28</v>
      </c>
      <c r="U820" s="6" t="str">
        <f>TEXT(TBL_Employees[[#This Row],[Hire Date]],"dddd")</f>
        <v>Thursday</v>
      </c>
    </row>
    <row r="821" spans="1:21" x14ac:dyDescent="0.2">
      <c r="A821" s="15" t="s">
        <v>1700</v>
      </c>
      <c r="B821" s="15" t="s">
        <v>1701</v>
      </c>
      <c r="C821" s="15" t="s">
        <v>40</v>
      </c>
      <c r="D821" s="15" t="s">
        <v>43</v>
      </c>
      <c r="E821" s="15" t="s">
        <v>32</v>
      </c>
      <c r="F821" s="15" t="s">
        <v>28</v>
      </c>
      <c r="G821" s="15" t="s">
        <v>18</v>
      </c>
      <c r="H821" s="15">
        <v>33</v>
      </c>
      <c r="I821" s="15">
        <v>42898</v>
      </c>
      <c r="J821" s="15">
        <v>164396</v>
      </c>
      <c r="K821" s="15">
        <v>0.28999999999999998</v>
      </c>
      <c r="L821" s="15" t="s">
        <v>19</v>
      </c>
      <c r="M821" s="15" t="s">
        <v>29</v>
      </c>
      <c r="N821" s="17" t="s">
        <v>21</v>
      </c>
      <c r="O821" s="5" t="str">
        <f>IF(LEN(TBL_Employees[[#This Row],[Exit Date]])&gt;0,"Not_Active","Active")</f>
        <v>Active</v>
      </c>
      <c r="P821" s="6">
        <f>IF(TBL_Employees[[#This Row],[Emp_status]]="Not_Active",0,1)</f>
        <v>1</v>
      </c>
      <c r="Q821" s="7">
        <f>IFERROR(TBL_Employees[[#This Row],[Bonus %]]*TBL_Employees[[#This Row],[Annual Salary]],0)</f>
        <v>47674.84</v>
      </c>
      <c r="R821" s="7">
        <f>TBL_Employees[[#This Row],[Bonus Amount]]+TBL_Employees[[#This Row],[Annual Salary]]</f>
        <v>212070.84</v>
      </c>
      <c r="S821" s="6">
        <f>YEAR(TBL_Employees[[#This Row],[Hire Date]])</f>
        <v>2017</v>
      </c>
      <c r="T821" s="6">
        <f>WEEKNUM(TBL_Employees[[#This Row],[Hire Date]],1)</f>
        <v>24</v>
      </c>
      <c r="U821" s="6" t="str">
        <f>TEXT(TBL_Employees[[#This Row],[Hire Date]],"dddd")</f>
        <v>Monday</v>
      </c>
    </row>
    <row r="822" spans="1:21" x14ac:dyDescent="0.2">
      <c r="A822" s="15" t="s">
        <v>261</v>
      </c>
      <c r="B822" s="15" t="s">
        <v>1702</v>
      </c>
      <c r="C822" s="15" t="s">
        <v>91</v>
      </c>
      <c r="D822" s="15" t="s">
        <v>27</v>
      </c>
      <c r="E822" s="15" t="s">
        <v>32</v>
      </c>
      <c r="F822" s="15" t="s">
        <v>28</v>
      </c>
      <c r="G822" s="15" t="s">
        <v>24</v>
      </c>
      <c r="H822" s="15">
        <v>29</v>
      </c>
      <c r="I822" s="15">
        <v>44375</v>
      </c>
      <c r="J822" s="15">
        <v>71234</v>
      </c>
      <c r="K822" s="15">
        <v>0</v>
      </c>
      <c r="L822" s="15" t="s">
        <v>19</v>
      </c>
      <c r="M822" s="15" t="s">
        <v>63</v>
      </c>
      <c r="N822" s="17" t="s">
        <v>21</v>
      </c>
      <c r="O822" s="5" t="str">
        <f>IF(LEN(TBL_Employees[[#This Row],[Exit Date]])&gt;0,"Not_Active","Active")</f>
        <v>Active</v>
      </c>
      <c r="P822" s="6">
        <f>IF(TBL_Employees[[#This Row],[Emp_status]]="Not_Active",0,1)</f>
        <v>1</v>
      </c>
      <c r="Q822" s="7">
        <f>IFERROR(TBL_Employees[[#This Row],[Bonus %]]*TBL_Employees[[#This Row],[Annual Salary]],0)</f>
        <v>0</v>
      </c>
      <c r="R822" s="7">
        <f>TBL_Employees[[#This Row],[Bonus Amount]]+TBL_Employees[[#This Row],[Annual Salary]]</f>
        <v>71234</v>
      </c>
      <c r="S822" s="6">
        <f>YEAR(TBL_Employees[[#This Row],[Hire Date]])</f>
        <v>2021</v>
      </c>
      <c r="T822" s="6">
        <f>WEEKNUM(TBL_Employees[[#This Row],[Hire Date]],1)</f>
        <v>27</v>
      </c>
      <c r="U822" s="6" t="str">
        <f>TEXT(TBL_Employees[[#This Row],[Hire Date]],"dddd")</f>
        <v>Monday</v>
      </c>
    </row>
    <row r="823" spans="1:21" x14ac:dyDescent="0.2">
      <c r="A823" s="15" t="s">
        <v>200</v>
      </c>
      <c r="B823" s="15" t="s">
        <v>1703</v>
      </c>
      <c r="C823" s="15" t="s">
        <v>62</v>
      </c>
      <c r="D823" s="15" t="s">
        <v>15</v>
      </c>
      <c r="E823" s="15" t="s">
        <v>32</v>
      </c>
      <c r="F823" s="15" t="s">
        <v>28</v>
      </c>
      <c r="G823" s="15" t="s">
        <v>24</v>
      </c>
      <c r="H823" s="15">
        <v>63</v>
      </c>
      <c r="I823" s="15">
        <v>38096</v>
      </c>
      <c r="J823" s="15">
        <v>122487</v>
      </c>
      <c r="K823" s="15">
        <v>0.08</v>
      </c>
      <c r="L823" s="15" t="s">
        <v>33</v>
      </c>
      <c r="M823" s="15" t="s">
        <v>74</v>
      </c>
      <c r="N823" s="17" t="s">
        <v>21</v>
      </c>
      <c r="O823" s="5" t="str">
        <f>IF(LEN(TBL_Employees[[#This Row],[Exit Date]])&gt;0,"Not_Active","Active")</f>
        <v>Active</v>
      </c>
      <c r="P823" s="6">
        <f>IF(TBL_Employees[[#This Row],[Emp_status]]="Not_Active",0,1)</f>
        <v>1</v>
      </c>
      <c r="Q823" s="7">
        <f>IFERROR(TBL_Employees[[#This Row],[Bonus %]]*TBL_Employees[[#This Row],[Annual Salary]],0)</f>
        <v>9798.9600000000009</v>
      </c>
      <c r="R823" s="7">
        <f>TBL_Employees[[#This Row],[Bonus Amount]]+TBL_Employees[[#This Row],[Annual Salary]]</f>
        <v>132285.96</v>
      </c>
      <c r="S823" s="6">
        <f>YEAR(TBL_Employees[[#This Row],[Hire Date]])</f>
        <v>2004</v>
      </c>
      <c r="T823" s="6">
        <f>WEEKNUM(TBL_Employees[[#This Row],[Hire Date]],1)</f>
        <v>17</v>
      </c>
      <c r="U823" s="6" t="str">
        <f>TEXT(TBL_Employees[[#This Row],[Hire Date]],"dddd")</f>
        <v>Monday</v>
      </c>
    </row>
    <row r="824" spans="1:21" x14ac:dyDescent="0.2">
      <c r="A824" s="15" t="s">
        <v>1704</v>
      </c>
      <c r="B824" s="15" t="s">
        <v>1705</v>
      </c>
      <c r="C824" s="15" t="s">
        <v>62</v>
      </c>
      <c r="D824" s="15" t="s">
        <v>23</v>
      </c>
      <c r="E824" s="15" t="s">
        <v>44</v>
      </c>
      <c r="F824" s="15" t="s">
        <v>17</v>
      </c>
      <c r="G824" s="15" t="s">
        <v>24</v>
      </c>
      <c r="H824" s="15">
        <v>32</v>
      </c>
      <c r="I824" s="15">
        <v>42738</v>
      </c>
      <c r="J824" s="15">
        <v>101870</v>
      </c>
      <c r="K824" s="15">
        <v>0.1</v>
      </c>
      <c r="L824" s="15" t="s">
        <v>19</v>
      </c>
      <c r="M824" s="15" t="s">
        <v>39</v>
      </c>
      <c r="N824" s="17" t="s">
        <v>21</v>
      </c>
      <c r="O824" s="5" t="str">
        <f>IF(LEN(TBL_Employees[[#This Row],[Exit Date]])&gt;0,"Not_Active","Active")</f>
        <v>Active</v>
      </c>
      <c r="P824" s="6">
        <f>IF(TBL_Employees[[#This Row],[Emp_status]]="Not_Active",0,1)</f>
        <v>1</v>
      </c>
      <c r="Q824" s="7">
        <f>IFERROR(TBL_Employees[[#This Row],[Bonus %]]*TBL_Employees[[#This Row],[Annual Salary]],0)</f>
        <v>10187</v>
      </c>
      <c r="R824" s="7">
        <f>TBL_Employees[[#This Row],[Bonus Amount]]+TBL_Employees[[#This Row],[Annual Salary]]</f>
        <v>112057</v>
      </c>
      <c r="S824" s="6">
        <f>YEAR(TBL_Employees[[#This Row],[Hire Date]])</f>
        <v>2017</v>
      </c>
      <c r="T824" s="6">
        <f>WEEKNUM(TBL_Employees[[#This Row],[Hire Date]],1)</f>
        <v>1</v>
      </c>
      <c r="U824" s="6" t="str">
        <f>TEXT(TBL_Employees[[#This Row],[Hire Date]],"dddd")</f>
        <v>Tuesday</v>
      </c>
    </row>
    <row r="825" spans="1:21" x14ac:dyDescent="0.2">
      <c r="A825" s="15" t="s">
        <v>242</v>
      </c>
      <c r="B825" s="15" t="s">
        <v>1706</v>
      </c>
      <c r="C825" s="15" t="s">
        <v>76</v>
      </c>
      <c r="D825" s="15" t="s">
        <v>27</v>
      </c>
      <c r="E825" s="15" t="s">
        <v>16</v>
      </c>
      <c r="F825" s="15" t="s">
        <v>28</v>
      </c>
      <c r="G825" s="15" t="s">
        <v>51</v>
      </c>
      <c r="H825" s="15">
        <v>64</v>
      </c>
      <c r="I825" s="15">
        <v>44009</v>
      </c>
      <c r="J825" s="15">
        <v>40316</v>
      </c>
      <c r="K825" s="15">
        <v>0</v>
      </c>
      <c r="L825" s="15" t="s">
        <v>52</v>
      </c>
      <c r="M825" s="15" t="s">
        <v>81</v>
      </c>
      <c r="N825" s="17" t="s">
        <v>21</v>
      </c>
      <c r="O825" s="5" t="str">
        <f>IF(LEN(TBL_Employees[[#This Row],[Exit Date]])&gt;0,"Not_Active","Active")</f>
        <v>Active</v>
      </c>
      <c r="P825" s="6">
        <f>IF(TBL_Employees[[#This Row],[Emp_status]]="Not_Active",0,1)</f>
        <v>1</v>
      </c>
      <c r="Q825" s="7">
        <f>IFERROR(TBL_Employees[[#This Row],[Bonus %]]*TBL_Employees[[#This Row],[Annual Salary]],0)</f>
        <v>0</v>
      </c>
      <c r="R825" s="7">
        <f>TBL_Employees[[#This Row],[Bonus Amount]]+TBL_Employees[[#This Row],[Annual Salary]]</f>
        <v>40316</v>
      </c>
      <c r="S825" s="6">
        <f>YEAR(TBL_Employees[[#This Row],[Hire Date]])</f>
        <v>2020</v>
      </c>
      <c r="T825" s="6">
        <f>WEEKNUM(TBL_Employees[[#This Row],[Hire Date]],1)</f>
        <v>26</v>
      </c>
      <c r="U825" s="6" t="str">
        <f>TEXT(TBL_Employees[[#This Row],[Hire Date]],"dddd")</f>
        <v>Saturday</v>
      </c>
    </row>
    <row r="826" spans="1:21" x14ac:dyDescent="0.2">
      <c r="A826" s="15" t="s">
        <v>223</v>
      </c>
      <c r="B826" s="15" t="s">
        <v>1707</v>
      </c>
      <c r="C826" s="15" t="s">
        <v>62</v>
      </c>
      <c r="D826" s="15" t="s">
        <v>27</v>
      </c>
      <c r="E826" s="15" t="s">
        <v>16</v>
      </c>
      <c r="F826" s="15" t="s">
        <v>17</v>
      </c>
      <c r="G826" s="15" t="s">
        <v>24</v>
      </c>
      <c r="H826" s="15">
        <v>55</v>
      </c>
      <c r="I826" s="15">
        <v>38391</v>
      </c>
      <c r="J826" s="15">
        <v>115145</v>
      </c>
      <c r="K826" s="15">
        <v>0.05</v>
      </c>
      <c r="L826" s="15" t="s">
        <v>33</v>
      </c>
      <c r="M826" s="15" t="s">
        <v>80</v>
      </c>
      <c r="N826" s="17" t="s">
        <v>21</v>
      </c>
      <c r="O826" s="5" t="str">
        <f>IF(LEN(TBL_Employees[[#This Row],[Exit Date]])&gt;0,"Not_Active","Active")</f>
        <v>Active</v>
      </c>
      <c r="P826" s="6">
        <f>IF(TBL_Employees[[#This Row],[Emp_status]]="Not_Active",0,1)</f>
        <v>1</v>
      </c>
      <c r="Q826" s="7">
        <f>IFERROR(TBL_Employees[[#This Row],[Bonus %]]*TBL_Employees[[#This Row],[Annual Salary]],0)</f>
        <v>5757.25</v>
      </c>
      <c r="R826" s="7">
        <f>TBL_Employees[[#This Row],[Bonus Amount]]+TBL_Employees[[#This Row],[Annual Salary]]</f>
        <v>120902.25</v>
      </c>
      <c r="S826" s="6">
        <f>YEAR(TBL_Employees[[#This Row],[Hire Date]])</f>
        <v>2005</v>
      </c>
      <c r="T826" s="6">
        <f>WEEKNUM(TBL_Employees[[#This Row],[Hire Date]],1)</f>
        <v>7</v>
      </c>
      <c r="U826" s="6" t="str">
        <f>TEXT(TBL_Employees[[#This Row],[Hire Date]],"dddd")</f>
        <v>Tuesday</v>
      </c>
    </row>
    <row r="827" spans="1:21" x14ac:dyDescent="0.2">
      <c r="A827" s="15" t="s">
        <v>1708</v>
      </c>
      <c r="B827" s="15" t="s">
        <v>1709</v>
      </c>
      <c r="C827" s="15" t="s">
        <v>38</v>
      </c>
      <c r="D827" s="15" t="s">
        <v>27</v>
      </c>
      <c r="E827" s="15" t="s">
        <v>36</v>
      </c>
      <c r="F827" s="15" t="s">
        <v>17</v>
      </c>
      <c r="G827" s="15" t="s">
        <v>51</v>
      </c>
      <c r="H827" s="15">
        <v>43</v>
      </c>
      <c r="I827" s="15">
        <v>39885</v>
      </c>
      <c r="J827" s="15">
        <v>62335</v>
      </c>
      <c r="K827" s="15">
        <v>0</v>
      </c>
      <c r="L827" s="15" t="s">
        <v>52</v>
      </c>
      <c r="M827" s="15" t="s">
        <v>81</v>
      </c>
      <c r="N827" s="17" t="s">
        <v>21</v>
      </c>
      <c r="O827" s="5" t="str">
        <f>IF(LEN(TBL_Employees[[#This Row],[Exit Date]])&gt;0,"Not_Active","Active")</f>
        <v>Active</v>
      </c>
      <c r="P827" s="6">
        <f>IF(TBL_Employees[[#This Row],[Emp_status]]="Not_Active",0,1)</f>
        <v>1</v>
      </c>
      <c r="Q827" s="7">
        <f>IFERROR(TBL_Employees[[#This Row],[Bonus %]]*TBL_Employees[[#This Row],[Annual Salary]],0)</f>
        <v>0</v>
      </c>
      <c r="R827" s="7">
        <f>TBL_Employees[[#This Row],[Bonus Amount]]+TBL_Employees[[#This Row],[Annual Salary]]</f>
        <v>62335</v>
      </c>
      <c r="S827" s="6">
        <f>YEAR(TBL_Employees[[#This Row],[Hire Date]])</f>
        <v>2009</v>
      </c>
      <c r="T827" s="6">
        <f>WEEKNUM(TBL_Employees[[#This Row],[Hire Date]],1)</f>
        <v>11</v>
      </c>
      <c r="U827" s="6" t="str">
        <f>TEXT(TBL_Employees[[#This Row],[Hire Date]],"dddd")</f>
        <v>Friday</v>
      </c>
    </row>
    <row r="828" spans="1:21" x14ac:dyDescent="0.2">
      <c r="A828" s="15" t="s">
        <v>161</v>
      </c>
      <c r="B828" s="15" t="s">
        <v>1710</v>
      </c>
      <c r="C828" s="15" t="s">
        <v>68</v>
      </c>
      <c r="D828" s="15" t="s">
        <v>15</v>
      </c>
      <c r="E828" s="15" t="s">
        <v>36</v>
      </c>
      <c r="F828" s="15" t="s">
        <v>28</v>
      </c>
      <c r="G828" s="15" t="s">
        <v>24</v>
      </c>
      <c r="H828" s="15">
        <v>56</v>
      </c>
      <c r="I828" s="15">
        <v>38847</v>
      </c>
      <c r="J828" s="15">
        <v>41561</v>
      </c>
      <c r="K828" s="15">
        <v>0</v>
      </c>
      <c r="L828" s="15" t="s">
        <v>19</v>
      </c>
      <c r="M828" s="15" t="s">
        <v>25</v>
      </c>
      <c r="N828" s="17" t="s">
        <v>21</v>
      </c>
      <c r="O828" s="5" t="str">
        <f>IF(LEN(TBL_Employees[[#This Row],[Exit Date]])&gt;0,"Not_Active","Active")</f>
        <v>Active</v>
      </c>
      <c r="P828" s="6">
        <f>IF(TBL_Employees[[#This Row],[Emp_status]]="Not_Active",0,1)</f>
        <v>1</v>
      </c>
      <c r="Q828" s="7">
        <f>IFERROR(TBL_Employees[[#This Row],[Bonus %]]*TBL_Employees[[#This Row],[Annual Salary]],0)</f>
        <v>0</v>
      </c>
      <c r="R828" s="7">
        <f>TBL_Employees[[#This Row],[Bonus Amount]]+TBL_Employees[[#This Row],[Annual Salary]]</f>
        <v>41561</v>
      </c>
      <c r="S828" s="6">
        <f>YEAR(TBL_Employees[[#This Row],[Hire Date]])</f>
        <v>2006</v>
      </c>
      <c r="T828" s="6">
        <f>WEEKNUM(TBL_Employees[[#This Row],[Hire Date]],1)</f>
        <v>19</v>
      </c>
      <c r="U828" s="6" t="str">
        <f>TEXT(TBL_Employees[[#This Row],[Hire Date]],"dddd")</f>
        <v>Wednesday</v>
      </c>
    </row>
    <row r="829" spans="1:21" x14ac:dyDescent="0.2">
      <c r="A829" s="15" t="s">
        <v>1711</v>
      </c>
      <c r="B829" s="15" t="s">
        <v>1712</v>
      </c>
      <c r="C829" s="15" t="s">
        <v>61</v>
      </c>
      <c r="D829" s="15" t="s">
        <v>15</v>
      </c>
      <c r="E829" s="15" t="s">
        <v>44</v>
      </c>
      <c r="F829" s="15" t="s">
        <v>17</v>
      </c>
      <c r="G829" s="15" t="s">
        <v>24</v>
      </c>
      <c r="H829" s="15">
        <v>37</v>
      </c>
      <c r="I829" s="15">
        <v>40657</v>
      </c>
      <c r="J829" s="15">
        <v>131183</v>
      </c>
      <c r="K829" s="15">
        <v>0.14000000000000001</v>
      </c>
      <c r="L829" s="15" t="s">
        <v>33</v>
      </c>
      <c r="M829" s="15" t="s">
        <v>74</v>
      </c>
      <c r="N829" s="17">
        <v>42445</v>
      </c>
      <c r="O829" s="5" t="str">
        <f>IF(LEN(TBL_Employees[[#This Row],[Exit Date]])&gt;0,"Not_Active","Active")</f>
        <v>Not_Active</v>
      </c>
      <c r="P829" s="6">
        <f>IF(TBL_Employees[[#This Row],[Emp_status]]="Not_Active",0,1)</f>
        <v>0</v>
      </c>
      <c r="Q829" s="7">
        <f>IFERROR(TBL_Employees[[#This Row],[Bonus %]]*TBL_Employees[[#This Row],[Annual Salary]],0)</f>
        <v>18365.620000000003</v>
      </c>
      <c r="R829" s="7">
        <f>TBL_Employees[[#This Row],[Bonus Amount]]+TBL_Employees[[#This Row],[Annual Salary]]</f>
        <v>149548.62</v>
      </c>
      <c r="S829" s="6">
        <f>YEAR(TBL_Employees[[#This Row],[Hire Date]])</f>
        <v>2011</v>
      </c>
      <c r="T829" s="6">
        <f>WEEKNUM(TBL_Employees[[#This Row],[Hire Date]],1)</f>
        <v>18</v>
      </c>
      <c r="U829" s="6" t="str">
        <f>TEXT(TBL_Employees[[#This Row],[Hire Date]],"dddd")</f>
        <v>Sunday</v>
      </c>
    </row>
    <row r="830" spans="1:21" x14ac:dyDescent="0.2">
      <c r="A830" s="15" t="s">
        <v>1115</v>
      </c>
      <c r="B830" s="15" t="s">
        <v>1713</v>
      </c>
      <c r="C830" s="15" t="s">
        <v>55</v>
      </c>
      <c r="D830" s="15" t="s">
        <v>27</v>
      </c>
      <c r="E830" s="15" t="s">
        <v>36</v>
      </c>
      <c r="F830" s="15" t="s">
        <v>17</v>
      </c>
      <c r="G830" s="15" t="s">
        <v>24</v>
      </c>
      <c r="H830" s="15">
        <v>45</v>
      </c>
      <c r="I830" s="15">
        <v>37445</v>
      </c>
      <c r="J830" s="15">
        <v>92655</v>
      </c>
      <c r="K830" s="15">
        <v>0</v>
      </c>
      <c r="L830" s="15" t="s">
        <v>33</v>
      </c>
      <c r="M830" s="15" t="s">
        <v>34</v>
      </c>
      <c r="N830" s="17" t="s">
        <v>21</v>
      </c>
      <c r="O830" s="5" t="str">
        <f>IF(LEN(TBL_Employees[[#This Row],[Exit Date]])&gt;0,"Not_Active","Active")</f>
        <v>Active</v>
      </c>
      <c r="P830" s="6">
        <f>IF(TBL_Employees[[#This Row],[Emp_status]]="Not_Active",0,1)</f>
        <v>1</v>
      </c>
      <c r="Q830" s="7">
        <f>IFERROR(TBL_Employees[[#This Row],[Bonus %]]*TBL_Employees[[#This Row],[Annual Salary]],0)</f>
        <v>0</v>
      </c>
      <c r="R830" s="7">
        <f>TBL_Employees[[#This Row],[Bonus Amount]]+TBL_Employees[[#This Row],[Annual Salary]]</f>
        <v>92655</v>
      </c>
      <c r="S830" s="6">
        <f>YEAR(TBL_Employees[[#This Row],[Hire Date]])</f>
        <v>2002</v>
      </c>
      <c r="T830" s="6">
        <f>WEEKNUM(TBL_Employees[[#This Row],[Hire Date]],1)</f>
        <v>28</v>
      </c>
      <c r="U830" s="6" t="str">
        <f>TEXT(TBL_Employees[[#This Row],[Hire Date]],"dddd")</f>
        <v>Monday</v>
      </c>
    </row>
    <row r="831" spans="1:21" x14ac:dyDescent="0.2">
      <c r="A831" s="15" t="s">
        <v>1577</v>
      </c>
      <c r="B831" s="15" t="s">
        <v>1714</v>
      </c>
      <c r="C831" s="15" t="s">
        <v>61</v>
      </c>
      <c r="D831" s="15" t="s">
        <v>50</v>
      </c>
      <c r="E831" s="15" t="s">
        <v>36</v>
      </c>
      <c r="F831" s="15" t="s">
        <v>17</v>
      </c>
      <c r="G831" s="15" t="s">
        <v>51</v>
      </c>
      <c r="H831" s="15">
        <v>49</v>
      </c>
      <c r="I831" s="15">
        <v>35157</v>
      </c>
      <c r="J831" s="15">
        <v>157057</v>
      </c>
      <c r="K831" s="15">
        <v>0.12</v>
      </c>
      <c r="L831" s="15" t="s">
        <v>19</v>
      </c>
      <c r="M831" s="15" t="s">
        <v>45</v>
      </c>
      <c r="N831" s="17" t="s">
        <v>21</v>
      </c>
      <c r="O831" s="5" t="str">
        <f>IF(LEN(TBL_Employees[[#This Row],[Exit Date]])&gt;0,"Not_Active","Active")</f>
        <v>Active</v>
      </c>
      <c r="P831" s="6">
        <f>IF(TBL_Employees[[#This Row],[Emp_status]]="Not_Active",0,1)</f>
        <v>1</v>
      </c>
      <c r="Q831" s="7">
        <f>IFERROR(TBL_Employees[[#This Row],[Bonus %]]*TBL_Employees[[#This Row],[Annual Salary]],0)</f>
        <v>18846.84</v>
      </c>
      <c r="R831" s="7">
        <f>TBL_Employees[[#This Row],[Bonus Amount]]+TBL_Employees[[#This Row],[Annual Salary]]</f>
        <v>175903.84</v>
      </c>
      <c r="S831" s="6">
        <f>YEAR(TBL_Employees[[#This Row],[Hire Date]])</f>
        <v>1996</v>
      </c>
      <c r="T831" s="6">
        <f>WEEKNUM(TBL_Employees[[#This Row],[Hire Date]],1)</f>
        <v>14</v>
      </c>
      <c r="U831" s="6" t="str">
        <f>TEXT(TBL_Employees[[#This Row],[Hire Date]],"dddd")</f>
        <v>Tuesday</v>
      </c>
    </row>
    <row r="832" spans="1:21" x14ac:dyDescent="0.2">
      <c r="A832" s="15" t="s">
        <v>335</v>
      </c>
      <c r="B832" s="15" t="s">
        <v>1715</v>
      </c>
      <c r="C832" s="15" t="s">
        <v>26</v>
      </c>
      <c r="D832" s="15" t="s">
        <v>27</v>
      </c>
      <c r="E832" s="15" t="s">
        <v>44</v>
      </c>
      <c r="F832" s="15" t="s">
        <v>17</v>
      </c>
      <c r="G832" s="15" t="s">
        <v>18</v>
      </c>
      <c r="H832" s="15">
        <v>61</v>
      </c>
      <c r="I832" s="15">
        <v>38392</v>
      </c>
      <c r="J832" s="15">
        <v>64462</v>
      </c>
      <c r="K832" s="15">
        <v>0</v>
      </c>
      <c r="L832" s="15" t="s">
        <v>19</v>
      </c>
      <c r="M832" s="15" t="s">
        <v>20</v>
      </c>
      <c r="N832" s="17" t="s">
        <v>21</v>
      </c>
      <c r="O832" s="5" t="str">
        <f>IF(LEN(TBL_Employees[[#This Row],[Exit Date]])&gt;0,"Not_Active","Active")</f>
        <v>Active</v>
      </c>
      <c r="P832" s="6">
        <f>IF(TBL_Employees[[#This Row],[Emp_status]]="Not_Active",0,1)</f>
        <v>1</v>
      </c>
      <c r="Q832" s="7">
        <f>IFERROR(TBL_Employees[[#This Row],[Bonus %]]*TBL_Employees[[#This Row],[Annual Salary]],0)</f>
        <v>0</v>
      </c>
      <c r="R832" s="7">
        <f>TBL_Employees[[#This Row],[Bonus Amount]]+TBL_Employees[[#This Row],[Annual Salary]]</f>
        <v>64462</v>
      </c>
      <c r="S832" s="6">
        <f>YEAR(TBL_Employees[[#This Row],[Hire Date]])</f>
        <v>2005</v>
      </c>
      <c r="T832" s="6">
        <f>WEEKNUM(TBL_Employees[[#This Row],[Hire Date]],1)</f>
        <v>7</v>
      </c>
      <c r="U832" s="6" t="str">
        <f>TEXT(TBL_Employees[[#This Row],[Hire Date]],"dddd")</f>
        <v>Wednesday</v>
      </c>
    </row>
    <row r="833" spans="1:21" x14ac:dyDescent="0.2">
      <c r="A833" s="15" t="s">
        <v>1716</v>
      </c>
      <c r="B833" s="15" t="s">
        <v>1717</v>
      </c>
      <c r="C833" s="15" t="s">
        <v>30</v>
      </c>
      <c r="D833" s="15" t="s">
        <v>31</v>
      </c>
      <c r="E833" s="15" t="s">
        <v>32</v>
      </c>
      <c r="F833" s="15" t="s">
        <v>17</v>
      </c>
      <c r="G833" s="15" t="s">
        <v>18</v>
      </c>
      <c r="H833" s="15">
        <v>41</v>
      </c>
      <c r="I833" s="15">
        <v>38632</v>
      </c>
      <c r="J833" s="15">
        <v>79352</v>
      </c>
      <c r="K833" s="15">
        <v>0</v>
      </c>
      <c r="L833" s="15" t="s">
        <v>19</v>
      </c>
      <c r="M833" s="15" t="s">
        <v>63</v>
      </c>
      <c r="N833" s="17" t="s">
        <v>21</v>
      </c>
      <c r="O833" s="5" t="str">
        <f>IF(LEN(TBL_Employees[[#This Row],[Exit Date]])&gt;0,"Not_Active","Active")</f>
        <v>Active</v>
      </c>
      <c r="P833" s="6">
        <f>IF(TBL_Employees[[#This Row],[Emp_status]]="Not_Active",0,1)</f>
        <v>1</v>
      </c>
      <c r="Q833" s="7">
        <f>IFERROR(TBL_Employees[[#This Row],[Bonus %]]*TBL_Employees[[#This Row],[Annual Salary]],0)</f>
        <v>0</v>
      </c>
      <c r="R833" s="7">
        <f>TBL_Employees[[#This Row],[Bonus Amount]]+TBL_Employees[[#This Row],[Annual Salary]]</f>
        <v>79352</v>
      </c>
      <c r="S833" s="6">
        <f>YEAR(TBL_Employees[[#This Row],[Hire Date]])</f>
        <v>2005</v>
      </c>
      <c r="T833" s="6">
        <f>WEEKNUM(TBL_Employees[[#This Row],[Hire Date]],1)</f>
        <v>41</v>
      </c>
      <c r="U833" s="6" t="str">
        <f>TEXT(TBL_Employees[[#This Row],[Hire Date]],"dddd")</f>
        <v>Friday</v>
      </c>
    </row>
    <row r="834" spans="1:21" x14ac:dyDescent="0.2">
      <c r="A834" s="15" t="s">
        <v>1718</v>
      </c>
      <c r="B834" s="15" t="s">
        <v>1719</v>
      </c>
      <c r="C834" s="15" t="s">
        <v>61</v>
      </c>
      <c r="D834" s="15" t="s">
        <v>43</v>
      </c>
      <c r="E834" s="15" t="s">
        <v>44</v>
      </c>
      <c r="F834" s="15" t="s">
        <v>17</v>
      </c>
      <c r="G834" s="15" t="s">
        <v>18</v>
      </c>
      <c r="H834" s="15">
        <v>55</v>
      </c>
      <c r="I834" s="15">
        <v>36977</v>
      </c>
      <c r="J834" s="15">
        <v>157812</v>
      </c>
      <c r="K834" s="15">
        <v>0.11</v>
      </c>
      <c r="L834" s="15" t="s">
        <v>19</v>
      </c>
      <c r="M834" s="15" t="s">
        <v>45</v>
      </c>
      <c r="N834" s="17" t="s">
        <v>21</v>
      </c>
      <c r="O834" s="5" t="str">
        <f>IF(LEN(TBL_Employees[[#This Row],[Exit Date]])&gt;0,"Not_Active","Active")</f>
        <v>Active</v>
      </c>
      <c r="P834" s="6">
        <f>IF(TBL_Employees[[#This Row],[Emp_status]]="Not_Active",0,1)</f>
        <v>1</v>
      </c>
      <c r="Q834" s="7">
        <f>IFERROR(TBL_Employees[[#This Row],[Bonus %]]*TBL_Employees[[#This Row],[Annual Salary]],0)</f>
        <v>17359.32</v>
      </c>
      <c r="R834" s="7">
        <f>TBL_Employees[[#This Row],[Bonus Amount]]+TBL_Employees[[#This Row],[Annual Salary]]</f>
        <v>175171.32</v>
      </c>
      <c r="S834" s="6">
        <f>YEAR(TBL_Employees[[#This Row],[Hire Date]])</f>
        <v>2001</v>
      </c>
      <c r="T834" s="6">
        <f>WEEKNUM(TBL_Employees[[#This Row],[Hire Date]],1)</f>
        <v>13</v>
      </c>
      <c r="U834" s="6" t="str">
        <f>TEXT(TBL_Employees[[#This Row],[Hire Date]],"dddd")</f>
        <v>Tuesday</v>
      </c>
    </row>
    <row r="835" spans="1:21" x14ac:dyDescent="0.2">
      <c r="A835" s="15" t="s">
        <v>131</v>
      </c>
      <c r="B835" s="15" t="s">
        <v>1720</v>
      </c>
      <c r="C835" s="15" t="s">
        <v>30</v>
      </c>
      <c r="D835" s="15" t="s">
        <v>31</v>
      </c>
      <c r="E835" s="15" t="s">
        <v>32</v>
      </c>
      <c r="F835" s="15" t="s">
        <v>28</v>
      </c>
      <c r="G835" s="15" t="s">
        <v>18</v>
      </c>
      <c r="H835" s="15">
        <v>27</v>
      </c>
      <c r="I835" s="15">
        <v>43354</v>
      </c>
      <c r="J835" s="15">
        <v>80745</v>
      </c>
      <c r="K835" s="15">
        <v>0</v>
      </c>
      <c r="L835" s="15" t="s">
        <v>19</v>
      </c>
      <c r="M835" s="15" t="s">
        <v>20</v>
      </c>
      <c r="N835" s="17" t="s">
        <v>21</v>
      </c>
      <c r="O835" s="5" t="str">
        <f>IF(LEN(TBL_Employees[[#This Row],[Exit Date]])&gt;0,"Not_Active","Active")</f>
        <v>Active</v>
      </c>
      <c r="P835" s="6">
        <f>IF(TBL_Employees[[#This Row],[Emp_status]]="Not_Active",0,1)</f>
        <v>1</v>
      </c>
      <c r="Q835" s="7">
        <f>IFERROR(TBL_Employees[[#This Row],[Bonus %]]*TBL_Employees[[#This Row],[Annual Salary]],0)</f>
        <v>0</v>
      </c>
      <c r="R835" s="7">
        <f>TBL_Employees[[#This Row],[Bonus Amount]]+TBL_Employees[[#This Row],[Annual Salary]]</f>
        <v>80745</v>
      </c>
      <c r="S835" s="6">
        <f>YEAR(TBL_Employees[[#This Row],[Hire Date]])</f>
        <v>2018</v>
      </c>
      <c r="T835" s="6">
        <f>WEEKNUM(TBL_Employees[[#This Row],[Hire Date]],1)</f>
        <v>37</v>
      </c>
      <c r="U835" s="6" t="str">
        <f>TEXT(TBL_Employees[[#This Row],[Hire Date]],"dddd")</f>
        <v>Tuesday</v>
      </c>
    </row>
    <row r="836" spans="1:21" x14ac:dyDescent="0.2">
      <c r="A836" s="15" t="s">
        <v>350</v>
      </c>
      <c r="B836" s="15" t="s">
        <v>1721</v>
      </c>
      <c r="C836" s="15" t="s">
        <v>98</v>
      </c>
      <c r="D836" s="15" t="s">
        <v>27</v>
      </c>
      <c r="E836" s="15" t="s">
        <v>36</v>
      </c>
      <c r="F836" s="15" t="s">
        <v>17</v>
      </c>
      <c r="G836" s="15" t="s">
        <v>18</v>
      </c>
      <c r="H836" s="15">
        <v>57</v>
      </c>
      <c r="I836" s="15">
        <v>35113</v>
      </c>
      <c r="J836" s="15">
        <v>75354</v>
      </c>
      <c r="K836" s="15">
        <v>0</v>
      </c>
      <c r="L836" s="15" t="s">
        <v>19</v>
      </c>
      <c r="M836" s="15" t="s">
        <v>25</v>
      </c>
      <c r="N836" s="17">
        <v>35413</v>
      </c>
      <c r="O836" s="5" t="str">
        <f>IF(LEN(TBL_Employees[[#This Row],[Exit Date]])&gt;0,"Not_Active","Active")</f>
        <v>Not_Active</v>
      </c>
      <c r="P836" s="6">
        <f>IF(TBL_Employees[[#This Row],[Emp_status]]="Not_Active",0,1)</f>
        <v>0</v>
      </c>
      <c r="Q836" s="7">
        <f>IFERROR(TBL_Employees[[#This Row],[Bonus %]]*TBL_Employees[[#This Row],[Annual Salary]],0)</f>
        <v>0</v>
      </c>
      <c r="R836" s="7">
        <f>TBL_Employees[[#This Row],[Bonus Amount]]+TBL_Employees[[#This Row],[Annual Salary]]</f>
        <v>75354</v>
      </c>
      <c r="S836" s="6">
        <f>YEAR(TBL_Employees[[#This Row],[Hire Date]])</f>
        <v>1996</v>
      </c>
      <c r="T836" s="6">
        <f>WEEKNUM(TBL_Employees[[#This Row],[Hire Date]],1)</f>
        <v>8</v>
      </c>
      <c r="U836" s="6" t="str">
        <f>TEXT(TBL_Employees[[#This Row],[Hire Date]],"dddd")</f>
        <v>Sunday</v>
      </c>
    </row>
    <row r="837" spans="1:21" x14ac:dyDescent="0.2">
      <c r="A837" s="15" t="s">
        <v>1722</v>
      </c>
      <c r="B837" s="15" t="s">
        <v>1723</v>
      </c>
      <c r="C837" s="15" t="s">
        <v>97</v>
      </c>
      <c r="D837" s="15" t="s">
        <v>31</v>
      </c>
      <c r="E837" s="15" t="s">
        <v>16</v>
      </c>
      <c r="F837" s="15" t="s">
        <v>28</v>
      </c>
      <c r="G837" s="15" t="s">
        <v>51</v>
      </c>
      <c r="H837" s="15">
        <v>56</v>
      </c>
      <c r="I837" s="15">
        <v>43363</v>
      </c>
      <c r="J837" s="15">
        <v>78938</v>
      </c>
      <c r="K837" s="15">
        <v>0.14000000000000001</v>
      </c>
      <c r="L837" s="15" t="s">
        <v>19</v>
      </c>
      <c r="M837" s="15" t="s">
        <v>39</v>
      </c>
      <c r="N837" s="17" t="s">
        <v>21</v>
      </c>
      <c r="O837" s="5" t="str">
        <f>IF(LEN(TBL_Employees[[#This Row],[Exit Date]])&gt;0,"Not_Active","Active")</f>
        <v>Active</v>
      </c>
      <c r="P837" s="6">
        <f>IF(TBL_Employees[[#This Row],[Emp_status]]="Not_Active",0,1)</f>
        <v>1</v>
      </c>
      <c r="Q837" s="7">
        <f>IFERROR(TBL_Employees[[#This Row],[Bonus %]]*TBL_Employees[[#This Row],[Annual Salary]],0)</f>
        <v>11051.320000000002</v>
      </c>
      <c r="R837" s="7">
        <f>TBL_Employees[[#This Row],[Bonus Amount]]+TBL_Employees[[#This Row],[Annual Salary]]</f>
        <v>89989.32</v>
      </c>
      <c r="S837" s="6">
        <f>YEAR(TBL_Employees[[#This Row],[Hire Date]])</f>
        <v>2018</v>
      </c>
      <c r="T837" s="6">
        <f>WEEKNUM(TBL_Employees[[#This Row],[Hire Date]],1)</f>
        <v>38</v>
      </c>
      <c r="U837" s="6" t="str">
        <f>TEXT(TBL_Employees[[#This Row],[Hire Date]],"dddd")</f>
        <v>Thursday</v>
      </c>
    </row>
    <row r="838" spans="1:21" x14ac:dyDescent="0.2">
      <c r="A838" s="15" t="s">
        <v>1724</v>
      </c>
      <c r="B838" s="15" t="s">
        <v>1725</v>
      </c>
      <c r="C838" s="15" t="s">
        <v>69</v>
      </c>
      <c r="D838" s="15" t="s">
        <v>31</v>
      </c>
      <c r="E838" s="15" t="s">
        <v>32</v>
      </c>
      <c r="F838" s="15" t="s">
        <v>28</v>
      </c>
      <c r="G838" s="15" t="s">
        <v>51</v>
      </c>
      <c r="H838" s="15">
        <v>59</v>
      </c>
      <c r="I838" s="15">
        <v>39701</v>
      </c>
      <c r="J838" s="15">
        <v>96313</v>
      </c>
      <c r="K838" s="15">
        <v>0</v>
      </c>
      <c r="L838" s="15" t="s">
        <v>19</v>
      </c>
      <c r="M838" s="15" t="s">
        <v>25</v>
      </c>
      <c r="N838" s="17" t="s">
        <v>21</v>
      </c>
      <c r="O838" s="5" t="str">
        <f>IF(LEN(TBL_Employees[[#This Row],[Exit Date]])&gt;0,"Not_Active","Active")</f>
        <v>Active</v>
      </c>
      <c r="P838" s="6">
        <f>IF(TBL_Employees[[#This Row],[Emp_status]]="Not_Active",0,1)</f>
        <v>1</v>
      </c>
      <c r="Q838" s="7">
        <f>IFERROR(TBL_Employees[[#This Row],[Bonus %]]*TBL_Employees[[#This Row],[Annual Salary]],0)</f>
        <v>0</v>
      </c>
      <c r="R838" s="7">
        <f>TBL_Employees[[#This Row],[Bonus Amount]]+TBL_Employees[[#This Row],[Annual Salary]]</f>
        <v>96313</v>
      </c>
      <c r="S838" s="6">
        <f>YEAR(TBL_Employees[[#This Row],[Hire Date]])</f>
        <v>2008</v>
      </c>
      <c r="T838" s="6">
        <f>WEEKNUM(TBL_Employees[[#This Row],[Hire Date]],1)</f>
        <v>37</v>
      </c>
      <c r="U838" s="6" t="str">
        <f>TEXT(TBL_Employees[[#This Row],[Hire Date]],"dddd")</f>
        <v>Wednesday</v>
      </c>
    </row>
    <row r="839" spans="1:21" x14ac:dyDescent="0.2">
      <c r="A839" s="15" t="s">
        <v>1726</v>
      </c>
      <c r="B839" s="15" t="s">
        <v>1727</v>
      </c>
      <c r="C839" s="15" t="s">
        <v>40</v>
      </c>
      <c r="D839" s="15" t="s">
        <v>31</v>
      </c>
      <c r="E839" s="15" t="s">
        <v>44</v>
      </c>
      <c r="F839" s="15" t="s">
        <v>28</v>
      </c>
      <c r="G839" s="15" t="s">
        <v>18</v>
      </c>
      <c r="H839" s="15">
        <v>45</v>
      </c>
      <c r="I839" s="15">
        <v>40511</v>
      </c>
      <c r="J839" s="15">
        <v>153767</v>
      </c>
      <c r="K839" s="15">
        <v>0.27</v>
      </c>
      <c r="L839" s="15" t="s">
        <v>19</v>
      </c>
      <c r="M839" s="15" t="s">
        <v>39</v>
      </c>
      <c r="N839" s="17" t="s">
        <v>21</v>
      </c>
      <c r="O839" s="5" t="str">
        <f>IF(LEN(TBL_Employees[[#This Row],[Exit Date]])&gt;0,"Not_Active","Active")</f>
        <v>Active</v>
      </c>
      <c r="P839" s="6">
        <f>IF(TBL_Employees[[#This Row],[Emp_status]]="Not_Active",0,1)</f>
        <v>1</v>
      </c>
      <c r="Q839" s="7">
        <f>IFERROR(TBL_Employees[[#This Row],[Bonus %]]*TBL_Employees[[#This Row],[Annual Salary]],0)</f>
        <v>41517.090000000004</v>
      </c>
      <c r="R839" s="7">
        <f>TBL_Employees[[#This Row],[Bonus Amount]]+TBL_Employees[[#This Row],[Annual Salary]]</f>
        <v>195284.09</v>
      </c>
      <c r="S839" s="6">
        <f>YEAR(TBL_Employees[[#This Row],[Hire Date]])</f>
        <v>2010</v>
      </c>
      <c r="T839" s="6">
        <f>WEEKNUM(TBL_Employees[[#This Row],[Hire Date]],1)</f>
        <v>49</v>
      </c>
      <c r="U839" s="6" t="str">
        <f>TEXT(TBL_Employees[[#This Row],[Hire Date]],"dddd")</f>
        <v>Monday</v>
      </c>
    </row>
    <row r="840" spans="1:21" x14ac:dyDescent="0.2">
      <c r="A840" s="15" t="s">
        <v>280</v>
      </c>
      <c r="B840" s="15" t="s">
        <v>1728</v>
      </c>
      <c r="C840" s="15" t="s">
        <v>62</v>
      </c>
      <c r="D840" s="15" t="s">
        <v>43</v>
      </c>
      <c r="E840" s="15" t="s">
        <v>16</v>
      </c>
      <c r="F840" s="15" t="s">
        <v>17</v>
      </c>
      <c r="G840" s="15" t="s">
        <v>47</v>
      </c>
      <c r="H840" s="15">
        <v>42</v>
      </c>
      <c r="I840" s="15">
        <v>42266</v>
      </c>
      <c r="J840" s="15">
        <v>103423</v>
      </c>
      <c r="K840" s="15">
        <v>0.06</v>
      </c>
      <c r="L840" s="15" t="s">
        <v>19</v>
      </c>
      <c r="M840" s="15" t="s">
        <v>29</v>
      </c>
      <c r="N840" s="17" t="s">
        <v>21</v>
      </c>
      <c r="O840" s="5" t="str">
        <f>IF(LEN(TBL_Employees[[#This Row],[Exit Date]])&gt;0,"Not_Active","Active")</f>
        <v>Active</v>
      </c>
      <c r="P840" s="6">
        <f>IF(TBL_Employees[[#This Row],[Emp_status]]="Not_Active",0,1)</f>
        <v>1</v>
      </c>
      <c r="Q840" s="7">
        <f>IFERROR(TBL_Employees[[#This Row],[Bonus %]]*TBL_Employees[[#This Row],[Annual Salary]],0)</f>
        <v>6205.38</v>
      </c>
      <c r="R840" s="7">
        <f>TBL_Employees[[#This Row],[Bonus Amount]]+TBL_Employees[[#This Row],[Annual Salary]]</f>
        <v>109628.38</v>
      </c>
      <c r="S840" s="6">
        <f>YEAR(TBL_Employees[[#This Row],[Hire Date]])</f>
        <v>2015</v>
      </c>
      <c r="T840" s="6">
        <f>WEEKNUM(TBL_Employees[[#This Row],[Hire Date]],1)</f>
        <v>38</v>
      </c>
      <c r="U840" s="6" t="str">
        <f>TEXT(TBL_Employees[[#This Row],[Hire Date]],"dddd")</f>
        <v>Saturday</v>
      </c>
    </row>
    <row r="841" spans="1:21" x14ac:dyDescent="0.2">
      <c r="A841" s="15" t="s">
        <v>1729</v>
      </c>
      <c r="B841" s="15" t="s">
        <v>1730</v>
      </c>
      <c r="C841" s="15" t="s">
        <v>84</v>
      </c>
      <c r="D841" s="15" t="s">
        <v>31</v>
      </c>
      <c r="E841" s="15" t="s">
        <v>32</v>
      </c>
      <c r="F841" s="15" t="s">
        <v>17</v>
      </c>
      <c r="G841" s="15" t="s">
        <v>24</v>
      </c>
      <c r="H841" s="15">
        <v>25</v>
      </c>
      <c r="I841" s="15">
        <v>44370</v>
      </c>
      <c r="J841" s="15">
        <v>86464</v>
      </c>
      <c r="K841" s="15">
        <v>0</v>
      </c>
      <c r="L841" s="15" t="s">
        <v>33</v>
      </c>
      <c r="M841" s="15" t="s">
        <v>74</v>
      </c>
      <c r="N841" s="17" t="s">
        <v>21</v>
      </c>
      <c r="O841" s="5" t="str">
        <f>IF(LEN(TBL_Employees[[#This Row],[Exit Date]])&gt;0,"Not_Active","Active")</f>
        <v>Active</v>
      </c>
      <c r="P841" s="6">
        <f>IF(TBL_Employees[[#This Row],[Emp_status]]="Not_Active",0,1)</f>
        <v>1</v>
      </c>
      <c r="Q841" s="7">
        <f>IFERROR(TBL_Employees[[#This Row],[Bonus %]]*TBL_Employees[[#This Row],[Annual Salary]],0)</f>
        <v>0</v>
      </c>
      <c r="R841" s="7">
        <f>TBL_Employees[[#This Row],[Bonus Amount]]+TBL_Employees[[#This Row],[Annual Salary]]</f>
        <v>86464</v>
      </c>
      <c r="S841" s="6">
        <f>YEAR(TBL_Employees[[#This Row],[Hire Date]])</f>
        <v>2021</v>
      </c>
      <c r="T841" s="6">
        <f>WEEKNUM(TBL_Employees[[#This Row],[Hire Date]],1)</f>
        <v>26</v>
      </c>
      <c r="U841" s="6" t="str">
        <f>TEXT(TBL_Employees[[#This Row],[Hire Date]],"dddd")</f>
        <v>Wednesday</v>
      </c>
    </row>
    <row r="842" spans="1:21" x14ac:dyDescent="0.2">
      <c r="A842" s="15" t="s">
        <v>1731</v>
      </c>
      <c r="B842" s="15" t="s">
        <v>1732</v>
      </c>
      <c r="C842" s="15" t="s">
        <v>84</v>
      </c>
      <c r="D842" s="15" t="s">
        <v>31</v>
      </c>
      <c r="E842" s="15" t="s">
        <v>32</v>
      </c>
      <c r="F842" s="15" t="s">
        <v>17</v>
      </c>
      <c r="G842" s="15" t="s">
        <v>51</v>
      </c>
      <c r="H842" s="15">
        <v>29</v>
      </c>
      <c r="I842" s="15">
        <v>43114</v>
      </c>
      <c r="J842" s="15">
        <v>80516</v>
      </c>
      <c r="K842" s="15">
        <v>0</v>
      </c>
      <c r="L842" s="15" t="s">
        <v>52</v>
      </c>
      <c r="M842" s="15" t="s">
        <v>53</v>
      </c>
      <c r="N842" s="17" t="s">
        <v>21</v>
      </c>
      <c r="O842" s="5" t="str">
        <f>IF(LEN(TBL_Employees[[#This Row],[Exit Date]])&gt;0,"Not_Active","Active")</f>
        <v>Active</v>
      </c>
      <c r="P842" s="6">
        <f>IF(TBL_Employees[[#This Row],[Emp_status]]="Not_Active",0,1)</f>
        <v>1</v>
      </c>
      <c r="Q842" s="7">
        <f>IFERROR(TBL_Employees[[#This Row],[Bonus %]]*TBL_Employees[[#This Row],[Annual Salary]],0)</f>
        <v>0</v>
      </c>
      <c r="R842" s="7">
        <f>TBL_Employees[[#This Row],[Bonus Amount]]+TBL_Employees[[#This Row],[Annual Salary]]</f>
        <v>80516</v>
      </c>
      <c r="S842" s="6">
        <f>YEAR(TBL_Employees[[#This Row],[Hire Date]])</f>
        <v>2018</v>
      </c>
      <c r="T842" s="6">
        <f>WEEKNUM(TBL_Employees[[#This Row],[Hire Date]],1)</f>
        <v>3</v>
      </c>
      <c r="U842" s="6" t="str">
        <f>TEXT(TBL_Employees[[#This Row],[Hire Date]],"dddd")</f>
        <v>Sunday</v>
      </c>
    </row>
    <row r="843" spans="1:21" x14ac:dyDescent="0.2">
      <c r="A843" s="15" t="s">
        <v>1733</v>
      </c>
      <c r="B843" s="15" t="s">
        <v>1734</v>
      </c>
      <c r="C843" s="15" t="s">
        <v>62</v>
      </c>
      <c r="D843" s="15" t="s">
        <v>23</v>
      </c>
      <c r="E843" s="15" t="s">
        <v>44</v>
      </c>
      <c r="F843" s="15" t="s">
        <v>17</v>
      </c>
      <c r="G843" s="15" t="s">
        <v>47</v>
      </c>
      <c r="H843" s="15">
        <v>33</v>
      </c>
      <c r="I843" s="15">
        <v>41507</v>
      </c>
      <c r="J843" s="15">
        <v>105390</v>
      </c>
      <c r="K843" s="15">
        <v>0.06</v>
      </c>
      <c r="L843" s="15" t="s">
        <v>19</v>
      </c>
      <c r="M843" s="15" t="s">
        <v>29</v>
      </c>
      <c r="N843" s="17" t="s">
        <v>21</v>
      </c>
      <c r="O843" s="5" t="str">
        <f>IF(LEN(TBL_Employees[[#This Row],[Exit Date]])&gt;0,"Not_Active","Active")</f>
        <v>Active</v>
      </c>
      <c r="P843" s="6">
        <f>IF(TBL_Employees[[#This Row],[Emp_status]]="Not_Active",0,1)</f>
        <v>1</v>
      </c>
      <c r="Q843" s="7">
        <f>IFERROR(TBL_Employees[[#This Row],[Bonus %]]*TBL_Employees[[#This Row],[Annual Salary]],0)</f>
        <v>6323.4</v>
      </c>
      <c r="R843" s="7">
        <f>TBL_Employees[[#This Row],[Bonus Amount]]+TBL_Employees[[#This Row],[Annual Salary]]</f>
        <v>111713.4</v>
      </c>
      <c r="S843" s="6">
        <f>YEAR(TBL_Employees[[#This Row],[Hire Date]])</f>
        <v>2013</v>
      </c>
      <c r="T843" s="6">
        <f>WEEKNUM(TBL_Employees[[#This Row],[Hire Date]],1)</f>
        <v>34</v>
      </c>
      <c r="U843" s="6" t="str">
        <f>TEXT(TBL_Employees[[#This Row],[Hire Date]],"dddd")</f>
        <v>Wednesday</v>
      </c>
    </row>
    <row r="844" spans="1:21" x14ac:dyDescent="0.2">
      <c r="A844" s="15" t="s">
        <v>1735</v>
      </c>
      <c r="B844" s="15" t="s">
        <v>1736</v>
      </c>
      <c r="C844" s="15" t="s">
        <v>38</v>
      </c>
      <c r="D844" s="15" t="s">
        <v>27</v>
      </c>
      <c r="E844" s="15" t="s">
        <v>36</v>
      </c>
      <c r="F844" s="15" t="s">
        <v>17</v>
      </c>
      <c r="G844" s="15" t="s">
        <v>24</v>
      </c>
      <c r="H844" s="15">
        <v>50</v>
      </c>
      <c r="I844" s="15">
        <v>44445</v>
      </c>
      <c r="J844" s="15">
        <v>83418</v>
      </c>
      <c r="K844" s="15">
        <v>0</v>
      </c>
      <c r="L844" s="15" t="s">
        <v>33</v>
      </c>
      <c r="M844" s="15" t="s">
        <v>74</v>
      </c>
      <c r="N844" s="17" t="s">
        <v>21</v>
      </c>
      <c r="O844" s="5" t="str">
        <f>IF(LEN(TBL_Employees[[#This Row],[Exit Date]])&gt;0,"Not_Active","Active")</f>
        <v>Active</v>
      </c>
      <c r="P844" s="6">
        <f>IF(TBL_Employees[[#This Row],[Emp_status]]="Not_Active",0,1)</f>
        <v>1</v>
      </c>
      <c r="Q844" s="7">
        <f>IFERROR(TBL_Employees[[#This Row],[Bonus %]]*TBL_Employees[[#This Row],[Annual Salary]],0)</f>
        <v>0</v>
      </c>
      <c r="R844" s="7">
        <f>TBL_Employees[[#This Row],[Bonus Amount]]+TBL_Employees[[#This Row],[Annual Salary]]</f>
        <v>83418</v>
      </c>
      <c r="S844" s="6">
        <f>YEAR(TBL_Employees[[#This Row],[Hire Date]])</f>
        <v>2021</v>
      </c>
      <c r="T844" s="6">
        <f>WEEKNUM(TBL_Employees[[#This Row],[Hire Date]],1)</f>
        <v>37</v>
      </c>
      <c r="U844" s="6" t="str">
        <f>TEXT(TBL_Employees[[#This Row],[Hire Date]],"dddd")</f>
        <v>Monday</v>
      </c>
    </row>
    <row r="845" spans="1:21" x14ac:dyDescent="0.2">
      <c r="A845" s="15" t="s">
        <v>1737</v>
      </c>
      <c r="B845" s="15" t="s">
        <v>1738</v>
      </c>
      <c r="C845" s="15" t="s">
        <v>88</v>
      </c>
      <c r="D845" s="15" t="s">
        <v>27</v>
      </c>
      <c r="E845" s="15" t="s">
        <v>44</v>
      </c>
      <c r="F845" s="15" t="s">
        <v>17</v>
      </c>
      <c r="G845" s="15" t="s">
        <v>18</v>
      </c>
      <c r="H845" s="15">
        <v>45</v>
      </c>
      <c r="I845" s="15">
        <v>43042</v>
      </c>
      <c r="J845" s="15">
        <v>66660</v>
      </c>
      <c r="K845" s="15">
        <v>0</v>
      </c>
      <c r="L845" s="15" t="s">
        <v>19</v>
      </c>
      <c r="M845" s="15" t="s">
        <v>25</v>
      </c>
      <c r="N845" s="17" t="s">
        <v>21</v>
      </c>
      <c r="O845" s="5" t="str">
        <f>IF(LEN(TBL_Employees[[#This Row],[Exit Date]])&gt;0,"Not_Active","Active")</f>
        <v>Active</v>
      </c>
      <c r="P845" s="6">
        <f>IF(TBL_Employees[[#This Row],[Emp_status]]="Not_Active",0,1)</f>
        <v>1</v>
      </c>
      <c r="Q845" s="7">
        <f>IFERROR(TBL_Employees[[#This Row],[Bonus %]]*TBL_Employees[[#This Row],[Annual Salary]],0)</f>
        <v>0</v>
      </c>
      <c r="R845" s="7">
        <f>TBL_Employees[[#This Row],[Bonus Amount]]+TBL_Employees[[#This Row],[Annual Salary]]</f>
        <v>66660</v>
      </c>
      <c r="S845" s="6">
        <f>YEAR(TBL_Employees[[#This Row],[Hire Date]])</f>
        <v>2017</v>
      </c>
      <c r="T845" s="6">
        <f>WEEKNUM(TBL_Employees[[#This Row],[Hire Date]],1)</f>
        <v>44</v>
      </c>
      <c r="U845" s="6" t="str">
        <f>TEXT(TBL_Employees[[#This Row],[Hire Date]],"dddd")</f>
        <v>Friday</v>
      </c>
    </row>
    <row r="846" spans="1:21" x14ac:dyDescent="0.2">
      <c r="A846" s="15" t="s">
        <v>1383</v>
      </c>
      <c r="B846" s="15" t="s">
        <v>1739</v>
      </c>
      <c r="C846" s="15" t="s">
        <v>62</v>
      </c>
      <c r="D846" s="15" t="s">
        <v>23</v>
      </c>
      <c r="E846" s="15" t="s">
        <v>44</v>
      </c>
      <c r="F846" s="15" t="s">
        <v>28</v>
      </c>
      <c r="G846" s="15" t="s">
        <v>51</v>
      </c>
      <c r="H846" s="15">
        <v>59</v>
      </c>
      <c r="I846" s="15">
        <v>42165</v>
      </c>
      <c r="J846" s="15">
        <v>101985</v>
      </c>
      <c r="K846" s="15">
        <v>7.0000000000000007E-2</v>
      </c>
      <c r="L846" s="15" t="s">
        <v>19</v>
      </c>
      <c r="M846" s="15" t="s">
        <v>45</v>
      </c>
      <c r="N846" s="17" t="s">
        <v>21</v>
      </c>
      <c r="O846" s="5" t="str">
        <f>IF(LEN(TBL_Employees[[#This Row],[Exit Date]])&gt;0,"Not_Active","Active")</f>
        <v>Active</v>
      </c>
      <c r="P846" s="6">
        <f>IF(TBL_Employees[[#This Row],[Emp_status]]="Not_Active",0,1)</f>
        <v>1</v>
      </c>
      <c r="Q846" s="7">
        <f>IFERROR(TBL_Employees[[#This Row],[Bonus %]]*TBL_Employees[[#This Row],[Annual Salary]],0)</f>
        <v>7138.9500000000007</v>
      </c>
      <c r="R846" s="7">
        <f>TBL_Employees[[#This Row],[Bonus Amount]]+TBL_Employees[[#This Row],[Annual Salary]]</f>
        <v>109123.95</v>
      </c>
      <c r="S846" s="6">
        <f>YEAR(TBL_Employees[[#This Row],[Hire Date]])</f>
        <v>2015</v>
      </c>
      <c r="T846" s="6">
        <f>WEEKNUM(TBL_Employees[[#This Row],[Hire Date]],1)</f>
        <v>24</v>
      </c>
      <c r="U846" s="6" t="str">
        <f>TEXT(TBL_Employees[[#This Row],[Hire Date]],"dddd")</f>
        <v>Wednesday</v>
      </c>
    </row>
    <row r="847" spans="1:21" x14ac:dyDescent="0.2">
      <c r="A847" s="15" t="s">
        <v>1740</v>
      </c>
      <c r="B847" s="15" t="s">
        <v>1741</v>
      </c>
      <c r="C847" s="15" t="s">
        <v>14</v>
      </c>
      <c r="D847" s="15" t="s">
        <v>15</v>
      </c>
      <c r="E847" s="15" t="s">
        <v>32</v>
      </c>
      <c r="F847" s="15" t="s">
        <v>28</v>
      </c>
      <c r="G847" s="15" t="s">
        <v>51</v>
      </c>
      <c r="H847" s="15">
        <v>29</v>
      </c>
      <c r="I847" s="15">
        <v>43439</v>
      </c>
      <c r="J847" s="15">
        <v>199504</v>
      </c>
      <c r="K847" s="15">
        <v>0.3</v>
      </c>
      <c r="L847" s="15" t="s">
        <v>19</v>
      </c>
      <c r="M847" s="15" t="s">
        <v>25</v>
      </c>
      <c r="N847" s="17" t="s">
        <v>21</v>
      </c>
      <c r="O847" s="5" t="str">
        <f>IF(LEN(TBL_Employees[[#This Row],[Exit Date]])&gt;0,"Not_Active","Active")</f>
        <v>Active</v>
      </c>
      <c r="P847" s="6">
        <f>IF(TBL_Employees[[#This Row],[Emp_status]]="Not_Active",0,1)</f>
        <v>1</v>
      </c>
      <c r="Q847" s="7">
        <f>IFERROR(TBL_Employees[[#This Row],[Bonus %]]*TBL_Employees[[#This Row],[Annual Salary]],0)</f>
        <v>59851.199999999997</v>
      </c>
      <c r="R847" s="7">
        <f>TBL_Employees[[#This Row],[Bonus Amount]]+TBL_Employees[[#This Row],[Annual Salary]]</f>
        <v>259355.2</v>
      </c>
      <c r="S847" s="6">
        <f>YEAR(TBL_Employees[[#This Row],[Hire Date]])</f>
        <v>2018</v>
      </c>
      <c r="T847" s="6">
        <f>WEEKNUM(TBL_Employees[[#This Row],[Hire Date]],1)</f>
        <v>49</v>
      </c>
      <c r="U847" s="6" t="str">
        <f>TEXT(TBL_Employees[[#This Row],[Hire Date]],"dddd")</f>
        <v>Wednesday</v>
      </c>
    </row>
    <row r="848" spans="1:21" x14ac:dyDescent="0.2">
      <c r="A848" s="15" t="s">
        <v>1742</v>
      </c>
      <c r="B848" s="15" t="s">
        <v>1743</v>
      </c>
      <c r="C848" s="15" t="s">
        <v>61</v>
      </c>
      <c r="D848" s="15" t="s">
        <v>50</v>
      </c>
      <c r="E848" s="15" t="s">
        <v>32</v>
      </c>
      <c r="F848" s="15" t="s">
        <v>17</v>
      </c>
      <c r="G848" s="15" t="s">
        <v>51</v>
      </c>
      <c r="H848" s="15">
        <v>52</v>
      </c>
      <c r="I848" s="15">
        <v>38995</v>
      </c>
      <c r="J848" s="15">
        <v>147966</v>
      </c>
      <c r="K848" s="15">
        <v>0.11</v>
      </c>
      <c r="L848" s="15" t="s">
        <v>52</v>
      </c>
      <c r="M848" s="15" t="s">
        <v>66</v>
      </c>
      <c r="N848" s="17">
        <v>43608</v>
      </c>
      <c r="O848" s="5" t="str">
        <f>IF(LEN(TBL_Employees[[#This Row],[Exit Date]])&gt;0,"Not_Active","Active")</f>
        <v>Not_Active</v>
      </c>
      <c r="P848" s="6">
        <f>IF(TBL_Employees[[#This Row],[Emp_status]]="Not_Active",0,1)</f>
        <v>0</v>
      </c>
      <c r="Q848" s="7">
        <f>IFERROR(TBL_Employees[[#This Row],[Bonus %]]*TBL_Employees[[#This Row],[Annual Salary]],0)</f>
        <v>16276.26</v>
      </c>
      <c r="R848" s="7">
        <f>TBL_Employees[[#This Row],[Bonus Amount]]+TBL_Employees[[#This Row],[Annual Salary]]</f>
        <v>164242.26</v>
      </c>
      <c r="S848" s="6">
        <f>YEAR(TBL_Employees[[#This Row],[Hire Date]])</f>
        <v>2006</v>
      </c>
      <c r="T848" s="6">
        <f>WEEKNUM(TBL_Employees[[#This Row],[Hire Date]],1)</f>
        <v>40</v>
      </c>
      <c r="U848" s="6" t="str">
        <f>TEXT(TBL_Employees[[#This Row],[Hire Date]],"dddd")</f>
        <v>Thursday</v>
      </c>
    </row>
    <row r="849" spans="1:21" x14ac:dyDescent="0.2">
      <c r="A849" s="15" t="s">
        <v>582</v>
      </c>
      <c r="B849" s="15" t="s">
        <v>1744</v>
      </c>
      <c r="C849" s="15" t="s">
        <v>83</v>
      </c>
      <c r="D849" s="15" t="s">
        <v>23</v>
      </c>
      <c r="E849" s="15" t="s">
        <v>44</v>
      </c>
      <c r="F849" s="15" t="s">
        <v>28</v>
      </c>
      <c r="G849" s="15" t="s">
        <v>24</v>
      </c>
      <c r="H849" s="15">
        <v>58</v>
      </c>
      <c r="I849" s="15">
        <v>41810</v>
      </c>
      <c r="J849" s="15">
        <v>41728</v>
      </c>
      <c r="K849" s="15">
        <v>0</v>
      </c>
      <c r="L849" s="15" t="s">
        <v>33</v>
      </c>
      <c r="M849" s="15" t="s">
        <v>80</v>
      </c>
      <c r="N849" s="17" t="s">
        <v>21</v>
      </c>
      <c r="O849" s="5" t="str">
        <f>IF(LEN(TBL_Employees[[#This Row],[Exit Date]])&gt;0,"Not_Active","Active")</f>
        <v>Active</v>
      </c>
      <c r="P849" s="6">
        <f>IF(TBL_Employees[[#This Row],[Emp_status]]="Not_Active",0,1)</f>
        <v>1</v>
      </c>
      <c r="Q849" s="7">
        <f>IFERROR(TBL_Employees[[#This Row],[Bonus %]]*TBL_Employees[[#This Row],[Annual Salary]],0)</f>
        <v>0</v>
      </c>
      <c r="R849" s="7">
        <f>TBL_Employees[[#This Row],[Bonus Amount]]+TBL_Employees[[#This Row],[Annual Salary]]</f>
        <v>41728</v>
      </c>
      <c r="S849" s="6">
        <f>YEAR(TBL_Employees[[#This Row],[Hire Date]])</f>
        <v>2014</v>
      </c>
      <c r="T849" s="6">
        <f>WEEKNUM(TBL_Employees[[#This Row],[Hire Date]],1)</f>
        <v>25</v>
      </c>
      <c r="U849" s="6" t="str">
        <f>TEXT(TBL_Employees[[#This Row],[Hire Date]],"dddd")</f>
        <v>Friday</v>
      </c>
    </row>
    <row r="850" spans="1:21" x14ac:dyDescent="0.2">
      <c r="A850" s="15" t="s">
        <v>1532</v>
      </c>
      <c r="B850" s="15" t="s">
        <v>67</v>
      </c>
      <c r="C850" s="15" t="s">
        <v>42</v>
      </c>
      <c r="D850" s="15" t="s">
        <v>65</v>
      </c>
      <c r="E850" s="15" t="s">
        <v>44</v>
      </c>
      <c r="F850" s="15" t="s">
        <v>28</v>
      </c>
      <c r="G850" s="15" t="s">
        <v>51</v>
      </c>
      <c r="H850" s="15">
        <v>62</v>
      </c>
      <c r="I850" s="15">
        <v>40591</v>
      </c>
      <c r="J850" s="15">
        <v>94422</v>
      </c>
      <c r="K850" s="15">
        <v>0</v>
      </c>
      <c r="L850" s="15" t="s">
        <v>19</v>
      </c>
      <c r="M850" s="15" t="s">
        <v>39</v>
      </c>
      <c r="N850" s="17" t="s">
        <v>21</v>
      </c>
      <c r="O850" s="5" t="str">
        <f>IF(LEN(TBL_Employees[[#This Row],[Exit Date]])&gt;0,"Not_Active","Active")</f>
        <v>Active</v>
      </c>
      <c r="P850" s="6">
        <f>IF(TBL_Employees[[#This Row],[Emp_status]]="Not_Active",0,1)</f>
        <v>1</v>
      </c>
      <c r="Q850" s="7">
        <f>IFERROR(TBL_Employees[[#This Row],[Bonus %]]*TBL_Employees[[#This Row],[Annual Salary]],0)</f>
        <v>0</v>
      </c>
      <c r="R850" s="7">
        <f>TBL_Employees[[#This Row],[Bonus Amount]]+TBL_Employees[[#This Row],[Annual Salary]]</f>
        <v>94422</v>
      </c>
      <c r="S850" s="6">
        <f>YEAR(TBL_Employees[[#This Row],[Hire Date]])</f>
        <v>2011</v>
      </c>
      <c r="T850" s="6">
        <f>WEEKNUM(TBL_Employees[[#This Row],[Hire Date]],1)</f>
        <v>8</v>
      </c>
      <c r="U850" s="6" t="str">
        <f>TEXT(TBL_Employees[[#This Row],[Hire Date]],"dddd")</f>
        <v>Thursday</v>
      </c>
    </row>
    <row r="851" spans="1:21" x14ac:dyDescent="0.2">
      <c r="A851" s="15" t="s">
        <v>1745</v>
      </c>
      <c r="B851" s="15" t="s">
        <v>1746</v>
      </c>
      <c r="C851" s="15" t="s">
        <v>40</v>
      </c>
      <c r="D851" s="15" t="s">
        <v>50</v>
      </c>
      <c r="E851" s="15" t="s">
        <v>32</v>
      </c>
      <c r="F851" s="15" t="s">
        <v>28</v>
      </c>
      <c r="G851" s="15" t="s">
        <v>24</v>
      </c>
      <c r="H851" s="15">
        <v>31</v>
      </c>
      <c r="I851" s="15">
        <v>42184</v>
      </c>
      <c r="J851" s="15">
        <v>191026</v>
      </c>
      <c r="K851" s="15">
        <v>0.16</v>
      </c>
      <c r="L851" s="15" t="s">
        <v>19</v>
      </c>
      <c r="M851" s="15" t="s">
        <v>29</v>
      </c>
      <c r="N851" s="17" t="s">
        <v>21</v>
      </c>
      <c r="O851" s="5" t="str">
        <f>IF(LEN(TBL_Employees[[#This Row],[Exit Date]])&gt;0,"Not_Active","Active")</f>
        <v>Active</v>
      </c>
      <c r="P851" s="6">
        <f>IF(TBL_Employees[[#This Row],[Emp_status]]="Not_Active",0,1)</f>
        <v>1</v>
      </c>
      <c r="Q851" s="7">
        <f>IFERROR(TBL_Employees[[#This Row],[Bonus %]]*TBL_Employees[[#This Row],[Annual Salary]],0)</f>
        <v>30564.16</v>
      </c>
      <c r="R851" s="7">
        <f>TBL_Employees[[#This Row],[Bonus Amount]]+TBL_Employees[[#This Row],[Annual Salary]]</f>
        <v>221590.16</v>
      </c>
      <c r="S851" s="6">
        <f>YEAR(TBL_Employees[[#This Row],[Hire Date]])</f>
        <v>2015</v>
      </c>
      <c r="T851" s="6">
        <f>WEEKNUM(TBL_Employees[[#This Row],[Hire Date]],1)</f>
        <v>27</v>
      </c>
      <c r="U851" s="6" t="str">
        <f>TEXT(TBL_Employees[[#This Row],[Hire Date]],"dddd")</f>
        <v>Monday</v>
      </c>
    </row>
    <row r="852" spans="1:21" x14ac:dyDescent="0.2">
      <c r="A852" s="15" t="s">
        <v>1747</v>
      </c>
      <c r="B852" s="15" t="s">
        <v>1748</v>
      </c>
      <c r="C852" s="15" t="s">
        <v>14</v>
      </c>
      <c r="D852" s="15" t="s">
        <v>27</v>
      </c>
      <c r="E852" s="15" t="s">
        <v>16</v>
      </c>
      <c r="F852" s="15" t="s">
        <v>28</v>
      </c>
      <c r="G852" s="15" t="s">
        <v>51</v>
      </c>
      <c r="H852" s="15">
        <v>42</v>
      </c>
      <c r="I852" s="15">
        <v>40511</v>
      </c>
      <c r="J852" s="15">
        <v>186725</v>
      </c>
      <c r="K852" s="15">
        <v>0.32</v>
      </c>
      <c r="L852" s="15" t="s">
        <v>52</v>
      </c>
      <c r="M852" s="15" t="s">
        <v>81</v>
      </c>
      <c r="N852" s="17" t="s">
        <v>21</v>
      </c>
      <c r="O852" s="5" t="str">
        <f>IF(LEN(TBL_Employees[[#This Row],[Exit Date]])&gt;0,"Not_Active","Active")</f>
        <v>Active</v>
      </c>
      <c r="P852" s="6">
        <f>IF(TBL_Employees[[#This Row],[Emp_status]]="Not_Active",0,1)</f>
        <v>1</v>
      </c>
      <c r="Q852" s="7">
        <f>IFERROR(TBL_Employees[[#This Row],[Bonus %]]*TBL_Employees[[#This Row],[Annual Salary]],0)</f>
        <v>59752</v>
      </c>
      <c r="R852" s="7">
        <f>TBL_Employees[[#This Row],[Bonus Amount]]+TBL_Employees[[#This Row],[Annual Salary]]</f>
        <v>246477</v>
      </c>
      <c r="S852" s="6">
        <f>YEAR(TBL_Employees[[#This Row],[Hire Date]])</f>
        <v>2010</v>
      </c>
      <c r="T852" s="6">
        <f>WEEKNUM(TBL_Employees[[#This Row],[Hire Date]],1)</f>
        <v>49</v>
      </c>
      <c r="U852" s="6" t="str">
        <f>TEXT(TBL_Employees[[#This Row],[Hire Date]],"dddd")</f>
        <v>Monday</v>
      </c>
    </row>
    <row r="853" spans="1:21" x14ac:dyDescent="0.2">
      <c r="A853" s="15" t="s">
        <v>1749</v>
      </c>
      <c r="B853" s="15" t="s">
        <v>1750</v>
      </c>
      <c r="C853" s="15" t="s">
        <v>83</v>
      </c>
      <c r="D853" s="15" t="s">
        <v>23</v>
      </c>
      <c r="E853" s="15" t="s">
        <v>16</v>
      </c>
      <c r="F853" s="15" t="s">
        <v>17</v>
      </c>
      <c r="G853" s="15" t="s">
        <v>18</v>
      </c>
      <c r="H853" s="15">
        <v>56</v>
      </c>
      <c r="I853" s="15">
        <v>40045</v>
      </c>
      <c r="J853" s="15">
        <v>52800</v>
      </c>
      <c r="K853" s="15">
        <v>0</v>
      </c>
      <c r="L853" s="15" t="s">
        <v>19</v>
      </c>
      <c r="M853" s="15" t="s">
        <v>39</v>
      </c>
      <c r="N853" s="17" t="s">
        <v>21</v>
      </c>
      <c r="O853" s="5" t="str">
        <f>IF(LEN(TBL_Employees[[#This Row],[Exit Date]])&gt;0,"Not_Active","Active")</f>
        <v>Active</v>
      </c>
      <c r="P853" s="6">
        <f>IF(TBL_Employees[[#This Row],[Emp_status]]="Not_Active",0,1)</f>
        <v>1</v>
      </c>
      <c r="Q853" s="7">
        <f>IFERROR(TBL_Employees[[#This Row],[Bonus %]]*TBL_Employees[[#This Row],[Annual Salary]],0)</f>
        <v>0</v>
      </c>
      <c r="R853" s="7">
        <f>TBL_Employees[[#This Row],[Bonus Amount]]+TBL_Employees[[#This Row],[Annual Salary]]</f>
        <v>52800</v>
      </c>
      <c r="S853" s="6">
        <f>YEAR(TBL_Employees[[#This Row],[Hire Date]])</f>
        <v>2009</v>
      </c>
      <c r="T853" s="6">
        <f>WEEKNUM(TBL_Employees[[#This Row],[Hire Date]],1)</f>
        <v>34</v>
      </c>
      <c r="U853" s="6" t="str">
        <f>TEXT(TBL_Employees[[#This Row],[Hire Date]],"dddd")</f>
        <v>Thursday</v>
      </c>
    </row>
    <row r="854" spans="1:21" x14ac:dyDescent="0.2">
      <c r="A854" s="15" t="s">
        <v>1751</v>
      </c>
      <c r="B854" s="15" t="s">
        <v>1752</v>
      </c>
      <c r="C854" s="15" t="s">
        <v>69</v>
      </c>
      <c r="D854" s="15" t="s">
        <v>31</v>
      </c>
      <c r="E854" s="15" t="s">
        <v>44</v>
      </c>
      <c r="F854" s="15" t="s">
        <v>28</v>
      </c>
      <c r="G854" s="15" t="s">
        <v>18</v>
      </c>
      <c r="H854" s="15">
        <v>54</v>
      </c>
      <c r="I854" s="15">
        <v>40517</v>
      </c>
      <c r="J854" s="15">
        <v>113982</v>
      </c>
      <c r="K854" s="15">
        <v>0</v>
      </c>
      <c r="L854" s="15" t="s">
        <v>19</v>
      </c>
      <c r="M854" s="15" t="s">
        <v>63</v>
      </c>
      <c r="N854" s="17" t="s">
        <v>21</v>
      </c>
      <c r="O854" s="5" t="str">
        <f>IF(LEN(TBL_Employees[[#This Row],[Exit Date]])&gt;0,"Not_Active","Active")</f>
        <v>Active</v>
      </c>
      <c r="P854" s="6">
        <f>IF(TBL_Employees[[#This Row],[Emp_status]]="Not_Active",0,1)</f>
        <v>1</v>
      </c>
      <c r="Q854" s="7">
        <f>IFERROR(TBL_Employees[[#This Row],[Bonus %]]*TBL_Employees[[#This Row],[Annual Salary]],0)</f>
        <v>0</v>
      </c>
      <c r="R854" s="7">
        <f>TBL_Employees[[#This Row],[Bonus Amount]]+TBL_Employees[[#This Row],[Annual Salary]]</f>
        <v>113982</v>
      </c>
      <c r="S854" s="6">
        <f>YEAR(TBL_Employees[[#This Row],[Hire Date]])</f>
        <v>2010</v>
      </c>
      <c r="T854" s="6">
        <f>WEEKNUM(TBL_Employees[[#This Row],[Hire Date]],1)</f>
        <v>50</v>
      </c>
      <c r="U854" s="6" t="str">
        <f>TEXT(TBL_Employees[[#This Row],[Hire Date]],"dddd")</f>
        <v>Sunday</v>
      </c>
    </row>
    <row r="855" spans="1:21" x14ac:dyDescent="0.2">
      <c r="A855" s="15" t="s">
        <v>1753</v>
      </c>
      <c r="B855" s="15" t="s">
        <v>1754</v>
      </c>
      <c r="C855" s="15" t="s">
        <v>94</v>
      </c>
      <c r="D855" s="15" t="s">
        <v>50</v>
      </c>
      <c r="E855" s="15" t="s">
        <v>16</v>
      </c>
      <c r="F855" s="15" t="s">
        <v>17</v>
      </c>
      <c r="G855" s="15" t="s">
        <v>24</v>
      </c>
      <c r="H855" s="15">
        <v>54</v>
      </c>
      <c r="I855" s="15">
        <v>44271</v>
      </c>
      <c r="J855" s="15">
        <v>56239</v>
      </c>
      <c r="K855" s="15">
        <v>0</v>
      </c>
      <c r="L855" s="15" t="s">
        <v>33</v>
      </c>
      <c r="M855" s="15" t="s">
        <v>80</v>
      </c>
      <c r="N855" s="17" t="s">
        <v>21</v>
      </c>
      <c r="O855" s="5" t="str">
        <f>IF(LEN(TBL_Employees[[#This Row],[Exit Date]])&gt;0,"Not_Active","Active")</f>
        <v>Active</v>
      </c>
      <c r="P855" s="6">
        <f>IF(TBL_Employees[[#This Row],[Emp_status]]="Not_Active",0,1)</f>
        <v>1</v>
      </c>
      <c r="Q855" s="7">
        <f>IFERROR(TBL_Employees[[#This Row],[Bonus %]]*TBL_Employees[[#This Row],[Annual Salary]],0)</f>
        <v>0</v>
      </c>
      <c r="R855" s="7">
        <f>TBL_Employees[[#This Row],[Bonus Amount]]+TBL_Employees[[#This Row],[Annual Salary]]</f>
        <v>56239</v>
      </c>
      <c r="S855" s="6">
        <f>YEAR(TBL_Employees[[#This Row],[Hire Date]])</f>
        <v>2021</v>
      </c>
      <c r="T855" s="6">
        <f>WEEKNUM(TBL_Employees[[#This Row],[Hire Date]],1)</f>
        <v>12</v>
      </c>
      <c r="U855" s="6" t="str">
        <f>TEXT(TBL_Employees[[#This Row],[Hire Date]],"dddd")</f>
        <v>Tuesday</v>
      </c>
    </row>
    <row r="856" spans="1:21" x14ac:dyDescent="0.2">
      <c r="A856" s="15" t="s">
        <v>235</v>
      </c>
      <c r="B856" s="15" t="s">
        <v>1755</v>
      </c>
      <c r="C856" s="15" t="s">
        <v>68</v>
      </c>
      <c r="D856" s="15" t="s">
        <v>50</v>
      </c>
      <c r="E856" s="15" t="s">
        <v>36</v>
      </c>
      <c r="F856" s="15" t="s">
        <v>28</v>
      </c>
      <c r="G856" s="15" t="s">
        <v>51</v>
      </c>
      <c r="H856" s="15">
        <v>26</v>
      </c>
      <c r="I856" s="15">
        <v>44257</v>
      </c>
      <c r="J856" s="15">
        <v>44732</v>
      </c>
      <c r="K856" s="15">
        <v>0</v>
      </c>
      <c r="L856" s="15" t="s">
        <v>52</v>
      </c>
      <c r="M856" s="15" t="s">
        <v>66</v>
      </c>
      <c r="N856" s="17" t="s">
        <v>21</v>
      </c>
      <c r="O856" s="5" t="str">
        <f>IF(LEN(TBL_Employees[[#This Row],[Exit Date]])&gt;0,"Not_Active","Active")</f>
        <v>Active</v>
      </c>
      <c r="P856" s="6">
        <f>IF(TBL_Employees[[#This Row],[Emp_status]]="Not_Active",0,1)</f>
        <v>1</v>
      </c>
      <c r="Q856" s="7">
        <f>IFERROR(TBL_Employees[[#This Row],[Bonus %]]*TBL_Employees[[#This Row],[Annual Salary]],0)</f>
        <v>0</v>
      </c>
      <c r="R856" s="7">
        <f>TBL_Employees[[#This Row],[Bonus Amount]]+TBL_Employees[[#This Row],[Annual Salary]]</f>
        <v>44732</v>
      </c>
      <c r="S856" s="6">
        <f>YEAR(TBL_Employees[[#This Row],[Hire Date]])</f>
        <v>2021</v>
      </c>
      <c r="T856" s="6">
        <f>WEEKNUM(TBL_Employees[[#This Row],[Hire Date]],1)</f>
        <v>10</v>
      </c>
      <c r="U856" s="6" t="str">
        <f>TEXT(TBL_Employees[[#This Row],[Hire Date]],"dddd")</f>
        <v>Tuesday</v>
      </c>
    </row>
    <row r="857" spans="1:21" x14ac:dyDescent="0.2">
      <c r="A857" s="15" t="s">
        <v>134</v>
      </c>
      <c r="B857" s="15" t="s">
        <v>1756</v>
      </c>
      <c r="C857" s="15" t="s">
        <v>40</v>
      </c>
      <c r="D857" s="15" t="s">
        <v>43</v>
      </c>
      <c r="E857" s="15" t="s">
        <v>32</v>
      </c>
      <c r="F857" s="15" t="s">
        <v>28</v>
      </c>
      <c r="G857" s="15" t="s">
        <v>24</v>
      </c>
      <c r="H857" s="15">
        <v>49</v>
      </c>
      <c r="I857" s="15">
        <v>41816</v>
      </c>
      <c r="J857" s="15">
        <v>153961</v>
      </c>
      <c r="K857" s="15">
        <v>0.25</v>
      </c>
      <c r="L857" s="15" t="s">
        <v>33</v>
      </c>
      <c r="M857" s="15" t="s">
        <v>74</v>
      </c>
      <c r="N857" s="17" t="s">
        <v>21</v>
      </c>
      <c r="O857" s="5" t="str">
        <f>IF(LEN(TBL_Employees[[#This Row],[Exit Date]])&gt;0,"Not_Active","Active")</f>
        <v>Active</v>
      </c>
      <c r="P857" s="6">
        <f>IF(TBL_Employees[[#This Row],[Emp_status]]="Not_Active",0,1)</f>
        <v>1</v>
      </c>
      <c r="Q857" s="7">
        <f>IFERROR(TBL_Employees[[#This Row],[Bonus %]]*TBL_Employees[[#This Row],[Annual Salary]],0)</f>
        <v>38490.25</v>
      </c>
      <c r="R857" s="7">
        <f>TBL_Employees[[#This Row],[Bonus Amount]]+TBL_Employees[[#This Row],[Annual Salary]]</f>
        <v>192451.25</v>
      </c>
      <c r="S857" s="6">
        <f>YEAR(TBL_Employees[[#This Row],[Hire Date]])</f>
        <v>2014</v>
      </c>
      <c r="T857" s="6">
        <f>WEEKNUM(TBL_Employees[[#This Row],[Hire Date]],1)</f>
        <v>26</v>
      </c>
      <c r="U857" s="6" t="str">
        <f>TEXT(TBL_Employees[[#This Row],[Hire Date]],"dddd")</f>
        <v>Thursday</v>
      </c>
    </row>
    <row r="858" spans="1:21" x14ac:dyDescent="0.2">
      <c r="A858" s="15" t="s">
        <v>268</v>
      </c>
      <c r="B858" s="15" t="s">
        <v>1757</v>
      </c>
      <c r="C858" s="15" t="s">
        <v>71</v>
      </c>
      <c r="D858" s="15" t="s">
        <v>27</v>
      </c>
      <c r="E858" s="15" t="s">
        <v>44</v>
      </c>
      <c r="F858" s="15" t="s">
        <v>17</v>
      </c>
      <c r="G858" s="15" t="s">
        <v>24</v>
      </c>
      <c r="H858" s="15">
        <v>45</v>
      </c>
      <c r="I858" s="15">
        <v>39069</v>
      </c>
      <c r="J858" s="15">
        <v>68337</v>
      </c>
      <c r="K858" s="15">
        <v>0</v>
      </c>
      <c r="L858" s="15" t="s">
        <v>33</v>
      </c>
      <c r="M858" s="15" t="s">
        <v>80</v>
      </c>
      <c r="N858" s="17" t="s">
        <v>21</v>
      </c>
      <c r="O858" s="5" t="str">
        <f>IF(LEN(TBL_Employees[[#This Row],[Exit Date]])&gt;0,"Not_Active","Active")</f>
        <v>Active</v>
      </c>
      <c r="P858" s="6">
        <f>IF(TBL_Employees[[#This Row],[Emp_status]]="Not_Active",0,1)</f>
        <v>1</v>
      </c>
      <c r="Q858" s="7">
        <f>IFERROR(TBL_Employees[[#This Row],[Bonus %]]*TBL_Employees[[#This Row],[Annual Salary]],0)</f>
        <v>0</v>
      </c>
      <c r="R858" s="7">
        <f>TBL_Employees[[#This Row],[Bonus Amount]]+TBL_Employees[[#This Row],[Annual Salary]]</f>
        <v>68337</v>
      </c>
      <c r="S858" s="6">
        <f>YEAR(TBL_Employees[[#This Row],[Hire Date]])</f>
        <v>2006</v>
      </c>
      <c r="T858" s="6">
        <f>WEEKNUM(TBL_Employees[[#This Row],[Hire Date]],1)</f>
        <v>51</v>
      </c>
      <c r="U858" s="6" t="str">
        <f>TEXT(TBL_Employees[[#This Row],[Hire Date]],"dddd")</f>
        <v>Monday</v>
      </c>
    </row>
    <row r="859" spans="1:21" x14ac:dyDescent="0.2">
      <c r="A859" s="15" t="s">
        <v>275</v>
      </c>
      <c r="B859" s="15" t="s">
        <v>1758</v>
      </c>
      <c r="C859" s="15" t="s">
        <v>61</v>
      </c>
      <c r="D859" s="15" t="s">
        <v>23</v>
      </c>
      <c r="E859" s="15" t="s">
        <v>32</v>
      </c>
      <c r="F859" s="15" t="s">
        <v>28</v>
      </c>
      <c r="G859" s="15" t="s">
        <v>24</v>
      </c>
      <c r="H859" s="15">
        <v>45</v>
      </c>
      <c r="I859" s="15">
        <v>40305</v>
      </c>
      <c r="J859" s="15">
        <v>145093</v>
      </c>
      <c r="K859" s="15">
        <v>0.12</v>
      </c>
      <c r="L859" s="15" t="s">
        <v>19</v>
      </c>
      <c r="M859" s="15" t="s">
        <v>20</v>
      </c>
      <c r="N859" s="17" t="s">
        <v>21</v>
      </c>
      <c r="O859" s="5" t="str">
        <f>IF(LEN(TBL_Employees[[#This Row],[Exit Date]])&gt;0,"Not_Active","Active")</f>
        <v>Active</v>
      </c>
      <c r="P859" s="6">
        <f>IF(TBL_Employees[[#This Row],[Emp_status]]="Not_Active",0,1)</f>
        <v>1</v>
      </c>
      <c r="Q859" s="7">
        <f>IFERROR(TBL_Employees[[#This Row],[Bonus %]]*TBL_Employees[[#This Row],[Annual Salary]],0)</f>
        <v>17411.16</v>
      </c>
      <c r="R859" s="7">
        <f>TBL_Employees[[#This Row],[Bonus Amount]]+TBL_Employees[[#This Row],[Annual Salary]]</f>
        <v>162504.16</v>
      </c>
      <c r="S859" s="6">
        <f>YEAR(TBL_Employees[[#This Row],[Hire Date]])</f>
        <v>2010</v>
      </c>
      <c r="T859" s="6">
        <f>WEEKNUM(TBL_Employees[[#This Row],[Hire Date]],1)</f>
        <v>19</v>
      </c>
      <c r="U859" s="6" t="str">
        <f>TEXT(TBL_Employees[[#This Row],[Hire Date]],"dddd")</f>
        <v>Friday</v>
      </c>
    </row>
    <row r="860" spans="1:21" x14ac:dyDescent="0.2">
      <c r="A860" s="15" t="s">
        <v>1759</v>
      </c>
      <c r="B860" s="15" t="s">
        <v>1760</v>
      </c>
      <c r="C860" s="15" t="s">
        <v>91</v>
      </c>
      <c r="D860" s="15" t="s">
        <v>27</v>
      </c>
      <c r="E860" s="15" t="s">
        <v>44</v>
      </c>
      <c r="F860" s="15" t="s">
        <v>17</v>
      </c>
      <c r="G860" s="15" t="s">
        <v>18</v>
      </c>
      <c r="H860" s="15">
        <v>26</v>
      </c>
      <c r="I860" s="15">
        <v>44266</v>
      </c>
      <c r="J860" s="15">
        <v>74170</v>
      </c>
      <c r="K860" s="15">
        <v>0</v>
      </c>
      <c r="L860" s="15" t="s">
        <v>19</v>
      </c>
      <c r="M860" s="15" t="s">
        <v>25</v>
      </c>
      <c r="N860" s="17" t="s">
        <v>21</v>
      </c>
      <c r="O860" s="5" t="str">
        <f>IF(LEN(TBL_Employees[[#This Row],[Exit Date]])&gt;0,"Not_Active","Active")</f>
        <v>Active</v>
      </c>
      <c r="P860" s="6">
        <f>IF(TBL_Employees[[#This Row],[Emp_status]]="Not_Active",0,1)</f>
        <v>1</v>
      </c>
      <c r="Q860" s="7">
        <f>IFERROR(TBL_Employees[[#This Row],[Bonus %]]*TBL_Employees[[#This Row],[Annual Salary]],0)</f>
        <v>0</v>
      </c>
      <c r="R860" s="7">
        <f>TBL_Employees[[#This Row],[Bonus Amount]]+TBL_Employees[[#This Row],[Annual Salary]]</f>
        <v>74170</v>
      </c>
      <c r="S860" s="6">
        <f>YEAR(TBL_Employees[[#This Row],[Hire Date]])</f>
        <v>2021</v>
      </c>
      <c r="T860" s="6">
        <f>WEEKNUM(TBL_Employees[[#This Row],[Hire Date]],1)</f>
        <v>11</v>
      </c>
      <c r="U860" s="6" t="str">
        <f>TEXT(TBL_Employees[[#This Row],[Hire Date]],"dddd")</f>
        <v>Thursday</v>
      </c>
    </row>
    <row r="861" spans="1:21" x14ac:dyDescent="0.2">
      <c r="A861" s="15" t="s">
        <v>1761</v>
      </c>
      <c r="B861" s="15" t="s">
        <v>1762</v>
      </c>
      <c r="C861" s="15" t="s">
        <v>129</v>
      </c>
      <c r="D861" s="15" t="s">
        <v>31</v>
      </c>
      <c r="E861" s="15" t="s">
        <v>16</v>
      </c>
      <c r="F861" s="15" t="s">
        <v>28</v>
      </c>
      <c r="G861" s="15" t="s">
        <v>18</v>
      </c>
      <c r="H861" s="15">
        <v>59</v>
      </c>
      <c r="I861" s="15">
        <v>35153</v>
      </c>
      <c r="J861" s="15">
        <v>62605</v>
      </c>
      <c r="K861" s="15">
        <v>0</v>
      </c>
      <c r="L861" s="15" t="s">
        <v>19</v>
      </c>
      <c r="M861" s="15" t="s">
        <v>25</v>
      </c>
      <c r="N861" s="17" t="s">
        <v>21</v>
      </c>
      <c r="O861" s="5" t="str">
        <f>IF(LEN(TBL_Employees[[#This Row],[Exit Date]])&gt;0,"Not_Active","Active")</f>
        <v>Active</v>
      </c>
      <c r="P861" s="6">
        <f>IF(TBL_Employees[[#This Row],[Emp_status]]="Not_Active",0,1)</f>
        <v>1</v>
      </c>
      <c r="Q861" s="7">
        <f>IFERROR(TBL_Employees[[#This Row],[Bonus %]]*TBL_Employees[[#This Row],[Annual Salary]],0)</f>
        <v>0</v>
      </c>
      <c r="R861" s="7">
        <f>TBL_Employees[[#This Row],[Bonus Amount]]+TBL_Employees[[#This Row],[Annual Salary]]</f>
        <v>62605</v>
      </c>
      <c r="S861" s="6">
        <f>YEAR(TBL_Employees[[#This Row],[Hire Date]])</f>
        <v>1996</v>
      </c>
      <c r="T861" s="6">
        <f>WEEKNUM(TBL_Employees[[#This Row],[Hire Date]],1)</f>
        <v>13</v>
      </c>
      <c r="U861" s="6" t="str">
        <f>TEXT(TBL_Employees[[#This Row],[Hire Date]],"dddd")</f>
        <v>Friday</v>
      </c>
    </row>
    <row r="862" spans="1:21" x14ac:dyDescent="0.2">
      <c r="A862" s="15" t="s">
        <v>48</v>
      </c>
      <c r="B862" s="15" t="s">
        <v>1763</v>
      </c>
      <c r="C862" s="15" t="s">
        <v>62</v>
      </c>
      <c r="D862" s="15" t="s">
        <v>27</v>
      </c>
      <c r="E862" s="15" t="s">
        <v>44</v>
      </c>
      <c r="F862" s="15" t="s">
        <v>17</v>
      </c>
      <c r="G862" s="15" t="s">
        <v>18</v>
      </c>
      <c r="H862" s="15">
        <v>51</v>
      </c>
      <c r="I862" s="15">
        <v>43903</v>
      </c>
      <c r="J862" s="15">
        <v>107195</v>
      </c>
      <c r="K862" s="15">
        <v>0.09</v>
      </c>
      <c r="L862" s="15" t="s">
        <v>19</v>
      </c>
      <c r="M862" s="15" t="s">
        <v>25</v>
      </c>
      <c r="N862" s="17" t="s">
        <v>21</v>
      </c>
      <c r="O862" s="5" t="str">
        <f>IF(LEN(TBL_Employees[[#This Row],[Exit Date]])&gt;0,"Not_Active","Active")</f>
        <v>Active</v>
      </c>
      <c r="P862" s="6">
        <f>IF(TBL_Employees[[#This Row],[Emp_status]]="Not_Active",0,1)</f>
        <v>1</v>
      </c>
      <c r="Q862" s="7">
        <f>IFERROR(TBL_Employees[[#This Row],[Bonus %]]*TBL_Employees[[#This Row],[Annual Salary]],0)</f>
        <v>9647.5499999999993</v>
      </c>
      <c r="R862" s="7">
        <f>TBL_Employees[[#This Row],[Bonus Amount]]+TBL_Employees[[#This Row],[Annual Salary]]</f>
        <v>116842.55</v>
      </c>
      <c r="S862" s="6">
        <f>YEAR(TBL_Employees[[#This Row],[Hire Date]])</f>
        <v>2020</v>
      </c>
      <c r="T862" s="6">
        <f>WEEKNUM(TBL_Employees[[#This Row],[Hire Date]],1)</f>
        <v>11</v>
      </c>
      <c r="U862" s="6" t="str">
        <f>TEXT(TBL_Employees[[#This Row],[Hire Date]],"dddd")</f>
        <v>Friday</v>
      </c>
    </row>
    <row r="863" spans="1:21" x14ac:dyDescent="0.2">
      <c r="A863" s="15" t="s">
        <v>1689</v>
      </c>
      <c r="B863" s="15" t="s">
        <v>1764</v>
      </c>
      <c r="C863" s="15" t="s">
        <v>61</v>
      </c>
      <c r="D863" s="15" t="s">
        <v>43</v>
      </c>
      <c r="E863" s="15" t="s">
        <v>44</v>
      </c>
      <c r="F863" s="15" t="s">
        <v>28</v>
      </c>
      <c r="G863" s="15" t="s">
        <v>18</v>
      </c>
      <c r="H863" s="15">
        <v>45</v>
      </c>
      <c r="I863" s="15">
        <v>43111</v>
      </c>
      <c r="J863" s="15">
        <v>127422</v>
      </c>
      <c r="K863" s="15">
        <v>0.15</v>
      </c>
      <c r="L863" s="15" t="s">
        <v>19</v>
      </c>
      <c r="M863" s="15" t="s">
        <v>29</v>
      </c>
      <c r="N863" s="17" t="s">
        <v>21</v>
      </c>
      <c r="O863" s="5" t="str">
        <f>IF(LEN(TBL_Employees[[#This Row],[Exit Date]])&gt;0,"Not_Active","Active")</f>
        <v>Active</v>
      </c>
      <c r="P863" s="6">
        <f>IF(TBL_Employees[[#This Row],[Emp_status]]="Not_Active",0,1)</f>
        <v>1</v>
      </c>
      <c r="Q863" s="7">
        <f>IFERROR(TBL_Employees[[#This Row],[Bonus %]]*TBL_Employees[[#This Row],[Annual Salary]],0)</f>
        <v>19113.3</v>
      </c>
      <c r="R863" s="7">
        <f>TBL_Employees[[#This Row],[Bonus Amount]]+TBL_Employees[[#This Row],[Annual Salary]]</f>
        <v>146535.29999999999</v>
      </c>
      <c r="S863" s="6">
        <f>YEAR(TBL_Employees[[#This Row],[Hire Date]])</f>
        <v>2018</v>
      </c>
      <c r="T863" s="6">
        <f>WEEKNUM(TBL_Employees[[#This Row],[Hire Date]],1)</f>
        <v>2</v>
      </c>
      <c r="U863" s="6" t="str">
        <f>TEXT(TBL_Employees[[#This Row],[Hire Date]],"dddd")</f>
        <v>Thursday</v>
      </c>
    </row>
    <row r="864" spans="1:21" x14ac:dyDescent="0.2">
      <c r="A864" s="15" t="s">
        <v>1765</v>
      </c>
      <c r="B864" s="15" t="s">
        <v>1766</v>
      </c>
      <c r="C864" s="15" t="s">
        <v>40</v>
      </c>
      <c r="D864" s="15" t="s">
        <v>65</v>
      </c>
      <c r="E864" s="15" t="s">
        <v>16</v>
      </c>
      <c r="F864" s="15" t="s">
        <v>17</v>
      </c>
      <c r="G864" s="15" t="s">
        <v>18</v>
      </c>
      <c r="H864" s="15">
        <v>35</v>
      </c>
      <c r="I864" s="15">
        <v>42912</v>
      </c>
      <c r="J864" s="15">
        <v>161269</v>
      </c>
      <c r="K864" s="15">
        <v>0.27</v>
      </c>
      <c r="L864" s="15" t="s">
        <v>19</v>
      </c>
      <c r="M864" s="15" t="s">
        <v>45</v>
      </c>
      <c r="N864" s="17" t="s">
        <v>21</v>
      </c>
      <c r="O864" s="5" t="str">
        <f>IF(LEN(TBL_Employees[[#This Row],[Exit Date]])&gt;0,"Not_Active","Active")</f>
        <v>Active</v>
      </c>
      <c r="P864" s="6">
        <f>IF(TBL_Employees[[#This Row],[Emp_status]]="Not_Active",0,1)</f>
        <v>1</v>
      </c>
      <c r="Q864" s="7">
        <f>IFERROR(TBL_Employees[[#This Row],[Bonus %]]*TBL_Employees[[#This Row],[Annual Salary]],0)</f>
        <v>43542.630000000005</v>
      </c>
      <c r="R864" s="7">
        <f>TBL_Employees[[#This Row],[Bonus Amount]]+TBL_Employees[[#This Row],[Annual Salary]]</f>
        <v>204811.63</v>
      </c>
      <c r="S864" s="6">
        <f>YEAR(TBL_Employees[[#This Row],[Hire Date]])</f>
        <v>2017</v>
      </c>
      <c r="T864" s="6">
        <f>WEEKNUM(TBL_Employees[[#This Row],[Hire Date]],1)</f>
        <v>26</v>
      </c>
      <c r="U864" s="6" t="str">
        <f>TEXT(TBL_Employees[[#This Row],[Hire Date]],"dddd")</f>
        <v>Monday</v>
      </c>
    </row>
    <row r="865" spans="1:21" x14ac:dyDescent="0.2">
      <c r="A865" s="15" t="s">
        <v>1767</v>
      </c>
      <c r="B865" s="15" t="s">
        <v>1768</v>
      </c>
      <c r="C865" s="15" t="s">
        <v>14</v>
      </c>
      <c r="D865" s="15" t="s">
        <v>43</v>
      </c>
      <c r="E865" s="15" t="s">
        <v>32</v>
      </c>
      <c r="F865" s="15" t="s">
        <v>17</v>
      </c>
      <c r="G865" s="15" t="s">
        <v>51</v>
      </c>
      <c r="H865" s="15">
        <v>32</v>
      </c>
      <c r="I865" s="15">
        <v>41675</v>
      </c>
      <c r="J865" s="15">
        <v>203445</v>
      </c>
      <c r="K865" s="15">
        <v>0.34</v>
      </c>
      <c r="L865" s="15" t="s">
        <v>52</v>
      </c>
      <c r="M865" s="15" t="s">
        <v>81</v>
      </c>
      <c r="N865" s="17" t="s">
        <v>21</v>
      </c>
      <c r="O865" s="5" t="str">
        <f>IF(LEN(TBL_Employees[[#This Row],[Exit Date]])&gt;0,"Not_Active","Active")</f>
        <v>Active</v>
      </c>
      <c r="P865" s="6">
        <f>IF(TBL_Employees[[#This Row],[Emp_status]]="Not_Active",0,1)</f>
        <v>1</v>
      </c>
      <c r="Q865" s="7">
        <f>IFERROR(TBL_Employees[[#This Row],[Bonus %]]*TBL_Employees[[#This Row],[Annual Salary]],0)</f>
        <v>69171.3</v>
      </c>
      <c r="R865" s="7">
        <f>TBL_Employees[[#This Row],[Bonus Amount]]+TBL_Employees[[#This Row],[Annual Salary]]</f>
        <v>272616.3</v>
      </c>
      <c r="S865" s="6">
        <f>YEAR(TBL_Employees[[#This Row],[Hire Date]])</f>
        <v>2014</v>
      </c>
      <c r="T865" s="6">
        <f>WEEKNUM(TBL_Employees[[#This Row],[Hire Date]],1)</f>
        <v>6</v>
      </c>
      <c r="U865" s="6" t="str">
        <f>TEXT(TBL_Employees[[#This Row],[Hire Date]],"dddd")</f>
        <v>Wednesday</v>
      </c>
    </row>
    <row r="866" spans="1:21" x14ac:dyDescent="0.2">
      <c r="A866" s="15" t="s">
        <v>355</v>
      </c>
      <c r="B866" s="15" t="s">
        <v>1769</v>
      </c>
      <c r="C866" s="15" t="s">
        <v>61</v>
      </c>
      <c r="D866" s="15" t="s">
        <v>23</v>
      </c>
      <c r="E866" s="15" t="s">
        <v>16</v>
      </c>
      <c r="F866" s="15" t="s">
        <v>17</v>
      </c>
      <c r="G866" s="15" t="s">
        <v>24</v>
      </c>
      <c r="H866" s="15">
        <v>37</v>
      </c>
      <c r="I866" s="15">
        <v>40560</v>
      </c>
      <c r="J866" s="15">
        <v>131353</v>
      </c>
      <c r="K866" s="15">
        <v>0.11</v>
      </c>
      <c r="L866" s="15" t="s">
        <v>33</v>
      </c>
      <c r="M866" s="15" t="s">
        <v>74</v>
      </c>
      <c r="N866" s="17" t="s">
        <v>21</v>
      </c>
      <c r="O866" s="5" t="str">
        <f>IF(LEN(TBL_Employees[[#This Row],[Exit Date]])&gt;0,"Not_Active","Active")</f>
        <v>Active</v>
      </c>
      <c r="P866" s="6">
        <f>IF(TBL_Employees[[#This Row],[Emp_status]]="Not_Active",0,1)</f>
        <v>1</v>
      </c>
      <c r="Q866" s="7">
        <f>IFERROR(TBL_Employees[[#This Row],[Bonus %]]*TBL_Employees[[#This Row],[Annual Salary]],0)</f>
        <v>14448.83</v>
      </c>
      <c r="R866" s="7">
        <f>TBL_Employees[[#This Row],[Bonus Amount]]+TBL_Employees[[#This Row],[Annual Salary]]</f>
        <v>145801.82999999999</v>
      </c>
      <c r="S866" s="6">
        <f>YEAR(TBL_Employees[[#This Row],[Hire Date]])</f>
        <v>2011</v>
      </c>
      <c r="T866" s="6">
        <f>WEEKNUM(TBL_Employees[[#This Row],[Hire Date]],1)</f>
        <v>4</v>
      </c>
      <c r="U866" s="6" t="str">
        <f>TEXT(TBL_Employees[[#This Row],[Hire Date]],"dddd")</f>
        <v>Monday</v>
      </c>
    </row>
    <row r="867" spans="1:21" x14ac:dyDescent="0.2">
      <c r="A867" s="15" t="s">
        <v>1770</v>
      </c>
      <c r="B867" s="15" t="s">
        <v>1771</v>
      </c>
      <c r="C867" s="15" t="s">
        <v>82</v>
      </c>
      <c r="D867" s="15" t="s">
        <v>27</v>
      </c>
      <c r="E867" s="15" t="s">
        <v>36</v>
      </c>
      <c r="F867" s="15" t="s">
        <v>28</v>
      </c>
      <c r="G867" s="15" t="s">
        <v>24</v>
      </c>
      <c r="H867" s="15">
        <v>45</v>
      </c>
      <c r="I867" s="15">
        <v>40253</v>
      </c>
      <c r="J867" s="15">
        <v>88182</v>
      </c>
      <c r="K867" s="15">
        <v>0</v>
      </c>
      <c r="L867" s="15" t="s">
        <v>33</v>
      </c>
      <c r="M867" s="15" t="s">
        <v>34</v>
      </c>
      <c r="N867" s="17" t="s">
        <v>21</v>
      </c>
      <c r="O867" s="5" t="str">
        <f>IF(LEN(TBL_Employees[[#This Row],[Exit Date]])&gt;0,"Not_Active","Active")</f>
        <v>Active</v>
      </c>
      <c r="P867" s="6">
        <f>IF(TBL_Employees[[#This Row],[Emp_status]]="Not_Active",0,1)</f>
        <v>1</v>
      </c>
      <c r="Q867" s="7">
        <f>IFERROR(TBL_Employees[[#This Row],[Bonus %]]*TBL_Employees[[#This Row],[Annual Salary]],0)</f>
        <v>0</v>
      </c>
      <c r="R867" s="7">
        <f>TBL_Employees[[#This Row],[Bonus Amount]]+TBL_Employees[[#This Row],[Annual Salary]]</f>
        <v>88182</v>
      </c>
      <c r="S867" s="6">
        <f>YEAR(TBL_Employees[[#This Row],[Hire Date]])</f>
        <v>2010</v>
      </c>
      <c r="T867" s="6">
        <f>WEEKNUM(TBL_Employees[[#This Row],[Hire Date]],1)</f>
        <v>12</v>
      </c>
      <c r="U867" s="6" t="str">
        <f>TEXT(TBL_Employees[[#This Row],[Hire Date]],"dddd")</f>
        <v>Tuesday</v>
      </c>
    </row>
    <row r="868" spans="1:21" x14ac:dyDescent="0.2">
      <c r="A868" s="15" t="s">
        <v>163</v>
      </c>
      <c r="B868" s="15" t="s">
        <v>1772</v>
      </c>
      <c r="C868" s="15" t="s">
        <v>26</v>
      </c>
      <c r="D868" s="15" t="s">
        <v>27</v>
      </c>
      <c r="E868" s="15" t="s">
        <v>44</v>
      </c>
      <c r="F868" s="15" t="s">
        <v>28</v>
      </c>
      <c r="G868" s="15" t="s">
        <v>18</v>
      </c>
      <c r="H868" s="15">
        <v>61</v>
      </c>
      <c r="I868" s="15">
        <v>43703</v>
      </c>
      <c r="J868" s="15">
        <v>75780</v>
      </c>
      <c r="K868" s="15">
        <v>0</v>
      </c>
      <c r="L868" s="15" t="s">
        <v>19</v>
      </c>
      <c r="M868" s="15" t="s">
        <v>63</v>
      </c>
      <c r="N868" s="17" t="s">
        <v>21</v>
      </c>
      <c r="O868" s="5" t="str">
        <f>IF(LEN(TBL_Employees[[#This Row],[Exit Date]])&gt;0,"Not_Active","Active")</f>
        <v>Active</v>
      </c>
      <c r="P868" s="6">
        <f>IF(TBL_Employees[[#This Row],[Emp_status]]="Not_Active",0,1)</f>
        <v>1</v>
      </c>
      <c r="Q868" s="7">
        <f>IFERROR(TBL_Employees[[#This Row],[Bonus %]]*TBL_Employees[[#This Row],[Annual Salary]],0)</f>
        <v>0</v>
      </c>
      <c r="R868" s="7">
        <f>TBL_Employees[[#This Row],[Bonus Amount]]+TBL_Employees[[#This Row],[Annual Salary]]</f>
        <v>75780</v>
      </c>
      <c r="S868" s="6">
        <f>YEAR(TBL_Employees[[#This Row],[Hire Date]])</f>
        <v>2019</v>
      </c>
      <c r="T868" s="6">
        <f>WEEKNUM(TBL_Employees[[#This Row],[Hire Date]],1)</f>
        <v>35</v>
      </c>
      <c r="U868" s="6" t="str">
        <f>TEXT(TBL_Employees[[#This Row],[Hire Date]],"dddd")</f>
        <v>Monday</v>
      </c>
    </row>
    <row r="869" spans="1:21" x14ac:dyDescent="0.2">
      <c r="A869" s="15" t="s">
        <v>1773</v>
      </c>
      <c r="B869" s="15" t="s">
        <v>1774</v>
      </c>
      <c r="C869" s="15" t="s">
        <v>64</v>
      </c>
      <c r="D869" s="15" t="s">
        <v>50</v>
      </c>
      <c r="E869" s="15" t="s">
        <v>16</v>
      </c>
      <c r="F869" s="15" t="s">
        <v>17</v>
      </c>
      <c r="G869" s="15" t="s">
        <v>24</v>
      </c>
      <c r="H869" s="15">
        <v>45</v>
      </c>
      <c r="I869" s="15">
        <v>43557</v>
      </c>
      <c r="J869" s="15">
        <v>52621</v>
      </c>
      <c r="K869" s="15">
        <v>0</v>
      </c>
      <c r="L869" s="15" t="s">
        <v>33</v>
      </c>
      <c r="M869" s="15" t="s">
        <v>60</v>
      </c>
      <c r="N869" s="17" t="s">
        <v>21</v>
      </c>
      <c r="O869" s="5" t="str">
        <f>IF(LEN(TBL_Employees[[#This Row],[Exit Date]])&gt;0,"Not_Active","Active")</f>
        <v>Active</v>
      </c>
      <c r="P869" s="6">
        <f>IF(TBL_Employees[[#This Row],[Emp_status]]="Not_Active",0,1)</f>
        <v>1</v>
      </c>
      <c r="Q869" s="7">
        <f>IFERROR(TBL_Employees[[#This Row],[Bonus %]]*TBL_Employees[[#This Row],[Annual Salary]],0)</f>
        <v>0</v>
      </c>
      <c r="R869" s="7">
        <f>TBL_Employees[[#This Row],[Bonus Amount]]+TBL_Employees[[#This Row],[Annual Salary]]</f>
        <v>52621</v>
      </c>
      <c r="S869" s="6">
        <f>YEAR(TBL_Employees[[#This Row],[Hire Date]])</f>
        <v>2019</v>
      </c>
      <c r="T869" s="6">
        <f>WEEKNUM(TBL_Employees[[#This Row],[Hire Date]],1)</f>
        <v>14</v>
      </c>
      <c r="U869" s="6" t="str">
        <f>TEXT(TBL_Employees[[#This Row],[Hire Date]],"dddd")</f>
        <v>Tuesday</v>
      </c>
    </row>
    <row r="870" spans="1:21" x14ac:dyDescent="0.2">
      <c r="A870" s="15" t="s">
        <v>1775</v>
      </c>
      <c r="B870" s="15" t="s">
        <v>1776</v>
      </c>
      <c r="C870" s="15" t="s">
        <v>97</v>
      </c>
      <c r="D870" s="15" t="s">
        <v>31</v>
      </c>
      <c r="E870" s="15" t="s">
        <v>16</v>
      </c>
      <c r="F870" s="15" t="s">
        <v>28</v>
      </c>
      <c r="G870" s="15" t="s">
        <v>24</v>
      </c>
      <c r="H870" s="15">
        <v>60</v>
      </c>
      <c r="I870" s="15">
        <v>43146</v>
      </c>
      <c r="J870" s="15">
        <v>106079</v>
      </c>
      <c r="K870" s="15">
        <v>0.14000000000000001</v>
      </c>
      <c r="L870" s="15" t="s">
        <v>19</v>
      </c>
      <c r="M870" s="15" t="s">
        <v>25</v>
      </c>
      <c r="N870" s="17">
        <v>44295</v>
      </c>
      <c r="O870" s="5" t="str">
        <f>IF(LEN(TBL_Employees[[#This Row],[Exit Date]])&gt;0,"Not_Active","Active")</f>
        <v>Not_Active</v>
      </c>
      <c r="P870" s="6">
        <f>IF(TBL_Employees[[#This Row],[Emp_status]]="Not_Active",0,1)</f>
        <v>0</v>
      </c>
      <c r="Q870" s="7">
        <f>IFERROR(TBL_Employees[[#This Row],[Bonus %]]*TBL_Employees[[#This Row],[Annual Salary]],0)</f>
        <v>14851.060000000001</v>
      </c>
      <c r="R870" s="7">
        <f>TBL_Employees[[#This Row],[Bonus Amount]]+TBL_Employees[[#This Row],[Annual Salary]]</f>
        <v>120930.06</v>
      </c>
      <c r="S870" s="6">
        <f>YEAR(TBL_Employees[[#This Row],[Hire Date]])</f>
        <v>2018</v>
      </c>
      <c r="T870" s="6">
        <f>WEEKNUM(TBL_Employees[[#This Row],[Hire Date]],1)</f>
        <v>7</v>
      </c>
      <c r="U870" s="6" t="str">
        <f>TEXT(TBL_Employees[[#This Row],[Hire Date]],"dddd")</f>
        <v>Thursday</v>
      </c>
    </row>
    <row r="871" spans="1:21" x14ac:dyDescent="0.2">
      <c r="A871" s="15" t="s">
        <v>1777</v>
      </c>
      <c r="B871" s="15" t="s">
        <v>1778</v>
      </c>
      <c r="C871" s="15" t="s">
        <v>38</v>
      </c>
      <c r="D871" s="15" t="s">
        <v>27</v>
      </c>
      <c r="E871" s="15" t="s">
        <v>32</v>
      </c>
      <c r="F871" s="15" t="s">
        <v>28</v>
      </c>
      <c r="G871" s="15" t="s">
        <v>51</v>
      </c>
      <c r="H871" s="15">
        <v>30</v>
      </c>
      <c r="I871" s="15">
        <v>42777</v>
      </c>
      <c r="J871" s="15">
        <v>92058</v>
      </c>
      <c r="K871" s="15">
        <v>0</v>
      </c>
      <c r="L871" s="15" t="s">
        <v>19</v>
      </c>
      <c r="M871" s="15" t="s">
        <v>25</v>
      </c>
      <c r="N871" s="17" t="s">
        <v>21</v>
      </c>
      <c r="O871" s="5" t="str">
        <f>IF(LEN(TBL_Employees[[#This Row],[Exit Date]])&gt;0,"Not_Active","Active")</f>
        <v>Active</v>
      </c>
      <c r="P871" s="6">
        <f>IF(TBL_Employees[[#This Row],[Emp_status]]="Not_Active",0,1)</f>
        <v>1</v>
      </c>
      <c r="Q871" s="7">
        <f>IFERROR(TBL_Employees[[#This Row],[Bonus %]]*TBL_Employees[[#This Row],[Annual Salary]],0)</f>
        <v>0</v>
      </c>
      <c r="R871" s="7">
        <f>TBL_Employees[[#This Row],[Bonus Amount]]+TBL_Employees[[#This Row],[Annual Salary]]</f>
        <v>92058</v>
      </c>
      <c r="S871" s="6">
        <f>YEAR(TBL_Employees[[#This Row],[Hire Date]])</f>
        <v>2017</v>
      </c>
      <c r="T871" s="6">
        <f>WEEKNUM(TBL_Employees[[#This Row],[Hire Date]],1)</f>
        <v>6</v>
      </c>
      <c r="U871" s="6" t="str">
        <f>TEXT(TBL_Employees[[#This Row],[Hire Date]],"dddd")</f>
        <v>Saturday</v>
      </c>
    </row>
    <row r="872" spans="1:21" x14ac:dyDescent="0.2">
      <c r="A872" s="15" t="s">
        <v>1779</v>
      </c>
      <c r="B872" s="15" t="s">
        <v>1780</v>
      </c>
      <c r="C872" s="15" t="s">
        <v>129</v>
      </c>
      <c r="D872" s="15" t="s">
        <v>31</v>
      </c>
      <c r="E872" s="15" t="s">
        <v>36</v>
      </c>
      <c r="F872" s="15" t="s">
        <v>28</v>
      </c>
      <c r="G872" s="15" t="s">
        <v>24</v>
      </c>
      <c r="H872" s="15">
        <v>64</v>
      </c>
      <c r="I872" s="15">
        <v>43527</v>
      </c>
      <c r="J872" s="15">
        <v>67114</v>
      </c>
      <c r="K872" s="15">
        <v>0</v>
      </c>
      <c r="L872" s="15" t="s">
        <v>19</v>
      </c>
      <c r="M872" s="15" t="s">
        <v>39</v>
      </c>
      <c r="N872" s="17" t="s">
        <v>21</v>
      </c>
      <c r="O872" s="5" t="str">
        <f>IF(LEN(TBL_Employees[[#This Row],[Exit Date]])&gt;0,"Not_Active","Active")</f>
        <v>Active</v>
      </c>
      <c r="P872" s="6">
        <f>IF(TBL_Employees[[#This Row],[Emp_status]]="Not_Active",0,1)</f>
        <v>1</v>
      </c>
      <c r="Q872" s="7">
        <f>IFERROR(TBL_Employees[[#This Row],[Bonus %]]*TBL_Employees[[#This Row],[Annual Salary]],0)</f>
        <v>0</v>
      </c>
      <c r="R872" s="7">
        <f>TBL_Employees[[#This Row],[Bonus Amount]]+TBL_Employees[[#This Row],[Annual Salary]]</f>
        <v>67114</v>
      </c>
      <c r="S872" s="6">
        <f>YEAR(TBL_Employees[[#This Row],[Hire Date]])</f>
        <v>2019</v>
      </c>
      <c r="T872" s="6">
        <f>WEEKNUM(TBL_Employees[[#This Row],[Hire Date]],1)</f>
        <v>10</v>
      </c>
      <c r="U872" s="6" t="str">
        <f>TEXT(TBL_Employees[[#This Row],[Hire Date]],"dddd")</f>
        <v>Sunday</v>
      </c>
    </row>
    <row r="873" spans="1:21" x14ac:dyDescent="0.2">
      <c r="A873" s="15" t="s">
        <v>1781</v>
      </c>
      <c r="B873" s="15" t="s">
        <v>1782</v>
      </c>
      <c r="C873" s="15" t="s">
        <v>64</v>
      </c>
      <c r="D873" s="15" t="s">
        <v>15</v>
      </c>
      <c r="E873" s="15" t="s">
        <v>16</v>
      </c>
      <c r="F873" s="15" t="s">
        <v>17</v>
      </c>
      <c r="G873" s="15" t="s">
        <v>51</v>
      </c>
      <c r="H873" s="15">
        <v>25</v>
      </c>
      <c r="I873" s="15">
        <v>44024</v>
      </c>
      <c r="J873" s="15">
        <v>56565</v>
      </c>
      <c r="K873" s="15">
        <v>0</v>
      </c>
      <c r="L873" s="15" t="s">
        <v>52</v>
      </c>
      <c r="M873" s="15" t="s">
        <v>53</v>
      </c>
      <c r="N873" s="17" t="s">
        <v>21</v>
      </c>
      <c r="O873" s="5" t="str">
        <f>IF(LEN(TBL_Employees[[#This Row],[Exit Date]])&gt;0,"Not_Active","Active")</f>
        <v>Active</v>
      </c>
      <c r="P873" s="6">
        <f>IF(TBL_Employees[[#This Row],[Emp_status]]="Not_Active",0,1)</f>
        <v>1</v>
      </c>
      <c r="Q873" s="7">
        <f>IFERROR(TBL_Employees[[#This Row],[Bonus %]]*TBL_Employees[[#This Row],[Annual Salary]],0)</f>
        <v>0</v>
      </c>
      <c r="R873" s="7">
        <f>TBL_Employees[[#This Row],[Bonus Amount]]+TBL_Employees[[#This Row],[Annual Salary]]</f>
        <v>56565</v>
      </c>
      <c r="S873" s="6">
        <f>YEAR(TBL_Employees[[#This Row],[Hire Date]])</f>
        <v>2020</v>
      </c>
      <c r="T873" s="6">
        <f>WEEKNUM(TBL_Employees[[#This Row],[Hire Date]],1)</f>
        <v>29</v>
      </c>
      <c r="U873" s="6" t="str">
        <f>TEXT(TBL_Employees[[#This Row],[Hire Date]],"dddd")</f>
        <v>Sunday</v>
      </c>
    </row>
    <row r="874" spans="1:21" x14ac:dyDescent="0.2">
      <c r="A874" s="15" t="s">
        <v>118</v>
      </c>
      <c r="B874" s="15" t="s">
        <v>1783</v>
      </c>
      <c r="C874" s="15" t="s">
        <v>22</v>
      </c>
      <c r="D874" s="15" t="s">
        <v>23</v>
      </c>
      <c r="E874" s="15" t="s">
        <v>36</v>
      </c>
      <c r="F874" s="15" t="s">
        <v>17</v>
      </c>
      <c r="G874" s="15" t="s">
        <v>18</v>
      </c>
      <c r="H874" s="15">
        <v>61</v>
      </c>
      <c r="I874" s="15">
        <v>40683</v>
      </c>
      <c r="J874" s="15">
        <v>64937</v>
      </c>
      <c r="K874" s="15">
        <v>0</v>
      </c>
      <c r="L874" s="15" t="s">
        <v>19</v>
      </c>
      <c r="M874" s="15" t="s">
        <v>39</v>
      </c>
      <c r="N874" s="17" t="s">
        <v>21</v>
      </c>
      <c r="O874" s="5" t="str">
        <f>IF(LEN(TBL_Employees[[#This Row],[Exit Date]])&gt;0,"Not_Active","Active")</f>
        <v>Active</v>
      </c>
      <c r="P874" s="6">
        <f>IF(TBL_Employees[[#This Row],[Emp_status]]="Not_Active",0,1)</f>
        <v>1</v>
      </c>
      <c r="Q874" s="7">
        <f>IFERROR(TBL_Employees[[#This Row],[Bonus %]]*TBL_Employees[[#This Row],[Annual Salary]],0)</f>
        <v>0</v>
      </c>
      <c r="R874" s="7">
        <f>TBL_Employees[[#This Row],[Bonus Amount]]+TBL_Employees[[#This Row],[Annual Salary]]</f>
        <v>64937</v>
      </c>
      <c r="S874" s="6">
        <f>YEAR(TBL_Employees[[#This Row],[Hire Date]])</f>
        <v>2011</v>
      </c>
      <c r="T874" s="6">
        <f>WEEKNUM(TBL_Employees[[#This Row],[Hire Date]],1)</f>
        <v>21</v>
      </c>
      <c r="U874" s="6" t="str">
        <f>TEXT(TBL_Employees[[#This Row],[Hire Date]],"dddd")</f>
        <v>Friday</v>
      </c>
    </row>
    <row r="875" spans="1:21" x14ac:dyDescent="0.2">
      <c r="A875" s="15" t="s">
        <v>1784</v>
      </c>
      <c r="B875" s="15" t="s">
        <v>1785</v>
      </c>
      <c r="C875" s="15" t="s">
        <v>62</v>
      </c>
      <c r="D875" s="15" t="s">
        <v>43</v>
      </c>
      <c r="E875" s="15" t="s">
        <v>36</v>
      </c>
      <c r="F875" s="15" t="s">
        <v>17</v>
      </c>
      <c r="G875" s="15" t="s">
        <v>51</v>
      </c>
      <c r="H875" s="15">
        <v>65</v>
      </c>
      <c r="I875" s="15">
        <v>38967</v>
      </c>
      <c r="J875" s="15">
        <v>127626</v>
      </c>
      <c r="K875" s="15">
        <v>0.1</v>
      </c>
      <c r="L875" s="15" t="s">
        <v>19</v>
      </c>
      <c r="M875" s="15" t="s">
        <v>45</v>
      </c>
      <c r="N875" s="17" t="s">
        <v>21</v>
      </c>
      <c r="O875" s="5" t="str">
        <f>IF(LEN(TBL_Employees[[#This Row],[Exit Date]])&gt;0,"Not_Active","Active")</f>
        <v>Active</v>
      </c>
      <c r="P875" s="6">
        <f>IF(TBL_Employees[[#This Row],[Emp_status]]="Not_Active",0,1)</f>
        <v>1</v>
      </c>
      <c r="Q875" s="7">
        <f>IFERROR(TBL_Employees[[#This Row],[Bonus %]]*TBL_Employees[[#This Row],[Annual Salary]],0)</f>
        <v>12762.6</v>
      </c>
      <c r="R875" s="7">
        <f>TBL_Employees[[#This Row],[Bonus Amount]]+TBL_Employees[[#This Row],[Annual Salary]]</f>
        <v>140388.6</v>
      </c>
      <c r="S875" s="6">
        <f>YEAR(TBL_Employees[[#This Row],[Hire Date]])</f>
        <v>2006</v>
      </c>
      <c r="T875" s="6">
        <f>WEEKNUM(TBL_Employees[[#This Row],[Hire Date]],1)</f>
        <v>36</v>
      </c>
      <c r="U875" s="6" t="str">
        <f>TEXT(TBL_Employees[[#This Row],[Hire Date]],"dddd")</f>
        <v>Thursday</v>
      </c>
    </row>
    <row r="876" spans="1:21" x14ac:dyDescent="0.2">
      <c r="A876" s="15" t="s">
        <v>360</v>
      </c>
      <c r="B876" s="15" t="s">
        <v>1786</v>
      </c>
      <c r="C876" s="15" t="s">
        <v>71</v>
      </c>
      <c r="D876" s="15" t="s">
        <v>27</v>
      </c>
      <c r="E876" s="15" t="s">
        <v>32</v>
      </c>
      <c r="F876" s="15" t="s">
        <v>28</v>
      </c>
      <c r="G876" s="15" t="s">
        <v>47</v>
      </c>
      <c r="H876" s="15">
        <v>61</v>
      </c>
      <c r="I876" s="15">
        <v>38013</v>
      </c>
      <c r="J876" s="15">
        <v>88478</v>
      </c>
      <c r="K876" s="15">
        <v>0</v>
      </c>
      <c r="L876" s="15" t="s">
        <v>19</v>
      </c>
      <c r="M876" s="15" t="s">
        <v>25</v>
      </c>
      <c r="N876" s="17" t="s">
        <v>21</v>
      </c>
      <c r="O876" s="5" t="str">
        <f>IF(LEN(TBL_Employees[[#This Row],[Exit Date]])&gt;0,"Not_Active","Active")</f>
        <v>Active</v>
      </c>
      <c r="P876" s="6">
        <f>IF(TBL_Employees[[#This Row],[Emp_status]]="Not_Active",0,1)</f>
        <v>1</v>
      </c>
      <c r="Q876" s="7">
        <f>IFERROR(TBL_Employees[[#This Row],[Bonus %]]*TBL_Employees[[#This Row],[Annual Salary]],0)</f>
        <v>0</v>
      </c>
      <c r="R876" s="7">
        <f>TBL_Employees[[#This Row],[Bonus Amount]]+TBL_Employees[[#This Row],[Annual Salary]]</f>
        <v>88478</v>
      </c>
      <c r="S876" s="6">
        <f>YEAR(TBL_Employees[[#This Row],[Hire Date]])</f>
        <v>2004</v>
      </c>
      <c r="T876" s="6">
        <f>WEEKNUM(TBL_Employees[[#This Row],[Hire Date]],1)</f>
        <v>5</v>
      </c>
      <c r="U876" s="6" t="str">
        <f>TEXT(TBL_Employees[[#This Row],[Hire Date]],"dddd")</f>
        <v>Tuesday</v>
      </c>
    </row>
    <row r="877" spans="1:21" x14ac:dyDescent="0.2">
      <c r="A877" s="15" t="s">
        <v>1787</v>
      </c>
      <c r="B877" s="15" t="s">
        <v>1788</v>
      </c>
      <c r="C877" s="15" t="s">
        <v>56</v>
      </c>
      <c r="D877" s="15" t="s">
        <v>27</v>
      </c>
      <c r="E877" s="15" t="s">
        <v>44</v>
      </c>
      <c r="F877" s="15" t="s">
        <v>17</v>
      </c>
      <c r="G877" s="15" t="s">
        <v>24</v>
      </c>
      <c r="H877" s="15">
        <v>48</v>
      </c>
      <c r="I877" s="15">
        <v>41749</v>
      </c>
      <c r="J877" s="15">
        <v>91679</v>
      </c>
      <c r="K877" s="15">
        <v>7.0000000000000007E-2</v>
      </c>
      <c r="L877" s="15" t="s">
        <v>33</v>
      </c>
      <c r="M877" s="15" t="s">
        <v>80</v>
      </c>
      <c r="N877" s="17" t="s">
        <v>21</v>
      </c>
      <c r="O877" s="5" t="str">
        <f>IF(LEN(TBL_Employees[[#This Row],[Exit Date]])&gt;0,"Not_Active","Active")</f>
        <v>Active</v>
      </c>
      <c r="P877" s="6">
        <f>IF(TBL_Employees[[#This Row],[Emp_status]]="Not_Active",0,1)</f>
        <v>1</v>
      </c>
      <c r="Q877" s="7">
        <f>IFERROR(TBL_Employees[[#This Row],[Bonus %]]*TBL_Employees[[#This Row],[Annual Salary]],0)</f>
        <v>6417.5300000000007</v>
      </c>
      <c r="R877" s="7">
        <f>TBL_Employees[[#This Row],[Bonus Amount]]+TBL_Employees[[#This Row],[Annual Salary]]</f>
        <v>98096.53</v>
      </c>
      <c r="S877" s="6">
        <f>YEAR(TBL_Employees[[#This Row],[Hire Date]])</f>
        <v>2014</v>
      </c>
      <c r="T877" s="6">
        <f>WEEKNUM(TBL_Employees[[#This Row],[Hire Date]],1)</f>
        <v>17</v>
      </c>
      <c r="U877" s="6" t="str">
        <f>TEXT(TBL_Employees[[#This Row],[Hire Date]],"dddd")</f>
        <v>Sunday</v>
      </c>
    </row>
    <row r="878" spans="1:21" x14ac:dyDescent="0.2">
      <c r="A878" s="15" t="s">
        <v>249</v>
      </c>
      <c r="B878" s="15" t="s">
        <v>140</v>
      </c>
      <c r="C878" s="15" t="s">
        <v>40</v>
      </c>
      <c r="D878" s="15" t="s">
        <v>50</v>
      </c>
      <c r="E878" s="15" t="s">
        <v>32</v>
      </c>
      <c r="F878" s="15" t="s">
        <v>28</v>
      </c>
      <c r="G878" s="15" t="s">
        <v>24</v>
      </c>
      <c r="H878" s="15">
        <v>58</v>
      </c>
      <c r="I878" s="15">
        <v>33682</v>
      </c>
      <c r="J878" s="15">
        <v>199848</v>
      </c>
      <c r="K878" s="15">
        <v>0.16</v>
      </c>
      <c r="L878" s="15" t="s">
        <v>33</v>
      </c>
      <c r="M878" s="15" t="s">
        <v>80</v>
      </c>
      <c r="N878" s="17" t="s">
        <v>21</v>
      </c>
      <c r="O878" s="5" t="str">
        <f>IF(LEN(TBL_Employees[[#This Row],[Exit Date]])&gt;0,"Not_Active","Active")</f>
        <v>Active</v>
      </c>
      <c r="P878" s="6">
        <f>IF(TBL_Employees[[#This Row],[Emp_status]]="Not_Active",0,1)</f>
        <v>1</v>
      </c>
      <c r="Q878" s="7">
        <f>IFERROR(TBL_Employees[[#This Row],[Bonus %]]*TBL_Employees[[#This Row],[Annual Salary]],0)</f>
        <v>31975.68</v>
      </c>
      <c r="R878" s="7">
        <f>TBL_Employees[[#This Row],[Bonus Amount]]+TBL_Employees[[#This Row],[Annual Salary]]</f>
        <v>231823.68</v>
      </c>
      <c r="S878" s="6">
        <f>YEAR(TBL_Employees[[#This Row],[Hire Date]])</f>
        <v>1992</v>
      </c>
      <c r="T878" s="6">
        <f>WEEKNUM(TBL_Employees[[#This Row],[Hire Date]],1)</f>
        <v>12</v>
      </c>
      <c r="U878" s="6" t="str">
        <f>TEXT(TBL_Employees[[#This Row],[Hire Date]],"dddd")</f>
        <v>Thursday</v>
      </c>
    </row>
    <row r="879" spans="1:21" x14ac:dyDescent="0.2">
      <c r="A879" s="15" t="s">
        <v>395</v>
      </c>
      <c r="B879" s="15" t="s">
        <v>1789</v>
      </c>
      <c r="C879" s="15" t="s">
        <v>35</v>
      </c>
      <c r="D879" s="15" t="s">
        <v>27</v>
      </c>
      <c r="E879" s="15" t="s">
        <v>36</v>
      </c>
      <c r="F879" s="15" t="s">
        <v>28</v>
      </c>
      <c r="G879" s="15" t="s">
        <v>24</v>
      </c>
      <c r="H879" s="15">
        <v>34</v>
      </c>
      <c r="I879" s="15">
        <v>43414</v>
      </c>
      <c r="J879" s="15">
        <v>61944</v>
      </c>
      <c r="K879" s="15">
        <v>0</v>
      </c>
      <c r="L879" s="15" t="s">
        <v>33</v>
      </c>
      <c r="M879" s="15" t="s">
        <v>74</v>
      </c>
      <c r="N879" s="17" t="s">
        <v>21</v>
      </c>
      <c r="O879" s="5" t="str">
        <f>IF(LEN(TBL_Employees[[#This Row],[Exit Date]])&gt;0,"Not_Active","Active")</f>
        <v>Active</v>
      </c>
      <c r="P879" s="6">
        <f>IF(TBL_Employees[[#This Row],[Emp_status]]="Not_Active",0,1)</f>
        <v>1</v>
      </c>
      <c r="Q879" s="7">
        <f>IFERROR(TBL_Employees[[#This Row],[Bonus %]]*TBL_Employees[[#This Row],[Annual Salary]],0)</f>
        <v>0</v>
      </c>
      <c r="R879" s="7">
        <f>TBL_Employees[[#This Row],[Bonus Amount]]+TBL_Employees[[#This Row],[Annual Salary]]</f>
        <v>61944</v>
      </c>
      <c r="S879" s="6">
        <f>YEAR(TBL_Employees[[#This Row],[Hire Date]])</f>
        <v>2018</v>
      </c>
      <c r="T879" s="6">
        <f>WEEKNUM(TBL_Employees[[#This Row],[Hire Date]],1)</f>
        <v>45</v>
      </c>
      <c r="U879" s="6" t="str">
        <f>TEXT(TBL_Employees[[#This Row],[Hire Date]],"dddd")</f>
        <v>Saturday</v>
      </c>
    </row>
    <row r="880" spans="1:21" x14ac:dyDescent="0.2">
      <c r="A880" s="15" t="s">
        <v>1790</v>
      </c>
      <c r="B880" s="15" t="s">
        <v>1791</v>
      </c>
      <c r="C880" s="15" t="s">
        <v>61</v>
      </c>
      <c r="D880" s="15" t="s">
        <v>50</v>
      </c>
      <c r="E880" s="15" t="s">
        <v>44</v>
      </c>
      <c r="F880" s="15" t="s">
        <v>17</v>
      </c>
      <c r="G880" s="15" t="s">
        <v>47</v>
      </c>
      <c r="H880" s="15">
        <v>30</v>
      </c>
      <c r="I880" s="15">
        <v>42960</v>
      </c>
      <c r="J880" s="15">
        <v>154624</v>
      </c>
      <c r="K880" s="15">
        <v>0.15</v>
      </c>
      <c r="L880" s="15" t="s">
        <v>19</v>
      </c>
      <c r="M880" s="15" t="s">
        <v>25</v>
      </c>
      <c r="N880" s="17" t="s">
        <v>21</v>
      </c>
      <c r="O880" s="5" t="str">
        <f>IF(LEN(TBL_Employees[[#This Row],[Exit Date]])&gt;0,"Not_Active","Active")</f>
        <v>Active</v>
      </c>
      <c r="P880" s="6">
        <f>IF(TBL_Employees[[#This Row],[Emp_status]]="Not_Active",0,1)</f>
        <v>1</v>
      </c>
      <c r="Q880" s="7">
        <f>IFERROR(TBL_Employees[[#This Row],[Bonus %]]*TBL_Employees[[#This Row],[Annual Salary]],0)</f>
        <v>23193.599999999999</v>
      </c>
      <c r="R880" s="7">
        <f>TBL_Employees[[#This Row],[Bonus Amount]]+TBL_Employees[[#This Row],[Annual Salary]]</f>
        <v>177817.60000000001</v>
      </c>
      <c r="S880" s="6">
        <f>YEAR(TBL_Employees[[#This Row],[Hire Date]])</f>
        <v>2017</v>
      </c>
      <c r="T880" s="6">
        <f>WEEKNUM(TBL_Employees[[#This Row],[Hire Date]],1)</f>
        <v>33</v>
      </c>
      <c r="U880" s="6" t="str">
        <f>TEXT(TBL_Employees[[#This Row],[Hire Date]],"dddd")</f>
        <v>Sunday</v>
      </c>
    </row>
    <row r="881" spans="1:21" x14ac:dyDescent="0.2">
      <c r="A881" s="15" t="s">
        <v>1792</v>
      </c>
      <c r="B881" s="15" t="s">
        <v>1793</v>
      </c>
      <c r="C881" s="15" t="s">
        <v>42</v>
      </c>
      <c r="D881" s="15" t="s">
        <v>65</v>
      </c>
      <c r="E881" s="15" t="s">
        <v>16</v>
      </c>
      <c r="F881" s="15" t="s">
        <v>28</v>
      </c>
      <c r="G881" s="15" t="s">
        <v>24</v>
      </c>
      <c r="H881" s="15">
        <v>50</v>
      </c>
      <c r="I881" s="15">
        <v>40109</v>
      </c>
      <c r="J881" s="15">
        <v>79447</v>
      </c>
      <c r="K881" s="15">
        <v>0</v>
      </c>
      <c r="L881" s="15" t="s">
        <v>33</v>
      </c>
      <c r="M881" s="15" t="s">
        <v>74</v>
      </c>
      <c r="N881" s="17" t="s">
        <v>21</v>
      </c>
      <c r="O881" s="5" t="str">
        <f>IF(LEN(TBL_Employees[[#This Row],[Exit Date]])&gt;0,"Not_Active","Active")</f>
        <v>Active</v>
      </c>
      <c r="P881" s="6">
        <f>IF(TBL_Employees[[#This Row],[Emp_status]]="Not_Active",0,1)</f>
        <v>1</v>
      </c>
      <c r="Q881" s="7">
        <f>IFERROR(TBL_Employees[[#This Row],[Bonus %]]*TBL_Employees[[#This Row],[Annual Salary]],0)</f>
        <v>0</v>
      </c>
      <c r="R881" s="7">
        <f>TBL_Employees[[#This Row],[Bonus Amount]]+TBL_Employees[[#This Row],[Annual Salary]]</f>
        <v>79447</v>
      </c>
      <c r="S881" s="6">
        <f>YEAR(TBL_Employees[[#This Row],[Hire Date]])</f>
        <v>2009</v>
      </c>
      <c r="T881" s="6">
        <f>WEEKNUM(TBL_Employees[[#This Row],[Hire Date]],1)</f>
        <v>43</v>
      </c>
      <c r="U881" s="6" t="str">
        <f>TEXT(TBL_Employees[[#This Row],[Hire Date]],"dddd")</f>
        <v>Friday</v>
      </c>
    </row>
    <row r="882" spans="1:21" x14ac:dyDescent="0.2">
      <c r="A882" s="15" t="s">
        <v>166</v>
      </c>
      <c r="B882" s="15" t="s">
        <v>1794</v>
      </c>
      <c r="C882" s="15" t="s">
        <v>42</v>
      </c>
      <c r="D882" s="15" t="s">
        <v>50</v>
      </c>
      <c r="E882" s="15" t="s">
        <v>36</v>
      </c>
      <c r="F882" s="15" t="s">
        <v>28</v>
      </c>
      <c r="G882" s="15" t="s">
        <v>51</v>
      </c>
      <c r="H882" s="15">
        <v>51</v>
      </c>
      <c r="I882" s="15">
        <v>35852</v>
      </c>
      <c r="J882" s="15">
        <v>71111</v>
      </c>
      <c r="K882" s="15">
        <v>0</v>
      </c>
      <c r="L882" s="15" t="s">
        <v>52</v>
      </c>
      <c r="M882" s="15" t="s">
        <v>66</v>
      </c>
      <c r="N882" s="17" t="s">
        <v>21</v>
      </c>
      <c r="O882" s="5" t="str">
        <f>IF(LEN(TBL_Employees[[#This Row],[Exit Date]])&gt;0,"Not_Active","Active")</f>
        <v>Active</v>
      </c>
      <c r="P882" s="6">
        <f>IF(TBL_Employees[[#This Row],[Emp_status]]="Not_Active",0,1)</f>
        <v>1</v>
      </c>
      <c r="Q882" s="7">
        <f>IFERROR(TBL_Employees[[#This Row],[Bonus %]]*TBL_Employees[[#This Row],[Annual Salary]],0)</f>
        <v>0</v>
      </c>
      <c r="R882" s="7">
        <f>TBL_Employees[[#This Row],[Bonus Amount]]+TBL_Employees[[#This Row],[Annual Salary]]</f>
        <v>71111</v>
      </c>
      <c r="S882" s="6">
        <f>YEAR(TBL_Employees[[#This Row],[Hire Date]])</f>
        <v>1998</v>
      </c>
      <c r="T882" s="6">
        <f>WEEKNUM(TBL_Employees[[#This Row],[Hire Date]],1)</f>
        <v>9</v>
      </c>
      <c r="U882" s="6" t="str">
        <f>TEXT(TBL_Employees[[#This Row],[Hire Date]],"dddd")</f>
        <v>Thursday</v>
      </c>
    </row>
    <row r="883" spans="1:21" x14ac:dyDescent="0.2">
      <c r="A883" s="15" t="s">
        <v>1795</v>
      </c>
      <c r="B883" s="15" t="s">
        <v>1796</v>
      </c>
      <c r="C883" s="15" t="s">
        <v>61</v>
      </c>
      <c r="D883" s="15" t="s">
        <v>50</v>
      </c>
      <c r="E883" s="15" t="s">
        <v>16</v>
      </c>
      <c r="F883" s="15" t="s">
        <v>28</v>
      </c>
      <c r="G883" s="15" t="s">
        <v>18</v>
      </c>
      <c r="H883" s="15">
        <v>53</v>
      </c>
      <c r="I883" s="15">
        <v>41931</v>
      </c>
      <c r="J883" s="15">
        <v>159538</v>
      </c>
      <c r="K883" s="15">
        <v>0.11</v>
      </c>
      <c r="L883" s="15" t="s">
        <v>19</v>
      </c>
      <c r="M883" s="15" t="s">
        <v>45</v>
      </c>
      <c r="N883" s="17" t="s">
        <v>21</v>
      </c>
      <c r="O883" s="5" t="str">
        <f>IF(LEN(TBL_Employees[[#This Row],[Exit Date]])&gt;0,"Not_Active","Active")</f>
        <v>Active</v>
      </c>
      <c r="P883" s="6">
        <f>IF(TBL_Employees[[#This Row],[Emp_status]]="Not_Active",0,1)</f>
        <v>1</v>
      </c>
      <c r="Q883" s="7">
        <f>IFERROR(TBL_Employees[[#This Row],[Bonus %]]*TBL_Employees[[#This Row],[Annual Salary]],0)</f>
        <v>17549.18</v>
      </c>
      <c r="R883" s="7">
        <f>TBL_Employees[[#This Row],[Bonus Amount]]+TBL_Employees[[#This Row],[Annual Salary]]</f>
        <v>177087.18</v>
      </c>
      <c r="S883" s="6">
        <f>YEAR(TBL_Employees[[#This Row],[Hire Date]])</f>
        <v>2014</v>
      </c>
      <c r="T883" s="6">
        <f>WEEKNUM(TBL_Employees[[#This Row],[Hire Date]],1)</f>
        <v>43</v>
      </c>
      <c r="U883" s="6" t="str">
        <f>TEXT(TBL_Employees[[#This Row],[Hire Date]],"dddd")</f>
        <v>Sunday</v>
      </c>
    </row>
    <row r="884" spans="1:21" x14ac:dyDescent="0.2">
      <c r="A884" s="15" t="s">
        <v>1472</v>
      </c>
      <c r="B884" s="15" t="s">
        <v>1797</v>
      </c>
      <c r="C884" s="15" t="s">
        <v>84</v>
      </c>
      <c r="D884" s="15" t="s">
        <v>31</v>
      </c>
      <c r="E884" s="15" t="s">
        <v>32</v>
      </c>
      <c r="F884" s="15" t="s">
        <v>17</v>
      </c>
      <c r="G884" s="15" t="s">
        <v>51</v>
      </c>
      <c r="H884" s="15">
        <v>47</v>
      </c>
      <c r="I884" s="15">
        <v>43375</v>
      </c>
      <c r="J884" s="15">
        <v>111404</v>
      </c>
      <c r="K884" s="15">
        <v>0</v>
      </c>
      <c r="L884" s="15" t="s">
        <v>52</v>
      </c>
      <c r="M884" s="15" t="s">
        <v>66</v>
      </c>
      <c r="N884" s="17" t="s">
        <v>21</v>
      </c>
      <c r="O884" s="5" t="str">
        <f>IF(LEN(TBL_Employees[[#This Row],[Exit Date]])&gt;0,"Not_Active","Active")</f>
        <v>Active</v>
      </c>
      <c r="P884" s="6">
        <f>IF(TBL_Employees[[#This Row],[Emp_status]]="Not_Active",0,1)</f>
        <v>1</v>
      </c>
      <c r="Q884" s="7">
        <f>IFERROR(TBL_Employees[[#This Row],[Bonus %]]*TBL_Employees[[#This Row],[Annual Salary]],0)</f>
        <v>0</v>
      </c>
      <c r="R884" s="7">
        <f>TBL_Employees[[#This Row],[Bonus Amount]]+TBL_Employees[[#This Row],[Annual Salary]]</f>
        <v>111404</v>
      </c>
      <c r="S884" s="6">
        <f>YEAR(TBL_Employees[[#This Row],[Hire Date]])</f>
        <v>2018</v>
      </c>
      <c r="T884" s="6">
        <f>WEEKNUM(TBL_Employees[[#This Row],[Hire Date]],1)</f>
        <v>40</v>
      </c>
      <c r="U884" s="6" t="str">
        <f>TEXT(TBL_Employees[[#This Row],[Hire Date]],"dddd")</f>
        <v>Tuesday</v>
      </c>
    </row>
    <row r="885" spans="1:21" x14ac:dyDescent="0.2">
      <c r="A885" s="15" t="s">
        <v>1798</v>
      </c>
      <c r="B885" s="15" t="s">
        <v>1799</v>
      </c>
      <c r="C885" s="15" t="s">
        <v>40</v>
      </c>
      <c r="D885" s="15" t="s">
        <v>43</v>
      </c>
      <c r="E885" s="15" t="s">
        <v>44</v>
      </c>
      <c r="F885" s="15" t="s">
        <v>28</v>
      </c>
      <c r="G885" s="15" t="s">
        <v>18</v>
      </c>
      <c r="H885" s="15">
        <v>25</v>
      </c>
      <c r="I885" s="15">
        <v>44058</v>
      </c>
      <c r="J885" s="15">
        <v>172007</v>
      </c>
      <c r="K885" s="15">
        <v>0.26</v>
      </c>
      <c r="L885" s="15" t="s">
        <v>19</v>
      </c>
      <c r="M885" s="15" t="s">
        <v>45</v>
      </c>
      <c r="N885" s="17" t="s">
        <v>21</v>
      </c>
      <c r="O885" s="5" t="str">
        <f>IF(LEN(TBL_Employees[[#This Row],[Exit Date]])&gt;0,"Not_Active","Active")</f>
        <v>Active</v>
      </c>
      <c r="P885" s="6">
        <f>IF(TBL_Employees[[#This Row],[Emp_status]]="Not_Active",0,1)</f>
        <v>1</v>
      </c>
      <c r="Q885" s="7">
        <f>IFERROR(TBL_Employees[[#This Row],[Bonus %]]*TBL_Employees[[#This Row],[Annual Salary]],0)</f>
        <v>44721.82</v>
      </c>
      <c r="R885" s="7">
        <f>TBL_Employees[[#This Row],[Bonus Amount]]+TBL_Employees[[#This Row],[Annual Salary]]</f>
        <v>216728.82</v>
      </c>
      <c r="S885" s="6">
        <f>YEAR(TBL_Employees[[#This Row],[Hire Date]])</f>
        <v>2020</v>
      </c>
      <c r="T885" s="6">
        <f>WEEKNUM(TBL_Employees[[#This Row],[Hire Date]],1)</f>
        <v>33</v>
      </c>
      <c r="U885" s="6" t="str">
        <f>TEXT(TBL_Employees[[#This Row],[Hire Date]],"dddd")</f>
        <v>Saturday</v>
      </c>
    </row>
    <row r="886" spans="1:21" x14ac:dyDescent="0.2">
      <c r="A886" s="15" t="s">
        <v>1800</v>
      </c>
      <c r="B886" s="15" t="s">
        <v>1801</v>
      </c>
      <c r="C886" s="15" t="s">
        <v>14</v>
      </c>
      <c r="D886" s="15" t="s">
        <v>43</v>
      </c>
      <c r="E886" s="15" t="s">
        <v>36</v>
      </c>
      <c r="F886" s="15" t="s">
        <v>17</v>
      </c>
      <c r="G886" s="15" t="s">
        <v>51</v>
      </c>
      <c r="H886" s="15">
        <v>37</v>
      </c>
      <c r="I886" s="15">
        <v>40745</v>
      </c>
      <c r="J886" s="15">
        <v>219474</v>
      </c>
      <c r="K886" s="15">
        <v>0.36</v>
      </c>
      <c r="L886" s="15" t="s">
        <v>52</v>
      </c>
      <c r="M886" s="15" t="s">
        <v>81</v>
      </c>
      <c r="N886" s="17" t="s">
        <v>21</v>
      </c>
      <c r="O886" s="5" t="str">
        <f>IF(LEN(TBL_Employees[[#This Row],[Exit Date]])&gt;0,"Not_Active","Active")</f>
        <v>Active</v>
      </c>
      <c r="P886" s="6">
        <f>IF(TBL_Employees[[#This Row],[Emp_status]]="Not_Active",0,1)</f>
        <v>1</v>
      </c>
      <c r="Q886" s="7">
        <f>IFERROR(TBL_Employees[[#This Row],[Bonus %]]*TBL_Employees[[#This Row],[Annual Salary]],0)</f>
        <v>79010.64</v>
      </c>
      <c r="R886" s="7">
        <f>TBL_Employees[[#This Row],[Bonus Amount]]+TBL_Employees[[#This Row],[Annual Salary]]</f>
        <v>298484.64</v>
      </c>
      <c r="S886" s="6">
        <f>YEAR(TBL_Employees[[#This Row],[Hire Date]])</f>
        <v>2011</v>
      </c>
      <c r="T886" s="6">
        <f>WEEKNUM(TBL_Employees[[#This Row],[Hire Date]],1)</f>
        <v>30</v>
      </c>
      <c r="U886" s="6" t="str">
        <f>TEXT(TBL_Employees[[#This Row],[Hire Date]],"dddd")</f>
        <v>Thursday</v>
      </c>
    </row>
    <row r="887" spans="1:21" x14ac:dyDescent="0.2">
      <c r="A887" s="15" t="s">
        <v>1802</v>
      </c>
      <c r="B887" s="15" t="s">
        <v>1803</v>
      </c>
      <c r="C887" s="15" t="s">
        <v>40</v>
      </c>
      <c r="D887" s="15" t="s">
        <v>15</v>
      </c>
      <c r="E887" s="15" t="s">
        <v>32</v>
      </c>
      <c r="F887" s="15" t="s">
        <v>28</v>
      </c>
      <c r="G887" s="15" t="s">
        <v>18</v>
      </c>
      <c r="H887" s="15">
        <v>41</v>
      </c>
      <c r="I887" s="15">
        <v>43600</v>
      </c>
      <c r="J887" s="15">
        <v>174415</v>
      </c>
      <c r="K887" s="15">
        <v>0.23</v>
      </c>
      <c r="L887" s="15" t="s">
        <v>19</v>
      </c>
      <c r="M887" s="15" t="s">
        <v>45</v>
      </c>
      <c r="N887" s="17" t="s">
        <v>21</v>
      </c>
      <c r="O887" s="5" t="str">
        <f>IF(LEN(TBL_Employees[[#This Row],[Exit Date]])&gt;0,"Not_Active","Active")</f>
        <v>Active</v>
      </c>
      <c r="P887" s="6">
        <f>IF(TBL_Employees[[#This Row],[Emp_status]]="Not_Active",0,1)</f>
        <v>1</v>
      </c>
      <c r="Q887" s="7">
        <f>IFERROR(TBL_Employees[[#This Row],[Bonus %]]*TBL_Employees[[#This Row],[Annual Salary]],0)</f>
        <v>40115.450000000004</v>
      </c>
      <c r="R887" s="7">
        <f>TBL_Employees[[#This Row],[Bonus Amount]]+TBL_Employees[[#This Row],[Annual Salary]]</f>
        <v>214530.45</v>
      </c>
      <c r="S887" s="6">
        <f>YEAR(TBL_Employees[[#This Row],[Hire Date]])</f>
        <v>2019</v>
      </c>
      <c r="T887" s="6">
        <f>WEEKNUM(TBL_Employees[[#This Row],[Hire Date]],1)</f>
        <v>20</v>
      </c>
      <c r="U887" s="6" t="str">
        <f>TEXT(TBL_Employees[[#This Row],[Hire Date]],"dddd")</f>
        <v>Wednesday</v>
      </c>
    </row>
    <row r="888" spans="1:21" x14ac:dyDescent="0.2">
      <c r="A888" s="15" t="s">
        <v>1804</v>
      </c>
      <c r="B888" s="15" t="s">
        <v>1805</v>
      </c>
      <c r="C888" s="15" t="s">
        <v>71</v>
      </c>
      <c r="D888" s="15" t="s">
        <v>27</v>
      </c>
      <c r="E888" s="15" t="s">
        <v>44</v>
      </c>
      <c r="F888" s="15" t="s">
        <v>17</v>
      </c>
      <c r="G888" s="15" t="s">
        <v>51</v>
      </c>
      <c r="H888" s="15">
        <v>36</v>
      </c>
      <c r="I888" s="15">
        <v>44217</v>
      </c>
      <c r="J888" s="15">
        <v>90333</v>
      </c>
      <c r="K888" s="15">
        <v>0</v>
      </c>
      <c r="L888" s="15" t="s">
        <v>52</v>
      </c>
      <c r="M888" s="15" t="s">
        <v>66</v>
      </c>
      <c r="N888" s="17" t="s">
        <v>21</v>
      </c>
      <c r="O888" s="5" t="str">
        <f>IF(LEN(TBL_Employees[[#This Row],[Exit Date]])&gt;0,"Not_Active","Active")</f>
        <v>Active</v>
      </c>
      <c r="P888" s="6">
        <f>IF(TBL_Employees[[#This Row],[Emp_status]]="Not_Active",0,1)</f>
        <v>1</v>
      </c>
      <c r="Q888" s="7">
        <f>IFERROR(TBL_Employees[[#This Row],[Bonus %]]*TBL_Employees[[#This Row],[Annual Salary]],0)</f>
        <v>0</v>
      </c>
      <c r="R888" s="7">
        <f>TBL_Employees[[#This Row],[Bonus Amount]]+TBL_Employees[[#This Row],[Annual Salary]]</f>
        <v>90333</v>
      </c>
      <c r="S888" s="6">
        <f>YEAR(TBL_Employees[[#This Row],[Hire Date]])</f>
        <v>2021</v>
      </c>
      <c r="T888" s="6">
        <f>WEEKNUM(TBL_Employees[[#This Row],[Hire Date]],1)</f>
        <v>4</v>
      </c>
      <c r="U888" s="6" t="str">
        <f>TEXT(TBL_Employees[[#This Row],[Hire Date]],"dddd")</f>
        <v>Thursday</v>
      </c>
    </row>
    <row r="889" spans="1:21" x14ac:dyDescent="0.2">
      <c r="A889" s="15" t="s">
        <v>1806</v>
      </c>
      <c r="B889" s="15" t="s">
        <v>1807</v>
      </c>
      <c r="C889" s="15" t="s">
        <v>22</v>
      </c>
      <c r="D889" s="15" t="s">
        <v>23</v>
      </c>
      <c r="E889" s="15" t="s">
        <v>44</v>
      </c>
      <c r="F889" s="15" t="s">
        <v>28</v>
      </c>
      <c r="G889" s="15" t="s">
        <v>24</v>
      </c>
      <c r="H889" s="15">
        <v>25</v>
      </c>
      <c r="I889" s="15">
        <v>44217</v>
      </c>
      <c r="J889" s="15">
        <v>67299</v>
      </c>
      <c r="K889" s="15">
        <v>0</v>
      </c>
      <c r="L889" s="15" t="s">
        <v>19</v>
      </c>
      <c r="M889" s="15" t="s">
        <v>39</v>
      </c>
      <c r="N889" s="17" t="s">
        <v>21</v>
      </c>
      <c r="O889" s="5" t="str">
        <f>IF(LEN(TBL_Employees[[#This Row],[Exit Date]])&gt;0,"Not_Active","Active")</f>
        <v>Active</v>
      </c>
      <c r="P889" s="6">
        <f>IF(TBL_Employees[[#This Row],[Emp_status]]="Not_Active",0,1)</f>
        <v>1</v>
      </c>
      <c r="Q889" s="7">
        <f>IFERROR(TBL_Employees[[#This Row],[Bonus %]]*TBL_Employees[[#This Row],[Annual Salary]],0)</f>
        <v>0</v>
      </c>
      <c r="R889" s="7">
        <f>TBL_Employees[[#This Row],[Bonus Amount]]+TBL_Employees[[#This Row],[Annual Salary]]</f>
        <v>67299</v>
      </c>
      <c r="S889" s="6">
        <f>YEAR(TBL_Employees[[#This Row],[Hire Date]])</f>
        <v>2021</v>
      </c>
      <c r="T889" s="6">
        <f>WEEKNUM(TBL_Employees[[#This Row],[Hire Date]],1)</f>
        <v>4</v>
      </c>
      <c r="U889" s="6" t="str">
        <f>TEXT(TBL_Employees[[#This Row],[Hire Date]],"dddd")</f>
        <v>Thursday</v>
      </c>
    </row>
    <row r="890" spans="1:21" x14ac:dyDescent="0.2">
      <c r="A890" s="15" t="s">
        <v>304</v>
      </c>
      <c r="B890" s="15" t="s">
        <v>1808</v>
      </c>
      <c r="C890" s="15" t="s">
        <v>76</v>
      </c>
      <c r="D890" s="15" t="s">
        <v>27</v>
      </c>
      <c r="E890" s="15" t="s">
        <v>16</v>
      </c>
      <c r="F890" s="15" t="s">
        <v>17</v>
      </c>
      <c r="G890" s="15" t="s">
        <v>18</v>
      </c>
      <c r="H890" s="15">
        <v>52</v>
      </c>
      <c r="I890" s="15">
        <v>38406</v>
      </c>
      <c r="J890" s="15">
        <v>45286</v>
      </c>
      <c r="K890" s="15">
        <v>0</v>
      </c>
      <c r="L890" s="15" t="s">
        <v>19</v>
      </c>
      <c r="M890" s="15" t="s">
        <v>20</v>
      </c>
      <c r="N890" s="17" t="s">
        <v>21</v>
      </c>
      <c r="O890" s="5" t="str">
        <f>IF(LEN(TBL_Employees[[#This Row],[Exit Date]])&gt;0,"Not_Active","Active")</f>
        <v>Active</v>
      </c>
      <c r="P890" s="6">
        <f>IF(TBL_Employees[[#This Row],[Emp_status]]="Not_Active",0,1)</f>
        <v>1</v>
      </c>
      <c r="Q890" s="7">
        <f>IFERROR(TBL_Employees[[#This Row],[Bonus %]]*TBL_Employees[[#This Row],[Annual Salary]],0)</f>
        <v>0</v>
      </c>
      <c r="R890" s="7">
        <f>TBL_Employees[[#This Row],[Bonus Amount]]+TBL_Employees[[#This Row],[Annual Salary]]</f>
        <v>45286</v>
      </c>
      <c r="S890" s="6">
        <f>YEAR(TBL_Employees[[#This Row],[Hire Date]])</f>
        <v>2005</v>
      </c>
      <c r="T890" s="6">
        <f>WEEKNUM(TBL_Employees[[#This Row],[Hire Date]],1)</f>
        <v>9</v>
      </c>
      <c r="U890" s="6" t="str">
        <f>TEXT(TBL_Employees[[#This Row],[Hire Date]],"dddd")</f>
        <v>Wednesday</v>
      </c>
    </row>
    <row r="891" spans="1:21" x14ac:dyDescent="0.2">
      <c r="A891" s="15" t="s">
        <v>323</v>
      </c>
      <c r="B891" s="15" t="s">
        <v>1809</v>
      </c>
      <c r="C891" s="15" t="s">
        <v>40</v>
      </c>
      <c r="D891" s="15" t="s">
        <v>43</v>
      </c>
      <c r="E891" s="15" t="s">
        <v>16</v>
      </c>
      <c r="F891" s="15" t="s">
        <v>28</v>
      </c>
      <c r="G891" s="15" t="s">
        <v>18</v>
      </c>
      <c r="H891" s="15">
        <v>48</v>
      </c>
      <c r="I891" s="15">
        <v>39302</v>
      </c>
      <c r="J891" s="15">
        <v>194723</v>
      </c>
      <c r="K891" s="15">
        <v>0.25</v>
      </c>
      <c r="L891" s="15" t="s">
        <v>19</v>
      </c>
      <c r="M891" s="15" t="s">
        <v>39</v>
      </c>
      <c r="N891" s="17" t="s">
        <v>21</v>
      </c>
      <c r="O891" s="5" t="str">
        <f>IF(LEN(TBL_Employees[[#This Row],[Exit Date]])&gt;0,"Not_Active","Active")</f>
        <v>Active</v>
      </c>
      <c r="P891" s="6">
        <f>IF(TBL_Employees[[#This Row],[Emp_status]]="Not_Active",0,1)</f>
        <v>1</v>
      </c>
      <c r="Q891" s="7">
        <f>IFERROR(TBL_Employees[[#This Row],[Bonus %]]*TBL_Employees[[#This Row],[Annual Salary]],0)</f>
        <v>48680.75</v>
      </c>
      <c r="R891" s="7">
        <f>TBL_Employees[[#This Row],[Bonus Amount]]+TBL_Employees[[#This Row],[Annual Salary]]</f>
        <v>243403.75</v>
      </c>
      <c r="S891" s="6">
        <f>YEAR(TBL_Employees[[#This Row],[Hire Date]])</f>
        <v>2007</v>
      </c>
      <c r="T891" s="6">
        <f>WEEKNUM(TBL_Employees[[#This Row],[Hire Date]],1)</f>
        <v>32</v>
      </c>
      <c r="U891" s="6" t="str">
        <f>TEXT(TBL_Employees[[#This Row],[Hire Date]],"dddd")</f>
        <v>Wednesday</v>
      </c>
    </row>
    <row r="892" spans="1:21" x14ac:dyDescent="0.2">
      <c r="A892" s="15" t="s">
        <v>295</v>
      </c>
      <c r="B892" s="15" t="s">
        <v>1810</v>
      </c>
      <c r="C892" s="15" t="s">
        <v>62</v>
      </c>
      <c r="D892" s="15" t="s">
        <v>50</v>
      </c>
      <c r="E892" s="15" t="s">
        <v>16</v>
      </c>
      <c r="F892" s="15" t="s">
        <v>28</v>
      </c>
      <c r="G892" s="15" t="s">
        <v>24</v>
      </c>
      <c r="H892" s="15">
        <v>49</v>
      </c>
      <c r="I892" s="15">
        <v>41131</v>
      </c>
      <c r="J892" s="15">
        <v>109850</v>
      </c>
      <c r="K892" s="15">
        <v>7.0000000000000007E-2</v>
      </c>
      <c r="L892" s="15" t="s">
        <v>33</v>
      </c>
      <c r="M892" s="15" t="s">
        <v>60</v>
      </c>
      <c r="N892" s="17">
        <v>43865</v>
      </c>
      <c r="O892" s="5" t="str">
        <f>IF(LEN(TBL_Employees[[#This Row],[Exit Date]])&gt;0,"Not_Active","Active")</f>
        <v>Not_Active</v>
      </c>
      <c r="P892" s="6">
        <f>IF(TBL_Employees[[#This Row],[Emp_status]]="Not_Active",0,1)</f>
        <v>0</v>
      </c>
      <c r="Q892" s="7">
        <f>IFERROR(TBL_Employees[[#This Row],[Bonus %]]*TBL_Employees[[#This Row],[Annual Salary]],0)</f>
        <v>7689.5000000000009</v>
      </c>
      <c r="R892" s="7">
        <f>TBL_Employees[[#This Row],[Bonus Amount]]+TBL_Employees[[#This Row],[Annual Salary]]</f>
        <v>117539.5</v>
      </c>
      <c r="S892" s="6">
        <f>YEAR(TBL_Employees[[#This Row],[Hire Date]])</f>
        <v>2012</v>
      </c>
      <c r="T892" s="6">
        <f>WEEKNUM(TBL_Employees[[#This Row],[Hire Date]],1)</f>
        <v>32</v>
      </c>
      <c r="U892" s="6" t="str">
        <f>TEXT(TBL_Employees[[#This Row],[Hire Date]],"dddd")</f>
        <v>Friday</v>
      </c>
    </row>
    <row r="893" spans="1:21" x14ac:dyDescent="0.2">
      <c r="A893" s="15" t="s">
        <v>329</v>
      </c>
      <c r="B893" s="15" t="s">
        <v>1811</v>
      </c>
      <c r="C893" s="15" t="s">
        <v>83</v>
      </c>
      <c r="D893" s="15" t="s">
        <v>23</v>
      </c>
      <c r="E893" s="15" t="s">
        <v>16</v>
      </c>
      <c r="F893" s="15" t="s">
        <v>17</v>
      </c>
      <c r="G893" s="15" t="s">
        <v>51</v>
      </c>
      <c r="H893" s="15">
        <v>62</v>
      </c>
      <c r="I893" s="15">
        <v>41748</v>
      </c>
      <c r="J893" s="15">
        <v>45295</v>
      </c>
      <c r="K893" s="15">
        <v>0</v>
      </c>
      <c r="L893" s="15" t="s">
        <v>52</v>
      </c>
      <c r="M893" s="15" t="s">
        <v>53</v>
      </c>
      <c r="N893" s="17" t="s">
        <v>21</v>
      </c>
      <c r="O893" s="5" t="str">
        <f>IF(LEN(TBL_Employees[[#This Row],[Exit Date]])&gt;0,"Not_Active","Active")</f>
        <v>Active</v>
      </c>
      <c r="P893" s="6">
        <f>IF(TBL_Employees[[#This Row],[Emp_status]]="Not_Active",0,1)</f>
        <v>1</v>
      </c>
      <c r="Q893" s="7">
        <f>IFERROR(TBL_Employees[[#This Row],[Bonus %]]*TBL_Employees[[#This Row],[Annual Salary]],0)</f>
        <v>0</v>
      </c>
      <c r="R893" s="7">
        <f>TBL_Employees[[#This Row],[Bonus Amount]]+TBL_Employees[[#This Row],[Annual Salary]]</f>
        <v>45295</v>
      </c>
      <c r="S893" s="6">
        <f>YEAR(TBL_Employees[[#This Row],[Hire Date]])</f>
        <v>2014</v>
      </c>
      <c r="T893" s="6">
        <f>WEEKNUM(TBL_Employees[[#This Row],[Hire Date]],1)</f>
        <v>16</v>
      </c>
      <c r="U893" s="6" t="str">
        <f>TEXT(TBL_Employees[[#This Row],[Hire Date]],"dddd")</f>
        <v>Saturday</v>
      </c>
    </row>
    <row r="894" spans="1:21" x14ac:dyDescent="0.2">
      <c r="A894" s="15" t="s">
        <v>41</v>
      </c>
      <c r="B894" s="15" t="s">
        <v>1812</v>
      </c>
      <c r="C894" s="15" t="s">
        <v>89</v>
      </c>
      <c r="D894" s="15" t="s">
        <v>27</v>
      </c>
      <c r="E894" s="15" t="s">
        <v>36</v>
      </c>
      <c r="F894" s="15" t="s">
        <v>17</v>
      </c>
      <c r="G894" s="15" t="s">
        <v>18</v>
      </c>
      <c r="H894" s="15">
        <v>36</v>
      </c>
      <c r="I894" s="15">
        <v>40413</v>
      </c>
      <c r="J894" s="15">
        <v>61310</v>
      </c>
      <c r="K894" s="15">
        <v>0</v>
      </c>
      <c r="L894" s="15" t="s">
        <v>19</v>
      </c>
      <c r="M894" s="15" t="s">
        <v>39</v>
      </c>
      <c r="N894" s="17" t="s">
        <v>21</v>
      </c>
      <c r="O894" s="5" t="str">
        <f>IF(LEN(TBL_Employees[[#This Row],[Exit Date]])&gt;0,"Not_Active","Active")</f>
        <v>Active</v>
      </c>
      <c r="P894" s="6">
        <f>IF(TBL_Employees[[#This Row],[Emp_status]]="Not_Active",0,1)</f>
        <v>1</v>
      </c>
      <c r="Q894" s="7">
        <f>IFERROR(TBL_Employees[[#This Row],[Bonus %]]*TBL_Employees[[#This Row],[Annual Salary]],0)</f>
        <v>0</v>
      </c>
      <c r="R894" s="7">
        <f>TBL_Employees[[#This Row],[Bonus Amount]]+TBL_Employees[[#This Row],[Annual Salary]]</f>
        <v>61310</v>
      </c>
      <c r="S894" s="6">
        <f>YEAR(TBL_Employees[[#This Row],[Hire Date]])</f>
        <v>2010</v>
      </c>
      <c r="T894" s="6">
        <f>WEEKNUM(TBL_Employees[[#This Row],[Hire Date]],1)</f>
        <v>35</v>
      </c>
      <c r="U894" s="6" t="str">
        <f>TEXT(TBL_Employees[[#This Row],[Hire Date]],"dddd")</f>
        <v>Monday</v>
      </c>
    </row>
    <row r="895" spans="1:21" x14ac:dyDescent="0.2">
      <c r="A895" s="15" t="s">
        <v>117</v>
      </c>
      <c r="B895" s="15" t="s">
        <v>1621</v>
      </c>
      <c r="C895" s="15" t="s">
        <v>98</v>
      </c>
      <c r="D895" s="15" t="s">
        <v>27</v>
      </c>
      <c r="E895" s="15" t="s">
        <v>16</v>
      </c>
      <c r="F895" s="15" t="s">
        <v>28</v>
      </c>
      <c r="G895" s="15" t="s">
        <v>24</v>
      </c>
      <c r="H895" s="15">
        <v>55</v>
      </c>
      <c r="I895" s="15">
        <v>42683</v>
      </c>
      <c r="J895" s="15">
        <v>87851</v>
      </c>
      <c r="K895" s="15">
        <v>0</v>
      </c>
      <c r="L895" s="15" t="s">
        <v>33</v>
      </c>
      <c r="M895" s="15" t="s">
        <v>80</v>
      </c>
      <c r="N895" s="17" t="s">
        <v>21</v>
      </c>
      <c r="O895" s="5" t="str">
        <f>IF(LEN(TBL_Employees[[#This Row],[Exit Date]])&gt;0,"Not_Active","Active")</f>
        <v>Active</v>
      </c>
      <c r="P895" s="6">
        <f>IF(TBL_Employees[[#This Row],[Emp_status]]="Not_Active",0,1)</f>
        <v>1</v>
      </c>
      <c r="Q895" s="7">
        <f>IFERROR(TBL_Employees[[#This Row],[Bonus %]]*TBL_Employees[[#This Row],[Annual Salary]],0)</f>
        <v>0</v>
      </c>
      <c r="R895" s="7">
        <f>TBL_Employees[[#This Row],[Bonus Amount]]+TBL_Employees[[#This Row],[Annual Salary]]</f>
        <v>87851</v>
      </c>
      <c r="S895" s="6">
        <f>YEAR(TBL_Employees[[#This Row],[Hire Date]])</f>
        <v>2016</v>
      </c>
      <c r="T895" s="6">
        <f>WEEKNUM(TBL_Employees[[#This Row],[Hire Date]],1)</f>
        <v>46</v>
      </c>
      <c r="U895" s="6" t="str">
        <f>TEXT(TBL_Employees[[#This Row],[Hire Date]],"dddd")</f>
        <v>Wednesday</v>
      </c>
    </row>
    <row r="896" spans="1:21" x14ac:dyDescent="0.2">
      <c r="A896" s="15" t="s">
        <v>341</v>
      </c>
      <c r="B896" s="15" t="s">
        <v>1813</v>
      </c>
      <c r="C896" s="15" t="s">
        <v>83</v>
      </c>
      <c r="D896" s="15" t="s">
        <v>23</v>
      </c>
      <c r="E896" s="15" t="s">
        <v>44</v>
      </c>
      <c r="F896" s="15" t="s">
        <v>17</v>
      </c>
      <c r="G896" s="15" t="s">
        <v>24</v>
      </c>
      <c r="H896" s="15">
        <v>31</v>
      </c>
      <c r="I896" s="15">
        <v>43171</v>
      </c>
      <c r="J896" s="15">
        <v>47913</v>
      </c>
      <c r="K896" s="15">
        <v>0</v>
      </c>
      <c r="L896" s="15" t="s">
        <v>19</v>
      </c>
      <c r="M896" s="15" t="s">
        <v>63</v>
      </c>
      <c r="N896" s="17" t="s">
        <v>21</v>
      </c>
      <c r="O896" s="5" t="str">
        <f>IF(LEN(TBL_Employees[[#This Row],[Exit Date]])&gt;0,"Not_Active","Active")</f>
        <v>Active</v>
      </c>
      <c r="P896" s="6">
        <f>IF(TBL_Employees[[#This Row],[Emp_status]]="Not_Active",0,1)</f>
        <v>1</v>
      </c>
      <c r="Q896" s="7">
        <f>IFERROR(TBL_Employees[[#This Row],[Bonus %]]*TBL_Employees[[#This Row],[Annual Salary]],0)</f>
        <v>0</v>
      </c>
      <c r="R896" s="7">
        <f>TBL_Employees[[#This Row],[Bonus Amount]]+TBL_Employees[[#This Row],[Annual Salary]]</f>
        <v>47913</v>
      </c>
      <c r="S896" s="6">
        <f>YEAR(TBL_Employees[[#This Row],[Hire Date]])</f>
        <v>2018</v>
      </c>
      <c r="T896" s="6">
        <f>WEEKNUM(TBL_Employees[[#This Row],[Hire Date]],1)</f>
        <v>11</v>
      </c>
      <c r="U896" s="6" t="str">
        <f>TEXT(TBL_Employees[[#This Row],[Hire Date]],"dddd")</f>
        <v>Monday</v>
      </c>
    </row>
    <row r="897" spans="1:21" x14ac:dyDescent="0.2">
      <c r="A897" s="15" t="s">
        <v>1814</v>
      </c>
      <c r="B897" s="15" t="s">
        <v>1815</v>
      </c>
      <c r="C897" s="15" t="s">
        <v>83</v>
      </c>
      <c r="D897" s="15" t="s">
        <v>23</v>
      </c>
      <c r="E897" s="15" t="s">
        <v>44</v>
      </c>
      <c r="F897" s="15" t="s">
        <v>17</v>
      </c>
      <c r="G897" s="15" t="s">
        <v>24</v>
      </c>
      <c r="H897" s="15">
        <v>53</v>
      </c>
      <c r="I897" s="15">
        <v>42985</v>
      </c>
      <c r="J897" s="15">
        <v>46727</v>
      </c>
      <c r="K897" s="15">
        <v>0</v>
      </c>
      <c r="L897" s="15" t="s">
        <v>19</v>
      </c>
      <c r="M897" s="15" t="s">
        <v>29</v>
      </c>
      <c r="N897" s="17">
        <v>43251</v>
      </c>
      <c r="O897" s="5" t="str">
        <f>IF(LEN(TBL_Employees[[#This Row],[Exit Date]])&gt;0,"Not_Active","Active")</f>
        <v>Not_Active</v>
      </c>
      <c r="P897" s="6">
        <f>IF(TBL_Employees[[#This Row],[Emp_status]]="Not_Active",0,1)</f>
        <v>0</v>
      </c>
      <c r="Q897" s="7">
        <f>IFERROR(TBL_Employees[[#This Row],[Bonus %]]*TBL_Employees[[#This Row],[Annual Salary]],0)</f>
        <v>0</v>
      </c>
      <c r="R897" s="7">
        <f>TBL_Employees[[#This Row],[Bonus Amount]]+TBL_Employees[[#This Row],[Annual Salary]]</f>
        <v>46727</v>
      </c>
      <c r="S897" s="6">
        <f>YEAR(TBL_Employees[[#This Row],[Hire Date]])</f>
        <v>2017</v>
      </c>
      <c r="T897" s="6">
        <f>WEEKNUM(TBL_Employees[[#This Row],[Hire Date]],1)</f>
        <v>36</v>
      </c>
      <c r="U897" s="6" t="str">
        <f>TEXT(TBL_Employees[[#This Row],[Hire Date]],"dddd")</f>
        <v>Thursday</v>
      </c>
    </row>
    <row r="898" spans="1:21" x14ac:dyDescent="0.2">
      <c r="A898" s="15" t="s">
        <v>1816</v>
      </c>
      <c r="B898" s="15" t="s">
        <v>1817</v>
      </c>
      <c r="C898" s="15" t="s">
        <v>61</v>
      </c>
      <c r="D898" s="15" t="s">
        <v>23</v>
      </c>
      <c r="E898" s="15" t="s">
        <v>44</v>
      </c>
      <c r="F898" s="15" t="s">
        <v>28</v>
      </c>
      <c r="G898" s="15" t="s">
        <v>24</v>
      </c>
      <c r="H898" s="15">
        <v>27</v>
      </c>
      <c r="I898" s="15">
        <v>44302</v>
      </c>
      <c r="J898" s="15">
        <v>133400</v>
      </c>
      <c r="K898" s="15">
        <v>0.11</v>
      </c>
      <c r="L898" s="15" t="s">
        <v>19</v>
      </c>
      <c r="M898" s="15" t="s">
        <v>39</v>
      </c>
      <c r="N898" s="17" t="s">
        <v>21</v>
      </c>
      <c r="O898" s="5" t="str">
        <f>IF(LEN(TBL_Employees[[#This Row],[Exit Date]])&gt;0,"Not_Active","Active")</f>
        <v>Active</v>
      </c>
      <c r="P898" s="6">
        <f>IF(TBL_Employees[[#This Row],[Emp_status]]="Not_Active",0,1)</f>
        <v>1</v>
      </c>
      <c r="Q898" s="7">
        <f>IFERROR(TBL_Employees[[#This Row],[Bonus %]]*TBL_Employees[[#This Row],[Annual Salary]],0)</f>
        <v>14674</v>
      </c>
      <c r="R898" s="7">
        <f>TBL_Employees[[#This Row],[Bonus Amount]]+TBL_Employees[[#This Row],[Annual Salary]]</f>
        <v>148074</v>
      </c>
      <c r="S898" s="6">
        <f>YEAR(TBL_Employees[[#This Row],[Hire Date]])</f>
        <v>2021</v>
      </c>
      <c r="T898" s="6">
        <f>WEEKNUM(TBL_Employees[[#This Row],[Hire Date]],1)</f>
        <v>16</v>
      </c>
      <c r="U898" s="6" t="str">
        <f>TEXT(TBL_Employees[[#This Row],[Hire Date]],"dddd")</f>
        <v>Friday</v>
      </c>
    </row>
    <row r="899" spans="1:21" x14ac:dyDescent="0.2">
      <c r="A899" s="15" t="s">
        <v>217</v>
      </c>
      <c r="B899" s="15" t="s">
        <v>1818</v>
      </c>
      <c r="C899" s="15" t="s">
        <v>88</v>
      </c>
      <c r="D899" s="15" t="s">
        <v>27</v>
      </c>
      <c r="E899" s="15" t="s">
        <v>44</v>
      </c>
      <c r="F899" s="15" t="s">
        <v>17</v>
      </c>
      <c r="G899" s="15" t="s">
        <v>24</v>
      </c>
      <c r="H899" s="15">
        <v>39</v>
      </c>
      <c r="I899" s="15">
        <v>43943</v>
      </c>
      <c r="J899" s="15">
        <v>90535</v>
      </c>
      <c r="K899" s="15">
        <v>0</v>
      </c>
      <c r="L899" s="15" t="s">
        <v>19</v>
      </c>
      <c r="M899" s="15" t="s">
        <v>45</v>
      </c>
      <c r="N899" s="17" t="s">
        <v>21</v>
      </c>
      <c r="O899" s="5" t="str">
        <f>IF(LEN(TBL_Employees[[#This Row],[Exit Date]])&gt;0,"Not_Active","Active")</f>
        <v>Active</v>
      </c>
      <c r="P899" s="6">
        <f>IF(TBL_Employees[[#This Row],[Emp_status]]="Not_Active",0,1)</f>
        <v>1</v>
      </c>
      <c r="Q899" s="7">
        <f>IFERROR(TBL_Employees[[#This Row],[Bonus %]]*TBL_Employees[[#This Row],[Annual Salary]],0)</f>
        <v>0</v>
      </c>
      <c r="R899" s="7">
        <f>TBL_Employees[[#This Row],[Bonus Amount]]+TBL_Employees[[#This Row],[Annual Salary]]</f>
        <v>90535</v>
      </c>
      <c r="S899" s="6">
        <f>YEAR(TBL_Employees[[#This Row],[Hire Date]])</f>
        <v>2020</v>
      </c>
      <c r="T899" s="6">
        <f>WEEKNUM(TBL_Employees[[#This Row],[Hire Date]],1)</f>
        <v>17</v>
      </c>
      <c r="U899" s="6" t="str">
        <f>TEXT(TBL_Employees[[#This Row],[Hire Date]],"dddd")</f>
        <v>Wednesday</v>
      </c>
    </row>
    <row r="900" spans="1:21" x14ac:dyDescent="0.2">
      <c r="A900" s="15" t="s">
        <v>1819</v>
      </c>
      <c r="B900" s="15" t="s">
        <v>1820</v>
      </c>
      <c r="C900" s="15" t="s">
        <v>42</v>
      </c>
      <c r="D900" s="15" t="s">
        <v>43</v>
      </c>
      <c r="E900" s="15" t="s">
        <v>44</v>
      </c>
      <c r="F900" s="15" t="s">
        <v>28</v>
      </c>
      <c r="G900" s="15" t="s">
        <v>24</v>
      </c>
      <c r="H900" s="15">
        <v>55</v>
      </c>
      <c r="I900" s="15">
        <v>38909</v>
      </c>
      <c r="J900" s="15">
        <v>93343</v>
      </c>
      <c r="K900" s="15">
        <v>0</v>
      </c>
      <c r="L900" s="15" t="s">
        <v>33</v>
      </c>
      <c r="M900" s="15" t="s">
        <v>80</v>
      </c>
      <c r="N900" s="17" t="s">
        <v>21</v>
      </c>
      <c r="O900" s="5" t="str">
        <f>IF(LEN(TBL_Employees[[#This Row],[Exit Date]])&gt;0,"Not_Active","Active")</f>
        <v>Active</v>
      </c>
      <c r="P900" s="6">
        <f>IF(TBL_Employees[[#This Row],[Emp_status]]="Not_Active",0,1)</f>
        <v>1</v>
      </c>
      <c r="Q900" s="7">
        <f>IFERROR(TBL_Employees[[#This Row],[Bonus %]]*TBL_Employees[[#This Row],[Annual Salary]],0)</f>
        <v>0</v>
      </c>
      <c r="R900" s="7">
        <f>TBL_Employees[[#This Row],[Bonus Amount]]+TBL_Employees[[#This Row],[Annual Salary]]</f>
        <v>93343</v>
      </c>
      <c r="S900" s="6">
        <f>YEAR(TBL_Employees[[#This Row],[Hire Date]])</f>
        <v>2006</v>
      </c>
      <c r="T900" s="6">
        <f>WEEKNUM(TBL_Employees[[#This Row],[Hire Date]],1)</f>
        <v>28</v>
      </c>
      <c r="U900" s="6" t="str">
        <f>TEXT(TBL_Employees[[#This Row],[Hire Date]],"dddd")</f>
        <v>Tuesday</v>
      </c>
    </row>
    <row r="901" spans="1:21" x14ac:dyDescent="0.2">
      <c r="A901" s="15" t="s">
        <v>1816</v>
      </c>
      <c r="B901" s="15" t="s">
        <v>1821</v>
      </c>
      <c r="C901" s="15" t="s">
        <v>22</v>
      </c>
      <c r="D901" s="15" t="s">
        <v>23</v>
      </c>
      <c r="E901" s="15" t="s">
        <v>32</v>
      </c>
      <c r="F901" s="15" t="s">
        <v>17</v>
      </c>
      <c r="G901" s="15" t="s">
        <v>24</v>
      </c>
      <c r="H901" s="15">
        <v>44</v>
      </c>
      <c r="I901" s="15">
        <v>38771</v>
      </c>
      <c r="J901" s="15">
        <v>63705</v>
      </c>
      <c r="K901" s="15">
        <v>0</v>
      </c>
      <c r="L901" s="15" t="s">
        <v>19</v>
      </c>
      <c r="M901" s="15" t="s">
        <v>45</v>
      </c>
      <c r="N901" s="17" t="s">
        <v>21</v>
      </c>
      <c r="O901" s="5" t="str">
        <f>IF(LEN(TBL_Employees[[#This Row],[Exit Date]])&gt;0,"Not_Active","Active")</f>
        <v>Active</v>
      </c>
      <c r="P901" s="6">
        <f>IF(TBL_Employees[[#This Row],[Emp_status]]="Not_Active",0,1)</f>
        <v>1</v>
      </c>
      <c r="Q901" s="7">
        <f>IFERROR(TBL_Employees[[#This Row],[Bonus %]]*TBL_Employees[[#This Row],[Annual Salary]],0)</f>
        <v>0</v>
      </c>
      <c r="R901" s="7">
        <f>TBL_Employees[[#This Row],[Bonus Amount]]+TBL_Employees[[#This Row],[Annual Salary]]</f>
        <v>63705</v>
      </c>
      <c r="S901" s="6">
        <f>YEAR(TBL_Employees[[#This Row],[Hire Date]])</f>
        <v>2006</v>
      </c>
      <c r="T901" s="6">
        <f>WEEKNUM(TBL_Employees[[#This Row],[Hire Date]],1)</f>
        <v>8</v>
      </c>
      <c r="U901" s="6" t="str">
        <f>TEXT(TBL_Employees[[#This Row],[Hire Date]],"dddd")</f>
        <v>Thursday</v>
      </c>
    </row>
    <row r="902" spans="1:21" x14ac:dyDescent="0.2">
      <c r="A902" s="15" t="s">
        <v>168</v>
      </c>
      <c r="B902" s="15" t="s">
        <v>1822</v>
      </c>
      <c r="C902" s="15" t="s">
        <v>14</v>
      </c>
      <c r="D902" s="15" t="s">
        <v>50</v>
      </c>
      <c r="E902" s="15" t="s">
        <v>32</v>
      </c>
      <c r="F902" s="15" t="s">
        <v>28</v>
      </c>
      <c r="G902" s="15" t="s">
        <v>51</v>
      </c>
      <c r="H902" s="15">
        <v>48</v>
      </c>
      <c r="I902" s="15">
        <v>36584</v>
      </c>
      <c r="J902" s="15">
        <v>258081</v>
      </c>
      <c r="K902" s="15">
        <v>0.3</v>
      </c>
      <c r="L902" s="15" t="s">
        <v>19</v>
      </c>
      <c r="M902" s="15" t="s">
        <v>20</v>
      </c>
      <c r="N902" s="17" t="s">
        <v>21</v>
      </c>
      <c r="O902" s="5" t="str">
        <f>IF(LEN(TBL_Employees[[#This Row],[Exit Date]])&gt;0,"Not_Active","Active")</f>
        <v>Active</v>
      </c>
      <c r="P902" s="6">
        <f>IF(TBL_Employees[[#This Row],[Emp_status]]="Not_Active",0,1)</f>
        <v>1</v>
      </c>
      <c r="Q902" s="7">
        <f>IFERROR(TBL_Employees[[#This Row],[Bonus %]]*TBL_Employees[[#This Row],[Annual Salary]],0)</f>
        <v>77424.3</v>
      </c>
      <c r="R902" s="7">
        <f>TBL_Employees[[#This Row],[Bonus Amount]]+TBL_Employees[[#This Row],[Annual Salary]]</f>
        <v>335505.3</v>
      </c>
      <c r="S902" s="6">
        <f>YEAR(TBL_Employees[[#This Row],[Hire Date]])</f>
        <v>2000</v>
      </c>
      <c r="T902" s="6">
        <f>WEEKNUM(TBL_Employees[[#This Row],[Hire Date]],1)</f>
        <v>10</v>
      </c>
      <c r="U902" s="6" t="str">
        <f>TEXT(TBL_Employees[[#This Row],[Hire Date]],"dddd")</f>
        <v>Monday</v>
      </c>
    </row>
    <row r="903" spans="1:21" x14ac:dyDescent="0.2">
      <c r="A903" s="15" t="s">
        <v>1823</v>
      </c>
      <c r="B903" s="15" t="s">
        <v>392</v>
      </c>
      <c r="C903" s="15" t="s">
        <v>83</v>
      </c>
      <c r="D903" s="15" t="s">
        <v>23</v>
      </c>
      <c r="E903" s="15" t="s">
        <v>16</v>
      </c>
      <c r="F903" s="15" t="s">
        <v>28</v>
      </c>
      <c r="G903" s="15" t="s">
        <v>47</v>
      </c>
      <c r="H903" s="15">
        <v>48</v>
      </c>
      <c r="I903" s="15">
        <v>44095</v>
      </c>
      <c r="J903" s="15">
        <v>54654</v>
      </c>
      <c r="K903" s="15">
        <v>0</v>
      </c>
      <c r="L903" s="15" t="s">
        <v>19</v>
      </c>
      <c r="M903" s="15" t="s">
        <v>39</v>
      </c>
      <c r="N903" s="17" t="s">
        <v>21</v>
      </c>
      <c r="O903" s="5" t="str">
        <f>IF(LEN(TBL_Employees[[#This Row],[Exit Date]])&gt;0,"Not_Active","Active")</f>
        <v>Active</v>
      </c>
      <c r="P903" s="6">
        <f>IF(TBL_Employees[[#This Row],[Emp_status]]="Not_Active",0,1)</f>
        <v>1</v>
      </c>
      <c r="Q903" s="7">
        <f>IFERROR(TBL_Employees[[#This Row],[Bonus %]]*TBL_Employees[[#This Row],[Annual Salary]],0)</f>
        <v>0</v>
      </c>
      <c r="R903" s="7">
        <f>TBL_Employees[[#This Row],[Bonus Amount]]+TBL_Employees[[#This Row],[Annual Salary]]</f>
        <v>54654</v>
      </c>
      <c r="S903" s="6">
        <f>YEAR(TBL_Employees[[#This Row],[Hire Date]])</f>
        <v>2020</v>
      </c>
      <c r="T903" s="6">
        <f>WEEKNUM(TBL_Employees[[#This Row],[Hire Date]],1)</f>
        <v>39</v>
      </c>
      <c r="U903" s="6" t="str">
        <f>TEXT(TBL_Employees[[#This Row],[Hire Date]],"dddd")</f>
        <v>Monday</v>
      </c>
    </row>
    <row r="904" spans="1:21" x14ac:dyDescent="0.2">
      <c r="A904" s="15" t="s">
        <v>1824</v>
      </c>
      <c r="B904" s="15" t="s">
        <v>1825</v>
      </c>
      <c r="C904" s="15" t="s">
        <v>68</v>
      </c>
      <c r="D904" s="15" t="s">
        <v>50</v>
      </c>
      <c r="E904" s="15" t="s">
        <v>36</v>
      </c>
      <c r="F904" s="15" t="s">
        <v>28</v>
      </c>
      <c r="G904" s="15" t="s">
        <v>18</v>
      </c>
      <c r="H904" s="15">
        <v>54</v>
      </c>
      <c r="I904" s="15">
        <v>36062</v>
      </c>
      <c r="J904" s="15">
        <v>58006</v>
      </c>
      <c r="K904" s="15">
        <v>0</v>
      </c>
      <c r="L904" s="15" t="s">
        <v>19</v>
      </c>
      <c r="M904" s="15" t="s">
        <v>63</v>
      </c>
      <c r="N904" s="17" t="s">
        <v>21</v>
      </c>
      <c r="O904" s="5" t="str">
        <f>IF(LEN(TBL_Employees[[#This Row],[Exit Date]])&gt;0,"Not_Active","Active")</f>
        <v>Active</v>
      </c>
      <c r="P904" s="6">
        <f>IF(TBL_Employees[[#This Row],[Emp_status]]="Not_Active",0,1)</f>
        <v>1</v>
      </c>
      <c r="Q904" s="7">
        <f>IFERROR(TBL_Employees[[#This Row],[Bonus %]]*TBL_Employees[[#This Row],[Annual Salary]],0)</f>
        <v>0</v>
      </c>
      <c r="R904" s="7">
        <f>TBL_Employees[[#This Row],[Bonus Amount]]+TBL_Employees[[#This Row],[Annual Salary]]</f>
        <v>58006</v>
      </c>
      <c r="S904" s="6">
        <f>YEAR(TBL_Employees[[#This Row],[Hire Date]])</f>
        <v>1998</v>
      </c>
      <c r="T904" s="6">
        <f>WEEKNUM(TBL_Employees[[#This Row],[Hire Date]],1)</f>
        <v>39</v>
      </c>
      <c r="U904" s="6" t="str">
        <f>TEXT(TBL_Employees[[#This Row],[Hire Date]],"dddd")</f>
        <v>Thursday</v>
      </c>
    </row>
    <row r="905" spans="1:21" x14ac:dyDescent="0.2">
      <c r="A905" s="15" t="s">
        <v>205</v>
      </c>
      <c r="B905" s="15" t="s">
        <v>985</v>
      </c>
      <c r="C905" s="15" t="s">
        <v>61</v>
      </c>
      <c r="D905" s="15" t="s">
        <v>15</v>
      </c>
      <c r="E905" s="15" t="s">
        <v>36</v>
      </c>
      <c r="F905" s="15" t="s">
        <v>17</v>
      </c>
      <c r="G905" s="15" t="s">
        <v>24</v>
      </c>
      <c r="H905" s="15">
        <v>42</v>
      </c>
      <c r="I905" s="15">
        <v>40620</v>
      </c>
      <c r="J905" s="15">
        <v>150034</v>
      </c>
      <c r="K905" s="15">
        <v>0.12</v>
      </c>
      <c r="L905" s="15" t="s">
        <v>33</v>
      </c>
      <c r="M905" s="15" t="s">
        <v>60</v>
      </c>
      <c r="N905" s="17" t="s">
        <v>21</v>
      </c>
      <c r="O905" s="5" t="str">
        <f>IF(LEN(TBL_Employees[[#This Row],[Exit Date]])&gt;0,"Not_Active","Active")</f>
        <v>Active</v>
      </c>
      <c r="P905" s="6">
        <f>IF(TBL_Employees[[#This Row],[Emp_status]]="Not_Active",0,1)</f>
        <v>1</v>
      </c>
      <c r="Q905" s="7">
        <f>IFERROR(TBL_Employees[[#This Row],[Bonus %]]*TBL_Employees[[#This Row],[Annual Salary]],0)</f>
        <v>18004.079999999998</v>
      </c>
      <c r="R905" s="7">
        <f>TBL_Employees[[#This Row],[Bonus Amount]]+TBL_Employees[[#This Row],[Annual Salary]]</f>
        <v>168038.08</v>
      </c>
      <c r="S905" s="6">
        <f>YEAR(TBL_Employees[[#This Row],[Hire Date]])</f>
        <v>2011</v>
      </c>
      <c r="T905" s="6">
        <f>WEEKNUM(TBL_Employees[[#This Row],[Hire Date]],1)</f>
        <v>12</v>
      </c>
      <c r="U905" s="6" t="str">
        <f>TEXT(TBL_Employees[[#This Row],[Hire Date]],"dddd")</f>
        <v>Friday</v>
      </c>
    </row>
    <row r="906" spans="1:21" x14ac:dyDescent="0.2">
      <c r="A906" s="15" t="s">
        <v>1761</v>
      </c>
      <c r="B906" s="15" t="s">
        <v>1826</v>
      </c>
      <c r="C906" s="15" t="s">
        <v>40</v>
      </c>
      <c r="D906" s="15" t="s">
        <v>23</v>
      </c>
      <c r="E906" s="15" t="s">
        <v>44</v>
      </c>
      <c r="F906" s="15" t="s">
        <v>17</v>
      </c>
      <c r="G906" s="15" t="s">
        <v>24</v>
      </c>
      <c r="H906" s="15">
        <v>38</v>
      </c>
      <c r="I906" s="15">
        <v>39232</v>
      </c>
      <c r="J906" s="15">
        <v>198562</v>
      </c>
      <c r="K906" s="15">
        <v>0.22</v>
      </c>
      <c r="L906" s="15" t="s">
        <v>19</v>
      </c>
      <c r="M906" s="15" t="s">
        <v>63</v>
      </c>
      <c r="N906" s="17" t="s">
        <v>21</v>
      </c>
      <c r="O906" s="5" t="str">
        <f>IF(LEN(TBL_Employees[[#This Row],[Exit Date]])&gt;0,"Not_Active","Active")</f>
        <v>Active</v>
      </c>
      <c r="P906" s="6">
        <f>IF(TBL_Employees[[#This Row],[Emp_status]]="Not_Active",0,1)</f>
        <v>1</v>
      </c>
      <c r="Q906" s="7">
        <f>IFERROR(TBL_Employees[[#This Row],[Bonus %]]*TBL_Employees[[#This Row],[Annual Salary]],0)</f>
        <v>43683.64</v>
      </c>
      <c r="R906" s="7">
        <f>TBL_Employees[[#This Row],[Bonus Amount]]+TBL_Employees[[#This Row],[Annual Salary]]</f>
        <v>242245.64</v>
      </c>
      <c r="S906" s="6">
        <f>YEAR(TBL_Employees[[#This Row],[Hire Date]])</f>
        <v>2007</v>
      </c>
      <c r="T906" s="6">
        <f>WEEKNUM(TBL_Employees[[#This Row],[Hire Date]],1)</f>
        <v>22</v>
      </c>
      <c r="U906" s="6" t="str">
        <f>TEXT(TBL_Employees[[#This Row],[Hire Date]],"dddd")</f>
        <v>Wednesday</v>
      </c>
    </row>
    <row r="907" spans="1:21" x14ac:dyDescent="0.2">
      <c r="A907" s="15" t="s">
        <v>171</v>
      </c>
      <c r="B907" s="15" t="s">
        <v>1827</v>
      </c>
      <c r="C907" s="15" t="s">
        <v>94</v>
      </c>
      <c r="D907" s="15" t="s">
        <v>50</v>
      </c>
      <c r="E907" s="15" t="s">
        <v>16</v>
      </c>
      <c r="F907" s="15" t="s">
        <v>17</v>
      </c>
      <c r="G907" s="15" t="s">
        <v>47</v>
      </c>
      <c r="H907" s="15">
        <v>40</v>
      </c>
      <c r="I907" s="15">
        <v>39960</v>
      </c>
      <c r="J907" s="15">
        <v>62411</v>
      </c>
      <c r="K907" s="15">
        <v>0</v>
      </c>
      <c r="L907" s="15" t="s">
        <v>19</v>
      </c>
      <c r="M907" s="15" t="s">
        <v>45</v>
      </c>
      <c r="N907" s="17">
        <v>44422</v>
      </c>
      <c r="O907" s="5" t="str">
        <f>IF(LEN(TBL_Employees[[#This Row],[Exit Date]])&gt;0,"Not_Active","Active")</f>
        <v>Not_Active</v>
      </c>
      <c r="P907" s="6">
        <f>IF(TBL_Employees[[#This Row],[Emp_status]]="Not_Active",0,1)</f>
        <v>0</v>
      </c>
      <c r="Q907" s="7">
        <f>IFERROR(TBL_Employees[[#This Row],[Bonus %]]*TBL_Employees[[#This Row],[Annual Salary]],0)</f>
        <v>0</v>
      </c>
      <c r="R907" s="7">
        <f>TBL_Employees[[#This Row],[Bonus Amount]]+TBL_Employees[[#This Row],[Annual Salary]]</f>
        <v>62411</v>
      </c>
      <c r="S907" s="6">
        <f>YEAR(TBL_Employees[[#This Row],[Hire Date]])</f>
        <v>2009</v>
      </c>
      <c r="T907" s="6">
        <f>WEEKNUM(TBL_Employees[[#This Row],[Hire Date]],1)</f>
        <v>22</v>
      </c>
      <c r="U907" s="6" t="str">
        <f>TEXT(TBL_Employees[[#This Row],[Hire Date]],"dddd")</f>
        <v>Wednesday</v>
      </c>
    </row>
    <row r="908" spans="1:21" x14ac:dyDescent="0.2">
      <c r="A908" s="15" t="s">
        <v>214</v>
      </c>
      <c r="B908" s="15" t="s">
        <v>1828</v>
      </c>
      <c r="C908" s="15" t="s">
        <v>97</v>
      </c>
      <c r="D908" s="15" t="s">
        <v>31</v>
      </c>
      <c r="E908" s="15" t="s">
        <v>16</v>
      </c>
      <c r="F908" s="15" t="s">
        <v>28</v>
      </c>
      <c r="G908" s="15" t="s">
        <v>24</v>
      </c>
      <c r="H908" s="15">
        <v>57</v>
      </c>
      <c r="I908" s="15">
        <v>33612</v>
      </c>
      <c r="J908" s="15">
        <v>111299</v>
      </c>
      <c r="K908" s="15">
        <v>0.12</v>
      </c>
      <c r="L908" s="15" t="s">
        <v>19</v>
      </c>
      <c r="M908" s="15" t="s">
        <v>45</v>
      </c>
      <c r="N908" s="17" t="s">
        <v>21</v>
      </c>
      <c r="O908" s="5" t="str">
        <f>IF(LEN(TBL_Employees[[#This Row],[Exit Date]])&gt;0,"Not_Active","Active")</f>
        <v>Active</v>
      </c>
      <c r="P908" s="6">
        <f>IF(TBL_Employees[[#This Row],[Emp_status]]="Not_Active",0,1)</f>
        <v>1</v>
      </c>
      <c r="Q908" s="7">
        <f>IFERROR(TBL_Employees[[#This Row],[Bonus %]]*TBL_Employees[[#This Row],[Annual Salary]],0)</f>
        <v>13355.88</v>
      </c>
      <c r="R908" s="7">
        <f>TBL_Employees[[#This Row],[Bonus Amount]]+TBL_Employees[[#This Row],[Annual Salary]]</f>
        <v>124654.88</v>
      </c>
      <c r="S908" s="6">
        <f>YEAR(TBL_Employees[[#This Row],[Hire Date]])</f>
        <v>1992</v>
      </c>
      <c r="T908" s="6">
        <f>WEEKNUM(TBL_Employees[[#This Row],[Hire Date]],1)</f>
        <v>2</v>
      </c>
      <c r="U908" s="6" t="str">
        <f>TEXT(TBL_Employees[[#This Row],[Hire Date]],"dddd")</f>
        <v>Thursday</v>
      </c>
    </row>
    <row r="909" spans="1:21" x14ac:dyDescent="0.2">
      <c r="A909" s="15" t="s">
        <v>1634</v>
      </c>
      <c r="B909" s="15" t="s">
        <v>409</v>
      </c>
      <c r="C909" s="15" t="s">
        <v>68</v>
      </c>
      <c r="D909" s="15" t="s">
        <v>43</v>
      </c>
      <c r="E909" s="15" t="s">
        <v>16</v>
      </c>
      <c r="F909" s="15" t="s">
        <v>17</v>
      </c>
      <c r="G909" s="15" t="s">
        <v>18</v>
      </c>
      <c r="H909" s="15">
        <v>43</v>
      </c>
      <c r="I909" s="15">
        <v>43659</v>
      </c>
      <c r="J909" s="15">
        <v>41545</v>
      </c>
      <c r="K909" s="15">
        <v>0</v>
      </c>
      <c r="L909" s="15" t="s">
        <v>19</v>
      </c>
      <c r="M909" s="15" t="s">
        <v>45</v>
      </c>
      <c r="N909" s="17" t="s">
        <v>21</v>
      </c>
      <c r="O909" s="5" t="str">
        <f>IF(LEN(TBL_Employees[[#This Row],[Exit Date]])&gt;0,"Not_Active","Active")</f>
        <v>Active</v>
      </c>
      <c r="P909" s="6">
        <f>IF(TBL_Employees[[#This Row],[Emp_status]]="Not_Active",0,1)</f>
        <v>1</v>
      </c>
      <c r="Q909" s="7">
        <f>IFERROR(TBL_Employees[[#This Row],[Bonus %]]*TBL_Employees[[#This Row],[Annual Salary]],0)</f>
        <v>0</v>
      </c>
      <c r="R909" s="7">
        <f>TBL_Employees[[#This Row],[Bonus Amount]]+TBL_Employees[[#This Row],[Annual Salary]]</f>
        <v>41545</v>
      </c>
      <c r="S909" s="6">
        <f>YEAR(TBL_Employees[[#This Row],[Hire Date]])</f>
        <v>2019</v>
      </c>
      <c r="T909" s="6">
        <f>WEEKNUM(TBL_Employees[[#This Row],[Hire Date]],1)</f>
        <v>28</v>
      </c>
      <c r="U909" s="6" t="str">
        <f>TEXT(TBL_Employees[[#This Row],[Hire Date]],"dddd")</f>
        <v>Saturday</v>
      </c>
    </row>
    <row r="910" spans="1:21" x14ac:dyDescent="0.2">
      <c r="A910" s="15" t="s">
        <v>106</v>
      </c>
      <c r="B910" s="15" t="s">
        <v>1829</v>
      </c>
      <c r="C910" s="15" t="s">
        <v>35</v>
      </c>
      <c r="D910" s="15" t="s">
        <v>27</v>
      </c>
      <c r="E910" s="15" t="s">
        <v>36</v>
      </c>
      <c r="F910" s="15" t="s">
        <v>28</v>
      </c>
      <c r="G910" s="15" t="s">
        <v>51</v>
      </c>
      <c r="H910" s="15">
        <v>26</v>
      </c>
      <c r="I910" s="15">
        <v>43569</v>
      </c>
      <c r="J910" s="15">
        <v>74467</v>
      </c>
      <c r="K910" s="15">
        <v>0</v>
      </c>
      <c r="L910" s="15" t="s">
        <v>19</v>
      </c>
      <c r="M910" s="15" t="s">
        <v>29</v>
      </c>
      <c r="N910" s="17">
        <v>44211</v>
      </c>
      <c r="O910" s="5" t="str">
        <f>IF(LEN(TBL_Employees[[#This Row],[Exit Date]])&gt;0,"Not_Active","Active")</f>
        <v>Not_Active</v>
      </c>
      <c r="P910" s="6">
        <f>IF(TBL_Employees[[#This Row],[Emp_status]]="Not_Active",0,1)</f>
        <v>0</v>
      </c>
      <c r="Q910" s="7">
        <f>IFERROR(TBL_Employees[[#This Row],[Bonus %]]*TBL_Employees[[#This Row],[Annual Salary]],0)</f>
        <v>0</v>
      </c>
      <c r="R910" s="7">
        <f>TBL_Employees[[#This Row],[Bonus Amount]]+TBL_Employees[[#This Row],[Annual Salary]]</f>
        <v>74467</v>
      </c>
      <c r="S910" s="6">
        <f>YEAR(TBL_Employees[[#This Row],[Hire Date]])</f>
        <v>2019</v>
      </c>
      <c r="T910" s="6">
        <f>WEEKNUM(TBL_Employees[[#This Row],[Hire Date]],1)</f>
        <v>16</v>
      </c>
      <c r="U910" s="6" t="str">
        <f>TEXT(TBL_Employees[[#This Row],[Hire Date]],"dddd")</f>
        <v>Sunday</v>
      </c>
    </row>
    <row r="911" spans="1:21" x14ac:dyDescent="0.2">
      <c r="A911" s="15" t="s">
        <v>134</v>
      </c>
      <c r="B911" s="15" t="s">
        <v>1830</v>
      </c>
      <c r="C911" s="15" t="s">
        <v>62</v>
      </c>
      <c r="D911" s="15" t="s">
        <v>65</v>
      </c>
      <c r="E911" s="15" t="s">
        <v>16</v>
      </c>
      <c r="F911" s="15" t="s">
        <v>28</v>
      </c>
      <c r="G911" s="15" t="s">
        <v>18</v>
      </c>
      <c r="H911" s="15">
        <v>44</v>
      </c>
      <c r="I911" s="15">
        <v>37296</v>
      </c>
      <c r="J911" s="15">
        <v>117545</v>
      </c>
      <c r="K911" s="15">
        <v>0.06</v>
      </c>
      <c r="L911" s="15" t="s">
        <v>19</v>
      </c>
      <c r="M911" s="15" t="s">
        <v>39</v>
      </c>
      <c r="N911" s="17" t="s">
        <v>21</v>
      </c>
      <c r="O911" s="5" t="str">
        <f>IF(LEN(TBL_Employees[[#This Row],[Exit Date]])&gt;0,"Not_Active","Active")</f>
        <v>Active</v>
      </c>
      <c r="P911" s="6">
        <f>IF(TBL_Employees[[#This Row],[Emp_status]]="Not_Active",0,1)</f>
        <v>1</v>
      </c>
      <c r="Q911" s="7">
        <f>IFERROR(TBL_Employees[[#This Row],[Bonus %]]*TBL_Employees[[#This Row],[Annual Salary]],0)</f>
        <v>7052.7</v>
      </c>
      <c r="R911" s="7">
        <f>TBL_Employees[[#This Row],[Bonus Amount]]+TBL_Employees[[#This Row],[Annual Salary]]</f>
        <v>124597.7</v>
      </c>
      <c r="S911" s="6">
        <f>YEAR(TBL_Employees[[#This Row],[Hire Date]])</f>
        <v>2002</v>
      </c>
      <c r="T911" s="6">
        <f>WEEKNUM(TBL_Employees[[#This Row],[Hire Date]],1)</f>
        <v>6</v>
      </c>
      <c r="U911" s="6" t="str">
        <f>TEXT(TBL_Employees[[#This Row],[Hire Date]],"dddd")</f>
        <v>Saturday</v>
      </c>
    </row>
    <row r="912" spans="1:21" x14ac:dyDescent="0.2">
      <c r="A912" s="15" t="s">
        <v>1831</v>
      </c>
      <c r="B912" s="15" t="s">
        <v>1832</v>
      </c>
      <c r="C912" s="15" t="s">
        <v>62</v>
      </c>
      <c r="D912" s="15" t="s">
        <v>23</v>
      </c>
      <c r="E912" s="15" t="s">
        <v>44</v>
      </c>
      <c r="F912" s="15" t="s">
        <v>28</v>
      </c>
      <c r="G912" s="15" t="s">
        <v>24</v>
      </c>
      <c r="H912" s="15">
        <v>50</v>
      </c>
      <c r="I912" s="15">
        <v>40983</v>
      </c>
      <c r="J912" s="15">
        <v>117226</v>
      </c>
      <c r="K912" s="15">
        <v>0.08</v>
      </c>
      <c r="L912" s="15" t="s">
        <v>19</v>
      </c>
      <c r="M912" s="15" t="s">
        <v>39</v>
      </c>
      <c r="N912" s="17" t="s">
        <v>21</v>
      </c>
      <c r="O912" s="5" t="str">
        <f>IF(LEN(TBL_Employees[[#This Row],[Exit Date]])&gt;0,"Not_Active","Active")</f>
        <v>Active</v>
      </c>
      <c r="P912" s="6">
        <f>IF(TBL_Employees[[#This Row],[Emp_status]]="Not_Active",0,1)</f>
        <v>1</v>
      </c>
      <c r="Q912" s="7">
        <f>IFERROR(TBL_Employees[[#This Row],[Bonus %]]*TBL_Employees[[#This Row],[Annual Salary]],0)</f>
        <v>9378.08</v>
      </c>
      <c r="R912" s="7">
        <f>TBL_Employees[[#This Row],[Bonus Amount]]+TBL_Employees[[#This Row],[Annual Salary]]</f>
        <v>126604.08</v>
      </c>
      <c r="S912" s="6">
        <f>YEAR(TBL_Employees[[#This Row],[Hire Date]])</f>
        <v>2012</v>
      </c>
      <c r="T912" s="6">
        <f>WEEKNUM(TBL_Employees[[#This Row],[Hire Date]],1)</f>
        <v>11</v>
      </c>
      <c r="U912" s="6" t="str">
        <f>TEXT(TBL_Employees[[#This Row],[Hire Date]],"dddd")</f>
        <v>Thursday</v>
      </c>
    </row>
    <row r="913" spans="1:21" x14ac:dyDescent="0.2">
      <c r="A913" s="15" t="s">
        <v>1833</v>
      </c>
      <c r="B913" s="15" t="s">
        <v>1834</v>
      </c>
      <c r="C913" s="15" t="s">
        <v>68</v>
      </c>
      <c r="D913" s="15" t="s">
        <v>65</v>
      </c>
      <c r="E913" s="15" t="s">
        <v>32</v>
      </c>
      <c r="F913" s="15" t="s">
        <v>17</v>
      </c>
      <c r="G913" s="15" t="s">
        <v>51</v>
      </c>
      <c r="H913" s="15">
        <v>26</v>
      </c>
      <c r="I913" s="15">
        <v>43489</v>
      </c>
      <c r="J913" s="15">
        <v>55767</v>
      </c>
      <c r="K913" s="15">
        <v>0</v>
      </c>
      <c r="L913" s="15" t="s">
        <v>19</v>
      </c>
      <c r="M913" s="15" t="s">
        <v>39</v>
      </c>
      <c r="N913" s="17" t="s">
        <v>21</v>
      </c>
      <c r="O913" s="5" t="str">
        <f>IF(LEN(TBL_Employees[[#This Row],[Exit Date]])&gt;0,"Not_Active","Active")</f>
        <v>Active</v>
      </c>
      <c r="P913" s="6">
        <f>IF(TBL_Employees[[#This Row],[Emp_status]]="Not_Active",0,1)</f>
        <v>1</v>
      </c>
      <c r="Q913" s="7">
        <f>IFERROR(TBL_Employees[[#This Row],[Bonus %]]*TBL_Employees[[#This Row],[Annual Salary]],0)</f>
        <v>0</v>
      </c>
      <c r="R913" s="7">
        <f>TBL_Employees[[#This Row],[Bonus Amount]]+TBL_Employees[[#This Row],[Annual Salary]]</f>
        <v>55767</v>
      </c>
      <c r="S913" s="6">
        <f>YEAR(TBL_Employees[[#This Row],[Hire Date]])</f>
        <v>2019</v>
      </c>
      <c r="T913" s="6">
        <f>WEEKNUM(TBL_Employees[[#This Row],[Hire Date]],1)</f>
        <v>4</v>
      </c>
      <c r="U913" s="6" t="str">
        <f>TEXT(TBL_Employees[[#This Row],[Hire Date]],"dddd")</f>
        <v>Thursday</v>
      </c>
    </row>
    <row r="914" spans="1:21" x14ac:dyDescent="0.2">
      <c r="A914" s="15" t="s">
        <v>1835</v>
      </c>
      <c r="B914" s="15" t="s">
        <v>1836</v>
      </c>
      <c r="C914" s="15" t="s">
        <v>64</v>
      </c>
      <c r="D914" s="15" t="s">
        <v>50</v>
      </c>
      <c r="E914" s="15" t="s">
        <v>36</v>
      </c>
      <c r="F914" s="15" t="s">
        <v>17</v>
      </c>
      <c r="G914" s="15" t="s">
        <v>18</v>
      </c>
      <c r="H914" s="15">
        <v>29</v>
      </c>
      <c r="I914" s="15">
        <v>42691</v>
      </c>
      <c r="J914" s="15">
        <v>60930</v>
      </c>
      <c r="K914" s="15">
        <v>0</v>
      </c>
      <c r="L914" s="15" t="s">
        <v>19</v>
      </c>
      <c r="M914" s="15" t="s">
        <v>25</v>
      </c>
      <c r="N914" s="17" t="s">
        <v>21</v>
      </c>
      <c r="O914" s="5" t="str">
        <f>IF(LEN(TBL_Employees[[#This Row],[Exit Date]])&gt;0,"Not_Active","Active")</f>
        <v>Active</v>
      </c>
      <c r="P914" s="6">
        <f>IF(TBL_Employees[[#This Row],[Emp_status]]="Not_Active",0,1)</f>
        <v>1</v>
      </c>
      <c r="Q914" s="7">
        <f>IFERROR(TBL_Employees[[#This Row],[Bonus %]]*TBL_Employees[[#This Row],[Annual Salary]],0)</f>
        <v>0</v>
      </c>
      <c r="R914" s="7">
        <f>TBL_Employees[[#This Row],[Bonus Amount]]+TBL_Employees[[#This Row],[Annual Salary]]</f>
        <v>60930</v>
      </c>
      <c r="S914" s="6">
        <f>YEAR(TBL_Employees[[#This Row],[Hire Date]])</f>
        <v>2016</v>
      </c>
      <c r="T914" s="6">
        <f>WEEKNUM(TBL_Employees[[#This Row],[Hire Date]],1)</f>
        <v>47</v>
      </c>
      <c r="U914" s="6" t="str">
        <f>TEXT(TBL_Employees[[#This Row],[Hire Date]],"dddd")</f>
        <v>Thursday</v>
      </c>
    </row>
    <row r="915" spans="1:21" x14ac:dyDescent="0.2">
      <c r="A915" s="15" t="s">
        <v>1837</v>
      </c>
      <c r="B915" s="15" t="s">
        <v>1838</v>
      </c>
      <c r="C915" s="15" t="s">
        <v>40</v>
      </c>
      <c r="D915" s="15" t="s">
        <v>50</v>
      </c>
      <c r="E915" s="15" t="s">
        <v>44</v>
      </c>
      <c r="F915" s="15" t="s">
        <v>17</v>
      </c>
      <c r="G915" s="15" t="s">
        <v>51</v>
      </c>
      <c r="H915" s="15">
        <v>27</v>
      </c>
      <c r="I915" s="15">
        <v>43397</v>
      </c>
      <c r="J915" s="15">
        <v>154973</v>
      </c>
      <c r="K915" s="15">
        <v>0.28999999999999998</v>
      </c>
      <c r="L915" s="15" t="s">
        <v>52</v>
      </c>
      <c r="M915" s="15" t="s">
        <v>53</v>
      </c>
      <c r="N915" s="17" t="s">
        <v>21</v>
      </c>
      <c r="O915" s="5" t="str">
        <f>IF(LEN(TBL_Employees[[#This Row],[Exit Date]])&gt;0,"Not_Active","Active")</f>
        <v>Active</v>
      </c>
      <c r="P915" s="6">
        <f>IF(TBL_Employees[[#This Row],[Emp_status]]="Not_Active",0,1)</f>
        <v>1</v>
      </c>
      <c r="Q915" s="7">
        <f>IFERROR(TBL_Employees[[#This Row],[Bonus %]]*TBL_Employees[[#This Row],[Annual Salary]],0)</f>
        <v>44942.17</v>
      </c>
      <c r="R915" s="7">
        <f>TBL_Employees[[#This Row],[Bonus Amount]]+TBL_Employees[[#This Row],[Annual Salary]]</f>
        <v>199915.16999999998</v>
      </c>
      <c r="S915" s="6">
        <f>YEAR(TBL_Employees[[#This Row],[Hire Date]])</f>
        <v>2018</v>
      </c>
      <c r="T915" s="6">
        <f>WEEKNUM(TBL_Employees[[#This Row],[Hire Date]],1)</f>
        <v>43</v>
      </c>
      <c r="U915" s="6" t="str">
        <f>TEXT(TBL_Employees[[#This Row],[Hire Date]],"dddd")</f>
        <v>Wednesday</v>
      </c>
    </row>
    <row r="916" spans="1:21" x14ac:dyDescent="0.2">
      <c r="A916" s="15" t="s">
        <v>1839</v>
      </c>
      <c r="B916" s="15" t="s">
        <v>1840</v>
      </c>
      <c r="C916" s="15" t="s">
        <v>38</v>
      </c>
      <c r="D916" s="15" t="s">
        <v>27</v>
      </c>
      <c r="E916" s="15" t="s">
        <v>36</v>
      </c>
      <c r="F916" s="15" t="s">
        <v>17</v>
      </c>
      <c r="G916" s="15" t="s">
        <v>24</v>
      </c>
      <c r="H916" s="15">
        <v>33</v>
      </c>
      <c r="I916" s="15">
        <v>43029</v>
      </c>
      <c r="J916" s="15">
        <v>69332</v>
      </c>
      <c r="K916" s="15">
        <v>0</v>
      </c>
      <c r="L916" s="15" t="s">
        <v>19</v>
      </c>
      <c r="M916" s="15" t="s">
        <v>29</v>
      </c>
      <c r="N916" s="17" t="s">
        <v>21</v>
      </c>
      <c r="O916" s="5" t="str">
        <f>IF(LEN(TBL_Employees[[#This Row],[Exit Date]])&gt;0,"Not_Active","Active")</f>
        <v>Active</v>
      </c>
      <c r="P916" s="6">
        <f>IF(TBL_Employees[[#This Row],[Emp_status]]="Not_Active",0,1)</f>
        <v>1</v>
      </c>
      <c r="Q916" s="7">
        <f>IFERROR(TBL_Employees[[#This Row],[Bonus %]]*TBL_Employees[[#This Row],[Annual Salary]],0)</f>
        <v>0</v>
      </c>
      <c r="R916" s="7">
        <f>TBL_Employees[[#This Row],[Bonus Amount]]+TBL_Employees[[#This Row],[Annual Salary]]</f>
        <v>69332</v>
      </c>
      <c r="S916" s="6">
        <f>YEAR(TBL_Employees[[#This Row],[Hire Date]])</f>
        <v>2017</v>
      </c>
      <c r="T916" s="6">
        <f>WEEKNUM(TBL_Employees[[#This Row],[Hire Date]],1)</f>
        <v>42</v>
      </c>
      <c r="U916" s="6" t="str">
        <f>TEXT(TBL_Employees[[#This Row],[Hire Date]],"dddd")</f>
        <v>Saturday</v>
      </c>
    </row>
    <row r="917" spans="1:21" x14ac:dyDescent="0.2">
      <c r="A917" s="15" t="s">
        <v>1841</v>
      </c>
      <c r="B917" s="15" t="s">
        <v>1842</v>
      </c>
      <c r="C917" s="15" t="s">
        <v>84</v>
      </c>
      <c r="D917" s="15" t="s">
        <v>31</v>
      </c>
      <c r="E917" s="15" t="s">
        <v>16</v>
      </c>
      <c r="F917" s="15" t="s">
        <v>17</v>
      </c>
      <c r="G917" s="15" t="s">
        <v>24</v>
      </c>
      <c r="H917" s="15">
        <v>59</v>
      </c>
      <c r="I917" s="15">
        <v>36990</v>
      </c>
      <c r="J917" s="15">
        <v>119699</v>
      </c>
      <c r="K917" s="15">
        <v>0</v>
      </c>
      <c r="L917" s="15" t="s">
        <v>33</v>
      </c>
      <c r="M917" s="15" t="s">
        <v>74</v>
      </c>
      <c r="N917" s="17" t="s">
        <v>21</v>
      </c>
      <c r="O917" s="5" t="str">
        <f>IF(LEN(TBL_Employees[[#This Row],[Exit Date]])&gt;0,"Not_Active","Active")</f>
        <v>Active</v>
      </c>
      <c r="P917" s="6">
        <f>IF(TBL_Employees[[#This Row],[Emp_status]]="Not_Active",0,1)</f>
        <v>1</v>
      </c>
      <c r="Q917" s="7">
        <f>IFERROR(TBL_Employees[[#This Row],[Bonus %]]*TBL_Employees[[#This Row],[Annual Salary]],0)</f>
        <v>0</v>
      </c>
      <c r="R917" s="7">
        <f>TBL_Employees[[#This Row],[Bonus Amount]]+TBL_Employees[[#This Row],[Annual Salary]]</f>
        <v>119699</v>
      </c>
      <c r="S917" s="6">
        <f>YEAR(TBL_Employees[[#This Row],[Hire Date]])</f>
        <v>2001</v>
      </c>
      <c r="T917" s="6">
        <f>WEEKNUM(TBL_Employees[[#This Row],[Hire Date]],1)</f>
        <v>15</v>
      </c>
      <c r="U917" s="6" t="str">
        <f>TEXT(TBL_Employees[[#This Row],[Hire Date]],"dddd")</f>
        <v>Monday</v>
      </c>
    </row>
    <row r="918" spans="1:21" x14ac:dyDescent="0.2">
      <c r="A918" s="15" t="s">
        <v>1843</v>
      </c>
      <c r="B918" s="15" t="s">
        <v>1844</v>
      </c>
      <c r="C918" s="15" t="s">
        <v>40</v>
      </c>
      <c r="D918" s="15" t="s">
        <v>23</v>
      </c>
      <c r="E918" s="15" t="s">
        <v>44</v>
      </c>
      <c r="F918" s="15" t="s">
        <v>17</v>
      </c>
      <c r="G918" s="15" t="s">
        <v>51</v>
      </c>
      <c r="H918" s="15">
        <v>40</v>
      </c>
      <c r="I918" s="15">
        <v>44094</v>
      </c>
      <c r="J918" s="15">
        <v>198176</v>
      </c>
      <c r="K918" s="15">
        <v>0.17</v>
      </c>
      <c r="L918" s="15" t="s">
        <v>52</v>
      </c>
      <c r="M918" s="15" t="s">
        <v>81</v>
      </c>
      <c r="N918" s="17" t="s">
        <v>21</v>
      </c>
      <c r="O918" s="5" t="str">
        <f>IF(LEN(TBL_Employees[[#This Row],[Exit Date]])&gt;0,"Not_Active","Active")</f>
        <v>Active</v>
      </c>
      <c r="P918" s="6">
        <f>IF(TBL_Employees[[#This Row],[Emp_status]]="Not_Active",0,1)</f>
        <v>1</v>
      </c>
      <c r="Q918" s="7">
        <f>IFERROR(TBL_Employees[[#This Row],[Bonus %]]*TBL_Employees[[#This Row],[Annual Salary]],0)</f>
        <v>33689.920000000006</v>
      </c>
      <c r="R918" s="7">
        <f>TBL_Employees[[#This Row],[Bonus Amount]]+TBL_Employees[[#This Row],[Annual Salary]]</f>
        <v>231865.92</v>
      </c>
      <c r="S918" s="6">
        <f>YEAR(TBL_Employees[[#This Row],[Hire Date]])</f>
        <v>2020</v>
      </c>
      <c r="T918" s="6">
        <f>WEEKNUM(TBL_Employees[[#This Row],[Hire Date]],1)</f>
        <v>39</v>
      </c>
      <c r="U918" s="6" t="str">
        <f>TEXT(TBL_Employees[[#This Row],[Hire Date]],"dddd")</f>
        <v>Sunday</v>
      </c>
    </row>
    <row r="919" spans="1:21" x14ac:dyDescent="0.2">
      <c r="A919" s="15" t="s">
        <v>1845</v>
      </c>
      <c r="B919" s="15" t="s">
        <v>1846</v>
      </c>
      <c r="C919" s="15" t="s">
        <v>64</v>
      </c>
      <c r="D919" s="15" t="s">
        <v>15</v>
      </c>
      <c r="E919" s="15" t="s">
        <v>16</v>
      </c>
      <c r="F919" s="15" t="s">
        <v>17</v>
      </c>
      <c r="G919" s="15" t="s">
        <v>51</v>
      </c>
      <c r="H919" s="15">
        <v>45</v>
      </c>
      <c r="I919" s="15">
        <v>41127</v>
      </c>
      <c r="J919" s="15">
        <v>58586</v>
      </c>
      <c r="K919" s="15">
        <v>0</v>
      </c>
      <c r="L919" s="15" t="s">
        <v>52</v>
      </c>
      <c r="M919" s="15" t="s">
        <v>53</v>
      </c>
      <c r="N919" s="17" t="s">
        <v>21</v>
      </c>
      <c r="O919" s="5" t="str">
        <f>IF(LEN(TBL_Employees[[#This Row],[Exit Date]])&gt;0,"Not_Active","Active")</f>
        <v>Active</v>
      </c>
      <c r="P919" s="6">
        <f>IF(TBL_Employees[[#This Row],[Emp_status]]="Not_Active",0,1)</f>
        <v>1</v>
      </c>
      <c r="Q919" s="7">
        <f>IFERROR(TBL_Employees[[#This Row],[Bonus %]]*TBL_Employees[[#This Row],[Annual Salary]],0)</f>
        <v>0</v>
      </c>
      <c r="R919" s="7">
        <f>TBL_Employees[[#This Row],[Bonus Amount]]+TBL_Employees[[#This Row],[Annual Salary]]</f>
        <v>58586</v>
      </c>
      <c r="S919" s="6">
        <f>YEAR(TBL_Employees[[#This Row],[Hire Date]])</f>
        <v>2012</v>
      </c>
      <c r="T919" s="6">
        <f>WEEKNUM(TBL_Employees[[#This Row],[Hire Date]],1)</f>
        <v>32</v>
      </c>
      <c r="U919" s="6" t="str">
        <f>TEXT(TBL_Employees[[#This Row],[Hire Date]],"dddd")</f>
        <v>Monday</v>
      </c>
    </row>
    <row r="920" spans="1:21" x14ac:dyDescent="0.2">
      <c r="A920" s="15" t="s">
        <v>1847</v>
      </c>
      <c r="B920" s="15" t="s">
        <v>1848</v>
      </c>
      <c r="C920" s="15" t="s">
        <v>49</v>
      </c>
      <c r="D920" s="15" t="s">
        <v>50</v>
      </c>
      <c r="E920" s="15" t="s">
        <v>32</v>
      </c>
      <c r="F920" s="15" t="s">
        <v>28</v>
      </c>
      <c r="G920" s="15" t="s">
        <v>24</v>
      </c>
      <c r="H920" s="15">
        <v>38</v>
      </c>
      <c r="I920" s="15">
        <v>40875</v>
      </c>
      <c r="J920" s="15">
        <v>74010</v>
      </c>
      <c r="K920" s="15">
        <v>0</v>
      </c>
      <c r="L920" s="15" t="s">
        <v>19</v>
      </c>
      <c r="M920" s="15" t="s">
        <v>20</v>
      </c>
      <c r="N920" s="17" t="s">
        <v>21</v>
      </c>
      <c r="O920" s="5" t="str">
        <f>IF(LEN(TBL_Employees[[#This Row],[Exit Date]])&gt;0,"Not_Active","Active")</f>
        <v>Active</v>
      </c>
      <c r="P920" s="6">
        <f>IF(TBL_Employees[[#This Row],[Emp_status]]="Not_Active",0,1)</f>
        <v>1</v>
      </c>
      <c r="Q920" s="7">
        <f>IFERROR(TBL_Employees[[#This Row],[Bonus %]]*TBL_Employees[[#This Row],[Annual Salary]],0)</f>
        <v>0</v>
      </c>
      <c r="R920" s="7">
        <f>TBL_Employees[[#This Row],[Bonus Amount]]+TBL_Employees[[#This Row],[Annual Salary]]</f>
        <v>74010</v>
      </c>
      <c r="S920" s="6">
        <f>YEAR(TBL_Employees[[#This Row],[Hire Date]])</f>
        <v>2011</v>
      </c>
      <c r="T920" s="6">
        <f>WEEKNUM(TBL_Employees[[#This Row],[Hire Date]],1)</f>
        <v>49</v>
      </c>
      <c r="U920" s="6" t="str">
        <f>TEXT(TBL_Employees[[#This Row],[Hire Date]],"dddd")</f>
        <v>Monday</v>
      </c>
    </row>
    <row r="921" spans="1:21" x14ac:dyDescent="0.2">
      <c r="A921" s="15" t="s">
        <v>1849</v>
      </c>
      <c r="B921" s="15" t="s">
        <v>1850</v>
      </c>
      <c r="C921" s="15" t="s">
        <v>49</v>
      </c>
      <c r="D921" s="15" t="s">
        <v>50</v>
      </c>
      <c r="E921" s="15" t="s">
        <v>44</v>
      </c>
      <c r="F921" s="15" t="s">
        <v>28</v>
      </c>
      <c r="G921" s="15" t="s">
        <v>18</v>
      </c>
      <c r="H921" s="15">
        <v>32</v>
      </c>
      <c r="I921" s="15">
        <v>43864</v>
      </c>
      <c r="J921" s="15">
        <v>96598</v>
      </c>
      <c r="K921" s="15">
        <v>0</v>
      </c>
      <c r="L921" s="15" t="s">
        <v>19</v>
      </c>
      <c r="M921" s="15" t="s">
        <v>39</v>
      </c>
      <c r="N921" s="17" t="s">
        <v>21</v>
      </c>
      <c r="O921" s="5" t="str">
        <f>IF(LEN(TBL_Employees[[#This Row],[Exit Date]])&gt;0,"Not_Active","Active")</f>
        <v>Active</v>
      </c>
      <c r="P921" s="6">
        <f>IF(TBL_Employees[[#This Row],[Emp_status]]="Not_Active",0,1)</f>
        <v>1</v>
      </c>
      <c r="Q921" s="7">
        <f>IFERROR(TBL_Employees[[#This Row],[Bonus %]]*TBL_Employees[[#This Row],[Annual Salary]],0)</f>
        <v>0</v>
      </c>
      <c r="R921" s="7">
        <f>TBL_Employees[[#This Row],[Bonus Amount]]+TBL_Employees[[#This Row],[Annual Salary]]</f>
        <v>96598</v>
      </c>
      <c r="S921" s="6">
        <f>YEAR(TBL_Employees[[#This Row],[Hire Date]])</f>
        <v>2020</v>
      </c>
      <c r="T921" s="6">
        <f>WEEKNUM(TBL_Employees[[#This Row],[Hire Date]],1)</f>
        <v>6</v>
      </c>
      <c r="U921" s="6" t="str">
        <f>TEXT(TBL_Employees[[#This Row],[Hire Date]],"dddd")</f>
        <v>Monday</v>
      </c>
    </row>
    <row r="922" spans="1:21" x14ac:dyDescent="0.2">
      <c r="A922" s="15" t="s">
        <v>1532</v>
      </c>
      <c r="B922" s="15" t="s">
        <v>1851</v>
      </c>
      <c r="C922" s="15" t="s">
        <v>62</v>
      </c>
      <c r="D922" s="15" t="s">
        <v>50</v>
      </c>
      <c r="E922" s="15" t="s">
        <v>44</v>
      </c>
      <c r="F922" s="15" t="s">
        <v>17</v>
      </c>
      <c r="G922" s="15" t="s">
        <v>24</v>
      </c>
      <c r="H922" s="15">
        <v>64</v>
      </c>
      <c r="I922" s="15">
        <v>37762</v>
      </c>
      <c r="J922" s="15">
        <v>106444</v>
      </c>
      <c r="K922" s="15">
        <v>0.05</v>
      </c>
      <c r="L922" s="15" t="s">
        <v>19</v>
      </c>
      <c r="M922" s="15" t="s">
        <v>39</v>
      </c>
      <c r="N922" s="17" t="s">
        <v>21</v>
      </c>
      <c r="O922" s="5" t="str">
        <f>IF(LEN(TBL_Employees[[#This Row],[Exit Date]])&gt;0,"Not_Active","Active")</f>
        <v>Active</v>
      </c>
      <c r="P922" s="6">
        <f>IF(TBL_Employees[[#This Row],[Emp_status]]="Not_Active",0,1)</f>
        <v>1</v>
      </c>
      <c r="Q922" s="7">
        <f>IFERROR(TBL_Employees[[#This Row],[Bonus %]]*TBL_Employees[[#This Row],[Annual Salary]],0)</f>
        <v>5322.2000000000007</v>
      </c>
      <c r="R922" s="7">
        <f>TBL_Employees[[#This Row],[Bonus Amount]]+TBL_Employees[[#This Row],[Annual Salary]]</f>
        <v>111766.2</v>
      </c>
      <c r="S922" s="6">
        <f>YEAR(TBL_Employees[[#This Row],[Hire Date]])</f>
        <v>2003</v>
      </c>
      <c r="T922" s="6">
        <f>WEEKNUM(TBL_Employees[[#This Row],[Hire Date]],1)</f>
        <v>21</v>
      </c>
      <c r="U922" s="6" t="str">
        <f>TEXT(TBL_Employees[[#This Row],[Hire Date]],"dddd")</f>
        <v>Wednesday</v>
      </c>
    </row>
    <row r="923" spans="1:21" x14ac:dyDescent="0.2">
      <c r="A923" s="15" t="s">
        <v>1852</v>
      </c>
      <c r="B923" s="15" t="s">
        <v>1853</v>
      </c>
      <c r="C923" s="15" t="s">
        <v>40</v>
      </c>
      <c r="D923" s="15" t="s">
        <v>15</v>
      </c>
      <c r="E923" s="15" t="s">
        <v>32</v>
      </c>
      <c r="F923" s="15" t="s">
        <v>28</v>
      </c>
      <c r="G923" s="15" t="s">
        <v>51</v>
      </c>
      <c r="H923" s="15">
        <v>31</v>
      </c>
      <c r="I923" s="15">
        <v>42957</v>
      </c>
      <c r="J923" s="15">
        <v>156931</v>
      </c>
      <c r="K923" s="15">
        <v>0.28000000000000003</v>
      </c>
      <c r="L923" s="15" t="s">
        <v>19</v>
      </c>
      <c r="M923" s="15" t="s">
        <v>63</v>
      </c>
      <c r="N923" s="17" t="s">
        <v>21</v>
      </c>
      <c r="O923" s="5" t="str">
        <f>IF(LEN(TBL_Employees[[#This Row],[Exit Date]])&gt;0,"Not_Active","Active")</f>
        <v>Active</v>
      </c>
      <c r="P923" s="6">
        <f>IF(TBL_Employees[[#This Row],[Emp_status]]="Not_Active",0,1)</f>
        <v>1</v>
      </c>
      <c r="Q923" s="7">
        <f>IFERROR(TBL_Employees[[#This Row],[Bonus %]]*TBL_Employees[[#This Row],[Annual Salary]],0)</f>
        <v>43940.680000000008</v>
      </c>
      <c r="R923" s="7">
        <f>TBL_Employees[[#This Row],[Bonus Amount]]+TBL_Employees[[#This Row],[Annual Salary]]</f>
        <v>200871.67999999999</v>
      </c>
      <c r="S923" s="6">
        <f>YEAR(TBL_Employees[[#This Row],[Hire Date]])</f>
        <v>2017</v>
      </c>
      <c r="T923" s="6">
        <f>WEEKNUM(TBL_Employees[[#This Row],[Hire Date]],1)</f>
        <v>32</v>
      </c>
      <c r="U923" s="6" t="str">
        <f>TEXT(TBL_Employees[[#This Row],[Hire Date]],"dddd")</f>
        <v>Thursday</v>
      </c>
    </row>
    <row r="924" spans="1:21" x14ac:dyDescent="0.2">
      <c r="A924" s="15" t="s">
        <v>1854</v>
      </c>
      <c r="B924" s="15" t="s">
        <v>1855</v>
      </c>
      <c r="C924" s="15" t="s">
        <v>40</v>
      </c>
      <c r="D924" s="15" t="s">
        <v>43</v>
      </c>
      <c r="E924" s="15" t="s">
        <v>16</v>
      </c>
      <c r="F924" s="15" t="s">
        <v>17</v>
      </c>
      <c r="G924" s="15" t="s">
        <v>51</v>
      </c>
      <c r="H924" s="15">
        <v>43</v>
      </c>
      <c r="I924" s="15">
        <v>41928</v>
      </c>
      <c r="J924" s="15">
        <v>171360</v>
      </c>
      <c r="K924" s="15">
        <v>0.23</v>
      </c>
      <c r="L924" s="15" t="s">
        <v>52</v>
      </c>
      <c r="M924" s="15" t="s">
        <v>81</v>
      </c>
      <c r="N924" s="17" t="s">
        <v>21</v>
      </c>
      <c r="O924" s="5" t="str">
        <f>IF(LEN(TBL_Employees[[#This Row],[Exit Date]])&gt;0,"Not_Active","Active")</f>
        <v>Active</v>
      </c>
      <c r="P924" s="6">
        <f>IF(TBL_Employees[[#This Row],[Emp_status]]="Not_Active",0,1)</f>
        <v>1</v>
      </c>
      <c r="Q924" s="7">
        <f>IFERROR(TBL_Employees[[#This Row],[Bonus %]]*TBL_Employees[[#This Row],[Annual Salary]],0)</f>
        <v>39412.800000000003</v>
      </c>
      <c r="R924" s="7">
        <f>TBL_Employees[[#This Row],[Bonus Amount]]+TBL_Employees[[#This Row],[Annual Salary]]</f>
        <v>210772.8</v>
      </c>
      <c r="S924" s="6">
        <f>YEAR(TBL_Employees[[#This Row],[Hire Date]])</f>
        <v>2014</v>
      </c>
      <c r="T924" s="6">
        <f>WEEKNUM(TBL_Employees[[#This Row],[Hire Date]],1)</f>
        <v>42</v>
      </c>
      <c r="U924" s="6" t="str">
        <f>TEXT(TBL_Employees[[#This Row],[Hire Date]],"dddd")</f>
        <v>Thursday</v>
      </c>
    </row>
    <row r="925" spans="1:21" x14ac:dyDescent="0.2">
      <c r="A925" s="15" t="s">
        <v>1856</v>
      </c>
      <c r="B925" s="15" t="s">
        <v>1857</v>
      </c>
      <c r="C925" s="15" t="s">
        <v>26</v>
      </c>
      <c r="D925" s="15" t="s">
        <v>27</v>
      </c>
      <c r="E925" s="15" t="s">
        <v>16</v>
      </c>
      <c r="F925" s="15" t="s">
        <v>17</v>
      </c>
      <c r="G925" s="15" t="s">
        <v>18</v>
      </c>
      <c r="H925" s="15">
        <v>45</v>
      </c>
      <c r="I925" s="15">
        <v>39908</v>
      </c>
      <c r="J925" s="15">
        <v>64505</v>
      </c>
      <c r="K925" s="15">
        <v>0</v>
      </c>
      <c r="L925" s="15" t="s">
        <v>19</v>
      </c>
      <c r="M925" s="15" t="s">
        <v>45</v>
      </c>
      <c r="N925" s="17" t="s">
        <v>21</v>
      </c>
      <c r="O925" s="5" t="str">
        <f>IF(LEN(TBL_Employees[[#This Row],[Exit Date]])&gt;0,"Not_Active","Active")</f>
        <v>Active</v>
      </c>
      <c r="P925" s="6">
        <f>IF(TBL_Employees[[#This Row],[Emp_status]]="Not_Active",0,1)</f>
        <v>1</v>
      </c>
      <c r="Q925" s="7">
        <f>IFERROR(TBL_Employees[[#This Row],[Bonus %]]*TBL_Employees[[#This Row],[Annual Salary]],0)</f>
        <v>0</v>
      </c>
      <c r="R925" s="7">
        <f>TBL_Employees[[#This Row],[Bonus Amount]]+TBL_Employees[[#This Row],[Annual Salary]]</f>
        <v>64505</v>
      </c>
      <c r="S925" s="6">
        <f>YEAR(TBL_Employees[[#This Row],[Hire Date]])</f>
        <v>2009</v>
      </c>
      <c r="T925" s="6">
        <f>WEEKNUM(TBL_Employees[[#This Row],[Hire Date]],1)</f>
        <v>15</v>
      </c>
      <c r="U925" s="6" t="str">
        <f>TEXT(TBL_Employees[[#This Row],[Hire Date]],"dddd")</f>
        <v>Sunday</v>
      </c>
    </row>
    <row r="926" spans="1:21" x14ac:dyDescent="0.2">
      <c r="A926" s="15" t="s">
        <v>206</v>
      </c>
      <c r="B926" s="15" t="s">
        <v>1858</v>
      </c>
      <c r="C926" s="15" t="s">
        <v>97</v>
      </c>
      <c r="D926" s="15" t="s">
        <v>31</v>
      </c>
      <c r="E926" s="15" t="s">
        <v>44</v>
      </c>
      <c r="F926" s="15" t="s">
        <v>28</v>
      </c>
      <c r="G926" s="15" t="s">
        <v>51</v>
      </c>
      <c r="H926" s="15">
        <v>32</v>
      </c>
      <c r="I926" s="15">
        <v>44478</v>
      </c>
      <c r="J926" s="15">
        <v>102298</v>
      </c>
      <c r="K926" s="15">
        <v>0.13</v>
      </c>
      <c r="L926" s="15" t="s">
        <v>52</v>
      </c>
      <c r="M926" s="15" t="s">
        <v>66</v>
      </c>
      <c r="N926" s="17" t="s">
        <v>21</v>
      </c>
      <c r="O926" s="5" t="str">
        <f>IF(LEN(TBL_Employees[[#This Row],[Exit Date]])&gt;0,"Not_Active","Active")</f>
        <v>Active</v>
      </c>
      <c r="P926" s="6">
        <f>IF(TBL_Employees[[#This Row],[Emp_status]]="Not_Active",0,1)</f>
        <v>1</v>
      </c>
      <c r="Q926" s="7">
        <f>IFERROR(TBL_Employees[[#This Row],[Bonus %]]*TBL_Employees[[#This Row],[Annual Salary]],0)</f>
        <v>13298.74</v>
      </c>
      <c r="R926" s="7">
        <f>TBL_Employees[[#This Row],[Bonus Amount]]+TBL_Employees[[#This Row],[Annual Salary]]</f>
        <v>115596.74</v>
      </c>
      <c r="S926" s="6">
        <f>YEAR(TBL_Employees[[#This Row],[Hire Date]])</f>
        <v>2021</v>
      </c>
      <c r="T926" s="6">
        <f>WEEKNUM(TBL_Employees[[#This Row],[Hire Date]],1)</f>
        <v>41</v>
      </c>
      <c r="U926" s="6" t="str">
        <f>TEXT(TBL_Employees[[#This Row],[Hire Date]],"dddd")</f>
        <v>Saturday</v>
      </c>
    </row>
    <row r="927" spans="1:21" x14ac:dyDescent="0.2">
      <c r="A927" s="15" t="s">
        <v>1859</v>
      </c>
      <c r="B927" s="15" t="s">
        <v>1860</v>
      </c>
      <c r="C927" s="15" t="s">
        <v>61</v>
      </c>
      <c r="D927" s="15" t="s">
        <v>50</v>
      </c>
      <c r="E927" s="15" t="s">
        <v>32</v>
      </c>
      <c r="F927" s="15" t="s">
        <v>17</v>
      </c>
      <c r="G927" s="15" t="s">
        <v>51</v>
      </c>
      <c r="H927" s="15">
        <v>27</v>
      </c>
      <c r="I927" s="15">
        <v>43721</v>
      </c>
      <c r="J927" s="15">
        <v>133297</v>
      </c>
      <c r="K927" s="15">
        <v>0.13</v>
      </c>
      <c r="L927" s="15" t="s">
        <v>52</v>
      </c>
      <c r="M927" s="15" t="s">
        <v>66</v>
      </c>
      <c r="N927" s="17" t="s">
        <v>21</v>
      </c>
      <c r="O927" s="5" t="str">
        <f>IF(LEN(TBL_Employees[[#This Row],[Exit Date]])&gt;0,"Not_Active","Active")</f>
        <v>Active</v>
      </c>
      <c r="P927" s="6">
        <f>IF(TBL_Employees[[#This Row],[Emp_status]]="Not_Active",0,1)</f>
        <v>1</v>
      </c>
      <c r="Q927" s="7">
        <f>IFERROR(TBL_Employees[[#This Row],[Bonus %]]*TBL_Employees[[#This Row],[Annual Salary]],0)</f>
        <v>17328.61</v>
      </c>
      <c r="R927" s="7">
        <f>TBL_Employees[[#This Row],[Bonus Amount]]+TBL_Employees[[#This Row],[Annual Salary]]</f>
        <v>150625.60999999999</v>
      </c>
      <c r="S927" s="6">
        <f>YEAR(TBL_Employees[[#This Row],[Hire Date]])</f>
        <v>2019</v>
      </c>
      <c r="T927" s="6">
        <f>WEEKNUM(TBL_Employees[[#This Row],[Hire Date]],1)</f>
        <v>37</v>
      </c>
      <c r="U927" s="6" t="str">
        <f>TEXT(TBL_Employees[[#This Row],[Hire Date]],"dddd")</f>
        <v>Friday</v>
      </c>
    </row>
    <row r="928" spans="1:21" x14ac:dyDescent="0.2">
      <c r="A928" s="15" t="s">
        <v>194</v>
      </c>
      <c r="B928" s="15" t="s">
        <v>1861</v>
      </c>
      <c r="C928" s="15" t="s">
        <v>61</v>
      </c>
      <c r="D928" s="15" t="s">
        <v>23</v>
      </c>
      <c r="E928" s="15" t="s">
        <v>44</v>
      </c>
      <c r="F928" s="15" t="s">
        <v>17</v>
      </c>
      <c r="G928" s="15" t="s">
        <v>47</v>
      </c>
      <c r="H928" s="15">
        <v>25</v>
      </c>
      <c r="I928" s="15">
        <v>44272</v>
      </c>
      <c r="J928" s="15">
        <v>155080</v>
      </c>
      <c r="K928" s="15">
        <v>0.1</v>
      </c>
      <c r="L928" s="15" t="s">
        <v>19</v>
      </c>
      <c r="M928" s="15" t="s">
        <v>25</v>
      </c>
      <c r="N928" s="17" t="s">
        <v>21</v>
      </c>
      <c r="O928" s="5" t="str">
        <f>IF(LEN(TBL_Employees[[#This Row],[Exit Date]])&gt;0,"Not_Active","Active")</f>
        <v>Active</v>
      </c>
      <c r="P928" s="6">
        <f>IF(TBL_Employees[[#This Row],[Emp_status]]="Not_Active",0,1)</f>
        <v>1</v>
      </c>
      <c r="Q928" s="7">
        <f>IFERROR(TBL_Employees[[#This Row],[Bonus %]]*TBL_Employees[[#This Row],[Annual Salary]],0)</f>
        <v>15508</v>
      </c>
      <c r="R928" s="7">
        <f>TBL_Employees[[#This Row],[Bonus Amount]]+TBL_Employees[[#This Row],[Annual Salary]]</f>
        <v>170588</v>
      </c>
      <c r="S928" s="6">
        <f>YEAR(TBL_Employees[[#This Row],[Hire Date]])</f>
        <v>2021</v>
      </c>
      <c r="T928" s="6">
        <f>WEEKNUM(TBL_Employees[[#This Row],[Hire Date]],1)</f>
        <v>12</v>
      </c>
      <c r="U928" s="6" t="str">
        <f>TEXT(TBL_Employees[[#This Row],[Hire Date]],"dddd")</f>
        <v>Wednesday</v>
      </c>
    </row>
    <row r="929" spans="1:21" x14ac:dyDescent="0.2">
      <c r="A929" s="15" t="s">
        <v>1862</v>
      </c>
      <c r="B929" s="15" t="s">
        <v>1863</v>
      </c>
      <c r="C929" s="15" t="s">
        <v>42</v>
      </c>
      <c r="D929" s="15" t="s">
        <v>50</v>
      </c>
      <c r="E929" s="15" t="s">
        <v>44</v>
      </c>
      <c r="F929" s="15" t="s">
        <v>28</v>
      </c>
      <c r="G929" s="15" t="s">
        <v>18</v>
      </c>
      <c r="H929" s="15">
        <v>31</v>
      </c>
      <c r="I929" s="15">
        <v>43325</v>
      </c>
      <c r="J929" s="15">
        <v>81828</v>
      </c>
      <c r="K929" s="15">
        <v>0</v>
      </c>
      <c r="L929" s="15" t="s">
        <v>19</v>
      </c>
      <c r="M929" s="15" t="s">
        <v>45</v>
      </c>
      <c r="N929" s="17" t="s">
        <v>21</v>
      </c>
      <c r="O929" s="5" t="str">
        <f>IF(LEN(TBL_Employees[[#This Row],[Exit Date]])&gt;0,"Not_Active","Active")</f>
        <v>Active</v>
      </c>
      <c r="P929" s="6">
        <f>IF(TBL_Employees[[#This Row],[Emp_status]]="Not_Active",0,1)</f>
        <v>1</v>
      </c>
      <c r="Q929" s="7">
        <f>IFERROR(TBL_Employees[[#This Row],[Bonus %]]*TBL_Employees[[#This Row],[Annual Salary]],0)</f>
        <v>0</v>
      </c>
      <c r="R929" s="7">
        <f>TBL_Employees[[#This Row],[Bonus Amount]]+TBL_Employees[[#This Row],[Annual Salary]]</f>
        <v>81828</v>
      </c>
      <c r="S929" s="6">
        <f>YEAR(TBL_Employees[[#This Row],[Hire Date]])</f>
        <v>2018</v>
      </c>
      <c r="T929" s="6">
        <f>WEEKNUM(TBL_Employees[[#This Row],[Hire Date]],1)</f>
        <v>33</v>
      </c>
      <c r="U929" s="6" t="str">
        <f>TEXT(TBL_Employees[[#This Row],[Hire Date]],"dddd")</f>
        <v>Monday</v>
      </c>
    </row>
    <row r="930" spans="1:21" x14ac:dyDescent="0.2">
      <c r="A930" s="15" t="s">
        <v>1864</v>
      </c>
      <c r="B930" s="15" t="s">
        <v>1865</v>
      </c>
      <c r="C930" s="15" t="s">
        <v>61</v>
      </c>
      <c r="D930" s="15" t="s">
        <v>43</v>
      </c>
      <c r="E930" s="15" t="s">
        <v>32</v>
      </c>
      <c r="F930" s="15" t="s">
        <v>17</v>
      </c>
      <c r="G930" s="15" t="s">
        <v>24</v>
      </c>
      <c r="H930" s="15">
        <v>65</v>
      </c>
      <c r="I930" s="15">
        <v>36823</v>
      </c>
      <c r="J930" s="15">
        <v>149417</v>
      </c>
      <c r="K930" s="15">
        <v>0.13</v>
      </c>
      <c r="L930" s="15" t="s">
        <v>33</v>
      </c>
      <c r="M930" s="15" t="s">
        <v>34</v>
      </c>
      <c r="N930" s="17" t="s">
        <v>21</v>
      </c>
      <c r="O930" s="5" t="str">
        <f>IF(LEN(TBL_Employees[[#This Row],[Exit Date]])&gt;0,"Not_Active","Active")</f>
        <v>Active</v>
      </c>
      <c r="P930" s="6">
        <f>IF(TBL_Employees[[#This Row],[Emp_status]]="Not_Active",0,1)</f>
        <v>1</v>
      </c>
      <c r="Q930" s="7">
        <f>IFERROR(TBL_Employees[[#This Row],[Bonus %]]*TBL_Employees[[#This Row],[Annual Salary]],0)</f>
        <v>19424.21</v>
      </c>
      <c r="R930" s="7">
        <f>TBL_Employees[[#This Row],[Bonus Amount]]+TBL_Employees[[#This Row],[Annual Salary]]</f>
        <v>168841.21</v>
      </c>
      <c r="S930" s="6">
        <f>YEAR(TBL_Employees[[#This Row],[Hire Date]])</f>
        <v>2000</v>
      </c>
      <c r="T930" s="6">
        <f>WEEKNUM(TBL_Employees[[#This Row],[Hire Date]],1)</f>
        <v>44</v>
      </c>
      <c r="U930" s="6" t="str">
        <f>TEXT(TBL_Employees[[#This Row],[Hire Date]],"dddd")</f>
        <v>Tuesday</v>
      </c>
    </row>
    <row r="931" spans="1:21" x14ac:dyDescent="0.2">
      <c r="A931" s="15" t="s">
        <v>1866</v>
      </c>
      <c r="B931" s="15" t="s">
        <v>1867</v>
      </c>
      <c r="C931" s="15" t="s">
        <v>62</v>
      </c>
      <c r="D931" s="15" t="s">
        <v>50</v>
      </c>
      <c r="E931" s="15" t="s">
        <v>32</v>
      </c>
      <c r="F931" s="15" t="s">
        <v>28</v>
      </c>
      <c r="G931" s="15" t="s">
        <v>51</v>
      </c>
      <c r="H931" s="15">
        <v>50</v>
      </c>
      <c r="I931" s="15">
        <v>41024</v>
      </c>
      <c r="J931" s="15">
        <v>113269</v>
      </c>
      <c r="K931" s="15">
        <v>0.09</v>
      </c>
      <c r="L931" s="15" t="s">
        <v>52</v>
      </c>
      <c r="M931" s="15" t="s">
        <v>53</v>
      </c>
      <c r="N931" s="17" t="s">
        <v>21</v>
      </c>
      <c r="O931" s="5" t="str">
        <f>IF(LEN(TBL_Employees[[#This Row],[Exit Date]])&gt;0,"Not_Active","Active")</f>
        <v>Active</v>
      </c>
      <c r="P931" s="6">
        <f>IF(TBL_Employees[[#This Row],[Emp_status]]="Not_Active",0,1)</f>
        <v>1</v>
      </c>
      <c r="Q931" s="7">
        <f>IFERROR(TBL_Employees[[#This Row],[Bonus %]]*TBL_Employees[[#This Row],[Annual Salary]],0)</f>
        <v>10194.209999999999</v>
      </c>
      <c r="R931" s="7">
        <f>TBL_Employees[[#This Row],[Bonus Amount]]+TBL_Employees[[#This Row],[Annual Salary]]</f>
        <v>123463.20999999999</v>
      </c>
      <c r="S931" s="6">
        <f>YEAR(TBL_Employees[[#This Row],[Hire Date]])</f>
        <v>2012</v>
      </c>
      <c r="T931" s="6">
        <f>WEEKNUM(TBL_Employees[[#This Row],[Hire Date]],1)</f>
        <v>17</v>
      </c>
      <c r="U931" s="6" t="str">
        <f>TEXT(TBL_Employees[[#This Row],[Hire Date]],"dddd")</f>
        <v>Wednesday</v>
      </c>
    </row>
    <row r="932" spans="1:21" x14ac:dyDescent="0.2">
      <c r="A932" s="15" t="s">
        <v>384</v>
      </c>
      <c r="B932" s="15" t="s">
        <v>1868</v>
      </c>
      <c r="C932" s="15" t="s">
        <v>61</v>
      </c>
      <c r="D932" s="15" t="s">
        <v>27</v>
      </c>
      <c r="E932" s="15" t="s">
        <v>36</v>
      </c>
      <c r="F932" s="15" t="s">
        <v>28</v>
      </c>
      <c r="G932" s="15" t="s">
        <v>24</v>
      </c>
      <c r="H932" s="15">
        <v>46</v>
      </c>
      <c r="I932" s="15">
        <v>43085</v>
      </c>
      <c r="J932" s="15">
        <v>136716</v>
      </c>
      <c r="K932" s="15">
        <v>0.12</v>
      </c>
      <c r="L932" s="15" t="s">
        <v>19</v>
      </c>
      <c r="M932" s="15" t="s">
        <v>25</v>
      </c>
      <c r="N932" s="17" t="s">
        <v>21</v>
      </c>
      <c r="O932" s="5" t="str">
        <f>IF(LEN(TBL_Employees[[#This Row],[Exit Date]])&gt;0,"Not_Active","Active")</f>
        <v>Active</v>
      </c>
      <c r="P932" s="6">
        <f>IF(TBL_Employees[[#This Row],[Emp_status]]="Not_Active",0,1)</f>
        <v>1</v>
      </c>
      <c r="Q932" s="7">
        <f>IFERROR(TBL_Employees[[#This Row],[Bonus %]]*TBL_Employees[[#This Row],[Annual Salary]],0)</f>
        <v>16405.919999999998</v>
      </c>
      <c r="R932" s="7">
        <f>TBL_Employees[[#This Row],[Bonus Amount]]+TBL_Employees[[#This Row],[Annual Salary]]</f>
        <v>153121.91999999998</v>
      </c>
      <c r="S932" s="6">
        <f>YEAR(TBL_Employees[[#This Row],[Hire Date]])</f>
        <v>2017</v>
      </c>
      <c r="T932" s="6">
        <f>WEEKNUM(TBL_Employees[[#This Row],[Hire Date]],1)</f>
        <v>50</v>
      </c>
      <c r="U932" s="6" t="str">
        <f>TEXT(TBL_Employees[[#This Row],[Hire Date]],"dddd")</f>
        <v>Saturday</v>
      </c>
    </row>
    <row r="933" spans="1:21" x14ac:dyDescent="0.2">
      <c r="A933" s="15" t="s">
        <v>1869</v>
      </c>
      <c r="B933" s="15" t="s">
        <v>1870</v>
      </c>
      <c r="C933" s="15" t="s">
        <v>61</v>
      </c>
      <c r="D933" s="15" t="s">
        <v>50</v>
      </c>
      <c r="E933" s="15" t="s">
        <v>44</v>
      </c>
      <c r="F933" s="15" t="s">
        <v>28</v>
      </c>
      <c r="G933" s="15" t="s">
        <v>51</v>
      </c>
      <c r="H933" s="15">
        <v>54</v>
      </c>
      <c r="I933" s="15">
        <v>40836</v>
      </c>
      <c r="J933" s="15">
        <v>122644</v>
      </c>
      <c r="K933" s="15">
        <v>0.12</v>
      </c>
      <c r="L933" s="15" t="s">
        <v>19</v>
      </c>
      <c r="M933" s="15" t="s">
        <v>25</v>
      </c>
      <c r="N933" s="17" t="s">
        <v>21</v>
      </c>
      <c r="O933" s="5" t="str">
        <f>IF(LEN(TBL_Employees[[#This Row],[Exit Date]])&gt;0,"Not_Active","Active")</f>
        <v>Active</v>
      </c>
      <c r="P933" s="6">
        <f>IF(TBL_Employees[[#This Row],[Emp_status]]="Not_Active",0,1)</f>
        <v>1</v>
      </c>
      <c r="Q933" s="7">
        <f>IFERROR(TBL_Employees[[#This Row],[Bonus %]]*TBL_Employees[[#This Row],[Annual Salary]],0)</f>
        <v>14717.279999999999</v>
      </c>
      <c r="R933" s="7">
        <f>TBL_Employees[[#This Row],[Bonus Amount]]+TBL_Employees[[#This Row],[Annual Salary]]</f>
        <v>137361.28</v>
      </c>
      <c r="S933" s="6">
        <f>YEAR(TBL_Employees[[#This Row],[Hire Date]])</f>
        <v>2011</v>
      </c>
      <c r="T933" s="6">
        <f>WEEKNUM(TBL_Employees[[#This Row],[Hire Date]],1)</f>
        <v>43</v>
      </c>
      <c r="U933" s="6" t="str">
        <f>TEXT(TBL_Employees[[#This Row],[Hire Date]],"dddd")</f>
        <v>Thursday</v>
      </c>
    </row>
    <row r="934" spans="1:21" x14ac:dyDescent="0.2">
      <c r="A934" s="15" t="s">
        <v>1871</v>
      </c>
      <c r="B934" s="15" t="s">
        <v>1872</v>
      </c>
      <c r="C934" s="15" t="s">
        <v>62</v>
      </c>
      <c r="D934" s="15" t="s">
        <v>50</v>
      </c>
      <c r="E934" s="15" t="s">
        <v>16</v>
      </c>
      <c r="F934" s="15" t="s">
        <v>17</v>
      </c>
      <c r="G934" s="15" t="s">
        <v>24</v>
      </c>
      <c r="H934" s="15">
        <v>50</v>
      </c>
      <c r="I934" s="15">
        <v>36653</v>
      </c>
      <c r="J934" s="15">
        <v>106428</v>
      </c>
      <c r="K934" s="15">
        <v>7.0000000000000007E-2</v>
      </c>
      <c r="L934" s="15" t="s">
        <v>19</v>
      </c>
      <c r="M934" s="15" t="s">
        <v>20</v>
      </c>
      <c r="N934" s="17" t="s">
        <v>21</v>
      </c>
      <c r="O934" s="5" t="str">
        <f>IF(LEN(TBL_Employees[[#This Row],[Exit Date]])&gt;0,"Not_Active","Active")</f>
        <v>Active</v>
      </c>
      <c r="P934" s="6">
        <f>IF(TBL_Employees[[#This Row],[Emp_status]]="Not_Active",0,1)</f>
        <v>1</v>
      </c>
      <c r="Q934" s="7">
        <f>IFERROR(TBL_Employees[[#This Row],[Bonus %]]*TBL_Employees[[#This Row],[Annual Salary]],0)</f>
        <v>7449.9600000000009</v>
      </c>
      <c r="R934" s="7">
        <f>TBL_Employees[[#This Row],[Bonus Amount]]+TBL_Employees[[#This Row],[Annual Salary]]</f>
        <v>113877.96</v>
      </c>
      <c r="S934" s="6">
        <f>YEAR(TBL_Employees[[#This Row],[Hire Date]])</f>
        <v>2000</v>
      </c>
      <c r="T934" s="6">
        <f>WEEKNUM(TBL_Employees[[#This Row],[Hire Date]],1)</f>
        <v>20</v>
      </c>
      <c r="U934" s="6" t="str">
        <f>TEXT(TBL_Employees[[#This Row],[Hire Date]],"dddd")</f>
        <v>Sunday</v>
      </c>
    </row>
    <row r="935" spans="1:21" x14ac:dyDescent="0.2">
      <c r="A935" s="15" t="s">
        <v>1873</v>
      </c>
      <c r="B935" s="15" t="s">
        <v>1874</v>
      </c>
      <c r="C935" s="15" t="s">
        <v>14</v>
      </c>
      <c r="D935" s="15" t="s">
        <v>15</v>
      </c>
      <c r="E935" s="15" t="s">
        <v>32</v>
      </c>
      <c r="F935" s="15" t="s">
        <v>28</v>
      </c>
      <c r="G935" s="15" t="s">
        <v>18</v>
      </c>
      <c r="H935" s="15">
        <v>36</v>
      </c>
      <c r="I935" s="15">
        <v>39830</v>
      </c>
      <c r="J935" s="15">
        <v>238236</v>
      </c>
      <c r="K935" s="15">
        <v>0.31</v>
      </c>
      <c r="L935" s="15" t="s">
        <v>19</v>
      </c>
      <c r="M935" s="15" t="s">
        <v>63</v>
      </c>
      <c r="N935" s="17" t="s">
        <v>21</v>
      </c>
      <c r="O935" s="5" t="str">
        <f>IF(LEN(TBL_Employees[[#This Row],[Exit Date]])&gt;0,"Not_Active","Active")</f>
        <v>Active</v>
      </c>
      <c r="P935" s="6">
        <f>IF(TBL_Employees[[#This Row],[Emp_status]]="Not_Active",0,1)</f>
        <v>1</v>
      </c>
      <c r="Q935" s="7">
        <f>IFERROR(TBL_Employees[[#This Row],[Bonus %]]*TBL_Employees[[#This Row],[Annual Salary]],0)</f>
        <v>73853.16</v>
      </c>
      <c r="R935" s="7">
        <f>TBL_Employees[[#This Row],[Bonus Amount]]+TBL_Employees[[#This Row],[Annual Salary]]</f>
        <v>312089.16000000003</v>
      </c>
      <c r="S935" s="6">
        <f>YEAR(TBL_Employees[[#This Row],[Hire Date]])</f>
        <v>2009</v>
      </c>
      <c r="T935" s="6">
        <f>WEEKNUM(TBL_Employees[[#This Row],[Hire Date]],1)</f>
        <v>3</v>
      </c>
      <c r="U935" s="6" t="str">
        <f>TEXT(TBL_Employees[[#This Row],[Hire Date]],"dddd")</f>
        <v>Saturday</v>
      </c>
    </row>
    <row r="936" spans="1:21" x14ac:dyDescent="0.2">
      <c r="A936" s="15" t="s">
        <v>1875</v>
      </c>
      <c r="B936" s="15" t="s">
        <v>1876</v>
      </c>
      <c r="C936" s="15" t="s">
        <v>40</v>
      </c>
      <c r="D936" s="15" t="s">
        <v>15</v>
      </c>
      <c r="E936" s="15" t="s">
        <v>32</v>
      </c>
      <c r="F936" s="15" t="s">
        <v>17</v>
      </c>
      <c r="G936" s="15" t="s">
        <v>18</v>
      </c>
      <c r="H936" s="15">
        <v>64</v>
      </c>
      <c r="I936" s="15">
        <v>41264</v>
      </c>
      <c r="J936" s="15">
        <v>153253</v>
      </c>
      <c r="K936" s="15">
        <v>0.24</v>
      </c>
      <c r="L936" s="15" t="s">
        <v>19</v>
      </c>
      <c r="M936" s="15" t="s">
        <v>25</v>
      </c>
      <c r="N936" s="17" t="s">
        <v>21</v>
      </c>
      <c r="O936" s="5" t="str">
        <f>IF(LEN(TBL_Employees[[#This Row],[Exit Date]])&gt;0,"Not_Active","Active")</f>
        <v>Active</v>
      </c>
      <c r="P936" s="6">
        <f>IF(TBL_Employees[[#This Row],[Emp_status]]="Not_Active",0,1)</f>
        <v>1</v>
      </c>
      <c r="Q936" s="7">
        <f>IFERROR(TBL_Employees[[#This Row],[Bonus %]]*TBL_Employees[[#This Row],[Annual Salary]],0)</f>
        <v>36780.720000000001</v>
      </c>
      <c r="R936" s="7">
        <f>TBL_Employees[[#This Row],[Bonus Amount]]+TBL_Employees[[#This Row],[Annual Salary]]</f>
        <v>190033.72</v>
      </c>
      <c r="S936" s="6">
        <f>YEAR(TBL_Employees[[#This Row],[Hire Date]])</f>
        <v>2012</v>
      </c>
      <c r="T936" s="6">
        <f>WEEKNUM(TBL_Employees[[#This Row],[Hire Date]],1)</f>
        <v>51</v>
      </c>
      <c r="U936" s="6" t="str">
        <f>TEXT(TBL_Employees[[#This Row],[Hire Date]],"dddd")</f>
        <v>Friday</v>
      </c>
    </row>
    <row r="937" spans="1:21" x14ac:dyDescent="0.2">
      <c r="A937" s="15" t="s">
        <v>1877</v>
      </c>
      <c r="B937" s="15" t="s">
        <v>1878</v>
      </c>
      <c r="C937" s="15" t="s">
        <v>62</v>
      </c>
      <c r="D937" s="15" t="s">
        <v>65</v>
      </c>
      <c r="E937" s="15" t="s">
        <v>36</v>
      </c>
      <c r="F937" s="15" t="s">
        <v>17</v>
      </c>
      <c r="G937" s="15" t="s">
        <v>18</v>
      </c>
      <c r="H937" s="15">
        <v>34</v>
      </c>
      <c r="I937" s="15">
        <v>41915</v>
      </c>
      <c r="J937" s="15">
        <v>103707</v>
      </c>
      <c r="K937" s="15">
        <v>0.09</v>
      </c>
      <c r="L937" s="15" t="s">
        <v>19</v>
      </c>
      <c r="M937" s="15" t="s">
        <v>29</v>
      </c>
      <c r="N937" s="17" t="s">
        <v>21</v>
      </c>
      <c r="O937" s="5" t="str">
        <f>IF(LEN(TBL_Employees[[#This Row],[Exit Date]])&gt;0,"Not_Active","Active")</f>
        <v>Active</v>
      </c>
      <c r="P937" s="6">
        <f>IF(TBL_Employees[[#This Row],[Emp_status]]="Not_Active",0,1)</f>
        <v>1</v>
      </c>
      <c r="Q937" s="7">
        <f>IFERROR(TBL_Employees[[#This Row],[Bonus %]]*TBL_Employees[[#This Row],[Annual Salary]],0)</f>
        <v>9333.6299999999992</v>
      </c>
      <c r="R937" s="7">
        <f>TBL_Employees[[#This Row],[Bonus Amount]]+TBL_Employees[[#This Row],[Annual Salary]]</f>
        <v>113040.63</v>
      </c>
      <c r="S937" s="6">
        <f>YEAR(TBL_Employees[[#This Row],[Hire Date]])</f>
        <v>2014</v>
      </c>
      <c r="T937" s="6">
        <f>WEEKNUM(TBL_Employees[[#This Row],[Hire Date]],1)</f>
        <v>40</v>
      </c>
      <c r="U937" s="6" t="str">
        <f>TEXT(TBL_Employees[[#This Row],[Hire Date]],"dddd")</f>
        <v>Friday</v>
      </c>
    </row>
    <row r="938" spans="1:21" x14ac:dyDescent="0.2">
      <c r="A938" s="15" t="s">
        <v>1879</v>
      </c>
      <c r="B938" s="15" t="s">
        <v>1880</v>
      </c>
      <c r="C938" s="15" t="s">
        <v>14</v>
      </c>
      <c r="D938" s="15" t="s">
        <v>65</v>
      </c>
      <c r="E938" s="15" t="s">
        <v>44</v>
      </c>
      <c r="F938" s="15" t="s">
        <v>17</v>
      </c>
      <c r="G938" s="15" t="s">
        <v>18</v>
      </c>
      <c r="H938" s="15">
        <v>41</v>
      </c>
      <c r="I938" s="15">
        <v>41130</v>
      </c>
      <c r="J938" s="15">
        <v>245360</v>
      </c>
      <c r="K938" s="15">
        <v>0.37</v>
      </c>
      <c r="L938" s="15" t="s">
        <v>19</v>
      </c>
      <c r="M938" s="15" t="s">
        <v>25</v>
      </c>
      <c r="N938" s="17" t="s">
        <v>21</v>
      </c>
      <c r="O938" s="5" t="str">
        <f>IF(LEN(TBL_Employees[[#This Row],[Exit Date]])&gt;0,"Not_Active","Active")</f>
        <v>Active</v>
      </c>
      <c r="P938" s="6">
        <f>IF(TBL_Employees[[#This Row],[Emp_status]]="Not_Active",0,1)</f>
        <v>1</v>
      </c>
      <c r="Q938" s="7">
        <f>IFERROR(TBL_Employees[[#This Row],[Bonus %]]*TBL_Employees[[#This Row],[Annual Salary]],0)</f>
        <v>90783.2</v>
      </c>
      <c r="R938" s="7">
        <f>TBL_Employees[[#This Row],[Bonus Amount]]+TBL_Employees[[#This Row],[Annual Salary]]</f>
        <v>336143.2</v>
      </c>
      <c r="S938" s="6">
        <f>YEAR(TBL_Employees[[#This Row],[Hire Date]])</f>
        <v>2012</v>
      </c>
      <c r="T938" s="6">
        <f>WEEKNUM(TBL_Employees[[#This Row],[Hire Date]],1)</f>
        <v>32</v>
      </c>
      <c r="U938" s="6" t="str">
        <f>TEXT(TBL_Employees[[#This Row],[Hire Date]],"dddd")</f>
        <v>Thursday</v>
      </c>
    </row>
    <row r="939" spans="1:21" x14ac:dyDescent="0.2">
      <c r="A939" s="15" t="s">
        <v>1881</v>
      </c>
      <c r="B939" s="15" t="s">
        <v>1882</v>
      </c>
      <c r="C939" s="15" t="s">
        <v>86</v>
      </c>
      <c r="D939" s="15" t="s">
        <v>31</v>
      </c>
      <c r="E939" s="15" t="s">
        <v>44</v>
      </c>
      <c r="F939" s="15" t="s">
        <v>28</v>
      </c>
      <c r="G939" s="15" t="s">
        <v>24</v>
      </c>
      <c r="H939" s="15">
        <v>25</v>
      </c>
      <c r="I939" s="15">
        <v>44385</v>
      </c>
      <c r="J939" s="15">
        <v>67275</v>
      </c>
      <c r="K939" s="15">
        <v>0</v>
      </c>
      <c r="L939" s="15" t="s">
        <v>19</v>
      </c>
      <c r="M939" s="15" t="s">
        <v>29</v>
      </c>
      <c r="N939" s="17" t="s">
        <v>21</v>
      </c>
      <c r="O939" s="5" t="str">
        <f>IF(LEN(TBL_Employees[[#This Row],[Exit Date]])&gt;0,"Not_Active","Active")</f>
        <v>Active</v>
      </c>
      <c r="P939" s="6">
        <f>IF(TBL_Employees[[#This Row],[Emp_status]]="Not_Active",0,1)</f>
        <v>1</v>
      </c>
      <c r="Q939" s="7">
        <f>IFERROR(TBL_Employees[[#This Row],[Bonus %]]*TBL_Employees[[#This Row],[Annual Salary]],0)</f>
        <v>0</v>
      </c>
      <c r="R939" s="7">
        <f>TBL_Employees[[#This Row],[Bonus Amount]]+TBL_Employees[[#This Row],[Annual Salary]]</f>
        <v>67275</v>
      </c>
      <c r="S939" s="6">
        <f>YEAR(TBL_Employees[[#This Row],[Hire Date]])</f>
        <v>2021</v>
      </c>
      <c r="T939" s="6">
        <f>WEEKNUM(TBL_Employees[[#This Row],[Hire Date]],1)</f>
        <v>28</v>
      </c>
      <c r="U939" s="6" t="str">
        <f>TEXT(TBL_Employees[[#This Row],[Hire Date]],"dddd")</f>
        <v>Thursday</v>
      </c>
    </row>
    <row r="940" spans="1:21" x14ac:dyDescent="0.2">
      <c r="A940" s="15" t="s">
        <v>1883</v>
      </c>
      <c r="B940" s="15" t="s">
        <v>1884</v>
      </c>
      <c r="C940" s="15" t="s">
        <v>62</v>
      </c>
      <c r="D940" s="15" t="s">
        <v>27</v>
      </c>
      <c r="E940" s="15" t="s">
        <v>36</v>
      </c>
      <c r="F940" s="15" t="s">
        <v>28</v>
      </c>
      <c r="G940" s="15" t="s">
        <v>24</v>
      </c>
      <c r="H940" s="15">
        <v>45</v>
      </c>
      <c r="I940" s="15">
        <v>42026</v>
      </c>
      <c r="J940" s="15">
        <v>101288</v>
      </c>
      <c r="K940" s="15">
        <v>0.1</v>
      </c>
      <c r="L940" s="15" t="s">
        <v>19</v>
      </c>
      <c r="M940" s="15" t="s">
        <v>39</v>
      </c>
      <c r="N940" s="17" t="s">
        <v>21</v>
      </c>
      <c r="O940" s="5" t="str">
        <f>IF(LEN(TBL_Employees[[#This Row],[Exit Date]])&gt;0,"Not_Active","Active")</f>
        <v>Active</v>
      </c>
      <c r="P940" s="6">
        <f>IF(TBL_Employees[[#This Row],[Emp_status]]="Not_Active",0,1)</f>
        <v>1</v>
      </c>
      <c r="Q940" s="7">
        <f>IFERROR(TBL_Employees[[#This Row],[Bonus %]]*TBL_Employees[[#This Row],[Annual Salary]],0)</f>
        <v>10128.800000000001</v>
      </c>
      <c r="R940" s="7">
        <f>TBL_Employees[[#This Row],[Bonus Amount]]+TBL_Employees[[#This Row],[Annual Salary]]</f>
        <v>111416.8</v>
      </c>
      <c r="S940" s="6">
        <f>YEAR(TBL_Employees[[#This Row],[Hire Date]])</f>
        <v>2015</v>
      </c>
      <c r="T940" s="6">
        <f>WEEKNUM(TBL_Employees[[#This Row],[Hire Date]],1)</f>
        <v>4</v>
      </c>
      <c r="U940" s="6" t="str">
        <f>TEXT(TBL_Employees[[#This Row],[Hire Date]],"dddd")</f>
        <v>Thursday</v>
      </c>
    </row>
    <row r="941" spans="1:21" x14ac:dyDescent="0.2">
      <c r="A941" s="15" t="s">
        <v>560</v>
      </c>
      <c r="B941" s="15" t="s">
        <v>1885</v>
      </c>
      <c r="C941" s="15" t="s">
        <v>40</v>
      </c>
      <c r="D941" s="15" t="s">
        <v>23</v>
      </c>
      <c r="E941" s="15" t="s">
        <v>44</v>
      </c>
      <c r="F941" s="15" t="s">
        <v>17</v>
      </c>
      <c r="G941" s="15" t="s">
        <v>51</v>
      </c>
      <c r="H941" s="15">
        <v>52</v>
      </c>
      <c r="I941" s="15">
        <v>34209</v>
      </c>
      <c r="J941" s="15">
        <v>177443</v>
      </c>
      <c r="K941" s="15">
        <v>0.25</v>
      </c>
      <c r="L941" s="15" t="s">
        <v>52</v>
      </c>
      <c r="M941" s="15" t="s">
        <v>53</v>
      </c>
      <c r="N941" s="17" t="s">
        <v>21</v>
      </c>
      <c r="O941" s="5" t="str">
        <f>IF(LEN(TBL_Employees[[#This Row],[Exit Date]])&gt;0,"Not_Active","Active")</f>
        <v>Active</v>
      </c>
      <c r="P941" s="6">
        <f>IF(TBL_Employees[[#This Row],[Emp_status]]="Not_Active",0,1)</f>
        <v>1</v>
      </c>
      <c r="Q941" s="7">
        <f>IFERROR(TBL_Employees[[#This Row],[Bonus %]]*TBL_Employees[[#This Row],[Annual Salary]],0)</f>
        <v>44360.75</v>
      </c>
      <c r="R941" s="7">
        <f>TBL_Employees[[#This Row],[Bonus Amount]]+TBL_Employees[[#This Row],[Annual Salary]]</f>
        <v>221803.75</v>
      </c>
      <c r="S941" s="6">
        <f>YEAR(TBL_Employees[[#This Row],[Hire Date]])</f>
        <v>1993</v>
      </c>
      <c r="T941" s="6">
        <f>WEEKNUM(TBL_Employees[[#This Row],[Hire Date]],1)</f>
        <v>35</v>
      </c>
      <c r="U941" s="6" t="str">
        <f>TEXT(TBL_Employees[[#This Row],[Hire Date]],"dddd")</f>
        <v>Saturday</v>
      </c>
    </row>
    <row r="942" spans="1:21" x14ac:dyDescent="0.2">
      <c r="A942" s="15" t="s">
        <v>1886</v>
      </c>
      <c r="B942" s="15" t="s">
        <v>1887</v>
      </c>
      <c r="C942" s="15" t="s">
        <v>38</v>
      </c>
      <c r="D942" s="15" t="s">
        <v>27</v>
      </c>
      <c r="E942" s="15" t="s">
        <v>36</v>
      </c>
      <c r="F942" s="15" t="s">
        <v>17</v>
      </c>
      <c r="G942" s="15" t="s">
        <v>47</v>
      </c>
      <c r="H942" s="15">
        <v>37</v>
      </c>
      <c r="I942" s="15">
        <v>42487</v>
      </c>
      <c r="J942" s="15">
        <v>91400</v>
      </c>
      <c r="K942" s="15">
        <v>0</v>
      </c>
      <c r="L942" s="15" t="s">
        <v>19</v>
      </c>
      <c r="M942" s="15" t="s">
        <v>20</v>
      </c>
      <c r="N942" s="17" t="s">
        <v>21</v>
      </c>
      <c r="O942" s="5" t="str">
        <f>IF(LEN(TBL_Employees[[#This Row],[Exit Date]])&gt;0,"Not_Active","Active")</f>
        <v>Active</v>
      </c>
      <c r="P942" s="6">
        <f>IF(TBL_Employees[[#This Row],[Emp_status]]="Not_Active",0,1)</f>
        <v>1</v>
      </c>
      <c r="Q942" s="7">
        <f>IFERROR(TBL_Employees[[#This Row],[Bonus %]]*TBL_Employees[[#This Row],[Annual Salary]],0)</f>
        <v>0</v>
      </c>
      <c r="R942" s="7">
        <f>TBL_Employees[[#This Row],[Bonus Amount]]+TBL_Employees[[#This Row],[Annual Salary]]</f>
        <v>91400</v>
      </c>
      <c r="S942" s="6">
        <f>YEAR(TBL_Employees[[#This Row],[Hire Date]])</f>
        <v>2016</v>
      </c>
      <c r="T942" s="6">
        <f>WEEKNUM(TBL_Employees[[#This Row],[Hire Date]],1)</f>
        <v>18</v>
      </c>
      <c r="U942" s="6" t="str">
        <f>TEXT(TBL_Employees[[#This Row],[Hire Date]],"dddd")</f>
        <v>Wednesday</v>
      </c>
    </row>
    <row r="943" spans="1:21" x14ac:dyDescent="0.2">
      <c r="A943" s="15" t="s">
        <v>1888</v>
      </c>
      <c r="B943" s="15" t="s">
        <v>1889</v>
      </c>
      <c r="C943" s="15" t="s">
        <v>14</v>
      </c>
      <c r="D943" s="15" t="s">
        <v>23</v>
      </c>
      <c r="E943" s="15" t="s">
        <v>32</v>
      </c>
      <c r="F943" s="15" t="s">
        <v>28</v>
      </c>
      <c r="G943" s="15" t="s">
        <v>51</v>
      </c>
      <c r="H943" s="15">
        <v>44</v>
      </c>
      <c r="I943" s="15">
        <v>39335</v>
      </c>
      <c r="J943" s="15">
        <v>181247</v>
      </c>
      <c r="K943" s="15">
        <v>0.33</v>
      </c>
      <c r="L943" s="15" t="s">
        <v>52</v>
      </c>
      <c r="M943" s="15" t="s">
        <v>53</v>
      </c>
      <c r="N943" s="17" t="s">
        <v>21</v>
      </c>
      <c r="O943" s="5" t="str">
        <f>IF(LEN(TBL_Employees[[#This Row],[Exit Date]])&gt;0,"Not_Active","Active")</f>
        <v>Active</v>
      </c>
      <c r="P943" s="6">
        <f>IF(TBL_Employees[[#This Row],[Emp_status]]="Not_Active",0,1)</f>
        <v>1</v>
      </c>
      <c r="Q943" s="7">
        <f>IFERROR(TBL_Employees[[#This Row],[Bonus %]]*TBL_Employees[[#This Row],[Annual Salary]],0)</f>
        <v>59811.51</v>
      </c>
      <c r="R943" s="7">
        <f>TBL_Employees[[#This Row],[Bonus Amount]]+TBL_Employees[[#This Row],[Annual Salary]]</f>
        <v>241058.51</v>
      </c>
      <c r="S943" s="6">
        <f>YEAR(TBL_Employees[[#This Row],[Hire Date]])</f>
        <v>2007</v>
      </c>
      <c r="T943" s="6">
        <f>WEEKNUM(TBL_Employees[[#This Row],[Hire Date]],1)</f>
        <v>37</v>
      </c>
      <c r="U943" s="6" t="str">
        <f>TEXT(TBL_Employees[[#This Row],[Hire Date]],"dddd")</f>
        <v>Monday</v>
      </c>
    </row>
    <row r="944" spans="1:21" x14ac:dyDescent="0.2">
      <c r="A944" s="15" t="s">
        <v>1890</v>
      </c>
      <c r="B944" s="15" t="s">
        <v>1891</v>
      </c>
      <c r="C944" s="15" t="s">
        <v>61</v>
      </c>
      <c r="D944" s="15" t="s">
        <v>23</v>
      </c>
      <c r="E944" s="15" t="s">
        <v>16</v>
      </c>
      <c r="F944" s="15" t="s">
        <v>28</v>
      </c>
      <c r="G944" s="15" t="s">
        <v>47</v>
      </c>
      <c r="H944" s="15">
        <v>42</v>
      </c>
      <c r="I944" s="15">
        <v>37914</v>
      </c>
      <c r="J944" s="15">
        <v>135558</v>
      </c>
      <c r="K944" s="15">
        <v>0.14000000000000001</v>
      </c>
      <c r="L944" s="15" t="s">
        <v>19</v>
      </c>
      <c r="M944" s="15" t="s">
        <v>39</v>
      </c>
      <c r="N944" s="17" t="s">
        <v>21</v>
      </c>
      <c r="O944" s="5" t="str">
        <f>IF(LEN(TBL_Employees[[#This Row],[Exit Date]])&gt;0,"Not_Active","Active")</f>
        <v>Active</v>
      </c>
      <c r="P944" s="6">
        <f>IF(TBL_Employees[[#This Row],[Emp_status]]="Not_Active",0,1)</f>
        <v>1</v>
      </c>
      <c r="Q944" s="7">
        <f>IFERROR(TBL_Employees[[#This Row],[Bonus %]]*TBL_Employees[[#This Row],[Annual Salary]],0)</f>
        <v>18978.120000000003</v>
      </c>
      <c r="R944" s="7">
        <f>TBL_Employees[[#This Row],[Bonus Amount]]+TBL_Employees[[#This Row],[Annual Salary]]</f>
        <v>154536.12</v>
      </c>
      <c r="S944" s="6">
        <f>YEAR(TBL_Employees[[#This Row],[Hire Date]])</f>
        <v>2003</v>
      </c>
      <c r="T944" s="6">
        <f>WEEKNUM(TBL_Employees[[#This Row],[Hire Date]],1)</f>
        <v>43</v>
      </c>
      <c r="U944" s="6" t="str">
        <f>TEXT(TBL_Employees[[#This Row],[Hire Date]],"dddd")</f>
        <v>Monday</v>
      </c>
    </row>
    <row r="945" spans="1:21" x14ac:dyDescent="0.2">
      <c r="A945" s="15" t="s">
        <v>1892</v>
      </c>
      <c r="B945" s="15" t="s">
        <v>1443</v>
      </c>
      <c r="C945" s="15" t="s">
        <v>68</v>
      </c>
      <c r="D945" s="15" t="s">
        <v>65</v>
      </c>
      <c r="E945" s="15" t="s">
        <v>44</v>
      </c>
      <c r="F945" s="15" t="s">
        <v>28</v>
      </c>
      <c r="G945" s="15" t="s">
        <v>18</v>
      </c>
      <c r="H945" s="15">
        <v>49</v>
      </c>
      <c r="I945" s="15">
        <v>40894</v>
      </c>
      <c r="J945" s="15">
        <v>56878</v>
      </c>
      <c r="K945" s="15">
        <v>0</v>
      </c>
      <c r="L945" s="15" t="s">
        <v>19</v>
      </c>
      <c r="M945" s="15" t="s">
        <v>63</v>
      </c>
      <c r="N945" s="17" t="s">
        <v>21</v>
      </c>
      <c r="O945" s="5" t="str">
        <f>IF(LEN(TBL_Employees[[#This Row],[Exit Date]])&gt;0,"Not_Active","Active")</f>
        <v>Active</v>
      </c>
      <c r="P945" s="6">
        <f>IF(TBL_Employees[[#This Row],[Emp_status]]="Not_Active",0,1)</f>
        <v>1</v>
      </c>
      <c r="Q945" s="7">
        <f>IFERROR(TBL_Employees[[#This Row],[Bonus %]]*TBL_Employees[[#This Row],[Annual Salary]],0)</f>
        <v>0</v>
      </c>
      <c r="R945" s="7">
        <f>TBL_Employees[[#This Row],[Bonus Amount]]+TBL_Employees[[#This Row],[Annual Salary]]</f>
        <v>56878</v>
      </c>
      <c r="S945" s="6">
        <f>YEAR(TBL_Employees[[#This Row],[Hire Date]])</f>
        <v>2011</v>
      </c>
      <c r="T945" s="6">
        <f>WEEKNUM(TBL_Employees[[#This Row],[Hire Date]],1)</f>
        <v>51</v>
      </c>
      <c r="U945" s="6" t="str">
        <f>TEXT(TBL_Employees[[#This Row],[Hire Date]],"dddd")</f>
        <v>Saturday</v>
      </c>
    </row>
    <row r="946" spans="1:21" x14ac:dyDescent="0.2">
      <c r="A946" s="15" t="s">
        <v>213</v>
      </c>
      <c r="B946" s="15" t="s">
        <v>1893</v>
      </c>
      <c r="C946" s="15" t="s">
        <v>91</v>
      </c>
      <c r="D946" s="15" t="s">
        <v>27</v>
      </c>
      <c r="E946" s="15" t="s">
        <v>44</v>
      </c>
      <c r="F946" s="15" t="s">
        <v>28</v>
      </c>
      <c r="G946" s="15" t="s">
        <v>24</v>
      </c>
      <c r="H946" s="15">
        <v>34</v>
      </c>
      <c r="I946" s="15">
        <v>43728</v>
      </c>
      <c r="J946" s="15">
        <v>94735</v>
      </c>
      <c r="K946" s="15">
        <v>0</v>
      </c>
      <c r="L946" s="15" t="s">
        <v>33</v>
      </c>
      <c r="M946" s="15" t="s">
        <v>60</v>
      </c>
      <c r="N946" s="17" t="s">
        <v>21</v>
      </c>
      <c r="O946" s="5" t="str">
        <f>IF(LEN(TBL_Employees[[#This Row],[Exit Date]])&gt;0,"Not_Active","Active")</f>
        <v>Active</v>
      </c>
      <c r="P946" s="6">
        <f>IF(TBL_Employees[[#This Row],[Emp_status]]="Not_Active",0,1)</f>
        <v>1</v>
      </c>
      <c r="Q946" s="7">
        <f>IFERROR(TBL_Employees[[#This Row],[Bonus %]]*TBL_Employees[[#This Row],[Annual Salary]],0)</f>
        <v>0</v>
      </c>
      <c r="R946" s="7">
        <f>TBL_Employees[[#This Row],[Bonus Amount]]+TBL_Employees[[#This Row],[Annual Salary]]</f>
        <v>94735</v>
      </c>
      <c r="S946" s="6">
        <f>YEAR(TBL_Employees[[#This Row],[Hire Date]])</f>
        <v>2019</v>
      </c>
      <c r="T946" s="6">
        <f>WEEKNUM(TBL_Employees[[#This Row],[Hire Date]],1)</f>
        <v>38</v>
      </c>
      <c r="U946" s="6" t="str">
        <f>TEXT(TBL_Employees[[#This Row],[Hire Date]],"dddd")</f>
        <v>Friday</v>
      </c>
    </row>
    <row r="947" spans="1:21" x14ac:dyDescent="0.2">
      <c r="A947" s="15" t="s">
        <v>1894</v>
      </c>
      <c r="B947" s="15" t="s">
        <v>1895</v>
      </c>
      <c r="C947" s="15" t="s">
        <v>64</v>
      </c>
      <c r="D947" s="15" t="s">
        <v>50</v>
      </c>
      <c r="E947" s="15" t="s">
        <v>36</v>
      </c>
      <c r="F947" s="15" t="s">
        <v>28</v>
      </c>
      <c r="G947" s="15" t="s">
        <v>51</v>
      </c>
      <c r="H947" s="15">
        <v>39</v>
      </c>
      <c r="I947" s="15">
        <v>39229</v>
      </c>
      <c r="J947" s="15">
        <v>51234</v>
      </c>
      <c r="K947" s="15">
        <v>0</v>
      </c>
      <c r="L947" s="15" t="s">
        <v>19</v>
      </c>
      <c r="M947" s="15" t="s">
        <v>63</v>
      </c>
      <c r="N947" s="17" t="s">
        <v>21</v>
      </c>
      <c r="O947" s="5" t="str">
        <f>IF(LEN(TBL_Employees[[#This Row],[Exit Date]])&gt;0,"Not_Active","Active")</f>
        <v>Active</v>
      </c>
      <c r="P947" s="6">
        <f>IF(TBL_Employees[[#This Row],[Emp_status]]="Not_Active",0,1)</f>
        <v>1</v>
      </c>
      <c r="Q947" s="7">
        <f>IFERROR(TBL_Employees[[#This Row],[Bonus %]]*TBL_Employees[[#This Row],[Annual Salary]],0)</f>
        <v>0</v>
      </c>
      <c r="R947" s="7">
        <f>TBL_Employees[[#This Row],[Bonus Amount]]+TBL_Employees[[#This Row],[Annual Salary]]</f>
        <v>51234</v>
      </c>
      <c r="S947" s="6">
        <f>YEAR(TBL_Employees[[#This Row],[Hire Date]])</f>
        <v>2007</v>
      </c>
      <c r="T947" s="6">
        <f>WEEKNUM(TBL_Employees[[#This Row],[Hire Date]],1)</f>
        <v>22</v>
      </c>
      <c r="U947" s="6" t="str">
        <f>TEXT(TBL_Employees[[#This Row],[Hire Date]],"dddd")</f>
        <v>Sunday</v>
      </c>
    </row>
    <row r="948" spans="1:21" x14ac:dyDescent="0.2">
      <c r="A948" s="15" t="s">
        <v>1448</v>
      </c>
      <c r="B948" s="15" t="s">
        <v>1896</v>
      </c>
      <c r="C948" s="15" t="s">
        <v>14</v>
      </c>
      <c r="D948" s="15" t="s">
        <v>23</v>
      </c>
      <c r="E948" s="15" t="s">
        <v>44</v>
      </c>
      <c r="F948" s="15" t="s">
        <v>28</v>
      </c>
      <c r="G948" s="15" t="s">
        <v>24</v>
      </c>
      <c r="H948" s="15">
        <v>31</v>
      </c>
      <c r="I948" s="15">
        <v>42018</v>
      </c>
      <c r="J948" s="15">
        <v>230025</v>
      </c>
      <c r="K948" s="15">
        <v>0.34</v>
      </c>
      <c r="L948" s="15" t="s">
        <v>19</v>
      </c>
      <c r="M948" s="15" t="s">
        <v>39</v>
      </c>
      <c r="N948" s="17" t="s">
        <v>21</v>
      </c>
      <c r="O948" s="5" t="str">
        <f>IF(LEN(TBL_Employees[[#This Row],[Exit Date]])&gt;0,"Not_Active","Active")</f>
        <v>Active</v>
      </c>
      <c r="P948" s="6">
        <f>IF(TBL_Employees[[#This Row],[Emp_status]]="Not_Active",0,1)</f>
        <v>1</v>
      </c>
      <c r="Q948" s="7">
        <f>IFERROR(TBL_Employees[[#This Row],[Bonus %]]*TBL_Employees[[#This Row],[Annual Salary]],0)</f>
        <v>78208.5</v>
      </c>
      <c r="R948" s="7">
        <f>TBL_Employees[[#This Row],[Bonus Amount]]+TBL_Employees[[#This Row],[Annual Salary]]</f>
        <v>308233.5</v>
      </c>
      <c r="S948" s="6">
        <f>YEAR(TBL_Employees[[#This Row],[Hire Date]])</f>
        <v>2015</v>
      </c>
      <c r="T948" s="6">
        <f>WEEKNUM(TBL_Employees[[#This Row],[Hire Date]],1)</f>
        <v>3</v>
      </c>
      <c r="U948" s="6" t="str">
        <f>TEXT(TBL_Employees[[#This Row],[Hire Date]],"dddd")</f>
        <v>Wednesday</v>
      </c>
    </row>
    <row r="949" spans="1:21" x14ac:dyDescent="0.2">
      <c r="A949" s="15" t="s">
        <v>407</v>
      </c>
      <c r="B949" s="15" t="s">
        <v>1897</v>
      </c>
      <c r="C949" s="15" t="s">
        <v>61</v>
      </c>
      <c r="D949" s="15" t="s">
        <v>23</v>
      </c>
      <c r="E949" s="15" t="s">
        <v>44</v>
      </c>
      <c r="F949" s="15" t="s">
        <v>17</v>
      </c>
      <c r="G949" s="15" t="s">
        <v>24</v>
      </c>
      <c r="H949" s="15">
        <v>36</v>
      </c>
      <c r="I949" s="15">
        <v>40248</v>
      </c>
      <c r="J949" s="15">
        <v>134006</v>
      </c>
      <c r="K949" s="15">
        <v>0.13</v>
      </c>
      <c r="L949" s="15" t="s">
        <v>33</v>
      </c>
      <c r="M949" s="15" t="s">
        <v>60</v>
      </c>
      <c r="N949" s="17" t="s">
        <v>21</v>
      </c>
      <c r="O949" s="5" t="str">
        <f>IF(LEN(TBL_Employees[[#This Row],[Exit Date]])&gt;0,"Not_Active","Active")</f>
        <v>Active</v>
      </c>
      <c r="P949" s="6">
        <f>IF(TBL_Employees[[#This Row],[Emp_status]]="Not_Active",0,1)</f>
        <v>1</v>
      </c>
      <c r="Q949" s="7">
        <f>IFERROR(TBL_Employees[[#This Row],[Bonus %]]*TBL_Employees[[#This Row],[Annual Salary]],0)</f>
        <v>17420.78</v>
      </c>
      <c r="R949" s="7">
        <f>TBL_Employees[[#This Row],[Bonus Amount]]+TBL_Employees[[#This Row],[Annual Salary]]</f>
        <v>151426.78</v>
      </c>
      <c r="S949" s="6">
        <f>YEAR(TBL_Employees[[#This Row],[Hire Date]])</f>
        <v>2010</v>
      </c>
      <c r="T949" s="6">
        <f>WEEKNUM(TBL_Employees[[#This Row],[Hire Date]],1)</f>
        <v>11</v>
      </c>
      <c r="U949" s="6" t="str">
        <f>TEXT(TBL_Employees[[#This Row],[Hire Date]],"dddd")</f>
        <v>Thursday</v>
      </c>
    </row>
    <row r="950" spans="1:21" x14ac:dyDescent="0.2">
      <c r="A950" s="15" t="s">
        <v>325</v>
      </c>
      <c r="B950" s="15" t="s">
        <v>1898</v>
      </c>
      <c r="C950" s="15" t="s">
        <v>62</v>
      </c>
      <c r="D950" s="15" t="s">
        <v>15</v>
      </c>
      <c r="E950" s="15" t="s">
        <v>32</v>
      </c>
      <c r="F950" s="15" t="s">
        <v>17</v>
      </c>
      <c r="G950" s="15" t="s">
        <v>24</v>
      </c>
      <c r="H950" s="15">
        <v>61</v>
      </c>
      <c r="I950" s="15">
        <v>40092</v>
      </c>
      <c r="J950" s="15">
        <v>103096</v>
      </c>
      <c r="K950" s="15">
        <v>7.0000000000000007E-2</v>
      </c>
      <c r="L950" s="15" t="s">
        <v>33</v>
      </c>
      <c r="M950" s="15" t="s">
        <v>60</v>
      </c>
      <c r="N950" s="17" t="s">
        <v>21</v>
      </c>
      <c r="O950" s="5" t="str">
        <f>IF(LEN(TBL_Employees[[#This Row],[Exit Date]])&gt;0,"Not_Active","Active")</f>
        <v>Active</v>
      </c>
      <c r="P950" s="6">
        <f>IF(TBL_Employees[[#This Row],[Emp_status]]="Not_Active",0,1)</f>
        <v>1</v>
      </c>
      <c r="Q950" s="7">
        <f>IFERROR(TBL_Employees[[#This Row],[Bonus %]]*TBL_Employees[[#This Row],[Annual Salary]],0)</f>
        <v>7216.72</v>
      </c>
      <c r="R950" s="7">
        <f>TBL_Employees[[#This Row],[Bonus Amount]]+TBL_Employees[[#This Row],[Annual Salary]]</f>
        <v>110312.72</v>
      </c>
      <c r="S950" s="6">
        <f>YEAR(TBL_Employees[[#This Row],[Hire Date]])</f>
        <v>2009</v>
      </c>
      <c r="T950" s="6">
        <f>WEEKNUM(TBL_Employees[[#This Row],[Hire Date]],1)</f>
        <v>41</v>
      </c>
      <c r="U950" s="6" t="str">
        <f>TEXT(TBL_Employees[[#This Row],[Hire Date]],"dddd")</f>
        <v>Tuesday</v>
      </c>
    </row>
    <row r="951" spans="1:21" x14ac:dyDescent="0.2">
      <c r="A951" s="15" t="s">
        <v>1899</v>
      </c>
      <c r="B951" s="15" t="s">
        <v>1900</v>
      </c>
      <c r="C951" s="15" t="s">
        <v>68</v>
      </c>
      <c r="D951" s="15" t="s">
        <v>65</v>
      </c>
      <c r="E951" s="15" t="s">
        <v>36</v>
      </c>
      <c r="F951" s="15" t="s">
        <v>28</v>
      </c>
      <c r="G951" s="15" t="s">
        <v>24</v>
      </c>
      <c r="H951" s="15">
        <v>29</v>
      </c>
      <c r="I951" s="15">
        <v>42602</v>
      </c>
      <c r="J951" s="15">
        <v>58703</v>
      </c>
      <c r="K951" s="15">
        <v>0</v>
      </c>
      <c r="L951" s="15" t="s">
        <v>19</v>
      </c>
      <c r="M951" s="15" t="s">
        <v>29</v>
      </c>
      <c r="N951" s="17" t="s">
        <v>21</v>
      </c>
      <c r="O951" s="5" t="str">
        <f>IF(LEN(TBL_Employees[[#This Row],[Exit Date]])&gt;0,"Not_Active","Active")</f>
        <v>Active</v>
      </c>
      <c r="P951" s="6">
        <f>IF(TBL_Employees[[#This Row],[Emp_status]]="Not_Active",0,1)</f>
        <v>1</v>
      </c>
      <c r="Q951" s="7">
        <f>IFERROR(TBL_Employees[[#This Row],[Bonus %]]*TBL_Employees[[#This Row],[Annual Salary]],0)</f>
        <v>0</v>
      </c>
      <c r="R951" s="7">
        <f>TBL_Employees[[#This Row],[Bonus Amount]]+TBL_Employees[[#This Row],[Annual Salary]]</f>
        <v>58703</v>
      </c>
      <c r="S951" s="6">
        <f>YEAR(TBL_Employees[[#This Row],[Hire Date]])</f>
        <v>2016</v>
      </c>
      <c r="T951" s="6">
        <f>WEEKNUM(TBL_Employees[[#This Row],[Hire Date]],1)</f>
        <v>34</v>
      </c>
      <c r="U951" s="6" t="str">
        <f>TEXT(TBL_Employees[[#This Row],[Hire Date]],"dddd")</f>
        <v>Saturday</v>
      </c>
    </row>
    <row r="952" spans="1:21" x14ac:dyDescent="0.2">
      <c r="A952" s="15" t="s">
        <v>1901</v>
      </c>
      <c r="B952" s="15" t="s">
        <v>1902</v>
      </c>
      <c r="C952" s="15" t="s">
        <v>61</v>
      </c>
      <c r="D952" s="15" t="s">
        <v>27</v>
      </c>
      <c r="E952" s="15" t="s">
        <v>44</v>
      </c>
      <c r="F952" s="15" t="s">
        <v>28</v>
      </c>
      <c r="G952" s="15" t="s">
        <v>51</v>
      </c>
      <c r="H952" s="15">
        <v>33</v>
      </c>
      <c r="I952" s="15">
        <v>41267</v>
      </c>
      <c r="J952" s="15">
        <v>132544</v>
      </c>
      <c r="K952" s="15">
        <v>0.1</v>
      </c>
      <c r="L952" s="15" t="s">
        <v>52</v>
      </c>
      <c r="M952" s="15" t="s">
        <v>66</v>
      </c>
      <c r="N952" s="17" t="s">
        <v>21</v>
      </c>
      <c r="O952" s="5" t="str">
        <f>IF(LEN(TBL_Employees[[#This Row],[Exit Date]])&gt;0,"Not_Active","Active")</f>
        <v>Active</v>
      </c>
      <c r="P952" s="6">
        <f>IF(TBL_Employees[[#This Row],[Emp_status]]="Not_Active",0,1)</f>
        <v>1</v>
      </c>
      <c r="Q952" s="7">
        <f>IFERROR(TBL_Employees[[#This Row],[Bonus %]]*TBL_Employees[[#This Row],[Annual Salary]],0)</f>
        <v>13254.400000000001</v>
      </c>
      <c r="R952" s="7">
        <f>TBL_Employees[[#This Row],[Bonus Amount]]+TBL_Employees[[#This Row],[Annual Salary]]</f>
        <v>145798.39999999999</v>
      </c>
      <c r="S952" s="6">
        <f>YEAR(TBL_Employees[[#This Row],[Hire Date]])</f>
        <v>2012</v>
      </c>
      <c r="T952" s="6">
        <f>WEEKNUM(TBL_Employees[[#This Row],[Hire Date]],1)</f>
        <v>52</v>
      </c>
      <c r="U952" s="6" t="str">
        <f>TEXT(TBL_Employees[[#This Row],[Hire Date]],"dddd")</f>
        <v>Monday</v>
      </c>
    </row>
    <row r="953" spans="1:21" x14ac:dyDescent="0.2">
      <c r="A953" s="15" t="s">
        <v>399</v>
      </c>
      <c r="B953" s="15" t="s">
        <v>1903</v>
      </c>
      <c r="C953" s="15" t="s">
        <v>62</v>
      </c>
      <c r="D953" s="15" t="s">
        <v>15</v>
      </c>
      <c r="E953" s="15" t="s">
        <v>36</v>
      </c>
      <c r="F953" s="15" t="s">
        <v>28</v>
      </c>
      <c r="G953" s="15" t="s">
        <v>18</v>
      </c>
      <c r="H953" s="15">
        <v>32</v>
      </c>
      <c r="I953" s="15">
        <v>43936</v>
      </c>
      <c r="J953" s="15">
        <v>126671</v>
      </c>
      <c r="K953" s="15">
        <v>0.09</v>
      </c>
      <c r="L953" s="15" t="s">
        <v>19</v>
      </c>
      <c r="M953" s="15" t="s">
        <v>45</v>
      </c>
      <c r="N953" s="17" t="s">
        <v>21</v>
      </c>
      <c r="O953" s="5" t="str">
        <f>IF(LEN(TBL_Employees[[#This Row],[Exit Date]])&gt;0,"Not_Active","Active")</f>
        <v>Active</v>
      </c>
      <c r="P953" s="6">
        <f>IF(TBL_Employees[[#This Row],[Emp_status]]="Not_Active",0,1)</f>
        <v>1</v>
      </c>
      <c r="Q953" s="7">
        <f>IFERROR(TBL_Employees[[#This Row],[Bonus %]]*TBL_Employees[[#This Row],[Annual Salary]],0)</f>
        <v>11400.39</v>
      </c>
      <c r="R953" s="7">
        <f>TBL_Employees[[#This Row],[Bonus Amount]]+TBL_Employees[[#This Row],[Annual Salary]]</f>
        <v>138071.39000000001</v>
      </c>
      <c r="S953" s="6">
        <f>YEAR(TBL_Employees[[#This Row],[Hire Date]])</f>
        <v>2020</v>
      </c>
      <c r="T953" s="6">
        <f>WEEKNUM(TBL_Employees[[#This Row],[Hire Date]],1)</f>
        <v>16</v>
      </c>
      <c r="U953" s="6" t="str">
        <f>TEXT(TBL_Employees[[#This Row],[Hire Date]],"dddd")</f>
        <v>Wednesday</v>
      </c>
    </row>
    <row r="954" spans="1:21" x14ac:dyDescent="0.2">
      <c r="A954" s="15" t="s">
        <v>282</v>
      </c>
      <c r="B954" s="15" t="s">
        <v>1904</v>
      </c>
      <c r="C954" s="15" t="s">
        <v>94</v>
      </c>
      <c r="D954" s="15" t="s">
        <v>50</v>
      </c>
      <c r="E954" s="15" t="s">
        <v>16</v>
      </c>
      <c r="F954" s="15" t="s">
        <v>17</v>
      </c>
      <c r="G954" s="15" t="s">
        <v>24</v>
      </c>
      <c r="H954" s="15">
        <v>33</v>
      </c>
      <c r="I954" s="15">
        <v>44218</v>
      </c>
      <c r="J954" s="15">
        <v>56405</v>
      </c>
      <c r="K954" s="15">
        <v>0</v>
      </c>
      <c r="L954" s="15" t="s">
        <v>19</v>
      </c>
      <c r="M954" s="15" t="s">
        <v>20</v>
      </c>
      <c r="N954" s="17" t="s">
        <v>21</v>
      </c>
      <c r="O954" s="5" t="str">
        <f>IF(LEN(TBL_Employees[[#This Row],[Exit Date]])&gt;0,"Not_Active","Active")</f>
        <v>Active</v>
      </c>
      <c r="P954" s="6">
        <f>IF(TBL_Employees[[#This Row],[Emp_status]]="Not_Active",0,1)</f>
        <v>1</v>
      </c>
      <c r="Q954" s="7">
        <f>IFERROR(TBL_Employees[[#This Row],[Bonus %]]*TBL_Employees[[#This Row],[Annual Salary]],0)</f>
        <v>0</v>
      </c>
      <c r="R954" s="7">
        <f>TBL_Employees[[#This Row],[Bonus Amount]]+TBL_Employees[[#This Row],[Annual Salary]]</f>
        <v>56405</v>
      </c>
      <c r="S954" s="6">
        <f>YEAR(TBL_Employees[[#This Row],[Hire Date]])</f>
        <v>2021</v>
      </c>
      <c r="T954" s="6">
        <f>WEEKNUM(TBL_Employees[[#This Row],[Hire Date]],1)</f>
        <v>4</v>
      </c>
      <c r="U954" s="6" t="str">
        <f>TEXT(TBL_Employees[[#This Row],[Hire Date]],"dddd")</f>
        <v>Friday</v>
      </c>
    </row>
    <row r="955" spans="1:21" x14ac:dyDescent="0.2">
      <c r="A955" s="15" t="s">
        <v>204</v>
      </c>
      <c r="B955" s="15" t="s">
        <v>1905</v>
      </c>
      <c r="C955" s="15" t="s">
        <v>56</v>
      </c>
      <c r="D955" s="15" t="s">
        <v>27</v>
      </c>
      <c r="E955" s="15" t="s">
        <v>44</v>
      </c>
      <c r="F955" s="15" t="s">
        <v>17</v>
      </c>
      <c r="G955" s="15" t="s">
        <v>24</v>
      </c>
      <c r="H955" s="15">
        <v>36</v>
      </c>
      <c r="I955" s="15">
        <v>41972</v>
      </c>
      <c r="J955" s="15">
        <v>88730</v>
      </c>
      <c r="K955" s="15">
        <v>0.08</v>
      </c>
      <c r="L955" s="15" t="s">
        <v>33</v>
      </c>
      <c r="M955" s="15" t="s">
        <v>80</v>
      </c>
      <c r="N955" s="17" t="s">
        <v>21</v>
      </c>
      <c r="O955" s="5" t="str">
        <f>IF(LEN(TBL_Employees[[#This Row],[Exit Date]])&gt;0,"Not_Active","Active")</f>
        <v>Active</v>
      </c>
      <c r="P955" s="6">
        <f>IF(TBL_Employees[[#This Row],[Emp_status]]="Not_Active",0,1)</f>
        <v>1</v>
      </c>
      <c r="Q955" s="7">
        <f>IFERROR(TBL_Employees[[#This Row],[Bonus %]]*TBL_Employees[[#This Row],[Annual Salary]],0)</f>
        <v>7098.4000000000005</v>
      </c>
      <c r="R955" s="7">
        <f>TBL_Employees[[#This Row],[Bonus Amount]]+TBL_Employees[[#This Row],[Annual Salary]]</f>
        <v>95828.4</v>
      </c>
      <c r="S955" s="6">
        <f>YEAR(TBL_Employees[[#This Row],[Hire Date]])</f>
        <v>2014</v>
      </c>
      <c r="T955" s="6">
        <f>WEEKNUM(TBL_Employees[[#This Row],[Hire Date]],1)</f>
        <v>48</v>
      </c>
      <c r="U955" s="6" t="str">
        <f>TEXT(TBL_Employees[[#This Row],[Hire Date]],"dddd")</f>
        <v>Saturday</v>
      </c>
    </row>
    <row r="956" spans="1:21" x14ac:dyDescent="0.2">
      <c r="A956" s="15" t="s">
        <v>1906</v>
      </c>
      <c r="B956" s="15" t="s">
        <v>1907</v>
      </c>
      <c r="C956" s="15" t="s">
        <v>64</v>
      </c>
      <c r="D956" s="15" t="s">
        <v>15</v>
      </c>
      <c r="E956" s="15" t="s">
        <v>36</v>
      </c>
      <c r="F956" s="15" t="s">
        <v>28</v>
      </c>
      <c r="G956" s="15" t="s">
        <v>51</v>
      </c>
      <c r="H956" s="15">
        <v>39</v>
      </c>
      <c r="I956" s="15">
        <v>39708</v>
      </c>
      <c r="J956" s="15">
        <v>62861</v>
      </c>
      <c r="K956" s="15">
        <v>0</v>
      </c>
      <c r="L956" s="15" t="s">
        <v>19</v>
      </c>
      <c r="M956" s="15" t="s">
        <v>63</v>
      </c>
      <c r="N956" s="17" t="s">
        <v>21</v>
      </c>
      <c r="O956" s="5" t="str">
        <f>IF(LEN(TBL_Employees[[#This Row],[Exit Date]])&gt;0,"Not_Active","Active")</f>
        <v>Active</v>
      </c>
      <c r="P956" s="6">
        <f>IF(TBL_Employees[[#This Row],[Emp_status]]="Not_Active",0,1)</f>
        <v>1</v>
      </c>
      <c r="Q956" s="7">
        <f>IFERROR(TBL_Employees[[#This Row],[Bonus %]]*TBL_Employees[[#This Row],[Annual Salary]],0)</f>
        <v>0</v>
      </c>
      <c r="R956" s="7">
        <f>TBL_Employees[[#This Row],[Bonus Amount]]+TBL_Employees[[#This Row],[Annual Salary]]</f>
        <v>62861</v>
      </c>
      <c r="S956" s="6">
        <f>YEAR(TBL_Employees[[#This Row],[Hire Date]])</f>
        <v>2008</v>
      </c>
      <c r="T956" s="6">
        <f>WEEKNUM(TBL_Employees[[#This Row],[Hire Date]],1)</f>
        <v>38</v>
      </c>
      <c r="U956" s="6" t="str">
        <f>TEXT(TBL_Employees[[#This Row],[Hire Date]],"dddd")</f>
        <v>Wednesday</v>
      </c>
    </row>
    <row r="957" spans="1:21" x14ac:dyDescent="0.2">
      <c r="A957" s="15" t="s">
        <v>1908</v>
      </c>
      <c r="B957" s="15" t="s">
        <v>1909</v>
      </c>
      <c r="C957" s="15" t="s">
        <v>40</v>
      </c>
      <c r="D957" s="15" t="s">
        <v>23</v>
      </c>
      <c r="E957" s="15" t="s">
        <v>32</v>
      </c>
      <c r="F957" s="15" t="s">
        <v>17</v>
      </c>
      <c r="G957" s="15" t="s">
        <v>51</v>
      </c>
      <c r="H957" s="15">
        <v>53</v>
      </c>
      <c r="I957" s="15">
        <v>38919</v>
      </c>
      <c r="J957" s="15">
        <v>151246</v>
      </c>
      <c r="K957" s="15">
        <v>0.21</v>
      </c>
      <c r="L957" s="15" t="s">
        <v>52</v>
      </c>
      <c r="M957" s="15" t="s">
        <v>53</v>
      </c>
      <c r="N957" s="17" t="s">
        <v>21</v>
      </c>
      <c r="O957" s="5" t="str">
        <f>IF(LEN(TBL_Employees[[#This Row],[Exit Date]])&gt;0,"Not_Active","Active")</f>
        <v>Active</v>
      </c>
      <c r="P957" s="6">
        <f>IF(TBL_Employees[[#This Row],[Emp_status]]="Not_Active",0,1)</f>
        <v>1</v>
      </c>
      <c r="Q957" s="7">
        <f>IFERROR(TBL_Employees[[#This Row],[Bonus %]]*TBL_Employees[[#This Row],[Annual Salary]],0)</f>
        <v>31761.66</v>
      </c>
      <c r="R957" s="7">
        <f>TBL_Employees[[#This Row],[Bonus Amount]]+TBL_Employees[[#This Row],[Annual Salary]]</f>
        <v>183007.66</v>
      </c>
      <c r="S957" s="6">
        <f>YEAR(TBL_Employees[[#This Row],[Hire Date]])</f>
        <v>2006</v>
      </c>
      <c r="T957" s="6">
        <f>WEEKNUM(TBL_Employees[[#This Row],[Hire Date]],1)</f>
        <v>29</v>
      </c>
      <c r="U957" s="6" t="str">
        <f>TEXT(TBL_Employees[[#This Row],[Hire Date]],"dddd")</f>
        <v>Friday</v>
      </c>
    </row>
    <row r="958" spans="1:21" x14ac:dyDescent="0.2">
      <c r="A958" s="15" t="s">
        <v>1910</v>
      </c>
      <c r="B958" s="15" t="s">
        <v>1911</v>
      </c>
      <c r="C958" s="15" t="s">
        <v>61</v>
      </c>
      <c r="D958" s="15" t="s">
        <v>27</v>
      </c>
      <c r="E958" s="15" t="s">
        <v>36</v>
      </c>
      <c r="F958" s="15" t="s">
        <v>17</v>
      </c>
      <c r="G958" s="15" t="s">
        <v>24</v>
      </c>
      <c r="H958" s="15">
        <v>53</v>
      </c>
      <c r="I958" s="15">
        <v>35532</v>
      </c>
      <c r="J958" s="15">
        <v>154388</v>
      </c>
      <c r="K958" s="15">
        <v>0.1</v>
      </c>
      <c r="L958" s="15" t="s">
        <v>19</v>
      </c>
      <c r="M958" s="15" t="s">
        <v>63</v>
      </c>
      <c r="N958" s="17" t="s">
        <v>21</v>
      </c>
      <c r="O958" s="5" t="str">
        <f>IF(LEN(TBL_Employees[[#This Row],[Exit Date]])&gt;0,"Not_Active","Active")</f>
        <v>Active</v>
      </c>
      <c r="P958" s="6">
        <f>IF(TBL_Employees[[#This Row],[Emp_status]]="Not_Active",0,1)</f>
        <v>1</v>
      </c>
      <c r="Q958" s="7">
        <f>IFERROR(TBL_Employees[[#This Row],[Bonus %]]*TBL_Employees[[#This Row],[Annual Salary]],0)</f>
        <v>15438.800000000001</v>
      </c>
      <c r="R958" s="7">
        <f>TBL_Employees[[#This Row],[Bonus Amount]]+TBL_Employees[[#This Row],[Annual Salary]]</f>
        <v>169826.8</v>
      </c>
      <c r="S958" s="6">
        <f>YEAR(TBL_Employees[[#This Row],[Hire Date]])</f>
        <v>1997</v>
      </c>
      <c r="T958" s="6">
        <f>WEEKNUM(TBL_Employees[[#This Row],[Hire Date]],1)</f>
        <v>15</v>
      </c>
      <c r="U958" s="6" t="str">
        <f>TEXT(TBL_Employees[[#This Row],[Hire Date]],"dddd")</f>
        <v>Saturday</v>
      </c>
    </row>
    <row r="959" spans="1:21" x14ac:dyDescent="0.2">
      <c r="A959" s="15" t="s">
        <v>1134</v>
      </c>
      <c r="B959" s="15" t="s">
        <v>1912</v>
      </c>
      <c r="C959" s="15" t="s">
        <v>40</v>
      </c>
      <c r="D959" s="15" t="s">
        <v>23</v>
      </c>
      <c r="E959" s="15" t="s">
        <v>36</v>
      </c>
      <c r="F959" s="15" t="s">
        <v>17</v>
      </c>
      <c r="G959" s="15" t="s">
        <v>18</v>
      </c>
      <c r="H959" s="15">
        <v>54</v>
      </c>
      <c r="I959" s="15">
        <v>34603</v>
      </c>
      <c r="J959" s="15">
        <v>162978</v>
      </c>
      <c r="K959" s="15">
        <v>0.17</v>
      </c>
      <c r="L959" s="15" t="s">
        <v>19</v>
      </c>
      <c r="M959" s="15" t="s">
        <v>45</v>
      </c>
      <c r="N959" s="17">
        <v>38131</v>
      </c>
      <c r="O959" s="5" t="str">
        <f>IF(LEN(TBL_Employees[[#This Row],[Exit Date]])&gt;0,"Not_Active","Active")</f>
        <v>Not_Active</v>
      </c>
      <c r="P959" s="6">
        <f>IF(TBL_Employees[[#This Row],[Emp_status]]="Not_Active",0,1)</f>
        <v>0</v>
      </c>
      <c r="Q959" s="7">
        <f>IFERROR(TBL_Employees[[#This Row],[Bonus %]]*TBL_Employees[[#This Row],[Annual Salary]],0)</f>
        <v>27706.260000000002</v>
      </c>
      <c r="R959" s="7">
        <f>TBL_Employees[[#This Row],[Bonus Amount]]+TBL_Employees[[#This Row],[Annual Salary]]</f>
        <v>190684.26</v>
      </c>
      <c r="S959" s="6">
        <f>YEAR(TBL_Employees[[#This Row],[Hire Date]])</f>
        <v>1994</v>
      </c>
      <c r="T959" s="6">
        <f>WEEKNUM(TBL_Employees[[#This Row],[Hire Date]],1)</f>
        <v>40</v>
      </c>
      <c r="U959" s="6" t="str">
        <f>TEXT(TBL_Employees[[#This Row],[Hire Date]],"dddd")</f>
        <v>Monday</v>
      </c>
    </row>
    <row r="960" spans="1:21" x14ac:dyDescent="0.2">
      <c r="A960" s="15" t="s">
        <v>1913</v>
      </c>
      <c r="B960" s="15" t="s">
        <v>1914</v>
      </c>
      <c r="C960" s="15" t="s">
        <v>88</v>
      </c>
      <c r="D960" s="15" t="s">
        <v>27</v>
      </c>
      <c r="E960" s="15" t="s">
        <v>44</v>
      </c>
      <c r="F960" s="15" t="s">
        <v>28</v>
      </c>
      <c r="G960" s="15" t="s">
        <v>51</v>
      </c>
      <c r="H960" s="15">
        <v>55</v>
      </c>
      <c r="I960" s="15">
        <v>34290</v>
      </c>
      <c r="J960" s="15">
        <v>80170</v>
      </c>
      <c r="K960" s="15">
        <v>0</v>
      </c>
      <c r="L960" s="15" t="s">
        <v>19</v>
      </c>
      <c r="M960" s="15" t="s">
        <v>45</v>
      </c>
      <c r="N960" s="17" t="s">
        <v>21</v>
      </c>
      <c r="O960" s="5" t="str">
        <f>IF(LEN(TBL_Employees[[#This Row],[Exit Date]])&gt;0,"Not_Active","Active")</f>
        <v>Active</v>
      </c>
      <c r="P960" s="6">
        <f>IF(TBL_Employees[[#This Row],[Emp_status]]="Not_Active",0,1)</f>
        <v>1</v>
      </c>
      <c r="Q960" s="7">
        <f>IFERROR(TBL_Employees[[#This Row],[Bonus %]]*TBL_Employees[[#This Row],[Annual Salary]],0)</f>
        <v>0</v>
      </c>
      <c r="R960" s="7">
        <f>TBL_Employees[[#This Row],[Bonus Amount]]+TBL_Employees[[#This Row],[Annual Salary]]</f>
        <v>80170</v>
      </c>
      <c r="S960" s="6">
        <f>YEAR(TBL_Employees[[#This Row],[Hire Date]])</f>
        <v>1993</v>
      </c>
      <c r="T960" s="6">
        <f>WEEKNUM(TBL_Employees[[#This Row],[Hire Date]],1)</f>
        <v>47</v>
      </c>
      <c r="U960" s="6" t="str">
        <f>TEXT(TBL_Employees[[#This Row],[Hire Date]],"dddd")</f>
        <v>Wednesday</v>
      </c>
    </row>
    <row r="961" spans="1:21" x14ac:dyDescent="0.2">
      <c r="A961" s="15" t="s">
        <v>1297</v>
      </c>
      <c r="B961" s="15" t="s">
        <v>1915</v>
      </c>
      <c r="C961" s="15" t="s">
        <v>42</v>
      </c>
      <c r="D961" s="15" t="s">
        <v>65</v>
      </c>
      <c r="E961" s="15" t="s">
        <v>36</v>
      </c>
      <c r="F961" s="15" t="s">
        <v>17</v>
      </c>
      <c r="G961" s="15" t="s">
        <v>24</v>
      </c>
      <c r="H961" s="15">
        <v>44</v>
      </c>
      <c r="I961" s="15">
        <v>44314</v>
      </c>
      <c r="J961" s="15">
        <v>98520</v>
      </c>
      <c r="K961" s="15">
        <v>0</v>
      </c>
      <c r="L961" s="15" t="s">
        <v>19</v>
      </c>
      <c r="M961" s="15" t="s">
        <v>45</v>
      </c>
      <c r="N961" s="17" t="s">
        <v>21</v>
      </c>
      <c r="O961" s="5" t="str">
        <f>IF(LEN(TBL_Employees[[#This Row],[Exit Date]])&gt;0,"Not_Active","Active")</f>
        <v>Active</v>
      </c>
      <c r="P961" s="6">
        <f>IF(TBL_Employees[[#This Row],[Emp_status]]="Not_Active",0,1)</f>
        <v>1</v>
      </c>
      <c r="Q961" s="7">
        <f>IFERROR(TBL_Employees[[#This Row],[Bonus %]]*TBL_Employees[[#This Row],[Annual Salary]],0)</f>
        <v>0</v>
      </c>
      <c r="R961" s="7">
        <f>TBL_Employees[[#This Row],[Bonus Amount]]+TBL_Employees[[#This Row],[Annual Salary]]</f>
        <v>98520</v>
      </c>
      <c r="S961" s="6">
        <f>YEAR(TBL_Employees[[#This Row],[Hire Date]])</f>
        <v>2021</v>
      </c>
      <c r="T961" s="6">
        <f>WEEKNUM(TBL_Employees[[#This Row],[Hire Date]],1)</f>
        <v>18</v>
      </c>
      <c r="U961" s="6" t="str">
        <f>TEXT(TBL_Employees[[#This Row],[Hire Date]],"dddd")</f>
        <v>Wednesday</v>
      </c>
    </row>
    <row r="962" spans="1:21" x14ac:dyDescent="0.2">
      <c r="A962" s="15" t="s">
        <v>1600</v>
      </c>
      <c r="B962" s="15" t="s">
        <v>1916</v>
      </c>
      <c r="C962" s="15" t="s">
        <v>62</v>
      </c>
      <c r="D962" s="15" t="s">
        <v>15</v>
      </c>
      <c r="E962" s="15" t="s">
        <v>36</v>
      </c>
      <c r="F962" s="15" t="s">
        <v>28</v>
      </c>
      <c r="G962" s="15" t="s">
        <v>24</v>
      </c>
      <c r="H962" s="15">
        <v>52</v>
      </c>
      <c r="I962" s="15">
        <v>36523</v>
      </c>
      <c r="J962" s="15">
        <v>116527</v>
      </c>
      <c r="K962" s="15">
        <v>7.0000000000000007E-2</v>
      </c>
      <c r="L962" s="15" t="s">
        <v>19</v>
      </c>
      <c r="M962" s="15" t="s">
        <v>39</v>
      </c>
      <c r="N962" s="17" t="s">
        <v>21</v>
      </c>
      <c r="O962" s="5" t="str">
        <f>IF(LEN(TBL_Employees[[#This Row],[Exit Date]])&gt;0,"Not_Active","Active")</f>
        <v>Active</v>
      </c>
      <c r="P962" s="6">
        <f>IF(TBL_Employees[[#This Row],[Emp_status]]="Not_Active",0,1)</f>
        <v>1</v>
      </c>
      <c r="Q962" s="7">
        <f>IFERROR(TBL_Employees[[#This Row],[Bonus %]]*TBL_Employees[[#This Row],[Annual Salary]],0)</f>
        <v>8156.89</v>
      </c>
      <c r="R962" s="7">
        <f>TBL_Employees[[#This Row],[Bonus Amount]]+TBL_Employees[[#This Row],[Annual Salary]]</f>
        <v>124683.89</v>
      </c>
      <c r="S962" s="6">
        <f>YEAR(TBL_Employees[[#This Row],[Hire Date]])</f>
        <v>1999</v>
      </c>
      <c r="T962" s="6">
        <f>WEEKNUM(TBL_Employees[[#This Row],[Hire Date]],1)</f>
        <v>53</v>
      </c>
      <c r="U962" s="6" t="str">
        <f>TEXT(TBL_Employees[[#This Row],[Hire Date]],"dddd")</f>
        <v>Wednesday</v>
      </c>
    </row>
    <row r="963" spans="1:21" x14ac:dyDescent="0.2">
      <c r="A963" s="15" t="s">
        <v>1737</v>
      </c>
      <c r="B963" s="15" t="s">
        <v>145</v>
      </c>
      <c r="C963" s="15" t="s">
        <v>40</v>
      </c>
      <c r="D963" s="15" t="s">
        <v>50</v>
      </c>
      <c r="E963" s="15" t="s">
        <v>16</v>
      </c>
      <c r="F963" s="15" t="s">
        <v>28</v>
      </c>
      <c r="G963" s="15" t="s">
        <v>24</v>
      </c>
      <c r="H963" s="15">
        <v>27</v>
      </c>
      <c r="I963" s="15">
        <v>43776</v>
      </c>
      <c r="J963" s="15">
        <v>174607</v>
      </c>
      <c r="K963" s="15">
        <v>0.28999999999999998</v>
      </c>
      <c r="L963" s="15" t="s">
        <v>19</v>
      </c>
      <c r="M963" s="15" t="s">
        <v>29</v>
      </c>
      <c r="N963" s="17" t="s">
        <v>21</v>
      </c>
      <c r="O963" s="5" t="str">
        <f>IF(LEN(TBL_Employees[[#This Row],[Exit Date]])&gt;0,"Not_Active","Active")</f>
        <v>Active</v>
      </c>
      <c r="P963" s="6">
        <f>IF(TBL_Employees[[#This Row],[Emp_status]]="Not_Active",0,1)</f>
        <v>1</v>
      </c>
      <c r="Q963" s="7">
        <f>IFERROR(TBL_Employees[[#This Row],[Bonus %]]*TBL_Employees[[#This Row],[Annual Salary]],0)</f>
        <v>50636.03</v>
      </c>
      <c r="R963" s="7">
        <f>TBL_Employees[[#This Row],[Bonus Amount]]+TBL_Employees[[#This Row],[Annual Salary]]</f>
        <v>225243.03</v>
      </c>
      <c r="S963" s="6">
        <f>YEAR(TBL_Employees[[#This Row],[Hire Date]])</f>
        <v>2019</v>
      </c>
      <c r="T963" s="6">
        <f>WEEKNUM(TBL_Employees[[#This Row],[Hire Date]],1)</f>
        <v>45</v>
      </c>
      <c r="U963" s="6" t="str">
        <f>TEXT(TBL_Employees[[#This Row],[Hire Date]],"dddd")</f>
        <v>Thursday</v>
      </c>
    </row>
    <row r="964" spans="1:21" x14ac:dyDescent="0.2">
      <c r="A964" s="15" t="s">
        <v>1917</v>
      </c>
      <c r="B964" s="15" t="s">
        <v>1918</v>
      </c>
      <c r="C964" s="15" t="s">
        <v>64</v>
      </c>
      <c r="D964" s="15" t="s">
        <v>65</v>
      </c>
      <c r="E964" s="15" t="s">
        <v>16</v>
      </c>
      <c r="F964" s="15" t="s">
        <v>28</v>
      </c>
      <c r="G964" s="15" t="s">
        <v>51</v>
      </c>
      <c r="H964" s="15">
        <v>58</v>
      </c>
      <c r="I964" s="15">
        <v>38819</v>
      </c>
      <c r="J964" s="15">
        <v>64202</v>
      </c>
      <c r="K964" s="15">
        <v>0</v>
      </c>
      <c r="L964" s="15" t="s">
        <v>19</v>
      </c>
      <c r="M964" s="15" t="s">
        <v>29</v>
      </c>
      <c r="N964" s="17" t="s">
        <v>21</v>
      </c>
      <c r="O964" s="5" t="str">
        <f>IF(LEN(TBL_Employees[[#This Row],[Exit Date]])&gt;0,"Not_Active","Active")</f>
        <v>Active</v>
      </c>
      <c r="P964" s="6">
        <f>IF(TBL_Employees[[#This Row],[Emp_status]]="Not_Active",0,1)</f>
        <v>1</v>
      </c>
      <c r="Q964" s="7">
        <f>IFERROR(TBL_Employees[[#This Row],[Bonus %]]*TBL_Employees[[#This Row],[Annual Salary]],0)</f>
        <v>0</v>
      </c>
      <c r="R964" s="7">
        <f>TBL_Employees[[#This Row],[Bonus Amount]]+TBL_Employees[[#This Row],[Annual Salary]]</f>
        <v>64202</v>
      </c>
      <c r="S964" s="6">
        <f>YEAR(TBL_Employees[[#This Row],[Hire Date]])</f>
        <v>2006</v>
      </c>
      <c r="T964" s="6">
        <f>WEEKNUM(TBL_Employees[[#This Row],[Hire Date]],1)</f>
        <v>15</v>
      </c>
      <c r="U964" s="6" t="str">
        <f>TEXT(TBL_Employees[[#This Row],[Hire Date]],"dddd")</f>
        <v>Wednesday</v>
      </c>
    </row>
    <row r="965" spans="1:21" x14ac:dyDescent="0.2">
      <c r="A965" s="15" t="s">
        <v>371</v>
      </c>
      <c r="B965" s="15" t="s">
        <v>1919</v>
      </c>
      <c r="C965" s="15" t="s">
        <v>64</v>
      </c>
      <c r="D965" s="15" t="s">
        <v>65</v>
      </c>
      <c r="E965" s="15" t="s">
        <v>32</v>
      </c>
      <c r="F965" s="15" t="s">
        <v>28</v>
      </c>
      <c r="G965" s="15" t="s">
        <v>24</v>
      </c>
      <c r="H965" s="15">
        <v>49</v>
      </c>
      <c r="I965" s="15">
        <v>43671</v>
      </c>
      <c r="J965" s="15">
        <v>50883</v>
      </c>
      <c r="K965" s="15">
        <v>0</v>
      </c>
      <c r="L965" s="15" t="s">
        <v>33</v>
      </c>
      <c r="M965" s="15" t="s">
        <v>80</v>
      </c>
      <c r="N965" s="17">
        <v>44257</v>
      </c>
      <c r="O965" s="5" t="str">
        <f>IF(LEN(TBL_Employees[[#This Row],[Exit Date]])&gt;0,"Not_Active","Active")</f>
        <v>Not_Active</v>
      </c>
      <c r="P965" s="6">
        <f>IF(TBL_Employees[[#This Row],[Emp_status]]="Not_Active",0,1)</f>
        <v>0</v>
      </c>
      <c r="Q965" s="7">
        <f>IFERROR(TBL_Employees[[#This Row],[Bonus %]]*TBL_Employees[[#This Row],[Annual Salary]],0)</f>
        <v>0</v>
      </c>
      <c r="R965" s="7">
        <f>TBL_Employees[[#This Row],[Bonus Amount]]+TBL_Employees[[#This Row],[Annual Salary]]</f>
        <v>50883</v>
      </c>
      <c r="S965" s="6">
        <f>YEAR(TBL_Employees[[#This Row],[Hire Date]])</f>
        <v>2019</v>
      </c>
      <c r="T965" s="6">
        <f>WEEKNUM(TBL_Employees[[#This Row],[Hire Date]],1)</f>
        <v>30</v>
      </c>
      <c r="U965" s="6" t="str">
        <f>TEXT(TBL_Employees[[#This Row],[Hire Date]],"dddd")</f>
        <v>Thursday</v>
      </c>
    </row>
    <row r="966" spans="1:21" x14ac:dyDescent="0.2">
      <c r="A966" s="15" t="s">
        <v>260</v>
      </c>
      <c r="B966" s="15" t="s">
        <v>1920</v>
      </c>
      <c r="C966" s="15" t="s">
        <v>71</v>
      </c>
      <c r="D966" s="15" t="s">
        <v>27</v>
      </c>
      <c r="E966" s="15" t="s">
        <v>44</v>
      </c>
      <c r="F966" s="15" t="s">
        <v>17</v>
      </c>
      <c r="G966" s="15" t="s">
        <v>51</v>
      </c>
      <c r="H966" s="15">
        <v>36</v>
      </c>
      <c r="I966" s="15">
        <v>42677</v>
      </c>
      <c r="J966" s="15">
        <v>94618</v>
      </c>
      <c r="K966" s="15">
        <v>0</v>
      </c>
      <c r="L966" s="15" t="s">
        <v>19</v>
      </c>
      <c r="M966" s="15" t="s">
        <v>29</v>
      </c>
      <c r="N966" s="17" t="s">
        <v>21</v>
      </c>
      <c r="O966" s="5" t="str">
        <f>IF(LEN(TBL_Employees[[#This Row],[Exit Date]])&gt;0,"Not_Active","Active")</f>
        <v>Active</v>
      </c>
      <c r="P966" s="6">
        <f>IF(TBL_Employees[[#This Row],[Emp_status]]="Not_Active",0,1)</f>
        <v>1</v>
      </c>
      <c r="Q966" s="7">
        <f>IFERROR(TBL_Employees[[#This Row],[Bonus %]]*TBL_Employees[[#This Row],[Annual Salary]],0)</f>
        <v>0</v>
      </c>
      <c r="R966" s="7">
        <f>TBL_Employees[[#This Row],[Bonus Amount]]+TBL_Employees[[#This Row],[Annual Salary]]</f>
        <v>94618</v>
      </c>
      <c r="S966" s="6">
        <f>YEAR(TBL_Employees[[#This Row],[Hire Date]])</f>
        <v>2016</v>
      </c>
      <c r="T966" s="6">
        <f>WEEKNUM(TBL_Employees[[#This Row],[Hire Date]],1)</f>
        <v>45</v>
      </c>
      <c r="U966" s="6" t="str">
        <f>TEXT(TBL_Employees[[#This Row],[Hire Date]],"dddd")</f>
        <v>Thursday</v>
      </c>
    </row>
    <row r="967" spans="1:21" x14ac:dyDescent="0.2">
      <c r="A967" s="15" t="s">
        <v>1921</v>
      </c>
      <c r="B967" s="15" t="s">
        <v>1922</v>
      </c>
      <c r="C967" s="15" t="s">
        <v>40</v>
      </c>
      <c r="D967" s="15" t="s">
        <v>43</v>
      </c>
      <c r="E967" s="15" t="s">
        <v>16</v>
      </c>
      <c r="F967" s="15" t="s">
        <v>28</v>
      </c>
      <c r="G967" s="15" t="s">
        <v>18</v>
      </c>
      <c r="H967" s="15">
        <v>26</v>
      </c>
      <c r="I967" s="15">
        <v>43753</v>
      </c>
      <c r="J967" s="15">
        <v>151556</v>
      </c>
      <c r="K967" s="15">
        <v>0.2</v>
      </c>
      <c r="L967" s="15" t="s">
        <v>19</v>
      </c>
      <c r="M967" s="15" t="s">
        <v>45</v>
      </c>
      <c r="N967" s="17" t="s">
        <v>21</v>
      </c>
      <c r="O967" s="5" t="str">
        <f>IF(LEN(TBL_Employees[[#This Row],[Exit Date]])&gt;0,"Not_Active","Active")</f>
        <v>Active</v>
      </c>
      <c r="P967" s="6">
        <f>IF(TBL_Employees[[#This Row],[Emp_status]]="Not_Active",0,1)</f>
        <v>1</v>
      </c>
      <c r="Q967" s="7">
        <f>IFERROR(TBL_Employees[[#This Row],[Bonus %]]*TBL_Employees[[#This Row],[Annual Salary]],0)</f>
        <v>30311.200000000001</v>
      </c>
      <c r="R967" s="7">
        <f>TBL_Employees[[#This Row],[Bonus Amount]]+TBL_Employees[[#This Row],[Annual Salary]]</f>
        <v>181867.2</v>
      </c>
      <c r="S967" s="6">
        <f>YEAR(TBL_Employees[[#This Row],[Hire Date]])</f>
        <v>2019</v>
      </c>
      <c r="T967" s="6">
        <f>WEEKNUM(TBL_Employees[[#This Row],[Hire Date]],1)</f>
        <v>42</v>
      </c>
      <c r="U967" s="6" t="str">
        <f>TEXT(TBL_Employees[[#This Row],[Hire Date]],"dddd")</f>
        <v>Tuesday</v>
      </c>
    </row>
    <row r="968" spans="1:21" x14ac:dyDescent="0.2">
      <c r="A968" s="15" t="s">
        <v>1923</v>
      </c>
      <c r="B968" s="15" t="s">
        <v>1924</v>
      </c>
      <c r="C968" s="15" t="s">
        <v>86</v>
      </c>
      <c r="D968" s="15" t="s">
        <v>31</v>
      </c>
      <c r="E968" s="15" t="s">
        <v>16</v>
      </c>
      <c r="F968" s="15" t="s">
        <v>17</v>
      </c>
      <c r="G968" s="15" t="s">
        <v>24</v>
      </c>
      <c r="H968" s="15">
        <v>37</v>
      </c>
      <c r="I968" s="15">
        <v>43898</v>
      </c>
      <c r="J968" s="15">
        <v>80659</v>
      </c>
      <c r="K968" s="15">
        <v>0</v>
      </c>
      <c r="L968" s="15" t="s">
        <v>19</v>
      </c>
      <c r="M968" s="15" t="s">
        <v>39</v>
      </c>
      <c r="N968" s="17" t="s">
        <v>21</v>
      </c>
      <c r="O968" s="5" t="str">
        <f>IF(LEN(TBL_Employees[[#This Row],[Exit Date]])&gt;0,"Not_Active","Active")</f>
        <v>Active</v>
      </c>
      <c r="P968" s="6">
        <f>IF(TBL_Employees[[#This Row],[Emp_status]]="Not_Active",0,1)</f>
        <v>1</v>
      </c>
      <c r="Q968" s="7">
        <f>IFERROR(TBL_Employees[[#This Row],[Bonus %]]*TBL_Employees[[#This Row],[Annual Salary]],0)</f>
        <v>0</v>
      </c>
      <c r="R968" s="7">
        <f>TBL_Employees[[#This Row],[Bonus Amount]]+TBL_Employees[[#This Row],[Annual Salary]]</f>
        <v>80659</v>
      </c>
      <c r="S968" s="6">
        <f>YEAR(TBL_Employees[[#This Row],[Hire Date]])</f>
        <v>2020</v>
      </c>
      <c r="T968" s="6">
        <f>WEEKNUM(TBL_Employees[[#This Row],[Hire Date]],1)</f>
        <v>11</v>
      </c>
      <c r="U968" s="6" t="str">
        <f>TEXT(TBL_Employees[[#This Row],[Hire Date]],"dddd")</f>
        <v>Sunday</v>
      </c>
    </row>
    <row r="969" spans="1:21" x14ac:dyDescent="0.2">
      <c r="A969" s="15" t="s">
        <v>1925</v>
      </c>
      <c r="B969" s="15" t="s">
        <v>1926</v>
      </c>
      <c r="C969" s="15" t="s">
        <v>40</v>
      </c>
      <c r="D969" s="15" t="s">
        <v>23</v>
      </c>
      <c r="E969" s="15" t="s">
        <v>44</v>
      </c>
      <c r="F969" s="15" t="s">
        <v>28</v>
      </c>
      <c r="G969" s="15" t="s">
        <v>24</v>
      </c>
      <c r="H969" s="15">
        <v>47</v>
      </c>
      <c r="I969" s="15">
        <v>43772</v>
      </c>
      <c r="J969" s="15">
        <v>195385</v>
      </c>
      <c r="K969" s="15">
        <v>0.21</v>
      </c>
      <c r="L969" s="15" t="s">
        <v>33</v>
      </c>
      <c r="M969" s="15" t="s">
        <v>34</v>
      </c>
      <c r="N969" s="17" t="s">
        <v>21</v>
      </c>
      <c r="O969" s="5" t="str">
        <f>IF(LEN(TBL_Employees[[#This Row],[Exit Date]])&gt;0,"Not_Active","Active")</f>
        <v>Active</v>
      </c>
      <c r="P969" s="6">
        <f>IF(TBL_Employees[[#This Row],[Emp_status]]="Not_Active",0,1)</f>
        <v>1</v>
      </c>
      <c r="Q969" s="7">
        <f>IFERROR(TBL_Employees[[#This Row],[Bonus %]]*TBL_Employees[[#This Row],[Annual Salary]],0)</f>
        <v>41030.85</v>
      </c>
      <c r="R969" s="7">
        <f>TBL_Employees[[#This Row],[Bonus Amount]]+TBL_Employees[[#This Row],[Annual Salary]]</f>
        <v>236415.85</v>
      </c>
      <c r="S969" s="6">
        <f>YEAR(TBL_Employees[[#This Row],[Hire Date]])</f>
        <v>2019</v>
      </c>
      <c r="T969" s="6">
        <f>WEEKNUM(TBL_Employees[[#This Row],[Hire Date]],1)</f>
        <v>45</v>
      </c>
      <c r="U969" s="6" t="str">
        <f>TEXT(TBL_Employees[[#This Row],[Hire Date]],"dddd")</f>
        <v>Sunday</v>
      </c>
    </row>
    <row r="970" spans="1:21" x14ac:dyDescent="0.2">
      <c r="A970" s="15" t="s">
        <v>1927</v>
      </c>
      <c r="B970" s="15" t="s">
        <v>1928</v>
      </c>
      <c r="C970" s="15" t="s">
        <v>76</v>
      </c>
      <c r="D970" s="15" t="s">
        <v>27</v>
      </c>
      <c r="E970" s="15" t="s">
        <v>44</v>
      </c>
      <c r="F970" s="15" t="s">
        <v>28</v>
      </c>
      <c r="G970" s="15" t="s">
        <v>51</v>
      </c>
      <c r="H970" s="15">
        <v>29</v>
      </c>
      <c r="I970" s="15">
        <v>42509</v>
      </c>
      <c r="J970" s="15">
        <v>52693</v>
      </c>
      <c r="K970" s="15">
        <v>0</v>
      </c>
      <c r="L970" s="15" t="s">
        <v>52</v>
      </c>
      <c r="M970" s="15" t="s">
        <v>66</v>
      </c>
      <c r="N970" s="17" t="s">
        <v>21</v>
      </c>
      <c r="O970" s="5" t="str">
        <f>IF(LEN(TBL_Employees[[#This Row],[Exit Date]])&gt;0,"Not_Active","Active")</f>
        <v>Active</v>
      </c>
      <c r="P970" s="6">
        <f>IF(TBL_Employees[[#This Row],[Emp_status]]="Not_Active",0,1)</f>
        <v>1</v>
      </c>
      <c r="Q970" s="7">
        <f>IFERROR(TBL_Employees[[#This Row],[Bonus %]]*TBL_Employees[[#This Row],[Annual Salary]],0)</f>
        <v>0</v>
      </c>
      <c r="R970" s="7">
        <f>TBL_Employees[[#This Row],[Bonus Amount]]+TBL_Employees[[#This Row],[Annual Salary]]</f>
        <v>52693</v>
      </c>
      <c r="S970" s="6">
        <f>YEAR(TBL_Employees[[#This Row],[Hire Date]])</f>
        <v>2016</v>
      </c>
      <c r="T970" s="6">
        <f>WEEKNUM(TBL_Employees[[#This Row],[Hire Date]],1)</f>
        <v>21</v>
      </c>
      <c r="U970" s="6" t="str">
        <f>TEXT(TBL_Employees[[#This Row],[Hire Date]],"dddd")</f>
        <v>Thursday</v>
      </c>
    </row>
    <row r="971" spans="1:21" x14ac:dyDescent="0.2">
      <c r="A971" s="15" t="s">
        <v>1929</v>
      </c>
      <c r="B971" s="15" t="s">
        <v>1930</v>
      </c>
      <c r="C971" s="15" t="s">
        <v>89</v>
      </c>
      <c r="D971" s="15" t="s">
        <v>27</v>
      </c>
      <c r="E971" s="15" t="s">
        <v>16</v>
      </c>
      <c r="F971" s="15" t="s">
        <v>17</v>
      </c>
      <c r="G971" s="15" t="s">
        <v>18</v>
      </c>
      <c r="H971" s="15">
        <v>58</v>
      </c>
      <c r="I971" s="15">
        <v>42486</v>
      </c>
      <c r="J971" s="15">
        <v>72045</v>
      </c>
      <c r="K971" s="15">
        <v>0</v>
      </c>
      <c r="L971" s="15" t="s">
        <v>19</v>
      </c>
      <c r="M971" s="15" t="s">
        <v>39</v>
      </c>
      <c r="N971" s="17" t="s">
        <v>21</v>
      </c>
      <c r="O971" s="5" t="str">
        <f>IF(LEN(TBL_Employees[[#This Row],[Exit Date]])&gt;0,"Not_Active","Active")</f>
        <v>Active</v>
      </c>
      <c r="P971" s="6">
        <f>IF(TBL_Employees[[#This Row],[Emp_status]]="Not_Active",0,1)</f>
        <v>1</v>
      </c>
      <c r="Q971" s="7">
        <f>IFERROR(TBL_Employees[[#This Row],[Bonus %]]*TBL_Employees[[#This Row],[Annual Salary]],0)</f>
        <v>0</v>
      </c>
      <c r="R971" s="7">
        <f>TBL_Employees[[#This Row],[Bonus Amount]]+TBL_Employees[[#This Row],[Annual Salary]]</f>
        <v>72045</v>
      </c>
      <c r="S971" s="6">
        <f>YEAR(TBL_Employees[[#This Row],[Hire Date]])</f>
        <v>2016</v>
      </c>
      <c r="T971" s="6">
        <f>WEEKNUM(TBL_Employees[[#This Row],[Hire Date]],1)</f>
        <v>18</v>
      </c>
      <c r="U971" s="6" t="str">
        <f>TEXT(TBL_Employees[[#This Row],[Hire Date]],"dddd")</f>
        <v>Tuesday</v>
      </c>
    </row>
    <row r="972" spans="1:21" x14ac:dyDescent="0.2">
      <c r="A972" s="15" t="s">
        <v>1931</v>
      </c>
      <c r="B972" s="15" t="s">
        <v>1932</v>
      </c>
      <c r="C972" s="15" t="s">
        <v>64</v>
      </c>
      <c r="D972" s="15" t="s">
        <v>43</v>
      </c>
      <c r="E972" s="15" t="s">
        <v>36</v>
      </c>
      <c r="F972" s="15" t="s">
        <v>28</v>
      </c>
      <c r="G972" s="15" t="s">
        <v>51</v>
      </c>
      <c r="H972" s="15">
        <v>47</v>
      </c>
      <c r="I972" s="15">
        <v>38684</v>
      </c>
      <c r="J972" s="15">
        <v>62749</v>
      </c>
      <c r="K972" s="15">
        <v>0</v>
      </c>
      <c r="L972" s="15" t="s">
        <v>52</v>
      </c>
      <c r="M972" s="15" t="s">
        <v>81</v>
      </c>
      <c r="N972" s="17" t="s">
        <v>21</v>
      </c>
      <c r="O972" s="5" t="str">
        <f>IF(LEN(TBL_Employees[[#This Row],[Exit Date]])&gt;0,"Not_Active","Active")</f>
        <v>Active</v>
      </c>
      <c r="P972" s="6">
        <f>IF(TBL_Employees[[#This Row],[Emp_status]]="Not_Active",0,1)</f>
        <v>1</v>
      </c>
      <c r="Q972" s="7">
        <f>IFERROR(TBL_Employees[[#This Row],[Bonus %]]*TBL_Employees[[#This Row],[Annual Salary]],0)</f>
        <v>0</v>
      </c>
      <c r="R972" s="7">
        <f>TBL_Employees[[#This Row],[Bonus Amount]]+TBL_Employees[[#This Row],[Annual Salary]]</f>
        <v>62749</v>
      </c>
      <c r="S972" s="6">
        <f>YEAR(TBL_Employees[[#This Row],[Hire Date]])</f>
        <v>2005</v>
      </c>
      <c r="T972" s="6">
        <f>WEEKNUM(TBL_Employees[[#This Row],[Hire Date]],1)</f>
        <v>49</v>
      </c>
      <c r="U972" s="6" t="str">
        <f>TEXT(TBL_Employees[[#This Row],[Hire Date]],"dddd")</f>
        <v>Monday</v>
      </c>
    </row>
    <row r="973" spans="1:21" x14ac:dyDescent="0.2">
      <c r="A973" s="15" t="s">
        <v>1933</v>
      </c>
      <c r="B973" s="15" t="s">
        <v>1934</v>
      </c>
      <c r="C973" s="15" t="s">
        <v>61</v>
      </c>
      <c r="D973" s="15" t="s">
        <v>43</v>
      </c>
      <c r="E973" s="15" t="s">
        <v>44</v>
      </c>
      <c r="F973" s="15" t="s">
        <v>28</v>
      </c>
      <c r="G973" s="15" t="s">
        <v>24</v>
      </c>
      <c r="H973" s="15">
        <v>52</v>
      </c>
      <c r="I973" s="15">
        <v>43255</v>
      </c>
      <c r="J973" s="15">
        <v>154884</v>
      </c>
      <c r="K973" s="15">
        <v>0.1</v>
      </c>
      <c r="L973" s="15" t="s">
        <v>33</v>
      </c>
      <c r="M973" s="15" t="s">
        <v>74</v>
      </c>
      <c r="N973" s="17" t="s">
        <v>21</v>
      </c>
      <c r="O973" s="5" t="str">
        <f>IF(LEN(TBL_Employees[[#This Row],[Exit Date]])&gt;0,"Not_Active","Active")</f>
        <v>Active</v>
      </c>
      <c r="P973" s="6">
        <f>IF(TBL_Employees[[#This Row],[Emp_status]]="Not_Active",0,1)</f>
        <v>1</v>
      </c>
      <c r="Q973" s="7">
        <f>IFERROR(TBL_Employees[[#This Row],[Bonus %]]*TBL_Employees[[#This Row],[Annual Salary]],0)</f>
        <v>15488.400000000001</v>
      </c>
      <c r="R973" s="7">
        <f>TBL_Employees[[#This Row],[Bonus Amount]]+TBL_Employees[[#This Row],[Annual Salary]]</f>
        <v>170372.4</v>
      </c>
      <c r="S973" s="6">
        <f>YEAR(TBL_Employees[[#This Row],[Hire Date]])</f>
        <v>2018</v>
      </c>
      <c r="T973" s="6">
        <f>WEEKNUM(TBL_Employees[[#This Row],[Hire Date]],1)</f>
        <v>23</v>
      </c>
      <c r="U973" s="6" t="str">
        <f>TEXT(TBL_Employees[[#This Row],[Hire Date]],"dddd")</f>
        <v>Monday</v>
      </c>
    </row>
    <row r="974" spans="1:21" x14ac:dyDescent="0.2">
      <c r="A974" s="15" t="s">
        <v>1935</v>
      </c>
      <c r="B974" s="15" t="s">
        <v>1936</v>
      </c>
      <c r="C974" s="15" t="s">
        <v>71</v>
      </c>
      <c r="D974" s="15" t="s">
        <v>27</v>
      </c>
      <c r="E974" s="15" t="s">
        <v>16</v>
      </c>
      <c r="F974" s="15" t="s">
        <v>28</v>
      </c>
      <c r="G974" s="15" t="s">
        <v>18</v>
      </c>
      <c r="H974" s="15">
        <v>61</v>
      </c>
      <c r="I974" s="15">
        <v>42437</v>
      </c>
      <c r="J974" s="15">
        <v>96566</v>
      </c>
      <c r="K974" s="15">
        <v>0</v>
      </c>
      <c r="L974" s="15" t="s">
        <v>19</v>
      </c>
      <c r="M974" s="15" t="s">
        <v>29</v>
      </c>
      <c r="N974" s="17" t="s">
        <v>21</v>
      </c>
      <c r="O974" s="5" t="str">
        <f>IF(LEN(TBL_Employees[[#This Row],[Exit Date]])&gt;0,"Not_Active","Active")</f>
        <v>Active</v>
      </c>
      <c r="P974" s="6">
        <f>IF(TBL_Employees[[#This Row],[Emp_status]]="Not_Active",0,1)</f>
        <v>1</v>
      </c>
      <c r="Q974" s="7">
        <f>IFERROR(TBL_Employees[[#This Row],[Bonus %]]*TBL_Employees[[#This Row],[Annual Salary]],0)</f>
        <v>0</v>
      </c>
      <c r="R974" s="7">
        <f>TBL_Employees[[#This Row],[Bonus Amount]]+TBL_Employees[[#This Row],[Annual Salary]]</f>
        <v>96566</v>
      </c>
      <c r="S974" s="6">
        <f>YEAR(TBL_Employees[[#This Row],[Hire Date]])</f>
        <v>2016</v>
      </c>
      <c r="T974" s="6">
        <f>WEEKNUM(TBL_Employees[[#This Row],[Hire Date]],1)</f>
        <v>11</v>
      </c>
      <c r="U974" s="6" t="str">
        <f>TEXT(TBL_Employees[[#This Row],[Hire Date]],"dddd")</f>
        <v>Tuesday</v>
      </c>
    </row>
    <row r="975" spans="1:21" x14ac:dyDescent="0.2">
      <c r="A975" s="15" t="s">
        <v>197</v>
      </c>
      <c r="B975" s="15" t="s">
        <v>1937</v>
      </c>
      <c r="C975" s="15" t="s">
        <v>76</v>
      </c>
      <c r="D975" s="15" t="s">
        <v>27</v>
      </c>
      <c r="E975" s="15" t="s">
        <v>16</v>
      </c>
      <c r="F975" s="15" t="s">
        <v>28</v>
      </c>
      <c r="G975" s="15" t="s">
        <v>51</v>
      </c>
      <c r="H975" s="15">
        <v>45</v>
      </c>
      <c r="I975" s="15">
        <v>37126</v>
      </c>
      <c r="J975" s="15">
        <v>54994</v>
      </c>
      <c r="K975" s="15">
        <v>0</v>
      </c>
      <c r="L975" s="15" t="s">
        <v>19</v>
      </c>
      <c r="M975" s="15" t="s">
        <v>29</v>
      </c>
      <c r="N975" s="17" t="s">
        <v>21</v>
      </c>
      <c r="O975" s="5" t="str">
        <f>IF(LEN(TBL_Employees[[#This Row],[Exit Date]])&gt;0,"Not_Active","Active")</f>
        <v>Active</v>
      </c>
      <c r="P975" s="6">
        <f>IF(TBL_Employees[[#This Row],[Emp_status]]="Not_Active",0,1)</f>
        <v>1</v>
      </c>
      <c r="Q975" s="7">
        <f>IFERROR(TBL_Employees[[#This Row],[Bonus %]]*TBL_Employees[[#This Row],[Annual Salary]],0)</f>
        <v>0</v>
      </c>
      <c r="R975" s="7">
        <f>TBL_Employees[[#This Row],[Bonus Amount]]+TBL_Employees[[#This Row],[Annual Salary]]</f>
        <v>54994</v>
      </c>
      <c r="S975" s="6">
        <f>YEAR(TBL_Employees[[#This Row],[Hire Date]])</f>
        <v>2001</v>
      </c>
      <c r="T975" s="6">
        <f>WEEKNUM(TBL_Employees[[#This Row],[Hire Date]],1)</f>
        <v>34</v>
      </c>
      <c r="U975" s="6" t="str">
        <f>TEXT(TBL_Employees[[#This Row],[Hire Date]],"dddd")</f>
        <v>Thursday</v>
      </c>
    </row>
    <row r="976" spans="1:21" x14ac:dyDescent="0.2">
      <c r="A976" s="15" t="s">
        <v>1938</v>
      </c>
      <c r="B976" s="15" t="s">
        <v>1939</v>
      </c>
      <c r="C976" s="15" t="s">
        <v>89</v>
      </c>
      <c r="D976" s="15" t="s">
        <v>27</v>
      </c>
      <c r="E976" s="15" t="s">
        <v>32</v>
      </c>
      <c r="F976" s="15" t="s">
        <v>17</v>
      </c>
      <c r="G976" s="15" t="s">
        <v>18</v>
      </c>
      <c r="H976" s="15">
        <v>40</v>
      </c>
      <c r="I976" s="15">
        <v>40944</v>
      </c>
      <c r="J976" s="15">
        <v>61523</v>
      </c>
      <c r="K976" s="15">
        <v>0</v>
      </c>
      <c r="L976" s="15" t="s">
        <v>19</v>
      </c>
      <c r="M976" s="15" t="s">
        <v>29</v>
      </c>
      <c r="N976" s="17" t="s">
        <v>21</v>
      </c>
      <c r="O976" s="5" t="str">
        <f>IF(LEN(TBL_Employees[[#This Row],[Exit Date]])&gt;0,"Not_Active","Active")</f>
        <v>Active</v>
      </c>
      <c r="P976" s="6">
        <f>IF(TBL_Employees[[#This Row],[Emp_status]]="Not_Active",0,1)</f>
        <v>1</v>
      </c>
      <c r="Q976" s="7">
        <f>IFERROR(TBL_Employees[[#This Row],[Bonus %]]*TBL_Employees[[#This Row],[Annual Salary]],0)</f>
        <v>0</v>
      </c>
      <c r="R976" s="7">
        <f>TBL_Employees[[#This Row],[Bonus Amount]]+TBL_Employees[[#This Row],[Annual Salary]]</f>
        <v>61523</v>
      </c>
      <c r="S976" s="6">
        <f>YEAR(TBL_Employees[[#This Row],[Hire Date]])</f>
        <v>2012</v>
      </c>
      <c r="T976" s="6">
        <f>WEEKNUM(TBL_Employees[[#This Row],[Hire Date]],1)</f>
        <v>6</v>
      </c>
      <c r="U976" s="6" t="str">
        <f>TEXT(TBL_Employees[[#This Row],[Hire Date]],"dddd")</f>
        <v>Sunday</v>
      </c>
    </row>
    <row r="977" spans="1:21" x14ac:dyDescent="0.2">
      <c r="A977" s="15" t="s">
        <v>1940</v>
      </c>
      <c r="B977" s="15" t="s">
        <v>1941</v>
      </c>
      <c r="C977" s="15" t="s">
        <v>14</v>
      </c>
      <c r="D977" s="15" t="s">
        <v>23</v>
      </c>
      <c r="E977" s="15" t="s">
        <v>32</v>
      </c>
      <c r="F977" s="15" t="s">
        <v>28</v>
      </c>
      <c r="G977" s="15" t="s">
        <v>47</v>
      </c>
      <c r="H977" s="15">
        <v>45</v>
      </c>
      <c r="I977" s="15">
        <v>40524</v>
      </c>
      <c r="J977" s="15">
        <v>190512</v>
      </c>
      <c r="K977" s="15">
        <v>0.32</v>
      </c>
      <c r="L977" s="15" t="s">
        <v>19</v>
      </c>
      <c r="M977" s="15" t="s">
        <v>29</v>
      </c>
      <c r="N977" s="17" t="s">
        <v>21</v>
      </c>
      <c r="O977" s="5" t="str">
        <f>IF(LEN(TBL_Employees[[#This Row],[Exit Date]])&gt;0,"Not_Active","Active")</f>
        <v>Active</v>
      </c>
      <c r="P977" s="6">
        <f>IF(TBL_Employees[[#This Row],[Emp_status]]="Not_Active",0,1)</f>
        <v>1</v>
      </c>
      <c r="Q977" s="7">
        <f>IFERROR(TBL_Employees[[#This Row],[Bonus %]]*TBL_Employees[[#This Row],[Annual Salary]],0)</f>
        <v>60963.840000000004</v>
      </c>
      <c r="R977" s="7">
        <f>TBL_Employees[[#This Row],[Bonus Amount]]+TBL_Employees[[#This Row],[Annual Salary]]</f>
        <v>251475.84</v>
      </c>
      <c r="S977" s="6">
        <f>YEAR(TBL_Employees[[#This Row],[Hire Date]])</f>
        <v>2010</v>
      </c>
      <c r="T977" s="6">
        <f>WEEKNUM(TBL_Employees[[#This Row],[Hire Date]],1)</f>
        <v>51</v>
      </c>
      <c r="U977" s="6" t="str">
        <f>TEXT(TBL_Employees[[#This Row],[Hire Date]],"dddd")</f>
        <v>Sunday</v>
      </c>
    </row>
    <row r="978" spans="1:21" x14ac:dyDescent="0.2">
      <c r="A978" s="15" t="s">
        <v>1942</v>
      </c>
      <c r="B978" s="15" t="s">
        <v>1943</v>
      </c>
      <c r="C978" s="15" t="s">
        <v>84</v>
      </c>
      <c r="D978" s="15" t="s">
        <v>31</v>
      </c>
      <c r="E978" s="15" t="s">
        <v>44</v>
      </c>
      <c r="F978" s="15" t="s">
        <v>17</v>
      </c>
      <c r="G978" s="15" t="s">
        <v>24</v>
      </c>
      <c r="H978" s="15">
        <v>37</v>
      </c>
      <c r="I978" s="15">
        <v>41318</v>
      </c>
      <c r="J978" s="15">
        <v>124827</v>
      </c>
      <c r="K978" s="15">
        <v>0</v>
      </c>
      <c r="L978" s="15" t="s">
        <v>33</v>
      </c>
      <c r="M978" s="15" t="s">
        <v>60</v>
      </c>
      <c r="N978" s="17" t="s">
        <v>21</v>
      </c>
      <c r="O978" s="5" t="str">
        <f>IF(LEN(TBL_Employees[[#This Row],[Exit Date]])&gt;0,"Not_Active","Active")</f>
        <v>Active</v>
      </c>
      <c r="P978" s="6">
        <f>IF(TBL_Employees[[#This Row],[Emp_status]]="Not_Active",0,1)</f>
        <v>1</v>
      </c>
      <c r="Q978" s="7">
        <f>IFERROR(TBL_Employees[[#This Row],[Bonus %]]*TBL_Employees[[#This Row],[Annual Salary]],0)</f>
        <v>0</v>
      </c>
      <c r="R978" s="7">
        <f>TBL_Employees[[#This Row],[Bonus Amount]]+TBL_Employees[[#This Row],[Annual Salary]]</f>
        <v>124827</v>
      </c>
      <c r="S978" s="6">
        <f>YEAR(TBL_Employees[[#This Row],[Hire Date]])</f>
        <v>2013</v>
      </c>
      <c r="T978" s="6">
        <f>WEEKNUM(TBL_Employees[[#This Row],[Hire Date]],1)</f>
        <v>7</v>
      </c>
      <c r="U978" s="6" t="str">
        <f>TEXT(TBL_Employees[[#This Row],[Hire Date]],"dddd")</f>
        <v>Wednesday</v>
      </c>
    </row>
    <row r="979" spans="1:21" x14ac:dyDescent="0.2">
      <c r="A979" s="15" t="s">
        <v>276</v>
      </c>
      <c r="B979" s="15" t="s">
        <v>1944</v>
      </c>
      <c r="C979" s="15" t="s">
        <v>62</v>
      </c>
      <c r="D979" s="15" t="s">
        <v>65</v>
      </c>
      <c r="E979" s="15" t="s">
        <v>36</v>
      </c>
      <c r="F979" s="15" t="s">
        <v>28</v>
      </c>
      <c r="G979" s="15" t="s">
        <v>18</v>
      </c>
      <c r="H979" s="15">
        <v>57</v>
      </c>
      <c r="I979" s="15">
        <v>43484</v>
      </c>
      <c r="J979" s="15">
        <v>101577</v>
      </c>
      <c r="K979" s="15">
        <v>0.05</v>
      </c>
      <c r="L979" s="15" t="s">
        <v>19</v>
      </c>
      <c r="M979" s="15" t="s">
        <v>20</v>
      </c>
      <c r="N979" s="17" t="s">
        <v>21</v>
      </c>
      <c r="O979" s="5" t="str">
        <f>IF(LEN(TBL_Employees[[#This Row],[Exit Date]])&gt;0,"Not_Active","Active")</f>
        <v>Active</v>
      </c>
      <c r="P979" s="6">
        <f>IF(TBL_Employees[[#This Row],[Emp_status]]="Not_Active",0,1)</f>
        <v>1</v>
      </c>
      <c r="Q979" s="7">
        <f>IFERROR(TBL_Employees[[#This Row],[Bonus %]]*TBL_Employees[[#This Row],[Annual Salary]],0)</f>
        <v>5078.8500000000004</v>
      </c>
      <c r="R979" s="7">
        <f>TBL_Employees[[#This Row],[Bonus Amount]]+TBL_Employees[[#This Row],[Annual Salary]]</f>
        <v>106655.85</v>
      </c>
      <c r="S979" s="6">
        <f>YEAR(TBL_Employees[[#This Row],[Hire Date]])</f>
        <v>2019</v>
      </c>
      <c r="T979" s="6">
        <f>WEEKNUM(TBL_Employees[[#This Row],[Hire Date]],1)</f>
        <v>3</v>
      </c>
      <c r="U979" s="6" t="str">
        <f>TEXT(TBL_Employees[[#This Row],[Hire Date]],"dddd")</f>
        <v>Saturday</v>
      </c>
    </row>
    <row r="980" spans="1:21" x14ac:dyDescent="0.2">
      <c r="A980" s="15" t="s">
        <v>1945</v>
      </c>
      <c r="B980" s="15" t="s">
        <v>1946</v>
      </c>
      <c r="C980" s="15" t="s">
        <v>62</v>
      </c>
      <c r="D980" s="15" t="s">
        <v>65</v>
      </c>
      <c r="E980" s="15" t="s">
        <v>36</v>
      </c>
      <c r="F980" s="15" t="s">
        <v>17</v>
      </c>
      <c r="G980" s="15" t="s">
        <v>51</v>
      </c>
      <c r="H980" s="15">
        <v>44</v>
      </c>
      <c r="I980" s="15">
        <v>38642</v>
      </c>
      <c r="J980" s="15">
        <v>105223</v>
      </c>
      <c r="K980" s="15">
        <v>0.1</v>
      </c>
      <c r="L980" s="15" t="s">
        <v>19</v>
      </c>
      <c r="M980" s="15" t="s">
        <v>39</v>
      </c>
      <c r="N980" s="17" t="s">
        <v>21</v>
      </c>
      <c r="O980" s="5" t="str">
        <f>IF(LEN(TBL_Employees[[#This Row],[Exit Date]])&gt;0,"Not_Active","Active")</f>
        <v>Active</v>
      </c>
      <c r="P980" s="6">
        <f>IF(TBL_Employees[[#This Row],[Emp_status]]="Not_Active",0,1)</f>
        <v>1</v>
      </c>
      <c r="Q980" s="7">
        <f>IFERROR(TBL_Employees[[#This Row],[Bonus %]]*TBL_Employees[[#This Row],[Annual Salary]],0)</f>
        <v>10522.300000000001</v>
      </c>
      <c r="R980" s="7">
        <f>TBL_Employees[[#This Row],[Bonus Amount]]+TBL_Employees[[#This Row],[Annual Salary]]</f>
        <v>115745.3</v>
      </c>
      <c r="S980" s="6">
        <f>YEAR(TBL_Employees[[#This Row],[Hire Date]])</f>
        <v>2005</v>
      </c>
      <c r="T980" s="6">
        <f>WEEKNUM(TBL_Employees[[#This Row],[Hire Date]],1)</f>
        <v>43</v>
      </c>
      <c r="U980" s="6" t="str">
        <f>TEXT(TBL_Employees[[#This Row],[Hire Date]],"dddd")</f>
        <v>Monday</v>
      </c>
    </row>
    <row r="981" spans="1:21" x14ac:dyDescent="0.2">
      <c r="A981" s="15" t="s">
        <v>153</v>
      </c>
      <c r="B981" s="15" t="s">
        <v>1947</v>
      </c>
      <c r="C981" s="15" t="s">
        <v>91</v>
      </c>
      <c r="D981" s="15" t="s">
        <v>27</v>
      </c>
      <c r="E981" s="15" t="s">
        <v>32</v>
      </c>
      <c r="F981" s="15" t="s">
        <v>28</v>
      </c>
      <c r="G981" s="15" t="s">
        <v>51</v>
      </c>
      <c r="H981" s="15">
        <v>48</v>
      </c>
      <c r="I981" s="15">
        <v>39635</v>
      </c>
      <c r="J981" s="15">
        <v>94815</v>
      </c>
      <c r="K981" s="15">
        <v>0</v>
      </c>
      <c r="L981" s="15" t="s">
        <v>19</v>
      </c>
      <c r="M981" s="15" t="s">
        <v>20</v>
      </c>
      <c r="N981" s="17" t="s">
        <v>21</v>
      </c>
      <c r="O981" s="5" t="str">
        <f>IF(LEN(TBL_Employees[[#This Row],[Exit Date]])&gt;0,"Not_Active","Active")</f>
        <v>Active</v>
      </c>
      <c r="P981" s="6">
        <f>IF(TBL_Employees[[#This Row],[Emp_status]]="Not_Active",0,1)</f>
        <v>1</v>
      </c>
      <c r="Q981" s="7">
        <f>IFERROR(TBL_Employees[[#This Row],[Bonus %]]*TBL_Employees[[#This Row],[Annual Salary]],0)</f>
        <v>0</v>
      </c>
      <c r="R981" s="7">
        <f>TBL_Employees[[#This Row],[Bonus Amount]]+TBL_Employees[[#This Row],[Annual Salary]]</f>
        <v>94815</v>
      </c>
      <c r="S981" s="6">
        <f>YEAR(TBL_Employees[[#This Row],[Hire Date]])</f>
        <v>2008</v>
      </c>
      <c r="T981" s="6">
        <f>WEEKNUM(TBL_Employees[[#This Row],[Hire Date]],1)</f>
        <v>28</v>
      </c>
      <c r="U981" s="6" t="str">
        <f>TEXT(TBL_Employees[[#This Row],[Hire Date]],"dddd")</f>
        <v>Sunday</v>
      </c>
    </row>
    <row r="982" spans="1:21" x14ac:dyDescent="0.2">
      <c r="A982" s="15" t="s">
        <v>1948</v>
      </c>
      <c r="B982" s="15" t="s">
        <v>1949</v>
      </c>
      <c r="C982" s="15" t="s">
        <v>62</v>
      </c>
      <c r="D982" s="15" t="s">
        <v>65</v>
      </c>
      <c r="E982" s="15" t="s">
        <v>44</v>
      </c>
      <c r="F982" s="15" t="s">
        <v>17</v>
      </c>
      <c r="G982" s="15" t="s">
        <v>24</v>
      </c>
      <c r="H982" s="15">
        <v>25</v>
      </c>
      <c r="I982" s="15">
        <v>44545</v>
      </c>
      <c r="J982" s="15">
        <v>114893</v>
      </c>
      <c r="K982" s="15">
        <v>0.06</v>
      </c>
      <c r="L982" s="15" t="s">
        <v>33</v>
      </c>
      <c r="M982" s="15" t="s">
        <v>34</v>
      </c>
      <c r="N982" s="17" t="s">
        <v>21</v>
      </c>
      <c r="O982" s="5" t="str">
        <f>IF(LEN(TBL_Employees[[#This Row],[Exit Date]])&gt;0,"Not_Active","Active")</f>
        <v>Active</v>
      </c>
      <c r="P982" s="6">
        <f>IF(TBL_Employees[[#This Row],[Emp_status]]="Not_Active",0,1)</f>
        <v>1</v>
      </c>
      <c r="Q982" s="7">
        <f>IFERROR(TBL_Employees[[#This Row],[Bonus %]]*TBL_Employees[[#This Row],[Annual Salary]],0)</f>
        <v>6893.58</v>
      </c>
      <c r="R982" s="7">
        <f>TBL_Employees[[#This Row],[Bonus Amount]]+TBL_Employees[[#This Row],[Annual Salary]]</f>
        <v>121786.58</v>
      </c>
      <c r="S982" s="6">
        <f>YEAR(TBL_Employees[[#This Row],[Hire Date]])</f>
        <v>2021</v>
      </c>
      <c r="T982" s="6">
        <f>WEEKNUM(TBL_Employees[[#This Row],[Hire Date]],1)</f>
        <v>51</v>
      </c>
      <c r="U982" s="6" t="str">
        <f>TEXT(TBL_Employees[[#This Row],[Hire Date]],"dddd")</f>
        <v>Wednesday</v>
      </c>
    </row>
    <row r="983" spans="1:21" x14ac:dyDescent="0.2">
      <c r="A983" s="15" t="s">
        <v>403</v>
      </c>
      <c r="B983" s="15" t="s">
        <v>1950</v>
      </c>
      <c r="C983" s="15" t="s">
        <v>42</v>
      </c>
      <c r="D983" s="15" t="s">
        <v>43</v>
      </c>
      <c r="E983" s="15" t="s">
        <v>44</v>
      </c>
      <c r="F983" s="15" t="s">
        <v>17</v>
      </c>
      <c r="G983" s="15" t="s">
        <v>51</v>
      </c>
      <c r="H983" s="15">
        <v>35</v>
      </c>
      <c r="I983" s="15">
        <v>42745</v>
      </c>
      <c r="J983" s="15">
        <v>80622</v>
      </c>
      <c r="K983" s="15">
        <v>0</v>
      </c>
      <c r="L983" s="15" t="s">
        <v>19</v>
      </c>
      <c r="M983" s="15" t="s">
        <v>25</v>
      </c>
      <c r="N983" s="17" t="s">
        <v>21</v>
      </c>
      <c r="O983" s="5" t="str">
        <f>IF(LEN(TBL_Employees[[#This Row],[Exit Date]])&gt;0,"Not_Active","Active")</f>
        <v>Active</v>
      </c>
      <c r="P983" s="6">
        <f>IF(TBL_Employees[[#This Row],[Emp_status]]="Not_Active",0,1)</f>
        <v>1</v>
      </c>
      <c r="Q983" s="7">
        <f>IFERROR(TBL_Employees[[#This Row],[Bonus %]]*TBL_Employees[[#This Row],[Annual Salary]],0)</f>
        <v>0</v>
      </c>
      <c r="R983" s="7">
        <f>TBL_Employees[[#This Row],[Bonus Amount]]+TBL_Employees[[#This Row],[Annual Salary]]</f>
        <v>80622</v>
      </c>
      <c r="S983" s="6">
        <f>YEAR(TBL_Employees[[#This Row],[Hire Date]])</f>
        <v>2017</v>
      </c>
      <c r="T983" s="6">
        <f>WEEKNUM(TBL_Employees[[#This Row],[Hire Date]],1)</f>
        <v>2</v>
      </c>
      <c r="U983" s="6" t="str">
        <f>TEXT(TBL_Employees[[#This Row],[Hire Date]],"dddd")</f>
        <v>Tuesday</v>
      </c>
    </row>
    <row r="984" spans="1:21" x14ac:dyDescent="0.2">
      <c r="A984" s="15" t="s">
        <v>463</v>
      </c>
      <c r="B984" s="15" t="s">
        <v>1951</v>
      </c>
      <c r="C984" s="15" t="s">
        <v>14</v>
      </c>
      <c r="D984" s="15" t="s">
        <v>27</v>
      </c>
      <c r="E984" s="15" t="s">
        <v>44</v>
      </c>
      <c r="F984" s="15" t="s">
        <v>17</v>
      </c>
      <c r="G984" s="15" t="s">
        <v>24</v>
      </c>
      <c r="H984" s="15">
        <v>57</v>
      </c>
      <c r="I984" s="15">
        <v>42685</v>
      </c>
      <c r="J984" s="15">
        <v>246589</v>
      </c>
      <c r="K984" s="15">
        <v>0.33</v>
      </c>
      <c r="L984" s="15" t="s">
        <v>19</v>
      </c>
      <c r="M984" s="15" t="s">
        <v>39</v>
      </c>
      <c r="N984" s="17">
        <v>42820</v>
      </c>
      <c r="O984" s="5" t="str">
        <f>IF(LEN(TBL_Employees[[#This Row],[Exit Date]])&gt;0,"Not_Active","Active")</f>
        <v>Not_Active</v>
      </c>
      <c r="P984" s="6">
        <f>IF(TBL_Employees[[#This Row],[Emp_status]]="Not_Active",0,1)</f>
        <v>0</v>
      </c>
      <c r="Q984" s="7">
        <f>IFERROR(TBL_Employees[[#This Row],[Bonus %]]*TBL_Employees[[#This Row],[Annual Salary]],0)</f>
        <v>81374.37000000001</v>
      </c>
      <c r="R984" s="7">
        <f>TBL_Employees[[#This Row],[Bonus Amount]]+TBL_Employees[[#This Row],[Annual Salary]]</f>
        <v>327963.37</v>
      </c>
      <c r="S984" s="6">
        <f>YEAR(TBL_Employees[[#This Row],[Hire Date]])</f>
        <v>2016</v>
      </c>
      <c r="T984" s="6">
        <f>WEEKNUM(TBL_Employees[[#This Row],[Hire Date]],1)</f>
        <v>46</v>
      </c>
      <c r="U984" s="6" t="str">
        <f>TEXT(TBL_Employees[[#This Row],[Hire Date]],"dddd")</f>
        <v>Friday</v>
      </c>
    </row>
    <row r="985" spans="1:21" x14ac:dyDescent="0.2">
      <c r="A985" s="15" t="s">
        <v>1952</v>
      </c>
      <c r="B985" s="15" t="s">
        <v>1953</v>
      </c>
      <c r="C985" s="15" t="s">
        <v>62</v>
      </c>
      <c r="D985" s="15" t="s">
        <v>43</v>
      </c>
      <c r="E985" s="15" t="s">
        <v>44</v>
      </c>
      <c r="F985" s="15" t="s">
        <v>28</v>
      </c>
      <c r="G985" s="15" t="s">
        <v>24</v>
      </c>
      <c r="H985" s="15">
        <v>49</v>
      </c>
      <c r="I985" s="15">
        <v>43240</v>
      </c>
      <c r="J985" s="15">
        <v>119397</v>
      </c>
      <c r="K985" s="15">
        <v>0.09</v>
      </c>
      <c r="L985" s="15" t="s">
        <v>33</v>
      </c>
      <c r="M985" s="15" t="s">
        <v>60</v>
      </c>
      <c r="N985" s="17">
        <v>43538</v>
      </c>
      <c r="O985" s="5" t="str">
        <f>IF(LEN(TBL_Employees[[#This Row],[Exit Date]])&gt;0,"Not_Active","Active")</f>
        <v>Not_Active</v>
      </c>
      <c r="P985" s="6">
        <f>IF(TBL_Employees[[#This Row],[Emp_status]]="Not_Active",0,1)</f>
        <v>0</v>
      </c>
      <c r="Q985" s="7">
        <f>IFERROR(TBL_Employees[[#This Row],[Bonus %]]*TBL_Employees[[#This Row],[Annual Salary]],0)</f>
        <v>10745.73</v>
      </c>
      <c r="R985" s="7">
        <f>TBL_Employees[[#This Row],[Bonus Amount]]+TBL_Employees[[#This Row],[Annual Salary]]</f>
        <v>130142.73</v>
      </c>
      <c r="S985" s="6">
        <f>YEAR(TBL_Employees[[#This Row],[Hire Date]])</f>
        <v>2018</v>
      </c>
      <c r="T985" s="6">
        <f>WEEKNUM(TBL_Employees[[#This Row],[Hire Date]],1)</f>
        <v>21</v>
      </c>
      <c r="U985" s="6" t="str">
        <f>TEXT(TBL_Employees[[#This Row],[Hire Date]],"dddd")</f>
        <v>Sunday</v>
      </c>
    </row>
    <row r="986" spans="1:21" x14ac:dyDescent="0.2">
      <c r="A986" s="15" t="s">
        <v>1954</v>
      </c>
      <c r="B986" s="15" t="s">
        <v>1955</v>
      </c>
      <c r="C986" s="15" t="s">
        <v>40</v>
      </c>
      <c r="D986" s="15" t="s">
        <v>50</v>
      </c>
      <c r="E986" s="15" t="s">
        <v>32</v>
      </c>
      <c r="F986" s="15" t="s">
        <v>17</v>
      </c>
      <c r="G986" s="15" t="s">
        <v>24</v>
      </c>
      <c r="H986" s="15">
        <v>25</v>
      </c>
      <c r="I986" s="15">
        <v>44549</v>
      </c>
      <c r="J986" s="15">
        <v>150666</v>
      </c>
      <c r="K986" s="15">
        <v>0.23</v>
      </c>
      <c r="L986" s="15" t="s">
        <v>33</v>
      </c>
      <c r="M986" s="15" t="s">
        <v>34</v>
      </c>
      <c r="N986" s="17" t="s">
        <v>21</v>
      </c>
      <c r="O986" s="5" t="str">
        <f>IF(LEN(TBL_Employees[[#This Row],[Exit Date]])&gt;0,"Not_Active","Active")</f>
        <v>Active</v>
      </c>
      <c r="P986" s="6">
        <f>IF(TBL_Employees[[#This Row],[Emp_status]]="Not_Active",0,1)</f>
        <v>1</v>
      </c>
      <c r="Q986" s="7">
        <f>IFERROR(TBL_Employees[[#This Row],[Bonus %]]*TBL_Employees[[#This Row],[Annual Salary]],0)</f>
        <v>34653.18</v>
      </c>
      <c r="R986" s="7">
        <f>TBL_Employees[[#This Row],[Bonus Amount]]+TBL_Employees[[#This Row],[Annual Salary]]</f>
        <v>185319.18</v>
      </c>
      <c r="S986" s="6">
        <f>YEAR(TBL_Employees[[#This Row],[Hire Date]])</f>
        <v>2021</v>
      </c>
      <c r="T986" s="6">
        <f>WEEKNUM(TBL_Employees[[#This Row],[Hire Date]],1)</f>
        <v>52</v>
      </c>
      <c r="U986" s="6" t="str">
        <f>TEXT(TBL_Employees[[#This Row],[Hire Date]],"dddd")</f>
        <v>Sunday</v>
      </c>
    </row>
    <row r="987" spans="1:21" x14ac:dyDescent="0.2">
      <c r="A987" s="15" t="s">
        <v>1956</v>
      </c>
      <c r="B987" s="15" t="s">
        <v>1957</v>
      </c>
      <c r="C987" s="15" t="s">
        <v>61</v>
      </c>
      <c r="D987" s="15" t="s">
        <v>27</v>
      </c>
      <c r="E987" s="15" t="s">
        <v>16</v>
      </c>
      <c r="F987" s="15" t="s">
        <v>17</v>
      </c>
      <c r="G987" s="15" t="s">
        <v>18</v>
      </c>
      <c r="H987" s="15">
        <v>46</v>
      </c>
      <c r="I987" s="15">
        <v>37265</v>
      </c>
      <c r="J987" s="15">
        <v>148035</v>
      </c>
      <c r="K987" s="15">
        <v>0.14000000000000001</v>
      </c>
      <c r="L987" s="15" t="s">
        <v>19</v>
      </c>
      <c r="M987" s="15" t="s">
        <v>39</v>
      </c>
      <c r="N987" s="17" t="s">
        <v>21</v>
      </c>
      <c r="O987" s="5" t="str">
        <f>IF(LEN(TBL_Employees[[#This Row],[Exit Date]])&gt;0,"Not_Active","Active")</f>
        <v>Active</v>
      </c>
      <c r="P987" s="6">
        <f>IF(TBL_Employees[[#This Row],[Emp_status]]="Not_Active",0,1)</f>
        <v>1</v>
      </c>
      <c r="Q987" s="7">
        <f>IFERROR(TBL_Employees[[#This Row],[Bonus %]]*TBL_Employees[[#This Row],[Annual Salary]],0)</f>
        <v>20724.900000000001</v>
      </c>
      <c r="R987" s="7">
        <f>TBL_Employees[[#This Row],[Bonus Amount]]+TBL_Employees[[#This Row],[Annual Salary]]</f>
        <v>168759.9</v>
      </c>
      <c r="S987" s="6">
        <f>YEAR(TBL_Employees[[#This Row],[Hire Date]])</f>
        <v>2002</v>
      </c>
      <c r="T987" s="6">
        <f>WEEKNUM(TBL_Employees[[#This Row],[Hire Date]],1)</f>
        <v>2</v>
      </c>
      <c r="U987" s="6" t="str">
        <f>TEXT(TBL_Employees[[#This Row],[Hire Date]],"dddd")</f>
        <v>Wednesday</v>
      </c>
    </row>
    <row r="988" spans="1:21" x14ac:dyDescent="0.2">
      <c r="A988" s="15" t="s">
        <v>519</v>
      </c>
      <c r="B988" s="15" t="s">
        <v>1958</v>
      </c>
      <c r="C988" s="15" t="s">
        <v>40</v>
      </c>
      <c r="D988" s="15" t="s">
        <v>15</v>
      </c>
      <c r="E988" s="15" t="s">
        <v>32</v>
      </c>
      <c r="F988" s="15" t="s">
        <v>28</v>
      </c>
      <c r="G988" s="15" t="s">
        <v>24</v>
      </c>
      <c r="H988" s="15">
        <v>60</v>
      </c>
      <c r="I988" s="15">
        <v>42891</v>
      </c>
      <c r="J988" s="15">
        <v>158898</v>
      </c>
      <c r="K988" s="15">
        <v>0.18</v>
      </c>
      <c r="L988" s="15" t="s">
        <v>19</v>
      </c>
      <c r="M988" s="15" t="s">
        <v>45</v>
      </c>
      <c r="N988" s="17" t="s">
        <v>21</v>
      </c>
      <c r="O988" s="5" t="str">
        <f>IF(LEN(TBL_Employees[[#This Row],[Exit Date]])&gt;0,"Not_Active","Active")</f>
        <v>Active</v>
      </c>
      <c r="P988" s="6">
        <f>IF(TBL_Employees[[#This Row],[Emp_status]]="Not_Active",0,1)</f>
        <v>1</v>
      </c>
      <c r="Q988" s="7">
        <f>IFERROR(TBL_Employees[[#This Row],[Bonus %]]*TBL_Employees[[#This Row],[Annual Salary]],0)</f>
        <v>28601.64</v>
      </c>
      <c r="R988" s="7">
        <f>TBL_Employees[[#This Row],[Bonus Amount]]+TBL_Employees[[#This Row],[Annual Salary]]</f>
        <v>187499.64</v>
      </c>
      <c r="S988" s="6">
        <f>YEAR(TBL_Employees[[#This Row],[Hire Date]])</f>
        <v>2017</v>
      </c>
      <c r="T988" s="6">
        <f>WEEKNUM(TBL_Employees[[#This Row],[Hire Date]],1)</f>
        <v>23</v>
      </c>
      <c r="U988" s="6" t="str">
        <f>TEXT(TBL_Employees[[#This Row],[Hire Date]],"dddd")</f>
        <v>Monday</v>
      </c>
    </row>
    <row r="989" spans="1:21" x14ac:dyDescent="0.2">
      <c r="A989" s="15" t="s">
        <v>1959</v>
      </c>
      <c r="B989" s="15" t="s">
        <v>1960</v>
      </c>
      <c r="C989" s="15" t="s">
        <v>129</v>
      </c>
      <c r="D989" s="15" t="s">
        <v>31</v>
      </c>
      <c r="E989" s="15" t="s">
        <v>32</v>
      </c>
      <c r="F989" s="15" t="s">
        <v>17</v>
      </c>
      <c r="G989" s="15" t="s">
        <v>24</v>
      </c>
      <c r="H989" s="15">
        <v>45</v>
      </c>
      <c r="I989" s="15">
        <v>40967</v>
      </c>
      <c r="J989" s="15">
        <v>89659</v>
      </c>
      <c r="K989" s="15">
        <v>0</v>
      </c>
      <c r="L989" s="15" t="s">
        <v>33</v>
      </c>
      <c r="M989" s="15" t="s">
        <v>60</v>
      </c>
      <c r="N989" s="17" t="s">
        <v>21</v>
      </c>
      <c r="O989" s="5" t="str">
        <f>IF(LEN(TBL_Employees[[#This Row],[Exit Date]])&gt;0,"Not_Active","Active")</f>
        <v>Active</v>
      </c>
      <c r="P989" s="6">
        <f>IF(TBL_Employees[[#This Row],[Emp_status]]="Not_Active",0,1)</f>
        <v>1</v>
      </c>
      <c r="Q989" s="7">
        <f>IFERROR(TBL_Employees[[#This Row],[Bonus %]]*TBL_Employees[[#This Row],[Annual Salary]],0)</f>
        <v>0</v>
      </c>
      <c r="R989" s="7">
        <f>TBL_Employees[[#This Row],[Bonus Amount]]+TBL_Employees[[#This Row],[Annual Salary]]</f>
        <v>89659</v>
      </c>
      <c r="S989" s="6">
        <f>YEAR(TBL_Employees[[#This Row],[Hire Date]])</f>
        <v>2012</v>
      </c>
      <c r="T989" s="6">
        <f>WEEKNUM(TBL_Employees[[#This Row],[Hire Date]],1)</f>
        <v>9</v>
      </c>
      <c r="U989" s="6" t="str">
        <f>TEXT(TBL_Employees[[#This Row],[Hire Date]],"dddd")</f>
        <v>Tuesday</v>
      </c>
    </row>
    <row r="990" spans="1:21" x14ac:dyDescent="0.2">
      <c r="A990" s="15" t="s">
        <v>1961</v>
      </c>
      <c r="B990" s="15" t="s">
        <v>1962</v>
      </c>
      <c r="C990" s="15" t="s">
        <v>40</v>
      </c>
      <c r="D990" s="15" t="s">
        <v>50</v>
      </c>
      <c r="E990" s="15" t="s">
        <v>44</v>
      </c>
      <c r="F990" s="15" t="s">
        <v>17</v>
      </c>
      <c r="G990" s="15" t="s">
        <v>18</v>
      </c>
      <c r="H990" s="15">
        <v>39</v>
      </c>
      <c r="I990" s="15">
        <v>39201</v>
      </c>
      <c r="J990" s="15">
        <v>171487</v>
      </c>
      <c r="K990" s="15">
        <v>0.23</v>
      </c>
      <c r="L990" s="15" t="s">
        <v>19</v>
      </c>
      <c r="M990" s="15" t="s">
        <v>39</v>
      </c>
      <c r="N990" s="17" t="s">
        <v>21</v>
      </c>
      <c r="O990" s="5" t="str">
        <f>IF(LEN(TBL_Employees[[#This Row],[Exit Date]])&gt;0,"Not_Active","Active")</f>
        <v>Active</v>
      </c>
      <c r="P990" s="6">
        <f>IF(TBL_Employees[[#This Row],[Emp_status]]="Not_Active",0,1)</f>
        <v>1</v>
      </c>
      <c r="Q990" s="7">
        <f>IFERROR(TBL_Employees[[#This Row],[Bonus %]]*TBL_Employees[[#This Row],[Annual Salary]],0)</f>
        <v>39442.01</v>
      </c>
      <c r="R990" s="7">
        <f>TBL_Employees[[#This Row],[Bonus Amount]]+TBL_Employees[[#This Row],[Annual Salary]]</f>
        <v>210929.01</v>
      </c>
      <c r="S990" s="6">
        <f>YEAR(TBL_Employees[[#This Row],[Hire Date]])</f>
        <v>2007</v>
      </c>
      <c r="T990" s="6">
        <f>WEEKNUM(TBL_Employees[[#This Row],[Hire Date]],1)</f>
        <v>18</v>
      </c>
      <c r="U990" s="6" t="str">
        <f>TEXT(TBL_Employees[[#This Row],[Hire Date]],"dddd")</f>
        <v>Sunday</v>
      </c>
    </row>
    <row r="991" spans="1:21" x14ac:dyDescent="0.2">
      <c r="A991" s="15" t="s">
        <v>1963</v>
      </c>
      <c r="B991" s="15" t="s">
        <v>1964</v>
      </c>
      <c r="C991" s="15" t="s">
        <v>14</v>
      </c>
      <c r="D991" s="15" t="s">
        <v>50</v>
      </c>
      <c r="E991" s="15" t="s">
        <v>36</v>
      </c>
      <c r="F991" s="15" t="s">
        <v>17</v>
      </c>
      <c r="G991" s="15" t="s">
        <v>51</v>
      </c>
      <c r="H991" s="15">
        <v>43</v>
      </c>
      <c r="I991" s="15">
        <v>42603</v>
      </c>
      <c r="J991" s="15">
        <v>258498</v>
      </c>
      <c r="K991" s="15">
        <v>0.35</v>
      </c>
      <c r="L991" s="15" t="s">
        <v>19</v>
      </c>
      <c r="M991" s="15" t="s">
        <v>29</v>
      </c>
      <c r="N991" s="17" t="s">
        <v>21</v>
      </c>
      <c r="O991" s="5" t="str">
        <f>IF(LEN(TBL_Employees[[#This Row],[Exit Date]])&gt;0,"Not_Active","Active")</f>
        <v>Active</v>
      </c>
      <c r="P991" s="6">
        <f>IF(TBL_Employees[[#This Row],[Emp_status]]="Not_Active",0,1)</f>
        <v>1</v>
      </c>
      <c r="Q991" s="7">
        <f>IFERROR(TBL_Employees[[#This Row],[Bonus %]]*TBL_Employees[[#This Row],[Annual Salary]],0)</f>
        <v>90474.299999999988</v>
      </c>
      <c r="R991" s="7">
        <f>TBL_Employees[[#This Row],[Bonus Amount]]+TBL_Employees[[#This Row],[Annual Salary]]</f>
        <v>348972.3</v>
      </c>
      <c r="S991" s="6">
        <f>YEAR(TBL_Employees[[#This Row],[Hire Date]])</f>
        <v>2016</v>
      </c>
      <c r="T991" s="6">
        <f>WEEKNUM(TBL_Employees[[#This Row],[Hire Date]],1)</f>
        <v>35</v>
      </c>
      <c r="U991" s="6" t="str">
        <f>TEXT(TBL_Employees[[#This Row],[Hire Date]],"dddd")</f>
        <v>Sunday</v>
      </c>
    </row>
    <row r="992" spans="1:21" x14ac:dyDescent="0.2">
      <c r="A992" s="15" t="s">
        <v>313</v>
      </c>
      <c r="B992" s="15" t="s">
        <v>1965</v>
      </c>
      <c r="C992" s="15" t="s">
        <v>61</v>
      </c>
      <c r="D992" s="15" t="s">
        <v>27</v>
      </c>
      <c r="E992" s="15" t="s">
        <v>16</v>
      </c>
      <c r="F992" s="15" t="s">
        <v>28</v>
      </c>
      <c r="G992" s="15" t="s">
        <v>24</v>
      </c>
      <c r="H992" s="15">
        <v>37</v>
      </c>
      <c r="I992" s="15">
        <v>40511</v>
      </c>
      <c r="J992" s="15">
        <v>146961</v>
      </c>
      <c r="K992" s="15">
        <v>0.11</v>
      </c>
      <c r="L992" s="15" t="s">
        <v>19</v>
      </c>
      <c r="M992" s="15" t="s">
        <v>29</v>
      </c>
      <c r="N992" s="17" t="s">
        <v>21</v>
      </c>
      <c r="O992" s="5" t="str">
        <f>IF(LEN(TBL_Employees[[#This Row],[Exit Date]])&gt;0,"Not_Active","Active")</f>
        <v>Active</v>
      </c>
      <c r="P992" s="6">
        <f>IF(TBL_Employees[[#This Row],[Emp_status]]="Not_Active",0,1)</f>
        <v>1</v>
      </c>
      <c r="Q992" s="7">
        <f>IFERROR(TBL_Employees[[#This Row],[Bonus %]]*TBL_Employees[[#This Row],[Annual Salary]],0)</f>
        <v>16165.710000000001</v>
      </c>
      <c r="R992" s="7">
        <f>TBL_Employees[[#This Row],[Bonus Amount]]+TBL_Employees[[#This Row],[Annual Salary]]</f>
        <v>163126.71</v>
      </c>
      <c r="S992" s="6">
        <f>YEAR(TBL_Employees[[#This Row],[Hire Date]])</f>
        <v>2010</v>
      </c>
      <c r="T992" s="6">
        <f>WEEKNUM(TBL_Employees[[#This Row],[Hire Date]],1)</f>
        <v>49</v>
      </c>
      <c r="U992" s="6" t="str">
        <f>TEXT(TBL_Employees[[#This Row],[Hire Date]],"dddd")</f>
        <v>Monday</v>
      </c>
    </row>
    <row r="993" spans="1:21" x14ac:dyDescent="0.2">
      <c r="A993" s="15" t="s">
        <v>1966</v>
      </c>
      <c r="B993" s="15" t="s">
        <v>1967</v>
      </c>
      <c r="C993" s="15" t="s">
        <v>77</v>
      </c>
      <c r="D993" s="15" t="s">
        <v>23</v>
      </c>
      <c r="E993" s="15" t="s">
        <v>16</v>
      </c>
      <c r="F993" s="15" t="s">
        <v>28</v>
      </c>
      <c r="G993" s="15" t="s">
        <v>51</v>
      </c>
      <c r="H993" s="15">
        <v>48</v>
      </c>
      <c r="I993" s="15">
        <v>35907</v>
      </c>
      <c r="J993" s="15">
        <v>85369</v>
      </c>
      <c r="K993" s="15">
        <v>0</v>
      </c>
      <c r="L993" s="15" t="s">
        <v>52</v>
      </c>
      <c r="M993" s="15" t="s">
        <v>81</v>
      </c>
      <c r="N993" s="17">
        <v>38318</v>
      </c>
      <c r="O993" s="5" t="str">
        <f>IF(LEN(TBL_Employees[[#This Row],[Exit Date]])&gt;0,"Not_Active","Active")</f>
        <v>Not_Active</v>
      </c>
      <c r="P993" s="6">
        <f>IF(TBL_Employees[[#This Row],[Emp_status]]="Not_Active",0,1)</f>
        <v>0</v>
      </c>
      <c r="Q993" s="7">
        <f>IFERROR(TBL_Employees[[#This Row],[Bonus %]]*TBL_Employees[[#This Row],[Annual Salary]],0)</f>
        <v>0</v>
      </c>
      <c r="R993" s="7">
        <f>TBL_Employees[[#This Row],[Bonus Amount]]+TBL_Employees[[#This Row],[Annual Salary]]</f>
        <v>85369</v>
      </c>
      <c r="S993" s="6">
        <f>YEAR(TBL_Employees[[#This Row],[Hire Date]])</f>
        <v>1998</v>
      </c>
      <c r="T993" s="6">
        <f>WEEKNUM(TBL_Employees[[#This Row],[Hire Date]],1)</f>
        <v>17</v>
      </c>
      <c r="U993" s="6" t="str">
        <f>TEXT(TBL_Employees[[#This Row],[Hire Date]],"dddd")</f>
        <v>Wednesday</v>
      </c>
    </row>
    <row r="994" spans="1:21" x14ac:dyDescent="0.2">
      <c r="A994" s="15" t="s">
        <v>1117</v>
      </c>
      <c r="B994" s="15" t="s">
        <v>1968</v>
      </c>
      <c r="C994" s="15" t="s">
        <v>55</v>
      </c>
      <c r="D994" s="15" t="s">
        <v>27</v>
      </c>
      <c r="E994" s="15" t="s">
        <v>36</v>
      </c>
      <c r="F994" s="15" t="s">
        <v>28</v>
      </c>
      <c r="G994" s="15" t="s">
        <v>18</v>
      </c>
      <c r="H994" s="15">
        <v>30</v>
      </c>
      <c r="I994" s="15">
        <v>42169</v>
      </c>
      <c r="J994" s="15">
        <v>67489</v>
      </c>
      <c r="K994" s="15">
        <v>0</v>
      </c>
      <c r="L994" s="15" t="s">
        <v>19</v>
      </c>
      <c r="M994" s="15" t="s">
        <v>20</v>
      </c>
      <c r="N994" s="17" t="s">
        <v>21</v>
      </c>
      <c r="O994" s="5" t="str">
        <f>IF(LEN(TBL_Employees[[#This Row],[Exit Date]])&gt;0,"Not_Active","Active")</f>
        <v>Active</v>
      </c>
      <c r="P994" s="6">
        <f>IF(TBL_Employees[[#This Row],[Emp_status]]="Not_Active",0,1)</f>
        <v>1</v>
      </c>
      <c r="Q994" s="7">
        <f>IFERROR(TBL_Employees[[#This Row],[Bonus %]]*TBL_Employees[[#This Row],[Annual Salary]],0)</f>
        <v>0</v>
      </c>
      <c r="R994" s="7">
        <f>TBL_Employees[[#This Row],[Bonus Amount]]+TBL_Employees[[#This Row],[Annual Salary]]</f>
        <v>67489</v>
      </c>
      <c r="S994" s="6">
        <f>YEAR(TBL_Employees[[#This Row],[Hire Date]])</f>
        <v>2015</v>
      </c>
      <c r="T994" s="6">
        <f>WEEKNUM(TBL_Employees[[#This Row],[Hire Date]],1)</f>
        <v>25</v>
      </c>
      <c r="U994" s="6" t="str">
        <f>TEXT(TBL_Employees[[#This Row],[Hire Date]],"dddd")</f>
        <v>Sunday</v>
      </c>
    </row>
    <row r="995" spans="1:21" x14ac:dyDescent="0.2">
      <c r="A995" s="15" t="s">
        <v>1969</v>
      </c>
      <c r="B995" s="15" t="s">
        <v>1970</v>
      </c>
      <c r="C995" s="15" t="s">
        <v>40</v>
      </c>
      <c r="D995" s="15" t="s">
        <v>27</v>
      </c>
      <c r="E995" s="15" t="s">
        <v>36</v>
      </c>
      <c r="F995" s="15" t="s">
        <v>17</v>
      </c>
      <c r="G995" s="15" t="s">
        <v>18</v>
      </c>
      <c r="H995" s="15">
        <v>46</v>
      </c>
      <c r="I995" s="15">
        <v>43379</v>
      </c>
      <c r="J995" s="15">
        <v>166259</v>
      </c>
      <c r="K995" s="15">
        <v>0.17</v>
      </c>
      <c r="L995" s="15" t="s">
        <v>19</v>
      </c>
      <c r="M995" s="15" t="s">
        <v>20</v>
      </c>
      <c r="N995" s="17" t="s">
        <v>21</v>
      </c>
      <c r="O995" s="5" t="str">
        <f>IF(LEN(TBL_Employees[[#This Row],[Exit Date]])&gt;0,"Not_Active","Active")</f>
        <v>Active</v>
      </c>
      <c r="P995" s="6">
        <f>IF(TBL_Employees[[#This Row],[Emp_status]]="Not_Active",0,1)</f>
        <v>1</v>
      </c>
      <c r="Q995" s="7">
        <f>IFERROR(TBL_Employees[[#This Row],[Bonus %]]*TBL_Employees[[#This Row],[Annual Salary]],0)</f>
        <v>28264.030000000002</v>
      </c>
      <c r="R995" s="7">
        <f>TBL_Employees[[#This Row],[Bonus Amount]]+TBL_Employees[[#This Row],[Annual Salary]]</f>
        <v>194523.03</v>
      </c>
      <c r="S995" s="6">
        <f>YEAR(TBL_Employees[[#This Row],[Hire Date]])</f>
        <v>2018</v>
      </c>
      <c r="T995" s="6">
        <f>WEEKNUM(TBL_Employees[[#This Row],[Hire Date]],1)</f>
        <v>40</v>
      </c>
      <c r="U995" s="6" t="str">
        <f>TEXT(TBL_Employees[[#This Row],[Hire Date]],"dddd")</f>
        <v>Saturday</v>
      </c>
    </row>
    <row r="996" spans="1:21" x14ac:dyDescent="0.2">
      <c r="A996" s="15" t="s">
        <v>1971</v>
      </c>
      <c r="B996" s="15" t="s">
        <v>1972</v>
      </c>
      <c r="C996" s="15" t="s">
        <v>76</v>
      </c>
      <c r="D996" s="15" t="s">
        <v>27</v>
      </c>
      <c r="E996" s="15" t="s">
        <v>32</v>
      </c>
      <c r="F996" s="15" t="s">
        <v>17</v>
      </c>
      <c r="G996" s="15" t="s">
        <v>24</v>
      </c>
      <c r="H996" s="15">
        <v>55</v>
      </c>
      <c r="I996" s="15">
        <v>39820</v>
      </c>
      <c r="J996" s="15">
        <v>47032</v>
      </c>
      <c r="K996" s="15">
        <v>0</v>
      </c>
      <c r="L996" s="15" t="s">
        <v>19</v>
      </c>
      <c r="M996" s="15" t="s">
        <v>29</v>
      </c>
      <c r="N996" s="17" t="s">
        <v>21</v>
      </c>
      <c r="O996" s="5" t="str">
        <f>IF(LEN(TBL_Employees[[#This Row],[Exit Date]])&gt;0,"Not_Active","Active")</f>
        <v>Active</v>
      </c>
      <c r="P996" s="6">
        <f>IF(TBL_Employees[[#This Row],[Emp_status]]="Not_Active",0,1)</f>
        <v>1</v>
      </c>
      <c r="Q996" s="7">
        <f>IFERROR(TBL_Employees[[#This Row],[Bonus %]]*TBL_Employees[[#This Row],[Annual Salary]],0)</f>
        <v>0</v>
      </c>
      <c r="R996" s="7">
        <f>TBL_Employees[[#This Row],[Bonus Amount]]+TBL_Employees[[#This Row],[Annual Salary]]</f>
        <v>47032</v>
      </c>
      <c r="S996" s="6">
        <f>YEAR(TBL_Employees[[#This Row],[Hire Date]])</f>
        <v>2009</v>
      </c>
      <c r="T996" s="6">
        <f>WEEKNUM(TBL_Employees[[#This Row],[Hire Date]],1)</f>
        <v>2</v>
      </c>
      <c r="U996" s="6" t="str">
        <f>TEXT(TBL_Employees[[#This Row],[Hire Date]],"dddd")</f>
        <v>Wednesday</v>
      </c>
    </row>
    <row r="997" spans="1:21" x14ac:dyDescent="0.2">
      <c r="A997" s="15" t="s">
        <v>1973</v>
      </c>
      <c r="B997" s="15" t="s">
        <v>1974</v>
      </c>
      <c r="C997" s="15" t="s">
        <v>42</v>
      </c>
      <c r="D997" s="15" t="s">
        <v>43</v>
      </c>
      <c r="E997" s="15" t="s">
        <v>44</v>
      </c>
      <c r="F997" s="15" t="s">
        <v>28</v>
      </c>
      <c r="G997" s="15" t="s">
        <v>18</v>
      </c>
      <c r="H997" s="15">
        <v>33</v>
      </c>
      <c r="I997" s="15">
        <v>42631</v>
      </c>
      <c r="J997" s="15">
        <v>98427</v>
      </c>
      <c r="K997" s="15">
        <v>0</v>
      </c>
      <c r="L997" s="15" t="s">
        <v>19</v>
      </c>
      <c r="M997" s="15" t="s">
        <v>29</v>
      </c>
      <c r="N997" s="17" t="s">
        <v>21</v>
      </c>
      <c r="O997" s="5" t="str">
        <f>IF(LEN(TBL_Employees[[#This Row],[Exit Date]])&gt;0,"Not_Active","Active")</f>
        <v>Active</v>
      </c>
      <c r="P997" s="6">
        <f>IF(TBL_Employees[[#This Row],[Emp_status]]="Not_Active",0,1)</f>
        <v>1</v>
      </c>
      <c r="Q997" s="7">
        <f>IFERROR(TBL_Employees[[#This Row],[Bonus %]]*TBL_Employees[[#This Row],[Annual Salary]],0)</f>
        <v>0</v>
      </c>
      <c r="R997" s="7">
        <f>TBL_Employees[[#This Row],[Bonus Amount]]+TBL_Employees[[#This Row],[Annual Salary]]</f>
        <v>98427</v>
      </c>
      <c r="S997" s="6">
        <f>YEAR(TBL_Employees[[#This Row],[Hire Date]])</f>
        <v>2016</v>
      </c>
      <c r="T997" s="6">
        <f>WEEKNUM(TBL_Employees[[#This Row],[Hire Date]],1)</f>
        <v>39</v>
      </c>
      <c r="U997" s="6" t="str">
        <f>TEXT(TBL_Employees[[#This Row],[Hire Date]],"dddd")</f>
        <v>Sunday</v>
      </c>
    </row>
    <row r="998" spans="1:21" x14ac:dyDescent="0.2">
      <c r="A998" s="15" t="s">
        <v>1975</v>
      </c>
      <c r="B998" s="15" t="s">
        <v>1976</v>
      </c>
      <c r="C998" s="15" t="s">
        <v>68</v>
      </c>
      <c r="D998" s="15" t="s">
        <v>15</v>
      </c>
      <c r="E998" s="15" t="s">
        <v>44</v>
      </c>
      <c r="F998" s="15" t="s">
        <v>17</v>
      </c>
      <c r="G998" s="15" t="s">
        <v>24</v>
      </c>
      <c r="H998" s="15">
        <v>44</v>
      </c>
      <c r="I998" s="15">
        <v>40329</v>
      </c>
      <c r="J998" s="15">
        <v>47387</v>
      </c>
      <c r="K998" s="15">
        <v>0</v>
      </c>
      <c r="L998" s="15" t="s">
        <v>33</v>
      </c>
      <c r="M998" s="15" t="s">
        <v>34</v>
      </c>
      <c r="N998" s="17">
        <v>43108</v>
      </c>
      <c r="O998" s="5" t="str">
        <f>IF(LEN(TBL_Employees[[#This Row],[Exit Date]])&gt;0,"Not_Active","Active")</f>
        <v>Not_Active</v>
      </c>
      <c r="P998" s="6">
        <f>IF(TBL_Employees[[#This Row],[Emp_status]]="Not_Active",0,1)</f>
        <v>0</v>
      </c>
      <c r="Q998" s="7">
        <f>IFERROR(TBL_Employees[[#This Row],[Bonus %]]*TBL_Employees[[#This Row],[Annual Salary]],0)</f>
        <v>0</v>
      </c>
      <c r="R998" s="7">
        <f>TBL_Employees[[#This Row],[Bonus Amount]]+TBL_Employees[[#This Row],[Annual Salary]]</f>
        <v>47387</v>
      </c>
      <c r="S998" s="6">
        <f>YEAR(TBL_Employees[[#This Row],[Hire Date]])</f>
        <v>2010</v>
      </c>
      <c r="T998" s="6">
        <f>WEEKNUM(TBL_Employees[[#This Row],[Hire Date]],1)</f>
        <v>23</v>
      </c>
      <c r="U998" s="6" t="str">
        <f>TEXT(TBL_Employees[[#This Row],[Hire Date]],"dddd")</f>
        <v>Monday</v>
      </c>
    </row>
    <row r="999" spans="1:21" x14ac:dyDescent="0.2">
      <c r="A999" s="15" t="s">
        <v>1977</v>
      </c>
      <c r="B999" s="15" t="s">
        <v>1978</v>
      </c>
      <c r="C999" s="15" t="s">
        <v>40</v>
      </c>
      <c r="D999" s="15" t="s">
        <v>43</v>
      </c>
      <c r="E999" s="15" t="s">
        <v>44</v>
      </c>
      <c r="F999" s="15" t="s">
        <v>28</v>
      </c>
      <c r="G999" s="15" t="s">
        <v>24</v>
      </c>
      <c r="H999" s="15">
        <v>31</v>
      </c>
      <c r="I999" s="15">
        <v>43626</v>
      </c>
      <c r="J999" s="15">
        <v>176710</v>
      </c>
      <c r="K999" s="15">
        <v>0.15</v>
      </c>
      <c r="L999" s="15" t="s">
        <v>19</v>
      </c>
      <c r="M999" s="15" t="s">
        <v>45</v>
      </c>
      <c r="N999" s="17" t="s">
        <v>21</v>
      </c>
      <c r="O999" s="5" t="str">
        <f>IF(LEN(TBL_Employees[[#This Row],[Exit Date]])&gt;0,"Not_Active","Active")</f>
        <v>Active</v>
      </c>
      <c r="P999" s="6">
        <f>IF(TBL_Employees[[#This Row],[Emp_status]]="Not_Active",0,1)</f>
        <v>1</v>
      </c>
      <c r="Q999" s="7">
        <f>IFERROR(TBL_Employees[[#This Row],[Bonus %]]*TBL_Employees[[#This Row],[Annual Salary]],0)</f>
        <v>26506.5</v>
      </c>
      <c r="R999" s="7">
        <f>TBL_Employees[[#This Row],[Bonus Amount]]+TBL_Employees[[#This Row],[Annual Salary]]</f>
        <v>203216.5</v>
      </c>
      <c r="S999" s="6">
        <f>YEAR(TBL_Employees[[#This Row],[Hire Date]])</f>
        <v>2019</v>
      </c>
      <c r="T999" s="6">
        <f>WEEKNUM(TBL_Employees[[#This Row],[Hire Date]],1)</f>
        <v>24</v>
      </c>
      <c r="U999" s="6" t="str">
        <f>TEXT(TBL_Employees[[#This Row],[Hire Date]],"dddd")</f>
        <v>Monday</v>
      </c>
    </row>
    <row r="1000" spans="1:21" x14ac:dyDescent="0.2">
      <c r="A1000" s="15" t="s">
        <v>1979</v>
      </c>
      <c r="B1000" s="15" t="s">
        <v>1980</v>
      </c>
      <c r="C1000" s="15" t="s">
        <v>42</v>
      </c>
      <c r="D1000" s="15" t="s">
        <v>15</v>
      </c>
      <c r="E1000" s="15" t="s">
        <v>44</v>
      </c>
      <c r="F1000" s="15" t="s">
        <v>17</v>
      </c>
      <c r="G1000" s="15" t="s">
        <v>24</v>
      </c>
      <c r="H1000" s="15">
        <v>33</v>
      </c>
      <c r="I1000" s="15">
        <v>40936</v>
      </c>
      <c r="J1000" s="15">
        <v>95960</v>
      </c>
      <c r="K1000" s="15">
        <v>0</v>
      </c>
      <c r="L1000" s="15" t="s">
        <v>33</v>
      </c>
      <c r="M1000" s="15" t="s">
        <v>34</v>
      </c>
      <c r="N1000" s="17" t="s">
        <v>21</v>
      </c>
      <c r="O1000" s="5" t="str">
        <f>IF(LEN(TBL_Employees[[#This Row],[Exit Date]])&gt;0,"Not_Active","Active")</f>
        <v>Active</v>
      </c>
      <c r="P1000" s="6">
        <f>IF(TBL_Employees[[#This Row],[Emp_status]]="Not_Active",0,1)</f>
        <v>1</v>
      </c>
      <c r="Q1000" s="7">
        <f>IFERROR(TBL_Employees[[#This Row],[Bonus %]]*TBL_Employees[[#This Row],[Annual Salary]],0)</f>
        <v>0</v>
      </c>
      <c r="R1000" s="7">
        <f>TBL_Employees[[#This Row],[Bonus Amount]]+TBL_Employees[[#This Row],[Annual Salary]]</f>
        <v>95960</v>
      </c>
      <c r="S1000" s="6">
        <f>YEAR(TBL_Employees[[#This Row],[Hire Date]])</f>
        <v>2012</v>
      </c>
      <c r="T1000" s="6">
        <f>WEEKNUM(TBL_Employees[[#This Row],[Hire Date]],1)</f>
        <v>4</v>
      </c>
      <c r="U1000" s="6" t="str">
        <f>TEXT(TBL_Employees[[#This Row],[Hire Date]],"dddd")</f>
        <v>Saturday</v>
      </c>
    </row>
    <row r="1001" spans="1:21" x14ac:dyDescent="0.2">
      <c r="A1001" s="15" t="s">
        <v>1981</v>
      </c>
      <c r="B1001" s="15" t="s">
        <v>1982</v>
      </c>
      <c r="C1001" s="15" t="s">
        <v>14</v>
      </c>
      <c r="D1001" s="15" t="s">
        <v>65</v>
      </c>
      <c r="E1001" s="15" t="s">
        <v>32</v>
      </c>
      <c r="F1001" s="15" t="s">
        <v>17</v>
      </c>
      <c r="G1001" s="15" t="s">
        <v>24</v>
      </c>
      <c r="H1001" s="15">
        <v>63</v>
      </c>
      <c r="I1001" s="15">
        <v>44038</v>
      </c>
      <c r="J1001" s="15">
        <v>216195</v>
      </c>
      <c r="K1001" s="15">
        <v>0.31</v>
      </c>
      <c r="L1001" s="15" t="s">
        <v>19</v>
      </c>
      <c r="M1001" s="15" t="s">
        <v>45</v>
      </c>
      <c r="N1001" s="17" t="s">
        <v>21</v>
      </c>
      <c r="O1001" s="5" t="str">
        <f>IF(LEN(TBL_Employees[[#This Row],[Exit Date]])&gt;0,"Not_Active","Active")</f>
        <v>Active</v>
      </c>
      <c r="P1001" s="6">
        <f>IF(TBL_Employees[[#This Row],[Emp_status]]="Not_Active",0,1)</f>
        <v>1</v>
      </c>
      <c r="Q1001" s="7">
        <f>IFERROR(TBL_Employees[[#This Row],[Bonus %]]*TBL_Employees[[#This Row],[Annual Salary]],0)</f>
        <v>67020.45</v>
      </c>
      <c r="R1001" s="7">
        <f>TBL_Employees[[#This Row],[Bonus Amount]]+TBL_Employees[[#This Row],[Annual Salary]]</f>
        <v>283215.45</v>
      </c>
      <c r="S1001" s="6">
        <f>YEAR(TBL_Employees[[#This Row],[Hire Date]])</f>
        <v>2020</v>
      </c>
      <c r="T1001" s="6">
        <f>WEEKNUM(TBL_Employees[[#This Row],[Hire Date]],1)</f>
        <v>31</v>
      </c>
      <c r="U1001" s="6" t="str">
        <f>TEXT(TBL_Employees[[#This Row],[Hire Date]],"dddd")</f>
        <v>Sunday</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69F69-F898-4F59-A19B-D1CDABB6E845}">
  <dimension ref="A1:Y88"/>
  <sheetViews>
    <sheetView showGridLines="0" topLeftCell="C1" zoomScale="81" zoomScaleNormal="81" workbookViewId="0">
      <selection activeCell="Z3" sqref="Z3"/>
    </sheetView>
  </sheetViews>
  <sheetFormatPr baseColWidth="10" defaultColWidth="8.6640625" defaultRowHeight="15" x14ac:dyDescent="0.2"/>
  <cols>
    <col min="1" max="1" width="12.83203125" hidden="1" customWidth="1"/>
    <col min="2" max="2" width="14.33203125" hidden="1" customWidth="1"/>
    <col min="3" max="13" width="8.6640625" style="37"/>
    <col min="14" max="14" width="6.6640625" style="37" customWidth="1"/>
    <col min="15" max="16" width="8.6640625" style="37"/>
    <col min="17" max="17" width="5.33203125" style="37" customWidth="1"/>
    <col min="18" max="16384" width="8.6640625" style="37"/>
  </cols>
  <sheetData>
    <row r="1" spans="1:25" ht="14.5" customHeight="1" x14ac:dyDescent="0.2">
      <c r="D1" s="43" t="s">
        <v>2847</v>
      </c>
      <c r="E1" s="44"/>
      <c r="F1" s="44"/>
      <c r="G1" s="44"/>
      <c r="H1" s="44"/>
      <c r="I1" s="44"/>
      <c r="J1" s="44"/>
      <c r="K1" s="44"/>
      <c r="L1" s="44"/>
      <c r="M1" s="44"/>
      <c r="N1" s="44"/>
      <c r="O1" s="44"/>
      <c r="P1" s="44"/>
      <c r="Q1" s="44"/>
      <c r="R1" s="44"/>
      <c r="S1" s="44"/>
      <c r="T1" s="44"/>
      <c r="U1" s="44"/>
      <c r="V1" s="44"/>
      <c r="W1" s="44"/>
      <c r="X1" s="45"/>
      <c r="Y1" s="37" t="s">
        <v>2843</v>
      </c>
    </row>
    <row r="2" spans="1:25" ht="15" customHeight="1" x14ac:dyDescent="0.2">
      <c r="D2" s="43"/>
      <c r="E2" s="44"/>
      <c r="F2" s="44"/>
      <c r="G2" s="44"/>
      <c r="H2" s="44"/>
      <c r="I2" s="44"/>
      <c r="J2" s="44"/>
      <c r="K2" s="44"/>
      <c r="L2" s="44"/>
      <c r="M2" s="44"/>
      <c r="N2" s="44"/>
      <c r="O2" s="44"/>
      <c r="P2" s="44"/>
      <c r="Q2" s="44"/>
      <c r="R2" s="44"/>
      <c r="S2" s="44"/>
      <c r="T2" s="44"/>
      <c r="U2" s="44"/>
      <c r="V2" s="44"/>
      <c r="W2" s="44"/>
      <c r="X2" s="45"/>
    </row>
    <row r="3" spans="1:25" x14ac:dyDescent="0.2">
      <c r="A3" s="4" t="s">
        <v>1989</v>
      </c>
      <c r="B3" t="s">
        <v>1998</v>
      </c>
    </row>
    <row r="4" spans="1:25" x14ac:dyDescent="0.2">
      <c r="A4" s="2">
        <v>1994</v>
      </c>
      <c r="B4">
        <v>1</v>
      </c>
      <c r="E4" s="38"/>
    </row>
    <row r="5" spans="1:25" x14ac:dyDescent="0.2">
      <c r="A5" s="2">
        <v>1995</v>
      </c>
      <c r="B5">
        <v>1</v>
      </c>
      <c r="E5" s="38"/>
    </row>
    <row r="6" spans="1:25" x14ac:dyDescent="0.2">
      <c r="A6" s="2">
        <v>1996</v>
      </c>
      <c r="B6">
        <v>1</v>
      </c>
      <c r="E6" s="38"/>
    </row>
    <row r="7" spans="1:25" x14ac:dyDescent="0.2">
      <c r="A7" s="2">
        <v>2000</v>
      </c>
      <c r="B7">
        <v>1</v>
      </c>
      <c r="E7" s="38"/>
    </row>
    <row r="8" spans="1:25" x14ac:dyDescent="0.2">
      <c r="A8" s="2">
        <v>2001</v>
      </c>
      <c r="B8">
        <v>1</v>
      </c>
      <c r="E8" s="38"/>
    </row>
    <row r="9" spans="1:25" x14ac:dyDescent="0.2">
      <c r="A9" s="2">
        <v>2002</v>
      </c>
      <c r="B9">
        <v>1</v>
      </c>
      <c r="E9" s="38"/>
    </row>
    <row r="10" spans="1:25" x14ac:dyDescent="0.2">
      <c r="A10" s="2">
        <v>2003</v>
      </c>
      <c r="B10">
        <v>2</v>
      </c>
      <c r="E10" s="38"/>
    </row>
    <row r="11" spans="1:25" x14ac:dyDescent="0.2">
      <c r="A11" s="2">
        <v>2004</v>
      </c>
      <c r="B11">
        <v>3</v>
      </c>
      <c r="E11" s="38"/>
    </row>
    <row r="12" spans="1:25" x14ac:dyDescent="0.2">
      <c r="A12" s="2">
        <v>2005</v>
      </c>
      <c r="B12">
        <v>1</v>
      </c>
      <c r="E12" s="38"/>
    </row>
    <row r="13" spans="1:25" x14ac:dyDescent="0.2">
      <c r="A13" s="2">
        <v>2006</v>
      </c>
      <c r="B13">
        <v>4</v>
      </c>
      <c r="E13" s="38"/>
    </row>
    <row r="14" spans="1:25" x14ac:dyDescent="0.2">
      <c r="A14" s="2">
        <v>2007</v>
      </c>
      <c r="B14">
        <v>3</v>
      </c>
      <c r="E14" s="38"/>
    </row>
    <row r="15" spans="1:25" x14ac:dyDescent="0.2">
      <c r="A15" s="2">
        <v>2008</v>
      </c>
      <c r="B15">
        <v>1</v>
      </c>
      <c r="E15" s="38"/>
    </row>
    <row r="16" spans="1:25" x14ac:dyDescent="0.2">
      <c r="A16" s="2">
        <v>2009</v>
      </c>
      <c r="B16">
        <v>3</v>
      </c>
      <c r="E16" s="38"/>
    </row>
    <row r="17" spans="1:5" x14ac:dyDescent="0.2">
      <c r="A17" s="2">
        <v>2010</v>
      </c>
      <c r="B17">
        <v>5</v>
      </c>
      <c r="E17" s="38"/>
    </row>
    <row r="18" spans="1:5" x14ac:dyDescent="0.2">
      <c r="A18" s="2">
        <v>2011</v>
      </c>
      <c r="B18">
        <v>6</v>
      </c>
      <c r="E18" s="38"/>
    </row>
    <row r="19" spans="1:5" x14ac:dyDescent="0.2">
      <c r="A19" s="2">
        <v>2012</v>
      </c>
      <c r="B19">
        <v>4</v>
      </c>
      <c r="E19" s="38"/>
    </row>
    <row r="20" spans="1:5" x14ac:dyDescent="0.2">
      <c r="A20" s="2">
        <v>2013</v>
      </c>
      <c r="B20">
        <v>4</v>
      </c>
      <c r="E20" s="38"/>
    </row>
    <row r="21" spans="1:5" x14ac:dyDescent="0.2">
      <c r="A21" s="2">
        <v>2014</v>
      </c>
      <c r="B21">
        <v>5</v>
      </c>
      <c r="E21" s="38"/>
    </row>
    <row r="22" spans="1:5" x14ac:dyDescent="0.2">
      <c r="A22" s="2">
        <v>2015</v>
      </c>
      <c r="B22">
        <v>3</v>
      </c>
      <c r="E22" s="38"/>
    </row>
    <row r="23" spans="1:5" x14ac:dyDescent="0.2">
      <c r="A23" s="2">
        <v>2016</v>
      </c>
      <c r="B23">
        <v>5</v>
      </c>
      <c r="E23" s="38"/>
    </row>
    <row r="24" spans="1:5" x14ac:dyDescent="0.2">
      <c r="A24" s="2">
        <v>2017</v>
      </c>
      <c r="B24">
        <v>8</v>
      </c>
      <c r="E24" s="38"/>
    </row>
    <row r="25" spans="1:5" x14ac:dyDescent="0.2">
      <c r="A25" s="2">
        <v>2018</v>
      </c>
      <c r="B25">
        <v>7</v>
      </c>
      <c r="E25" s="38"/>
    </row>
    <row r="26" spans="1:5" x14ac:dyDescent="0.2">
      <c r="A26" s="2">
        <v>2019</v>
      </c>
      <c r="B26">
        <v>10</v>
      </c>
      <c r="E26" s="38"/>
    </row>
    <row r="27" spans="1:5" x14ac:dyDescent="0.2">
      <c r="A27" s="2">
        <v>2020</v>
      </c>
      <c r="B27">
        <v>8</v>
      </c>
      <c r="E27" s="38"/>
    </row>
    <row r="28" spans="1:5" x14ac:dyDescent="0.2">
      <c r="A28" s="2">
        <v>2021</v>
      </c>
      <c r="B28">
        <v>8</v>
      </c>
      <c r="E28" s="38"/>
    </row>
    <row r="29" spans="1:5" x14ac:dyDescent="0.2">
      <c r="A29" s="2" t="s">
        <v>1990</v>
      </c>
      <c r="B29">
        <v>96</v>
      </c>
      <c r="E29" s="38"/>
    </row>
    <row r="30" spans="1:5" x14ac:dyDescent="0.2">
      <c r="E30" s="38"/>
    </row>
    <row r="31" spans="1:5" x14ac:dyDescent="0.2">
      <c r="E31" s="38"/>
    </row>
    <row r="32" spans="1:5" x14ac:dyDescent="0.2">
      <c r="E32" s="38"/>
    </row>
    <row r="33" spans="1:5" x14ac:dyDescent="0.2">
      <c r="E33" s="38"/>
    </row>
    <row r="35" spans="1:5" x14ac:dyDescent="0.2">
      <c r="A35" s="4" t="s">
        <v>1992</v>
      </c>
      <c r="B35" t="s">
        <v>1999</v>
      </c>
    </row>
    <row r="37" spans="1:5" x14ac:dyDescent="0.2">
      <c r="A37" s="4" t="s">
        <v>1989</v>
      </c>
      <c r="B37" t="s">
        <v>1991</v>
      </c>
    </row>
    <row r="38" spans="1:5" x14ac:dyDescent="0.2">
      <c r="A38" s="2" t="s">
        <v>40</v>
      </c>
      <c r="B38">
        <v>2837981</v>
      </c>
    </row>
    <row r="39" spans="1:5" x14ac:dyDescent="0.2">
      <c r="A39" s="2" t="s">
        <v>14</v>
      </c>
      <c r="B39">
        <v>2695412</v>
      </c>
    </row>
    <row r="40" spans="1:5" x14ac:dyDescent="0.2">
      <c r="A40" s="2" t="s">
        <v>62</v>
      </c>
      <c r="B40">
        <v>1891192</v>
      </c>
    </row>
    <row r="41" spans="1:5" x14ac:dyDescent="0.2">
      <c r="A41" s="2" t="s">
        <v>42</v>
      </c>
      <c r="B41">
        <v>1667290</v>
      </c>
    </row>
    <row r="42" spans="1:5" x14ac:dyDescent="0.2">
      <c r="A42" s="2" t="s">
        <v>61</v>
      </c>
      <c r="B42">
        <v>1574951</v>
      </c>
    </row>
    <row r="43" spans="1:5" x14ac:dyDescent="0.2">
      <c r="A43" s="2" t="s">
        <v>68</v>
      </c>
      <c r="B43">
        <v>743293</v>
      </c>
    </row>
    <row r="44" spans="1:5" x14ac:dyDescent="0.2">
      <c r="A44" s="2" t="s">
        <v>64</v>
      </c>
      <c r="B44">
        <v>411988</v>
      </c>
    </row>
    <row r="45" spans="1:5" x14ac:dyDescent="0.2">
      <c r="A45" s="2" t="s">
        <v>1990</v>
      </c>
      <c r="B45">
        <v>11822107</v>
      </c>
    </row>
    <row r="50" spans="1:2" x14ac:dyDescent="0.2">
      <c r="A50" s="4" t="s">
        <v>1989</v>
      </c>
      <c r="B50" t="s">
        <v>1991</v>
      </c>
    </row>
    <row r="51" spans="1:2" x14ac:dyDescent="0.2">
      <c r="A51" s="2" t="s">
        <v>17</v>
      </c>
      <c r="B51">
        <v>6914128</v>
      </c>
    </row>
    <row r="52" spans="1:2" x14ac:dyDescent="0.2">
      <c r="A52" s="2" t="s">
        <v>28</v>
      </c>
      <c r="B52">
        <v>4907979</v>
      </c>
    </row>
    <row r="53" spans="1:2" x14ac:dyDescent="0.2">
      <c r="A53" s="2" t="s">
        <v>1990</v>
      </c>
      <c r="B53">
        <v>11822107</v>
      </c>
    </row>
    <row r="56" spans="1:2" x14ac:dyDescent="0.2">
      <c r="A56" s="4" t="s">
        <v>1989</v>
      </c>
      <c r="B56" t="s">
        <v>1991</v>
      </c>
    </row>
    <row r="57" spans="1:2" x14ac:dyDescent="0.2">
      <c r="A57" s="2" t="s">
        <v>52</v>
      </c>
      <c r="B57">
        <v>1017896</v>
      </c>
    </row>
    <row r="58" spans="1:2" x14ac:dyDescent="0.2">
      <c r="A58" s="2" t="s">
        <v>33</v>
      </c>
      <c r="B58">
        <v>2180745</v>
      </c>
    </row>
    <row r="59" spans="1:2" x14ac:dyDescent="0.2">
      <c r="A59" s="2" t="s">
        <v>19</v>
      </c>
      <c r="B59">
        <v>8623466</v>
      </c>
    </row>
    <row r="60" spans="1:2" x14ac:dyDescent="0.2">
      <c r="A60" s="2" t="s">
        <v>1990</v>
      </c>
      <c r="B60">
        <v>11822107</v>
      </c>
    </row>
    <row r="62" spans="1:2" x14ac:dyDescent="0.2">
      <c r="A62" s="4" t="s">
        <v>1989</v>
      </c>
      <c r="B62" t="s">
        <v>2848</v>
      </c>
    </row>
    <row r="63" spans="1:2" x14ac:dyDescent="0.2">
      <c r="A63" s="2">
        <v>1994</v>
      </c>
      <c r="B63">
        <v>0</v>
      </c>
    </row>
    <row r="64" spans="1:2" x14ac:dyDescent="0.2">
      <c r="A64" s="2">
        <v>1995</v>
      </c>
      <c r="B64">
        <v>0</v>
      </c>
    </row>
    <row r="65" spans="1:2" x14ac:dyDescent="0.2">
      <c r="A65" s="2">
        <v>1996</v>
      </c>
      <c r="B65">
        <v>0</v>
      </c>
    </row>
    <row r="66" spans="1:2" x14ac:dyDescent="0.2">
      <c r="A66" s="2">
        <v>2000</v>
      </c>
      <c r="B66">
        <v>0.05</v>
      </c>
    </row>
    <row r="67" spans="1:2" x14ac:dyDescent="0.2">
      <c r="A67" s="2">
        <v>2001</v>
      </c>
      <c r="B67">
        <v>0.12</v>
      </c>
    </row>
    <row r="68" spans="1:2" x14ac:dyDescent="0.2">
      <c r="A68" s="2">
        <v>2002</v>
      </c>
      <c r="B68">
        <v>0.06</v>
      </c>
    </row>
    <row r="69" spans="1:2" x14ac:dyDescent="0.2">
      <c r="A69" s="2">
        <v>2003</v>
      </c>
      <c r="B69">
        <v>0.28999999999999998</v>
      </c>
    </row>
    <row r="70" spans="1:2" x14ac:dyDescent="0.2">
      <c r="A70" s="2">
        <v>2004</v>
      </c>
      <c r="B70">
        <v>0.38</v>
      </c>
    </row>
    <row r="71" spans="1:2" x14ac:dyDescent="0.2">
      <c r="A71" s="2">
        <v>2005</v>
      </c>
      <c r="B71">
        <v>0.1</v>
      </c>
    </row>
    <row r="72" spans="1:2" x14ac:dyDescent="0.2">
      <c r="A72" s="2">
        <v>2006</v>
      </c>
      <c r="B72">
        <v>0.26</v>
      </c>
    </row>
    <row r="73" spans="1:2" x14ac:dyDescent="0.2">
      <c r="A73" s="2">
        <v>2007</v>
      </c>
      <c r="B73">
        <v>0.51</v>
      </c>
    </row>
    <row r="74" spans="1:2" x14ac:dyDescent="0.2">
      <c r="A74" s="2">
        <v>2008</v>
      </c>
      <c r="B74">
        <v>0</v>
      </c>
    </row>
    <row r="75" spans="1:2" x14ac:dyDescent="0.2">
      <c r="A75" s="2">
        <v>2009</v>
      </c>
      <c r="B75">
        <v>0.39</v>
      </c>
    </row>
    <row r="76" spans="1:2" x14ac:dyDescent="0.2">
      <c r="A76" s="2">
        <v>2010</v>
      </c>
      <c r="B76">
        <v>0.66</v>
      </c>
    </row>
    <row r="77" spans="1:2" x14ac:dyDescent="0.2">
      <c r="A77" s="2">
        <v>2011</v>
      </c>
      <c r="B77">
        <v>0.5</v>
      </c>
    </row>
    <row r="78" spans="1:2" x14ac:dyDescent="0.2">
      <c r="A78" s="2">
        <v>2012</v>
      </c>
      <c r="B78">
        <v>0.83999999999999986</v>
      </c>
    </row>
    <row r="79" spans="1:2" x14ac:dyDescent="0.2">
      <c r="A79" s="2">
        <v>2013</v>
      </c>
      <c r="B79">
        <v>1.1000000000000001</v>
      </c>
    </row>
    <row r="80" spans="1:2" x14ac:dyDescent="0.2">
      <c r="A80" s="2">
        <v>2014</v>
      </c>
      <c r="B80">
        <v>0.56000000000000005</v>
      </c>
    </row>
    <row r="81" spans="1:2" x14ac:dyDescent="0.2">
      <c r="A81" s="2">
        <v>2015</v>
      </c>
      <c r="B81">
        <v>0.38999999999999996</v>
      </c>
    </row>
    <row r="82" spans="1:2" x14ac:dyDescent="0.2">
      <c r="A82" s="2">
        <v>2016</v>
      </c>
      <c r="B82">
        <v>0.28000000000000003</v>
      </c>
    </row>
    <row r="83" spans="1:2" x14ac:dyDescent="0.2">
      <c r="A83" s="2">
        <v>2017</v>
      </c>
      <c r="B83">
        <v>1.0900000000000001</v>
      </c>
    </row>
    <row r="84" spans="1:2" x14ac:dyDescent="0.2">
      <c r="A84" s="2">
        <v>2018</v>
      </c>
      <c r="B84">
        <v>0.33999999999999997</v>
      </c>
    </row>
    <row r="85" spans="1:2" x14ac:dyDescent="0.2">
      <c r="A85" s="2">
        <v>2019</v>
      </c>
      <c r="B85">
        <v>0.36</v>
      </c>
    </row>
    <row r="86" spans="1:2" x14ac:dyDescent="0.2">
      <c r="A86" s="2">
        <v>2020</v>
      </c>
      <c r="B86">
        <v>1.38</v>
      </c>
    </row>
    <row r="87" spans="1:2" x14ac:dyDescent="0.2">
      <c r="A87" s="2">
        <v>2021</v>
      </c>
      <c r="B87">
        <v>1.03</v>
      </c>
    </row>
    <row r="88" spans="1:2" x14ac:dyDescent="0.2">
      <c r="A88" s="2" t="s">
        <v>1990</v>
      </c>
      <c r="B88">
        <v>10.69</v>
      </c>
    </row>
  </sheetData>
  <mergeCells count="1">
    <mergeCell ref="D1:X2"/>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ED2F8-8580-EF41-A7E8-7683B43CEA0E}">
  <dimension ref="A1:O61"/>
  <sheetViews>
    <sheetView tabSelected="1" topLeftCell="D1" workbookViewId="0">
      <selection sqref="A1:C1048576"/>
    </sheetView>
  </sheetViews>
  <sheetFormatPr baseColWidth="10" defaultRowHeight="15" x14ac:dyDescent="0.2"/>
  <cols>
    <col min="1" max="1" width="14.5" style="50" hidden="1" customWidth="1"/>
    <col min="2" max="2" width="13.83203125" style="50" hidden="1" customWidth="1"/>
    <col min="3" max="3" width="10" style="50" hidden="1" customWidth="1"/>
    <col min="4" max="4" width="11.5" style="50" bestFit="1" customWidth="1"/>
    <col min="5" max="5" width="10" style="50" bestFit="1" customWidth="1"/>
    <col min="6" max="6" width="5.33203125" style="50" bestFit="1" customWidth="1"/>
    <col min="7" max="7" width="9.1640625" style="50" bestFit="1" customWidth="1"/>
    <col min="8" max="8" width="5.1640625" style="50" bestFit="1" customWidth="1"/>
    <col min="9" max="9" width="10" style="50" bestFit="1" customWidth="1"/>
    <col min="10" max="10" width="25.5" style="50" bestFit="1" customWidth="1"/>
    <col min="11" max="11" width="11.5" style="50" bestFit="1" customWidth="1"/>
    <col min="12" max="12" width="26.1640625" style="50" bestFit="1" customWidth="1"/>
    <col min="13" max="13" width="20.83203125" style="50" bestFit="1" customWidth="1"/>
    <col min="14" max="14" width="24.83203125" style="50" bestFit="1" customWidth="1"/>
    <col min="15" max="15" width="20.1640625" style="50" bestFit="1" customWidth="1"/>
    <col min="16" max="16" width="23.5" style="50" bestFit="1" customWidth="1"/>
    <col min="17" max="17" width="32.83203125" style="50" bestFit="1" customWidth="1"/>
    <col min="18" max="18" width="14.1640625" style="50" bestFit="1" customWidth="1"/>
    <col min="19" max="19" width="13.5" style="50" bestFit="1" customWidth="1"/>
    <col min="20" max="20" width="24.1640625" style="50" bestFit="1" customWidth="1"/>
    <col min="21" max="21" width="18.1640625" style="50" bestFit="1" customWidth="1"/>
    <col min="22" max="22" width="14.83203125" style="50" bestFit="1" customWidth="1"/>
    <col min="23" max="23" width="24.1640625" style="50" bestFit="1" customWidth="1"/>
    <col min="24" max="24" width="18.1640625" style="50" bestFit="1" customWidth="1"/>
    <col min="25" max="25" width="10.1640625" style="50" bestFit="1" customWidth="1"/>
    <col min="26" max="26" width="14.83203125" style="50" bestFit="1" customWidth="1"/>
    <col min="27" max="40" width="24.6640625" style="50" bestFit="1" customWidth="1"/>
    <col min="41" max="41" width="17.83203125" style="50" bestFit="1" customWidth="1"/>
    <col min="42" max="42" width="18.83203125" style="50" bestFit="1" customWidth="1"/>
    <col min="43" max="59" width="6.1640625" style="50" bestFit="1" customWidth="1"/>
    <col min="60" max="114" width="7.1640625" style="50" bestFit="1" customWidth="1"/>
    <col min="115" max="115" width="15.6640625" style="50" bestFit="1" customWidth="1"/>
    <col min="116" max="116" width="10" style="50" bestFit="1" customWidth="1"/>
    <col min="117" max="16384" width="10.83203125" style="50"/>
  </cols>
  <sheetData>
    <row r="1" spans="1:15" x14ac:dyDescent="0.2">
      <c r="A1" s="50" t="s">
        <v>5</v>
      </c>
      <c r="B1" s="50" t="s">
        <v>17</v>
      </c>
    </row>
    <row r="3" spans="1:15" x14ac:dyDescent="0.2">
      <c r="A3" s="50" t="s">
        <v>1991</v>
      </c>
      <c r="B3" s="50" t="s">
        <v>2866</v>
      </c>
    </row>
    <row r="4" spans="1:15" x14ac:dyDescent="0.2">
      <c r="A4" s="50" t="s">
        <v>1989</v>
      </c>
      <c r="B4" s="50" t="s">
        <v>19</v>
      </c>
      <c r="C4" s="50" t="s">
        <v>1990</v>
      </c>
      <c r="M4" s="53" t="s">
        <v>2868</v>
      </c>
      <c r="N4" s="54"/>
      <c r="O4" s="55"/>
    </row>
    <row r="5" spans="1:15" ht="15" customHeight="1" x14ac:dyDescent="0.2">
      <c r="A5" s="51" t="s">
        <v>65</v>
      </c>
      <c r="B5" s="52">
        <v>941849</v>
      </c>
      <c r="C5" s="52">
        <v>941849</v>
      </c>
      <c r="M5" s="56"/>
      <c r="N5" s="57"/>
      <c r="O5" s="58"/>
    </row>
    <row r="6" spans="1:15" ht="15" customHeight="1" x14ac:dyDescent="0.2">
      <c r="A6" s="51" t="s">
        <v>31</v>
      </c>
      <c r="B6" s="52">
        <v>1144128</v>
      </c>
      <c r="C6" s="52">
        <v>1144128</v>
      </c>
      <c r="M6" s="56"/>
      <c r="N6" s="57"/>
      <c r="O6" s="58"/>
    </row>
    <row r="7" spans="1:15" ht="15" customHeight="1" x14ac:dyDescent="0.2">
      <c r="A7" s="51" t="s">
        <v>15</v>
      </c>
      <c r="B7" s="52">
        <v>440745</v>
      </c>
      <c r="C7" s="52">
        <v>440745</v>
      </c>
      <c r="M7" s="56"/>
      <c r="N7" s="57"/>
      <c r="O7" s="58"/>
    </row>
    <row r="8" spans="1:15" ht="15" customHeight="1" x14ac:dyDescent="0.2">
      <c r="A8" s="51" t="s">
        <v>23</v>
      </c>
      <c r="B8" s="52">
        <v>484304</v>
      </c>
      <c r="C8" s="52">
        <v>484304</v>
      </c>
      <c r="M8" s="56"/>
      <c r="N8" s="57"/>
      <c r="O8" s="58"/>
    </row>
    <row r="9" spans="1:15" ht="15" customHeight="1" x14ac:dyDescent="0.2">
      <c r="A9" s="51" t="s">
        <v>27</v>
      </c>
      <c r="B9" s="52">
        <v>888896</v>
      </c>
      <c r="C9" s="52">
        <v>888896</v>
      </c>
      <c r="M9" s="56"/>
      <c r="N9" s="57"/>
      <c r="O9" s="58"/>
    </row>
    <row r="10" spans="1:15" ht="15" customHeight="1" x14ac:dyDescent="0.2">
      <c r="A10" s="51" t="s">
        <v>43</v>
      </c>
      <c r="B10" s="52">
        <v>777001</v>
      </c>
      <c r="C10" s="52">
        <v>777001</v>
      </c>
      <c r="M10" s="56"/>
      <c r="N10" s="57"/>
      <c r="O10" s="58"/>
    </row>
    <row r="11" spans="1:15" ht="15" customHeight="1" x14ac:dyDescent="0.2">
      <c r="A11" s="51" t="s">
        <v>50</v>
      </c>
      <c r="B11" s="52">
        <v>1671939</v>
      </c>
      <c r="C11" s="52">
        <v>1671939</v>
      </c>
      <c r="M11" s="56"/>
      <c r="N11" s="57"/>
      <c r="O11" s="58"/>
    </row>
    <row r="12" spans="1:15" ht="15" customHeight="1" x14ac:dyDescent="0.2">
      <c r="A12" s="51" t="s">
        <v>1990</v>
      </c>
      <c r="B12" s="52">
        <v>6348862</v>
      </c>
      <c r="C12" s="52">
        <v>6348862</v>
      </c>
      <c r="M12" s="56"/>
      <c r="N12" s="57"/>
      <c r="O12" s="58"/>
    </row>
    <row r="13" spans="1:15" ht="15" customHeight="1" x14ac:dyDescent="0.2">
      <c r="M13" s="56"/>
      <c r="N13" s="57"/>
      <c r="O13" s="58"/>
    </row>
    <row r="14" spans="1:15" ht="15" customHeight="1" x14ac:dyDescent="0.2">
      <c r="M14" s="56"/>
      <c r="N14" s="57"/>
      <c r="O14" s="58"/>
    </row>
    <row r="15" spans="1:15" ht="15" customHeight="1" x14ac:dyDescent="0.2">
      <c r="M15" s="59"/>
      <c r="N15" s="60"/>
      <c r="O15" s="61"/>
    </row>
    <row r="16" spans="1:15" ht="15" customHeight="1" x14ac:dyDescent="0.2">
      <c r="A16" s="50" t="s">
        <v>5</v>
      </c>
      <c r="B16" s="50" t="s">
        <v>17</v>
      </c>
    </row>
    <row r="18" spans="1:3" x14ac:dyDescent="0.2">
      <c r="A18" s="50" t="s">
        <v>1991</v>
      </c>
      <c r="B18" s="50" t="s">
        <v>2866</v>
      </c>
    </row>
    <row r="19" spans="1:3" x14ac:dyDescent="0.2">
      <c r="A19" s="50" t="s">
        <v>1989</v>
      </c>
      <c r="B19" s="50" t="s">
        <v>19</v>
      </c>
      <c r="C19" s="50" t="s">
        <v>1990</v>
      </c>
    </row>
    <row r="20" spans="1:3" x14ac:dyDescent="0.2">
      <c r="A20" s="51" t="s">
        <v>65</v>
      </c>
      <c r="B20" s="52">
        <v>941849</v>
      </c>
      <c r="C20" s="52">
        <v>941849</v>
      </c>
    </row>
    <row r="21" spans="1:3" x14ac:dyDescent="0.2">
      <c r="A21" s="51" t="s">
        <v>31</v>
      </c>
      <c r="B21" s="52">
        <v>1144128</v>
      </c>
      <c r="C21" s="52">
        <v>1144128</v>
      </c>
    </row>
    <row r="22" spans="1:3" x14ac:dyDescent="0.2">
      <c r="A22" s="51" t="s">
        <v>15</v>
      </c>
      <c r="B22" s="52">
        <v>440745</v>
      </c>
      <c r="C22" s="52">
        <v>440745</v>
      </c>
    </row>
    <row r="23" spans="1:3" x14ac:dyDescent="0.2">
      <c r="A23" s="51" t="s">
        <v>23</v>
      </c>
      <c r="B23" s="52">
        <v>484304</v>
      </c>
      <c r="C23" s="52">
        <v>484304</v>
      </c>
    </row>
    <row r="24" spans="1:3" x14ac:dyDescent="0.2">
      <c r="A24" s="51" t="s">
        <v>27</v>
      </c>
      <c r="B24" s="52">
        <v>888896</v>
      </c>
      <c r="C24" s="52">
        <v>888896</v>
      </c>
    </row>
    <row r="25" spans="1:3" x14ac:dyDescent="0.2">
      <c r="A25" s="51" t="s">
        <v>43</v>
      </c>
      <c r="B25" s="52">
        <v>777001</v>
      </c>
      <c r="C25" s="52">
        <v>777001</v>
      </c>
    </row>
    <row r="26" spans="1:3" x14ac:dyDescent="0.2">
      <c r="A26" s="51" t="s">
        <v>50</v>
      </c>
      <c r="B26" s="52">
        <v>1671939</v>
      </c>
      <c r="C26" s="52">
        <v>1671939</v>
      </c>
    </row>
    <row r="27" spans="1:3" x14ac:dyDescent="0.2">
      <c r="A27" s="51" t="s">
        <v>1990</v>
      </c>
      <c r="B27" s="52">
        <v>6348862</v>
      </c>
      <c r="C27" s="52">
        <v>6348862</v>
      </c>
    </row>
    <row r="36" spans="1:2" x14ac:dyDescent="0.2">
      <c r="A36" s="50" t="s">
        <v>5</v>
      </c>
      <c r="B36" s="50" t="s">
        <v>17</v>
      </c>
    </row>
    <row r="37" spans="1:2" x14ac:dyDescent="0.2">
      <c r="A37" s="50" t="s">
        <v>11</v>
      </c>
      <c r="B37" s="50" t="s">
        <v>1999</v>
      </c>
    </row>
    <row r="39" spans="1:2" x14ac:dyDescent="0.2">
      <c r="A39" s="50" t="s">
        <v>1989</v>
      </c>
      <c r="B39" s="50" t="s">
        <v>2848</v>
      </c>
    </row>
    <row r="40" spans="1:2" x14ac:dyDescent="0.2">
      <c r="A40" s="51" t="s">
        <v>65</v>
      </c>
      <c r="B40" s="52">
        <v>0.8</v>
      </c>
    </row>
    <row r="41" spans="1:2" x14ac:dyDescent="0.2">
      <c r="A41" s="51" t="s">
        <v>31</v>
      </c>
      <c r="B41" s="52">
        <v>0.94000000000000006</v>
      </c>
    </row>
    <row r="42" spans="1:2" x14ac:dyDescent="0.2">
      <c r="A42" s="51" t="s">
        <v>15</v>
      </c>
      <c r="B42" s="52">
        <v>0.12</v>
      </c>
    </row>
    <row r="43" spans="1:2" x14ac:dyDescent="0.2">
      <c r="A43" s="51" t="s">
        <v>23</v>
      </c>
      <c r="B43" s="52">
        <v>0.43</v>
      </c>
    </row>
    <row r="44" spans="1:2" x14ac:dyDescent="0.2">
      <c r="A44" s="51" t="s">
        <v>27</v>
      </c>
      <c r="B44" s="52">
        <v>0.42</v>
      </c>
    </row>
    <row r="45" spans="1:2" x14ac:dyDescent="0.2">
      <c r="A45" s="51" t="s">
        <v>43</v>
      </c>
      <c r="B45" s="52">
        <v>0.95000000000000007</v>
      </c>
    </row>
    <row r="46" spans="1:2" x14ac:dyDescent="0.2">
      <c r="A46" s="51" t="s">
        <v>50</v>
      </c>
      <c r="B46" s="52">
        <v>1.7800000000000002</v>
      </c>
    </row>
    <row r="47" spans="1:2" x14ac:dyDescent="0.2">
      <c r="A47" s="51" t="s">
        <v>1990</v>
      </c>
      <c r="B47" s="52">
        <v>5.4400000000000013</v>
      </c>
    </row>
    <row r="50" spans="1:2" x14ac:dyDescent="0.2">
      <c r="A50" s="50" t="s">
        <v>11</v>
      </c>
      <c r="B50" s="50" t="s">
        <v>1999</v>
      </c>
    </row>
    <row r="51" spans="1:2" x14ac:dyDescent="0.2">
      <c r="A51" s="50" t="s">
        <v>1984</v>
      </c>
      <c r="B51" s="50" t="s">
        <v>1999</v>
      </c>
    </row>
    <row r="53" spans="1:2" x14ac:dyDescent="0.2">
      <c r="A53" s="50" t="s">
        <v>1989</v>
      </c>
      <c r="B53" s="50" t="s">
        <v>2867</v>
      </c>
    </row>
    <row r="54" spans="1:2" x14ac:dyDescent="0.2">
      <c r="A54" s="51" t="s">
        <v>65</v>
      </c>
      <c r="B54" s="52">
        <v>8</v>
      </c>
    </row>
    <row r="55" spans="1:2" x14ac:dyDescent="0.2">
      <c r="A55" s="51" t="s">
        <v>31</v>
      </c>
      <c r="B55" s="52">
        <v>9</v>
      </c>
    </row>
    <row r="56" spans="1:2" x14ac:dyDescent="0.2">
      <c r="A56" s="51" t="s">
        <v>15</v>
      </c>
      <c r="B56" s="52">
        <v>6</v>
      </c>
    </row>
    <row r="57" spans="1:2" x14ac:dyDescent="0.2">
      <c r="A57" s="51" t="s">
        <v>23</v>
      </c>
      <c r="B57" s="52">
        <v>5</v>
      </c>
    </row>
    <row r="58" spans="1:2" x14ac:dyDescent="0.2">
      <c r="A58" s="51" t="s">
        <v>27</v>
      </c>
      <c r="B58" s="52">
        <v>10</v>
      </c>
    </row>
    <row r="59" spans="1:2" x14ac:dyDescent="0.2">
      <c r="A59" s="51" t="s">
        <v>43</v>
      </c>
      <c r="B59" s="52">
        <v>5</v>
      </c>
    </row>
    <row r="60" spans="1:2" x14ac:dyDescent="0.2">
      <c r="A60" s="51" t="s">
        <v>50</v>
      </c>
      <c r="B60" s="52">
        <v>12</v>
      </c>
    </row>
    <row r="61" spans="1:2" x14ac:dyDescent="0.2">
      <c r="A61" s="51" t="s">
        <v>1990</v>
      </c>
      <c r="B61" s="52">
        <v>55</v>
      </c>
    </row>
  </sheetData>
  <mergeCells count="1">
    <mergeCell ref="M4:O15"/>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DDF3B-3ADF-4DB0-9310-7E4691B35154}">
  <sheetPr>
    <tabColor theme="4" tint="-0.249977111117893"/>
  </sheetPr>
  <dimension ref="A1:U1002"/>
  <sheetViews>
    <sheetView workbookViewId="0">
      <selection sqref="A1:U1002"/>
    </sheetView>
  </sheetViews>
  <sheetFormatPr baseColWidth="10" defaultColWidth="8.83203125" defaultRowHeight="15" x14ac:dyDescent="0.2"/>
  <cols>
    <col min="2" max="2" width="17.6640625" bestFit="1" customWidth="1"/>
    <col min="3" max="3" width="24.1640625" bestFit="1" customWidth="1"/>
    <col min="4" max="4" width="14.5" bestFit="1" customWidth="1"/>
    <col min="5" max="5" width="20.1640625" bestFit="1" customWidth="1"/>
    <col min="9" max="9" width="10.1640625" bestFit="1" customWidth="1"/>
    <col min="10" max="10" width="12.1640625" bestFit="1" customWidth="1"/>
    <col min="11" max="11" width="8.33203125" bestFit="1" customWidth="1"/>
    <col min="12" max="12" width="11.83203125" bestFit="1" customWidth="1"/>
    <col min="13" max="13" width="12.5" bestFit="1" customWidth="1"/>
    <col min="14" max="14" width="13.33203125" style="1" bestFit="1" customWidth="1"/>
    <col min="15" max="15" width="10.6640625" bestFit="1" customWidth="1"/>
    <col min="16" max="16" width="8.1640625" bestFit="1" customWidth="1"/>
    <col min="17" max="17" width="13.33203125" bestFit="1" customWidth="1"/>
    <col min="18" max="18" width="12.1640625" bestFit="1" customWidth="1"/>
    <col min="19" max="19" width="8.83203125" bestFit="1" customWidth="1"/>
    <col min="20" max="20" width="9.6640625" bestFit="1" customWidth="1"/>
    <col min="21" max="21" width="10.6640625" bestFit="1" customWidth="1"/>
  </cols>
  <sheetData>
    <row r="1" spans="1:21" x14ac:dyDescent="0.2">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1984</v>
      </c>
      <c r="P1" s="16" t="s">
        <v>1983</v>
      </c>
      <c r="Q1" s="16" t="s">
        <v>1985</v>
      </c>
      <c r="R1" s="16" t="s">
        <v>1986</v>
      </c>
      <c r="S1" s="16" t="s">
        <v>1992</v>
      </c>
      <c r="T1" s="16" t="s">
        <v>1993</v>
      </c>
      <c r="U1" s="16" t="s">
        <v>1994</v>
      </c>
    </row>
    <row r="2" spans="1:21" x14ac:dyDescent="0.2">
      <c r="A2" s="15" t="s">
        <v>410</v>
      </c>
      <c r="B2" s="15" t="s">
        <v>411</v>
      </c>
      <c r="C2" s="15" t="s">
        <v>61</v>
      </c>
      <c r="D2" s="15" t="s">
        <v>27</v>
      </c>
      <c r="E2" s="15" t="s">
        <v>16</v>
      </c>
      <c r="F2" s="15" t="s">
        <v>17</v>
      </c>
      <c r="G2" s="15" t="s">
        <v>47</v>
      </c>
      <c r="H2" s="15">
        <v>55</v>
      </c>
      <c r="I2" s="17">
        <v>42468</v>
      </c>
      <c r="J2" s="15">
        <v>141604</v>
      </c>
      <c r="K2" s="15">
        <v>0.15</v>
      </c>
      <c r="L2" s="15" t="s">
        <v>19</v>
      </c>
      <c r="M2" s="15" t="s">
        <v>63</v>
      </c>
      <c r="N2" s="17">
        <v>44485</v>
      </c>
      <c r="O2" s="18" t="str">
        <f>IF(LEN(N2)&gt;0,"Non-Active","Active")</f>
        <v>Non-Active</v>
      </c>
      <c r="P2" s="19">
        <f>IF(O2="Non-Active",0,1)</f>
        <v>0</v>
      </c>
      <c r="Q2" s="20">
        <f>J2*K2</f>
        <v>21240.6</v>
      </c>
      <c r="R2" s="20">
        <f>J2+Q2</f>
        <v>162844.6</v>
      </c>
      <c r="S2" s="19">
        <f>YEAR(I2)</f>
        <v>2016</v>
      </c>
      <c r="T2" s="19">
        <f>WEEKNUM(I2,1)</f>
        <v>15</v>
      </c>
      <c r="U2" s="21" t="str">
        <f>TEXT(I2,"ddddd")</f>
        <v>Friday</v>
      </c>
    </row>
    <row r="3" spans="1:21" x14ac:dyDescent="0.2">
      <c r="A3" s="15" t="s">
        <v>412</v>
      </c>
      <c r="B3" s="15" t="s">
        <v>413</v>
      </c>
      <c r="C3" s="15" t="s">
        <v>55</v>
      </c>
      <c r="D3" s="15" t="s">
        <v>27</v>
      </c>
      <c r="E3" s="15" t="s">
        <v>36</v>
      </c>
      <c r="F3" s="15" t="s">
        <v>28</v>
      </c>
      <c r="G3" s="15" t="s">
        <v>24</v>
      </c>
      <c r="H3" s="15">
        <v>59</v>
      </c>
      <c r="I3" s="17">
        <v>35763</v>
      </c>
      <c r="J3" s="15">
        <v>99975</v>
      </c>
      <c r="K3" s="15">
        <v>0</v>
      </c>
      <c r="L3" s="15" t="s">
        <v>33</v>
      </c>
      <c r="M3" s="15" t="s">
        <v>80</v>
      </c>
      <c r="N3" s="17" t="s">
        <v>21</v>
      </c>
      <c r="O3" s="18" t="str">
        <f t="shared" ref="O3:O66" si="0">IF(LEN(N3)&gt;0,"Non-Active","Active")</f>
        <v>Active</v>
      </c>
      <c r="P3" s="19">
        <f t="shared" ref="P3:P66" si="1">IF(O3="Non-Active",0,1)</f>
        <v>1</v>
      </c>
      <c r="Q3" s="20">
        <f t="shared" ref="Q3:Q66" si="2">J3*K3</f>
        <v>0</v>
      </c>
      <c r="R3" s="20">
        <f t="shared" ref="R3:R66" si="3">J3+Q3</f>
        <v>99975</v>
      </c>
      <c r="S3" s="19">
        <f t="shared" ref="S3:S66" si="4">YEAR(I3)</f>
        <v>1997</v>
      </c>
      <c r="T3" s="19">
        <f t="shared" ref="T3:T66" si="5">WEEKNUM(I3,1)</f>
        <v>48</v>
      </c>
      <c r="U3" s="21" t="str">
        <f t="shared" ref="U3:U66" si="6">TEXT(I3,"ddddd")</f>
        <v>Saturday</v>
      </c>
    </row>
    <row r="4" spans="1:21" x14ac:dyDescent="0.2">
      <c r="A4" s="15" t="s">
        <v>57</v>
      </c>
      <c r="B4" s="15" t="s">
        <v>414</v>
      </c>
      <c r="C4" s="15" t="s">
        <v>40</v>
      </c>
      <c r="D4" s="15" t="s">
        <v>15</v>
      </c>
      <c r="E4" s="15" t="s">
        <v>44</v>
      </c>
      <c r="F4" s="15" t="s">
        <v>17</v>
      </c>
      <c r="G4" s="15" t="s">
        <v>18</v>
      </c>
      <c r="H4" s="15">
        <v>50</v>
      </c>
      <c r="I4" s="17">
        <v>39016</v>
      </c>
      <c r="J4" s="15">
        <v>163099</v>
      </c>
      <c r="K4" s="15">
        <v>0.2</v>
      </c>
      <c r="L4" s="15" t="s">
        <v>19</v>
      </c>
      <c r="M4" s="15" t="s">
        <v>20</v>
      </c>
      <c r="N4" s="17" t="s">
        <v>21</v>
      </c>
      <c r="O4" s="18" t="str">
        <f t="shared" si="0"/>
        <v>Active</v>
      </c>
      <c r="P4" s="19">
        <f t="shared" si="1"/>
        <v>1</v>
      </c>
      <c r="Q4" s="20">
        <f t="shared" si="2"/>
        <v>32619.800000000003</v>
      </c>
      <c r="R4" s="20">
        <f t="shared" si="3"/>
        <v>195718.8</v>
      </c>
      <c r="S4" s="19">
        <f t="shared" si="4"/>
        <v>2006</v>
      </c>
      <c r="T4" s="19">
        <f t="shared" si="5"/>
        <v>43</v>
      </c>
      <c r="U4" s="21" t="str">
        <f t="shared" si="6"/>
        <v>Thursday</v>
      </c>
    </row>
    <row r="5" spans="1:21" x14ac:dyDescent="0.2">
      <c r="A5" s="15" t="s">
        <v>100</v>
      </c>
      <c r="B5" s="15" t="s">
        <v>415</v>
      </c>
      <c r="C5" s="15" t="s">
        <v>56</v>
      </c>
      <c r="D5" s="15" t="s">
        <v>27</v>
      </c>
      <c r="E5" s="15" t="s">
        <v>36</v>
      </c>
      <c r="F5" s="15" t="s">
        <v>17</v>
      </c>
      <c r="G5" s="15" t="s">
        <v>18</v>
      </c>
      <c r="H5" s="15">
        <v>26</v>
      </c>
      <c r="I5" s="17">
        <v>43735</v>
      </c>
      <c r="J5" s="15">
        <v>84913</v>
      </c>
      <c r="K5" s="15">
        <v>7.0000000000000007E-2</v>
      </c>
      <c r="L5" s="15" t="s">
        <v>19</v>
      </c>
      <c r="M5" s="15" t="s">
        <v>20</v>
      </c>
      <c r="N5" s="17" t="s">
        <v>21</v>
      </c>
      <c r="O5" s="18" t="str">
        <f t="shared" si="0"/>
        <v>Active</v>
      </c>
      <c r="P5" s="19">
        <f t="shared" si="1"/>
        <v>1</v>
      </c>
      <c r="Q5" s="20">
        <f t="shared" si="2"/>
        <v>5943.9100000000008</v>
      </c>
      <c r="R5" s="20">
        <f t="shared" si="3"/>
        <v>90856.91</v>
      </c>
      <c r="S5" s="19">
        <f t="shared" si="4"/>
        <v>2019</v>
      </c>
      <c r="T5" s="19">
        <f t="shared" si="5"/>
        <v>39</v>
      </c>
      <c r="U5" s="21" t="str">
        <f t="shared" si="6"/>
        <v>Friday</v>
      </c>
    </row>
    <row r="6" spans="1:21" x14ac:dyDescent="0.2">
      <c r="A6" s="15" t="s">
        <v>362</v>
      </c>
      <c r="B6" s="15" t="s">
        <v>416</v>
      </c>
      <c r="C6" s="15" t="s">
        <v>42</v>
      </c>
      <c r="D6" s="15" t="s">
        <v>15</v>
      </c>
      <c r="E6" s="15" t="s">
        <v>36</v>
      </c>
      <c r="F6" s="15" t="s">
        <v>28</v>
      </c>
      <c r="G6" s="15" t="s">
        <v>24</v>
      </c>
      <c r="H6" s="15">
        <v>55</v>
      </c>
      <c r="I6" s="17">
        <v>35023</v>
      </c>
      <c r="J6" s="15">
        <v>95409</v>
      </c>
      <c r="K6" s="15">
        <v>0</v>
      </c>
      <c r="L6" s="15" t="s">
        <v>19</v>
      </c>
      <c r="M6" s="15" t="s">
        <v>39</v>
      </c>
      <c r="N6" s="17" t="s">
        <v>21</v>
      </c>
      <c r="O6" s="18" t="str">
        <f t="shared" si="0"/>
        <v>Active</v>
      </c>
      <c r="P6" s="19">
        <f t="shared" si="1"/>
        <v>1</v>
      </c>
      <c r="Q6" s="20">
        <f t="shared" si="2"/>
        <v>0</v>
      </c>
      <c r="R6" s="20">
        <f t="shared" si="3"/>
        <v>95409</v>
      </c>
      <c r="S6" s="19">
        <f t="shared" si="4"/>
        <v>1995</v>
      </c>
      <c r="T6" s="19">
        <f t="shared" si="5"/>
        <v>47</v>
      </c>
      <c r="U6" s="21" t="str">
        <f t="shared" si="6"/>
        <v>Monday</v>
      </c>
    </row>
    <row r="7" spans="1:21" x14ac:dyDescent="0.2">
      <c r="A7" s="15" t="s">
        <v>417</v>
      </c>
      <c r="B7" s="15" t="s">
        <v>418</v>
      </c>
      <c r="C7" s="15" t="s">
        <v>94</v>
      </c>
      <c r="D7" s="15" t="s">
        <v>50</v>
      </c>
      <c r="E7" s="15" t="s">
        <v>32</v>
      </c>
      <c r="F7" s="15" t="s">
        <v>28</v>
      </c>
      <c r="G7" s="15" t="s">
        <v>24</v>
      </c>
      <c r="H7" s="15">
        <v>57</v>
      </c>
      <c r="I7" s="17">
        <v>42759</v>
      </c>
      <c r="J7" s="15">
        <v>50994</v>
      </c>
      <c r="K7" s="15">
        <v>0</v>
      </c>
      <c r="L7" s="15" t="s">
        <v>33</v>
      </c>
      <c r="M7" s="15" t="s">
        <v>80</v>
      </c>
      <c r="N7" s="17" t="s">
        <v>21</v>
      </c>
      <c r="O7" s="18" t="str">
        <f t="shared" si="0"/>
        <v>Active</v>
      </c>
      <c r="P7" s="19">
        <f t="shared" si="1"/>
        <v>1</v>
      </c>
      <c r="Q7" s="20">
        <f t="shared" si="2"/>
        <v>0</v>
      </c>
      <c r="R7" s="20">
        <f t="shared" si="3"/>
        <v>50994</v>
      </c>
      <c r="S7" s="19">
        <f t="shared" si="4"/>
        <v>2017</v>
      </c>
      <c r="T7" s="19">
        <f t="shared" si="5"/>
        <v>4</v>
      </c>
      <c r="U7" s="21" t="str">
        <f t="shared" si="6"/>
        <v>Tuesday</v>
      </c>
    </row>
    <row r="8" spans="1:21" x14ac:dyDescent="0.2">
      <c r="A8" s="15" t="s">
        <v>99</v>
      </c>
      <c r="B8" s="15" t="s">
        <v>257</v>
      </c>
      <c r="C8" s="15" t="s">
        <v>62</v>
      </c>
      <c r="D8" s="15" t="s">
        <v>27</v>
      </c>
      <c r="E8" s="15" t="s">
        <v>32</v>
      </c>
      <c r="F8" s="15" t="s">
        <v>17</v>
      </c>
      <c r="G8" s="15" t="s">
        <v>18</v>
      </c>
      <c r="H8" s="15">
        <v>27</v>
      </c>
      <c r="I8" s="17">
        <v>44013</v>
      </c>
      <c r="J8" s="15">
        <v>119746</v>
      </c>
      <c r="K8" s="15">
        <v>0.1</v>
      </c>
      <c r="L8" s="15" t="s">
        <v>19</v>
      </c>
      <c r="M8" s="15" t="s">
        <v>39</v>
      </c>
      <c r="N8" s="17" t="s">
        <v>21</v>
      </c>
      <c r="O8" s="18" t="str">
        <f t="shared" si="0"/>
        <v>Active</v>
      </c>
      <c r="P8" s="19">
        <f t="shared" si="1"/>
        <v>1</v>
      </c>
      <c r="Q8" s="20">
        <f t="shared" si="2"/>
        <v>11974.6</v>
      </c>
      <c r="R8" s="20">
        <f t="shared" si="3"/>
        <v>131720.6</v>
      </c>
      <c r="S8" s="19">
        <f t="shared" si="4"/>
        <v>2020</v>
      </c>
      <c r="T8" s="19">
        <f t="shared" si="5"/>
        <v>27</v>
      </c>
      <c r="U8" s="21" t="str">
        <f t="shared" si="6"/>
        <v>Wednesday</v>
      </c>
    </row>
    <row r="9" spans="1:21" x14ac:dyDescent="0.2">
      <c r="A9" s="15" t="s">
        <v>296</v>
      </c>
      <c r="B9" s="15" t="s">
        <v>419</v>
      </c>
      <c r="C9" s="15" t="s">
        <v>68</v>
      </c>
      <c r="D9" s="15" t="s">
        <v>15</v>
      </c>
      <c r="E9" s="15" t="s">
        <v>36</v>
      </c>
      <c r="F9" s="15" t="s">
        <v>28</v>
      </c>
      <c r="G9" s="15" t="s">
        <v>47</v>
      </c>
      <c r="H9" s="15">
        <v>25</v>
      </c>
      <c r="I9" s="17">
        <v>43967</v>
      </c>
      <c r="J9" s="15">
        <v>41336</v>
      </c>
      <c r="K9" s="15">
        <v>0</v>
      </c>
      <c r="L9" s="15" t="s">
        <v>19</v>
      </c>
      <c r="M9" s="15" t="s">
        <v>45</v>
      </c>
      <c r="N9" s="17">
        <v>44336</v>
      </c>
      <c r="O9" s="18" t="str">
        <f t="shared" si="0"/>
        <v>Non-Active</v>
      </c>
      <c r="P9" s="19">
        <f t="shared" si="1"/>
        <v>0</v>
      </c>
      <c r="Q9" s="20">
        <f t="shared" si="2"/>
        <v>0</v>
      </c>
      <c r="R9" s="20">
        <f t="shared" si="3"/>
        <v>41336</v>
      </c>
      <c r="S9" s="19">
        <f t="shared" si="4"/>
        <v>2020</v>
      </c>
      <c r="T9" s="19">
        <f t="shared" si="5"/>
        <v>20</v>
      </c>
      <c r="U9" s="21" t="str">
        <f t="shared" si="6"/>
        <v>Saturday</v>
      </c>
    </row>
    <row r="10" spans="1:21" x14ac:dyDescent="0.2">
      <c r="A10" s="15" t="s">
        <v>420</v>
      </c>
      <c r="B10" s="15" t="s">
        <v>421</v>
      </c>
      <c r="C10" s="15" t="s">
        <v>62</v>
      </c>
      <c r="D10" s="15" t="s">
        <v>65</v>
      </c>
      <c r="E10" s="15" t="s">
        <v>36</v>
      </c>
      <c r="F10" s="15" t="s">
        <v>28</v>
      </c>
      <c r="G10" s="15" t="s">
        <v>18</v>
      </c>
      <c r="H10" s="15">
        <v>29</v>
      </c>
      <c r="I10" s="17">
        <v>43490</v>
      </c>
      <c r="J10" s="15">
        <v>113527</v>
      </c>
      <c r="K10" s="15">
        <v>0.06</v>
      </c>
      <c r="L10" s="15" t="s">
        <v>19</v>
      </c>
      <c r="M10" s="15" t="s">
        <v>25</v>
      </c>
      <c r="N10" s="17" t="s">
        <v>21</v>
      </c>
      <c r="O10" s="18" t="str">
        <f t="shared" si="0"/>
        <v>Active</v>
      </c>
      <c r="P10" s="19">
        <f t="shared" si="1"/>
        <v>1</v>
      </c>
      <c r="Q10" s="20">
        <f t="shared" si="2"/>
        <v>6811.62</v>
      </c>
      <c r="R10" s="20">
        <f t="shared" si="3"/>
        <v>120338.62</v>
      </c>
      <c r="S10" s="19">
        <f t="shared" si="4"/>
        <v>2019</v>
      </c>
      <c r="T10" s="19">
        <f t="shared" si="5"/>
        <v>4</v>
      </c>
      <c r="U10" s="21" t="str">
        <f t="shared" si="6"/>
        <v>Friday</v>
      </c>
    </row>
    <row r="11" spans="1:21" x14ac:dyDescent="0.2">
      <c r="A11" s="15" t="s">
        <v>422</v>
      </c>
      <c r="B11" s="15" t="s">
        <v>423</v>
      </c>
      <c r="C11" s="15" t="s">
        <v>42</v>
      </c>
      <c r="D11" s="15" t="s">
        <v>15</v>
      </c>
      <c r="E11" s="15" t="s">
        <v>44</v>
      </c>
      <c r="F11" s="15" t="s">
        <v>17</v>
      </c>
      <c r="G11" s="15" t="s">
        <v>18</v>
      </c>
      <c r="H11" s="15">
        <v>34</v>
      </c>
      <c r="I11" s="17">
        <v>43264</v>
      </c>
      <c r="J11" s="15">
        <v>77203</v>
      </c>
      <c r="K11" s="15">
        <v>0</v>
      </c>
      <c r="L11" s="15" t="s">
        <v>19</v>
      </c>
      <c r="M11" s="15" t="s">
        <v>20</v>
      </c>
      <c r="N11" s="17" t="s">
        <v>21</v>
      </c>
      <c r="O11" s="18" t="str">
        <f t="shared" si="0"/>
        <v>Active</v>
      </c>
      <c r="P11" s="19">
        <f t="shared" si="1"/>
        <v>1</v>
      </c>
      <c r="Q11" s="20">
        <f t="shared" si="2"/>
        <v>0</v>
      </c>
      <c r="R11" s="20">
        <f t="shared" si="3"/>
        <v>77203</v>
      </c>
      <c r="S11" s="19">
        <f t="shared" si="4"/>
        <v>2018</v>
      </c>
      <c r="T11" s="19">
        <f t="shared" si="5"/>
        <v>24</v>
      </c>
      <c r="U11" s="21" t="str">
        <f t="shared" si="6"/>
        <v>Wednesday</v>
      </c>
    </row>
    <row r="12" spans="1:21" x14ac:dyDescent="0.2">
      <c r="A12" s="15" t="s">
        <v>174</v>
      </c>
      <c r="B12" s="15" t="s">
        <v>424</v>
      </c>
      <c r="C12" s="15" t="s">
        <v>61</v>
      </c>
      <c r="D12" s="15" t="s">
        <v>23</v>
      </c>
      <c r="E12" s="15" t="s">
        <v>36</v>
      </c>
      <c r="F12" s="15" t="s">
        <v>17</v>
      </c>
      <c r="G12" s="15" t="s">
        <v>24</v>
      </c>
      <c r="H12" s="15">
        <v>36</v>
      </c>
      <c r="I12" s="17">
        <v>39855</v>
      </c>
      <c r="J12" s="15">
        <v>157333</v>
      </c>
      <c r="K12" s="15">
        <v>0.15</v>
      </c>
      <c r="L12" s="15" t="s">
        <v>19</v>
      </c>
      <c r="M12" s="15" t="s">
        <v>45</v>
      </c>
      <c r="N12" s="17" t="s">
        <v>21</v>
      </c>
      <c r="O12" s="18" t="str">
        <f t="shared" si="0"/>
        <v>Active</v>
      </c>
      <c r="P12" s="19">
        <f t="shared" si="1"/>
        <v>1</v>
      </c>
      <c r="Q12" s="20">
        <f t="shared" si="2"/>
        <v>23599.95</v>
      </c>
      <c r="R12" s="20">
        <f t="shared" si="3"/>
        <v>180932.95</v>
      </c>
      <c r="S12" s="19">
        <f t="shared" si="4"/>
        <v>2009</v>
      </c>
      <c r="T12" s="19">
        <f t="shared" si="5"/>
        <v>7</v>
      </c>
      <c r="U12" s="21" t="str">
        <f t="shared" si="6"/>
        <v>Wednesday</v>
      </c>
    </row>
    <row r="13" spans="1:21" x14ac:dyDescent="0.2">
      <c r="A13" s="15" t="s">
        <v>425</v>
      </c>
      <c r="B13" s="15" t="s">
        <v>426</v>
      </c>
      <c r="C13" s="15" t="s">
        <v>84</v>
      </c>
      <c r="D13" s="15" t="s">
        <v>31</v>
      </c>
      <c r="E13" s="15" t="s">
        <v>44</v>
      </c>
      <c r="F13" s="15" t="s">
        <v>17</v>
      </c>
      <c r="G13" s="15" t="s">
        <v>18</v>
      </c>
      <c r="H13" s="15">
        <v>27</v>
      </c>
      <c r="I13" s="17">
        <v>44490</v>
      </c>
      <c r="J13" s="15">
        <v>109851</v>
      </c>
      <c r="K13" s="15">
        <v>0</v>
      </c>
      <c r="L13" s="15" t="s">
        <v>19</v>
      </c>
      <c r="M13" s="15" t="s">
        <v>63</v>
      </c>
      <c r="N13" s="17" t="s">
        <v>21</v>
      </c>
      <c r="O13" s="18" t="str">
        <f t="shared" si="0"/>
        <v>Active</v>
      </c>
      <c r="P13" s="19">
        <f t="shared" si="1"/>
        <v>1</v>
      </c>
      <c r="Q13" s="20">
        <f t="shared" si="2"/>
        <v>0</v>
      </c>
      <c r="R13" s="20">
        <f t="shared" si="3"/>
        <v>109851</v>
      </c>
      <c r="S13" s="19">
        <f t="shared" si="4"/>
        <v>2021</v>
      </c>
      <c r="T13" s="19">
        <f t="shared" si="5"/>
        <v>43</v>
      </c>
      <c r="U13" s="21" t="str">
        <f t="shared" si="6"/>
        <v>Thursday</v>
      </c>
    </row>
    <row r="14" spans="1:21" x14ac:dyDescent="0.2">
      <c r="A14" s="15" t="s">
        <v>46</v>
      </c>
      <c r="B14" s="15" t="s">
        <v>427</v>
      </c>
      <c r="C14" s="15" t="s">
        <v>62</v>
      </c>
      <c r="D14" s="15" t="s">
        <v>23</v>
      </c>
      <c r="E14" s="15" t="s">
        <v>36</v>
      </c>
      <c r="F14" s="15" t="s">
        <v>28</v>
      </c>
      <c r="G14" s="15" t="s">
        <v>18</v>
      </c>
      <c r="H14" s="15">
        <v>59</v>
      </c>
      <c r="I14" s="17">
        <v>36233</v>
      </c>
      <c r="J14" s="15">
        <v>105086</v>
      </c>
      <c r="K14" s="15">
        <v>0.09</v>
      </c>
      <c r="L14" s="15" t="s">
        <v>19</v>
      </c>
      <c r="M14" s="15" t="s">
        <v>25</v>
      </c>
      <c r="N14" s="17" t="s">
        <v>21</v>
      </c>
      <c r="O14" s="18" t="str">
        <f t="shared" si="0"/>
        <v>Active</v>
      </c>
      <c r="P14" s="19">
        <f t="shared" si="1"/>
        <v>1</v>
      </c>
      <c r="Q14" s="20">
        <f t="shared" si="2"/>
        <v>9457.74</v>
      </c>
      <c r="R14" s="20">
        <f t="shared" si="3"/>
        <v>114543.74</v>
      </c>
      <c r="S14" s="19">
        <f t="shared" si="4"/>
        <v>1999</v>
      </c>
      <c r="T14" s="19">
        <f t="shared" si="5"/>
        <v>12</v>
      </c>
      <c r="U14" s="21" t="str">
        <f t="shared" si="6"/>
        <v>Sunday</v>
      </c>
    </row>
    <row r="15" spans="1:21" x14ac:dyDescent="0.2">
      <c r="A15" s="15" t="s">
        <v>428</v>
      </c>
      <c r="B15" s="15" t="s">
        <v>429</v>
      </c>
      <c r="C15" s="15" t="s">
        <v>61</v>
      </c>
      <c r="D15" s="15" t="s">
        <v>15</v>
      </c>
      <c r="E15" s="15" t="s">
        <v>16</v>
      </c>
      <c r="F15" s="15" t="s">
        <v>17</v>
      </c>
      <c r="G15" s="15" t="s">
        <v>24</v>
      </c>
      <c r="H15" s="15">
        <v>51</v>
      </c>
      <c r="I15" s="17">
        <v>44357</v>
      </c>
      <c r="J15" s="15">
        <v>146742</v>
      </c>
      <c r="K15" s="15">
        <v>0.1</v>
      </c>
      <c r="L15" s="15" t="s">
        <v>33</v>
      </c>
      <c r="M15" s="15" t="s">
        <v>74</v>
      </c>
      <c r="N15" s="17" t="s">
        <v>21</v>
      </c>
      <c r="O15" s="18" t="str">
        <f t="shared" si="0"/>
        <v>Active</v>
      </c>
      <c r="P15" s="19">
        <f t="shared" si="1"/>
        <v>1</v>
      </c>
      <c r="Q15" s="20">
        <f t="shared" si="2"/>
        <v>14674.2</v>
      </c>
      <c r="R15" s="20">
        <f t="shared" si="3"/>
        <v>161416.20000000001</v>
      </c>
      <c r="S15" s="19">
        <f t="shared" si="4"/>
        <v>2021</v>
      </c>
      <c r="T15" s="19">
        <f t="shared" si="5"/>
        <v>24</v>
      </c>
      <c r="U15" s="21" t="str">
        <f t="shared" si="6"/>
        <v>Thursday</v>
      </c>
    </row>
    <row r="16" spans="1:21" x14ac:dyDescent="0.2">
      <c r="A16" s="15" t="s">
        <v>430</v>
      </c>
      <c r="B16" s="15" t="s">
        <v>431</v>
      </c>
      <c r="C16" s="15" t="s">
        <v>42</v>
      </c>
      <c r="D16" s="15" t="s">
        <v>65</v>
      </c>
      <c r="E16" s="15" t="s">
        <v>44</v>
      </c>
      <c r="F16" s="15" t="s">
        <v>28</v>
      </c>
      <c r="G16" s="15" t="s">
        <v>24</v>
      </c>
      <c r="H16" s="15">
        <v>31</v>
      </c>
      <c r="I16" s="17">
        <v>43043</v>
      </c>
      <c r="J16" s="15">
        <v>97078</v>
      </c>
      <c r="K16" s="15">
        <v>0</v>
      </c>
      <c r="L16" s="15" t="s">
        <v>19</v>
      </c>
      <c r="M16" s="15" t="s">
        <v>25</v>
      </c>
      <c r="N16" s="17">
        <v>43899</v>
      </c>
      <c r="O16" s="18" t="str">
        <f t="shared" si="0"/>
        <v>Non-Active</v>
      </c>
      <c r="P16" s="19">
        <f t="shared" si="1"/>
        <v>0</v>
      </c>
      <c r="Q16" s="20">
        <f t="shared" si="2"/>
        <v>0</v>
      </c>
      <c r="R16" s="20">
        <f t="shared" si="3"/>
        <v>97078</v>
      </c>
      <c r="S16" s="19">
        <f t="shared" si="4"/>
        <v>2017</v>
      </c>
      <c r="T16" s="19">
        <f t="shared" si="5"/>
        <v>44</v>
      </c>
      <c r="U16" s="21" t="str">
        <f t="shared" si="6"/>
        <v>Saturday</v>
      </c>
    </row>
    <row r="17" spans="1:21" x14ac:dyDescent="0.2">
      <c r="A17" s="15" t="s">
        <v>432</v>
      </c>
      <c r="B17" s="15" t="s">
        <v>433</v>
      </c>
      <c r="C17" s="15" t="s">
        <v>14</v>
      </c>
      <c r="D17" s="15" t="s">
        <v>43</v>
      </c>
      <c r="E17" s="15" t="s">
        <v>16</v>
      </c>
      <c r="F17" s="15" t="s">
        <v>17</v>
      </c>
      <c r="G17" s="15" t="s">
        <v>24</v>
      </c>
      <c r="H17" s="15">
        <v>41</v>
      </c>
      <c r="I17" s="17">
        <v>41346</v>
      </c>
      <c r="J17" s="15">
        <v>249270</v>
      </c>
      <c r="K17" s="15">
        <v>0.3</v>
      </c>
      <c r="L17" s="15" t="s">
        <v>19</v>
      </c>
      <c r="M17" s="15" t="s">
        <v>63</v>
      </c>
      <c r="N17" s="17" t="s">
        <v>21</v>
      </c>
      <c r="O17" s="18" t="str">
        <f t="shared" si="0"/>
        <v>Active</v>
      </c>
      <c r="P17" s="19">
        <f t="shared" si="1"/>
        <v>1</v>
      </c>
      <c r="Q17" s="20">
        <f t="shared" si="2"/>
        <v>74781</v>
      </c>
      <c r="R17" s="20">
        <f t="shared" si="3"/>
        <v>324051</v>
      </c>
      <c r="S17" s="19">
        <f t="shared" si="4"/>
        <v>2013</v>
      </c>
      <c r="T17" s="19">
        <f t="shared" si="5"/>
        <v>11</v>
      </c>
      <c r="U17" s="21" t="str">
        <f t="shared" si="6"/>
        <v>Wednesday</v>
      </c>
    </row>
    <row r="18" spans="1:21" x14ac:dyDescent="0.2">
      <c r="A18" s="15" t="s">
        <v>434</v>
      </c>
      <c r="B18" s="15" t="s">
        <v>435</v>
      </c>
      <c r="C18" s="15" t="s">
        <v>40</v>
      </c>
      <c r="D18" s="15" t="s">
        <v>15</v>
      </c>
      <c r="E18" s="15" t="s">
        <v>16</v>
      </c>
      <c r="F18" s="15" t="s">
        <v>17</v>
      </c>
      <c r="G18" s="15" t="s">
        <v>47</v>
      </c>
      <c r="H18" s="15">
        <v>65</v>
      </c>
      <c r="I18" s="17">
        <v>37319</v>
      </c>
      <c r="J18" s="15">
        <v>175837</v>
      </c>
      <c r="K18" s="15">
        <v>0.2</v>
      </c>
      <c r="L18" s="15" t="s">
        <v>19</v>
      </c>
      <c r="M18" s="15" t="s">
        <v>39</v>
      </c>
      <c r="N18" s="17" t="s">
        <v>21</v>
      </c>
      <c r="O18" s="18" t="str">
        <f t="shared" si="0"/>
        <v>Active</v>
      </c>
      <c r="P18" s="19">
        <f t="shared" si="1"/>
        <v>1</v>
      </c>
      <c r="Q18" s="20">
        <f t="shared" si="2"/>
        <v>35167.4</v>
      </c>
      <c r="R18" s="20">
        <f t="shared" si="3"/>
        <v>211004.4</v>
      </c>
      <c r="S18" s="19">
        <f t="shared" si="4"/>
        <v>2002</v>
      </c>
      <c r="T18" s="19">
        <f t="shared" si="5"/>
        <v>10</v>
      </c>
      <c r="U18" s="21" t="str">
        <f t="shared" si="6"/>
        <v>Monday</v>
      </c>
    </row>
    <row r="19" spans="1:21" x14ac:dyDescent="0.2">
      <c r="A19" s="15" t="s">
        <v>436</v>
      </c>
      <c r="B19" s="15" t="s">
        <v>437</v>
      </c>
      <c r="C19" s="15" t="s">
        <v>61</v>
      </c>
      <c r="D19" s="15" t="s">
        <v>43</v>
      </c>
      <c r="E19" s="15" t="s">
        <v>44</v>
      </c>
      <c r="F19" s="15" t="s">
        <v>17</v>
      </c>
      <c r="G19" s="15" t="s">
        <v>51</v>
      </c>
      <c r="H19" s="15">
        <v>64</v>
      </c>
      <c r="I19" s="17">
        <v>37956</v>
      </c>
      <c r="J19" s="15">
        <v>154828</v>
      </c>
      <c r="K19" s="15">
        <v>0.13</v>
      </c>
      <c r="L19" s="15" t="s">
        <v>19</v>
      </c>
      <c r="M19" s="15" t="s">
        <v>63</v>
      </c>
      <c r="N19" s="17" t="s">
        <v>21</v>
      </c>
      <c r="O19" s="18" t="str">
        <f t="shared" si="0"/>
        <v>Active</v>
      </c>
      <c r="P19" s="19">
        <f t="shared" si="1"/>
        <v>1</v>
      </c>
      <c r="Q19" s="20">
        <f t="shared" si="2"/>
        <v>20127.64</v>
      </c>
      <c r="R19" s="20">
        <f t="shared" si="3"/>
        <v>174955.64</v>
      </c>
      <c r="S19" s="19">
        <f t="shared" si="4"/>
        <v>2003</v>
      </c>
      <c r="T19" s="19">
        <f t="shared" si="5"/>
        <v>49</v>
      </c>
      <c r="U19" s="21" t="str">
        <f t="shared" si="6"/>
        <v>Monday</v>
      </c>
    </row>
    <row r="20" spans="1:21" x14ac:dyDescent="0.2">
      <c r="A20" s="15" t="s">
        <v>438</v>
      </c>
      <c r="B20" s="15" t="s">
        <v>439</v>
      </c>
      <c r="C20" s="15" t="s">
        <v>40</v>
      </c>
      <c r="D20" s="15" t="s">
        <v>27</v>
      </c>
      <c r="E20" s="15" t="s">
        <v>32</v>
      </c>
      <c r="F20" s="15" t="s">
        <v>28</v>
      </c>
      <c r="G20" s="15" t="s">
        <v>18</v>
      </c>
      <c r="H20" s="15">
        <v>64</v>
      </c>
      <c r="I20" s="17">
        <v>41581</v>
      </c>
      <c r="J20" s="15">
        <v>186503</v>
      </c>
      <c r="K20" s="15">
        <v>0.24</v>
      </c>
      <c r="L20" s="15" t="s">
        <v>19</v>
      </c>
      <c r="M20" s="15" t="s">
        <v>29</v>
      </c>
      <c r="N20" s="17" t="s">
        <v>21</v>
      </c>
      <c r="O20" s="18" t="str">
        <f t="shared" si="0"/>
        <v>Active</v>
      </c>
      <c r="P20" s="19">
        <f t="shared" si="1"/>
        <v>1</v>
      </c>
      <c r="Q20" s="20">
        <f t="shared" si="2"/>
        <v>44760.72</v>
      </c>
      <c r="R20" s="20">
        <f t="shared" si="3"/>
        <v>231263.72</v>
      </c>
      <c r="S20" s="19">
        <f t="shared" si="4"/>
        <v>2013</v>
      </c>
      <c r="T20" s="19">
        <f t="shared" si="5"/>
        <v>45</v>
      </c>
      <c r="U20" s="21" t="str">
        <f t="shared" si="6"/>
        <v>Sunday</v>
      </c>
    </row>
    <row r="21" spans="1:21" x14ac:dyDescent="0.2">
      <c r="A21" s="15" t="s">
        <v>369</v>
      </c>
      <c r="B21" s="15" t="s">
        <v>440</v>
      </c>
      <c r="C21" s="15" t="s">
        <v>40</v>
      </c>
      <c r="D21" s="15" t="s">
        <v>50</v>
      </c>
      <c r="E21" s="15" t="s">
        <v>16</v>
      </c>
      <c r="F21" s="15" t="s">
        <v>28</v>
      </c>
      <c r="G21" s="15" t="s">
        <v>24</v>
      </c>
      <c r="H21" s="15">
        <v>45</v>
      </c>
      <c r="I21" s="17">
        <v>37446</v>
      </c>
      <c r="J21" s="15">
        <v>166331</v>
      </c>
      <c r="K21" s="15">
        <v>0.18</v>
      </c>
      <c r="L21" s="15" t="s">
        <v>33</v>
      </c>
      <c r="M21" s="15" t="s">
        <v>80</v>
      </c>
      <c r="N21" s="17" t="s">
        <v>21</v>
      </c>
      <c r="O21" s="18" t="str">
        <f t="shared" si="0"/>
        <v>Active</v>
      </c>
      <c r="P21" s="19">
        <f t="shared" si="1"/>
        <v>1</v>
      </c>
      <c r="Q21" s="20">
        <f t="shared" si="2"/>
        <v>29939.579999999998</v>
      </c>
      <c r="R21" s="20">
        <f t="shared" si="3"/>
        <v>196270.58</v>
      </c>
      <c r="S21" s="19">
        <f t="shared" si="4"/>
        <v>2002</v>
      </c>
      <c r="T21" s="19">
        <f t="shared" si="5"/>
        <v>28</v>
      </c>
      <c r="U21" s="21" t="str">
        <f t="shared" si="6"/>
        <v>Tuesday</v>
      </c>
    </row>
    <row r="22" spans="1:21" x14ac:dyDescent="0.2">
      <c r="A22" s="15" t="s">
        <v>382</v>
      </c>
      <c r="B22" s="15" t="s">
        <v>441</v>
      </c>
      <c r="C22" s="15" t="s">
        <v>61</v>
      </c>
      <c r="D22" s="15" t="s">
        <v>27</v>
      </c>
      <c r="E22" s="15" t="s">
        <v>36</v>
      </c>
      <c r="F22" s="15" t="s">
        <v>28</v>
      </c>
      <c r="G22" s="15" t="s">
        <v>51</v>
      </c>
      <c r="H22" s="15">
        <v>56</v>
      </c>
      <c r="I22" s="17">
        <v>40917</v>
      </c>
      <c r="J22" s="15">
        <v>146140</v>
      </c>
      <c r="K22" s="15">
        <v>0.1</v>
      </c>
      <c r="L22" s="15" t="s">
        <v>52</v>
      </c>
      <c r="M22" s="15" t="s">
        <v>81</v>
      </c>
      <c r="N22" s="17" t="s">
        <v>21</v>
      </c>
      <c r="O22" s="18" t="str">
        <f t="shared" si="0"/>
        <v>Active</v>
      </c>
      <c r="P22" s="19">
        <f t="shared" si="1"/>
        <v>1</v>
      </c>
      <c r="Q22" s="20">
        <f t="shared" si="2"/>
        <v>14614</v>
      </c>
      <c r="R22" s="20">
        <f t="shared" si="3"/>
        <v>160754</v>
      </c>
      <c r="S22" s="19">
        <f t="shared" si="4"/>
        <v>2012</v>
      </c>
      <c r="T22" s="19">
        <f t="shared" si="5"/>
        <v>2</v>
      </c>
      <c r="U22" s="21" t="str">
        <f t="shared" si="6"/>
        <v>Monday</v>
      </c>
    </row>
    <row r="23" spans="1:21" x14ac:dyDescent="0.2">
      <c r="A23" s="15" t="s">
        <v>340</v>
      </c>
      <c r="B23" s="15" t="s">
        <v>442</v>
      </c>
      <c r="C23" s="15" t="s">
        <v>40</v>
      </c>
      <c r="D23" s="15" t="s">
        <v>50</v>
      </c>
      <c r="E23" s="15" t="s">
        <v>36</v>
      </c>
      <c r="F23" s="15" t="s">
        <v>17</v>
      </c>
      <c r="G23" s="15" t="s">
        <v>51</v>
      </c>
      <c r="H23" s="15">
        <v>36</v>
      </c>
      <c r="I23" s="17">
        <v>44288</v>
      </c>
      <c r="J23" s="15">
        <v>151703</v>
      </c>
      <c r="K23" s="15">
        <v>0.21</v>
      </c>
      <c r="L23" s="15" t="s">
        <v>19</v>
      </c>
      <c r="M23" s="15" t="s">
        <v>45</v>
      </c>
      <c r="N23" s="17" t="s">
        <v>21</v>
      </c>
      <c r="O23" s="18" t="str">
        <f t="shared" si="0"/>
        <v>Active</v>
      </c>
      <c r="P23" s="19">
        <f t="shared" si="1"/>
        <v>1</v>
      </c>
      <c r="Q23" s="20">
        <f t="shared" si="2"/>
        <v>31857.629999999997</v>
      </c>
      <c r="R23" s="20">
        <f t="shared" si="3"/>
        <v>183560.63</v>
      </c>
      <c r="S23" s="19">
        <f t="shared" si="4"/>
        <v>2021</v>
      </c>
      <c r="T23" s="19">
        <f t="shared" si="5"/>
        <v>14</v>
      </c>
      <c r="U23" s="21" t="str">
        <f t="shared" si="6"/>
        <v>Friday</v>
      </c>
    </row>
    <row r="24" spans="1:21" x14ac:dyDescent="0.2">
      <c r="A24" s="15" t="s">
        <v>443</v>
      </c>
      <c r="B24" s="15" t="s">
        <v>444</v>
      </c>
      <c r="C24" s="15" t="s">
        <v>40</v>
      </c>
      <c r="D24" s="15" t="s">
        <v>27</v>
      </c>
      <c r="E24" s="15" t="s">
        <v>16</v>
      </c>
      <c r="F24" s="15" t="s">
        <v>28</v>
      </c>
      <c r="G24" s="15" t="s">
        <v>51</v>
      </c>
      <c r="H24" s="15">
        <v>59</v>
      </c>
      <c r="I24" s="17">
        <v>37400</v>
      </c>
      <c r="J24" s="15">
        <v>172787</v>
      </c>
      <c r="K24" s="15">
        <v>0.28000000000000003</v>
      </c>
      <c r="L24" s="15" t="s">
        <v>52</v>
      </c>
      <c r="M24" s="15" t="s">
        <v>66</v>
      </c>
      <c r="N24" s="17" t="s">
        <v>21</v>
      </c>
      <c r="O24" s="18" t="str">
        <f t="shared" si="0"/>
        <v>Active</v>
      </c>
      <c r="P24" s="19">
        <f t="shared" si="1"/>
        <v>1</v>
      </c>
      <c r="Q24" s="20">
        <f t="shared" si="2"/>
        <v>48380.360000000008</v>
      </c>
      <c r="R24" s="20">
        <f t="shared" si="3"/>
        <v>221167.36000000002</v>
      </c>
      <c r="S24" s="19">
        <f t="shared" si="4"/>
        <v>2002</v>
      </c>
      <c r="T24" s="19">
        <f t="shared" si="5"/>
        <v>21</v>
      </c>
      <c r="U24" s="21" t="str">
        <f t="shared" si="6"/>
        <v>Friday</v>
      </c>
    </row>
    <row r="25" spans="1:21" x14ac:dyDescent="0.2">
      <c r="A25" s="15" t="s">
        <v>445</v>
      </c>
      <c r="B25" s="15" t="s">
        <v>446</v>
      </c>
      <c r="C25" s="15" t="s">
        <v>68</v>
      </c>
      <c r="D25" s="15" t="s">
        <v>50</v>
      </c>
      <c r="E25" s="15" t="s">
        <v>44</v>
      </c>
      <c r="F25" s="15" t="s">
        <v>28</v>
      </c>
      <c r="G25" s="15" t="s">
        <v>18</v>
      </c>
      <c r="H25" s="15">
        <v>37</v>
      </c>
      <c r="I25" s="17">
        <v>43713</v>
      </c>
      <c r="J25" s="15">
        <v>49998</v>
      </c>
      <c r="K25" s="15">
        <v>0</v>
      </c>
      <c r="L25" s="15" t="s">
        <v>19</v>
      </c>
      <c r="M25" s="15" t="s">
        <v>63</v>
      </c>
      <c r="N25" s="17" t="s">
        <v>21</v>
      </c>
      <c r="O25" s="18" t="str">
        <f t="shared" si="0"/>
        <v>Active</v>
      </c>
      <c r="P25" s="19">
        <f t="shared" si="1"/>
        <v>1</v>
      </c>
      <c r="Q25" s="20">
        <f t="shared" si="2"/>
        <v>0</v>
      </c>
      <c r="R25" s="20">
        <f t="shared" si="3"/>
        <v>49998</v>
      </c>
      <c r="S25" s="19">
        <f t="shared" si="4"/>
        <v>2019</v>
      </c>
      <c r="T25" s="19">
        <f t="shared" si="5"/>
        <v>36</v>
      </c>
      <c r="U25" s="21" t="str">
        <f t="shared" si="6"/>
        <v>Thursday</v>
      </c>
    </row>
    <row r="26" spans="1:21" x14ac:dyDescent="0.2">
      <c r="A26" s="15" t="s">
        <v>231</v>
      </c>
      <c r="B26" s="15" t="s">
        <v>447</v>
      </c>
      <c r="C26" s="15" t="s">
        <v>14</v>
      </c>
      <c r="D26" s="15" t="s">
        <v>50</v>
      </c>
      <c r="E26" s="15" t="s">
        <v>44</v>
      </c>
      <c r="F26" s="15" t="s">
        <v>28</v>
      </c>
      <c r="G26" s="15" t="s">
        <v>24</v>
      </c>
      <c r="H26" s="15">
        <v>44</v>
      </c>
      <c r="I26" s="17">
        <v>41700</v>
      </c>
      <c r="J26" s="15">
        <v>207172</v>
      </c>
      <c r="K26" s="15">
        <v>0.31</v>
      </c>
      <c r="L26" s="15" t="s">
        <v>33</v>
      </c>
      <c r="M26" s="15" t="s">
        <v>80</v>
      </c>
      <c r="N26" s="17" t="s">
        <v>21</v>
      </c>
      <c r="O26" s="18" t="str">
        <f t="shared" si="0"/>
        <v>Active</v>
      </c>
      <c r="P26" s="19">
        <f t="shared" si="1"/>
        <v>1</v>
      </c>
      <c r="Q26" s="20">
        <f t="shared" si="2"/>
        <v>64223.32</v>
      </c>
      <c r="R26" s="20">
        <f t="shared" si="3"/>
        <v>271395.32</v>
      </c>
      <c r="S26" s="19">
        <f t="shared" si="4"/>
        <v>2014</v>
      </c>
      <c r="T26" s="19">
        <f t="shared" si="5"/>
        <v>10</v>
      </c>
      <c r="U26" s="21" t="str">
        <f t="shared" si="6"/>
        <v>Sunday</v>
      </c>
    </row>
    <row r="27" spans="1:21" x14ac:dyDescent="0.2">
      <c r="A27" s="15" t="s">
        <v>448</v>
      </c>
      <c r="B27" s="15" t="s">
        <v>449</v>
      </c>
      <c r="C27" s="15" t="s">
        <v>40</v>
      </c>
      <c r="D27" s="15" t="s">
        <v>23</v>
      </c>
      <c r="E27" s="15" t="s">
        <v>44</v>
      </c>
      <c r="F27" s="15" t="s">
        <v>28</v>
      </c>
      <c r="G27" s="15" t="s">
        <v>47</v>
      </c>
      <c r="H27" s="15">
        <v>41</v>
      </c>
      <c r="I27" s="17">
        <v>42111</v>
      </c>
      <c r="J27" s="15">
        <v>152239</v>
      </c>
      <c r="K27" s="15">
        <v>0.23</v>
      </c>
      <c r="L27" s="15" t="s">
        <v>19</v>
      </c>
      <c r="M27" s="15" t="s">
        <v>29</v>
      </c>
      <c r="N27" s="17" t="s">
        <v>21</v>
      </c>
      <c r="O27" s="18" t="str">
        <f t="shared" si="0"/>
        <v>Active</v>
      </c>
      <c r="P27" s="19">
        <f t="shared" si="1"/>
        <v>1</v>
      </c>
      <c r="Q27" s="20">
        <f t="shared" si="2"/>
        <v>35014.97</v>
      </c>
      <c r="R27" s="20">
        <f t="shared" si="3"/>
        <v>187253.97</v>
      </c>
      <c r="S27" s="19">
        <f t="shared" si="4"/>
        <v>2015</v>
      </c>
      <c r="T27" s="19">
        <f t="shared" si="5"/>
        <v>16</v>
      </c>
      <c r="U27" s="21" t="str">
        <f t="shared" si="6"/>
        <v>Friday</v>
      </c>
    </row>
    <row r="28" spans="1:21" x14ac:dyDescent="0.2">
      <c r="A28" s="15" t="s">
        <v>87</v>
      </c>
      <c r="B28" s="15" t="s">
        <v>450</v>
      </c>
      <c r="C28" s="15" t="s">
        <v>30</v>
      </c>
      <c r="D28" s="15" t="s">
        <v>31</v>
      </c>
      <c r="E28" s="15" t="s">
        <v>32</v>
      </c>
      <c r="F28" s="15" t="s">
        <v>17</v>
      </c>
      <c r="G28" s="15" t="s">
        <v>51</v>
      </c>
      <c r="H28" s="15">
        <v>56</v>
      </c>
      <c r="I28" s="17">
        <v>38388</v>
      </c>
      <c r="J28" s="15">
        <v>98581</v>
      </c>
      <c r="K28" s="15">
        <v>0</v>
      </c>
      <c r="L28" s="15" t="s">
        <v>52</v>
      </c>
      <c r="M28" s="15" t="s">
        <v>66</v>
      </c>
      <c r="N28" s="17" t="s">
        <v>21</v>
      </c>
      <c r="O28" s="18" t="str">
        <f t="shared" si="0"/>
        <v>Active</v>
      </c>
      <c r="P28" s="19">
        <f t="shared" si="1"/>
        <v>1</v>
      </c>
      <c r="Q28" s="20">
        <f t="shared" si="2"/>
        <v>0</v>
      </c>
      <c r="R28" s="20">
        <f t="shared" si="3"/>
        <v>98581</v>
      </c>
      <c r="S28" s="19">
        <f t="shared" si="4"/>
        <v>2005</v>
      </c>
      <c r="T28" s="19">
        <f t="shared" si="5"/>
        <v>6</v>
      </c>
      <c r="U28" s="21" t="str">
        <f t="shared" si="6"/>
        <v>Saturday</v>
      </c>
    </row>
    <row r="29" spans="1:21" x14ac:dyDescent="0.2">
      <c r="A29" s="15" t="s">
        <v>293</v>
      </c>
      <c r="B29" s="15" t="s">
        <v>451</v>
      </c>
      <c r="C29" s="15" t="s">
        <v>14</v>
      </c>
      <c r="D29" s="15" t="s">
        <v>31</v>
      </c>
      <c r="E29" s="15" t="s">
        <v>44</v>
      </c>
      <c r="F29" s="15" t="s">
        <v>28</v>
      </c>
      <c r="G29" s="15" t="s">
        <v>24</v>
      </c>
      <c r="H29" s="15">
        <v>43</v>
      </c>
      <c r="I29" s="17">
        <v>38145</v>
      </c>
      <c r="J29" s="15">
        <v>246231</v>
      </c>
      <c r="K29" s="15">
        <v>0.31</v>
      </c>
      <c r="L29" s="15" t="s">
        <v>19</v>
      </c>
      <c r="M29" s="15" t="s">
        <v>63</v>
      </c>
      <c r="N29" s="17" t="s">
        <v>21</v>
      </c>
      <c r="O29" s="18" t="str">
        <f t="shared" si="0"/>
        <v>Active</v>
      </c>
      <c r="P29" s="19">
        <f t="shared" si="1"/>
        <v>1</v>
      </c>
      <c r="Q29" s="20">
        <f t="shared" si="2"/>
        <v>76331.61</v>
      </c>
      <c r="R29" s="20">
        <f t="shared" si="3"/>
        <v>322562.61</v>
      </c>
      <c r="S29" s="19">
        <f t="shared" si="4"/>
        <v>2004</v>
      </c>
      <c r="T29" s="19">
        <f t="shared" si="5"/>
        <v>24</v>
      </c>
      <c r="U29" s="21" t="str">
        <f t="shared" si="6"/>
        <v>Monday</v>
      </c>
    </row>
    <row r="30" spans="1:21" x14ac:dyDescent="0.2">
      <c r="A30" s="15" t="s">
        <v>452</v>
      </c>
      <c r="B30" s="15" t="s">
        <v>453</v>
      </c>
      <c r="C30" s="15" t="s">
        <v>97</v>
      </c>
      <c r="D30" s="15" t="s">
        <v>31</v>
      </c>
      <c r="E30" s="15" t="s">
        <v>44</v>
      </c>
      <c r="F30" s="15" t="s">
        <v>28</v>
      </c>
      <c r="G30" s="15" t="s">
        <v>24</v>
      </c>
      <c r="H30" s="15">
        <v>64</v>
      </c>
      <c r="I30" s="17">
        <v>35403</v>
      </c>
      <c r="J30" s="15">
        <v>99354</v>
      </c>
      <c r="K30" s="15">
        <v>0.12</v>
      </c>
      <c r="L30" s="15" t="s">
        <v>33</v>
      </c>
      <c r="M30" s="15" t="s">
        <v>60</v>
      </c>
      <c r="N30" s="17" t="s">
        <v>21</v>
      </c>
      <c r="O30" s="18" t="str">
        <f t="shared" si="0"/>
        <v>Active</v>
      </c>
      <c r="P30" s="19">
        <f t="shared" si="1"/>
        <v>1</v>
      </c>
      <c r="Q30" s="20">
        <f t="shared" si="2"/>
        <v>11922.48</v>
      </c>
      <c r="R30" s="20">
        <f t="shared" si="3"/>
        <v>111276.48</v>
      </c>
      <c r="S30" s="19">
        <f t="shared" si="4"/>
        <v>1996</v>
      </c>
      <c r="T30" s="19">
        <f t="shared" si="5"/>
        <v>49</v>
      </c>
      <c r="U30" s="21" t="str">
        <f t="shared" si="6"/>
        <v>Wednesday</v>
      </c>
    </row>
    <row r="31" spans="1:21" x14ac:dyDescent="0.2">
      <c r="A31" s="15" t="s">
        <v>454</v>
      </c>
      <c r="B31" s="15" t="s">
        <v>455</v>
      </c>
      <c r="C31" s="15" t="s">
        <v>14</v>
      </c>
      <c r="D31" s="15" t="s">
        <v>27</v>
      </c>
      <c r="E31" s="15" t="s">
        <v>32</v>
      </c>
      <c r="F31" s="15" t="s">
        <v>28</v>
      </c>
      <c r="G31" s="15" t="s">
        <v>24</v>
      </c>
      <c r="H31" s="15">
        <v>63</v>
      </c>
      <c r="I31" s="17">
        <v>41040</v>
      </c>
      <c r="J31" s="15">
        <v>231141</v>
      </c>
      <c r="K31" s="15">
        <v>0.34</v>
      </c>
      <c r="L31" s="15" t="s">
        <v>33</v>
      </c>
      <c r="M31" s="15" t="s">
        <v>60</v>
      </c>
      <c r="N31" s="17" t="s">
        <v>21</v>
      </c>
      <c r="O31" s="18" t="str">
        <f t="shared" si="0"/>
        <v>Active</v>
      </c>
      <c r="P31" s="19">
        <f t="shared" si="1"/>
        <v>1</v>
      </c>
      <c r="Q31" s="20">
        <f t="shared" si="2"/>
        <v>78587.94</v>
      </c>
      <c r="R31" s="20">
        <f t="shared" si="3"/>
        <v>309728.94</v>
      </c>
      <c r="S31" s="19">
        <f t="shared" si="4"/>
        <v>2012</v>
      </c>
      <c r="T31" s="19">
        <f t="shared" si="5"/>
        <v>19</v>
      </c>
      <c r="U31" s="21" t="str">
        <f t="shared" si="6"/>
        <v>Friday</v>
      </c>
    </row>
    <row r="32" spans="1:21" x14ac:dyDescent="0.2">
      <c r="A32" s="15" t="s">
        <v>456</v>
      </c>
      <c r="B32" s="15" t="s">
        <v>457</v>
      </c>
      <c r="C32" s="15" t="s">
        <v>73</v>
      </c>
      <c r="D32" s="15" t="s">
        <v>27</v>
      </c>
      <c r="E32" s="15" t="s">
        <v>16</v>
      </c>
      <c r="F32" s="15" t="s">
        <v>28</v>
      </c>
      <c r="G32" s="15" t="s">
        <v>24</v>
      </c>
      <c r="H32" s="15">
        <v>28</v>
      </c>
      <c r="I32" s="17">
        <v>42911</v>
      </c>
      <c r="J32" s="15">
        <v>54775</v>
      </c>
      <c r="K32" s="15">
        <v>0</v>
      </c>
      <c r="L32" s="15" t="s">
        <v>19</v>
      </c>
      <c r="M32" s="15" t="s">
        <v>29</v>
      </c>
      <c r="N32" s="17" t="s">
        <v>21</v>
      </c>
      <c r="O32" s="18" t="str">
        <f t="shared" si="0"/>
        <v>Active</v>
      </c>
      <c r="P32" s="19">
        <f t="shared" si="1"/>
        <v>1</v>
      </c>
      <c r="Q32" s="20">
        <f t="shared" si="2"/>
        <v>0</v>
      </c>
      <c r="R32" s="20">
        <f t="shared" si="3"/>
        <v>54775</v>
      </c>
      <c r="S32" s="19">
        <f t="shared" si="4"/>
        <v>2017</v>
      </c>
      <c r="T32" s="19">
        <f t="shared" si="5"/>
        <v>26</v>
      </c>
      <c r="U32" s="21" t="str">
        <f t="shared" si="6"/>
        <v>Sunday</v>
      </c>
    </row>
    <row r="33" spans="1:21" x14ac:dyDescent="0.2">
      <c r="A33" s="15" t="s">
        <v>458</v>
      </c>
      <c r="B33" s="15" t="s">
        <v>459</v>
      </c>
      <c r="C33" s="15" t="s">
        <v>68</v>
      </c>
      <c r="D33" s="15" t="s">
        <v>15</v>
      </c>
      <c r="E33" s="15" t="s">
        <v>36</v>
      </c>
      <c r="F33" s="15" t="s">
        <v>28</v>
      </c>
      <c r="G33" s="15" t="s">
        <v>51</v>
      </c>
      <c r="H33" s="15">
        <v>65</v>
      </c>
      <c r="I33" s="17">
        <v>38123</v>
      </c>
      <c r="J33" s="15">
        <v>55499</v>
      </c>
      <c r="K33" s="15">
        <v>0</v>
      </c>
      <c r="L33" s="15" t="s">
        <v>52</v>
      </c>
      <c r="M33" s="15" t="s">
        <v>81</v>
      </c>
      <c r="N33" s="17" t="s">
        <v>21</v>
      </c>
      <c r="O33" s="18" t="str">
        <f t="shared" si="0"/>
        <v>Active</v>
      </c>
      <c r="P33" s="19">
        <f t="shared" si="1"/>
        <v>1</v>
      </c>
      <c r="Q33" s="20">
        <f t="shared" si="2"/>
        <v>0</v>
      </c>
      <c r="R33" s="20">
        <f t="shared" si="3"/>
        <v>55499</v>
      </c>
      <c r="S33" s="19">
        <f t="shared" si="4"/>
        <v>2004</v>
      </c>
      <c r="T33" s="19">
        <f t="shared" si="5"/>
        <v>21</v>
      </c>
      <c r="U33" s="21" t="str">
        <f t="shared" si="6"/>
        <v>Sunday</v>
      </c>
    </row>
    <row r="34" spans="1:21" x14ac:dyDescent="0.2">
      <c r="A34" s="15" t="s">
        <v>54</v>
      </c>
      <c r="B34" s="15" t="s">
        <v>460</v>
      </c>
      <c r="C34" s="15" t="s">
        <v>64</v>
      </c>
      <c r="D34" s="15" t="s">
        <v>50</v>
      </c>
      <c r="E34" s="15" t="s">
        <v>16</v>
      </c>
      <c r="F34" s="15" t="s">
        <v>28</v>
      </c>
      <c r="G34" s="15" t="s">
        <v>18</v>
      </c>
      <c r="H34" s="15">
        <v>61</v>
      </c>
      <c r="I34" s="17">
        <v>39640</v>
      </c>
      <c r="J34" s="15">
        <v>66521</v>
      </c>
      <c r="K34" s="15">
        <v>0</v>
      </c>
      <c r="L34" s="15" t="s">
        <v>19</v>
      </c>
      <c r="M34" s="15" t="s">
        <v>63</v>
      </c>
      <c r="N34" s="17" t="s">
        <v>21</v>
      </c>
      <c r="O34" s="18" t="str">
        <f t="shared" si="0"/>
        <v>Active</v>
      </c>
      <c r="P34" s="19">
        <f t="shared" si="1"/>
        <v>1</v>
      </c>
      <c r="Q34" s="20">
        <f t="shared" si="2"/>
        <v>0</v>
      </c>
      <c r="R34" s="20">
        <f t="shared" si="3"/>
        <v>66521</v>
      </c>
      <c r="S34" s="19">
        <f t="shared" si="4"/>
        <v>2008</v>
      </c>
      <c r="T34" s="19">
        <f t="shared" si="5"/>
        <v>28</v>
      </c>
      <c r="U34" s="21" t="str">
        <f t="shared" si="6"/>
        <v>Friday</v>
      </c>
    </row>
    <row r="35" spans="1:21" x14ac:dyDescent="0.2">
      <c r="A35" s="15" t="s">
        <v>461</v>
      </c>
      <c r="B35" s="15" t="s">
        <v>462</v>
      </c>
      <c r="C35" s="15" t="s">
        <v>94</v>
      </c>
      <c r="D35" s="15" t="s">
        <v>50</v>
      </c>
      <c r="E35" s="15" t="s">
        <v>44</v>
      </c>
      <c r="F35" s="15" t="s">
        <v>28</v>
      </c>
      <c r="G35" s="15" t="s">
        <v>24</v>
      </c>
      <c r="H35" s="15">
        <v>30</v>
      </c>
      <c r="I35" s="17">
        <v>42642</v>
      </c>
      <c r="J35" s="15">
        <v>59100</v>
      </c>
      <c r="K35" s="15">
        <v>0</v>
      </c>
      <c r="L35" s="15" t="s">
        <v>33</v>
      </c>
      <c r="M35" s="15" t="s">
        <v>80</v>
      </c>
      <c r="N35" s="17" t="s">
        <v>21</v>
      </c>
      <c r="O35" s="18" t="str">
        <f t="shared" si="0"/>
        <v>Active</v>
      </c>
      <c r="P35" s="19">
        <f t="shared" si="1"/>
        <v>1</v>
      </c>
      <c r="Q35" s="20">
        <f t="shared" si="2"/>
        <v>0</v>
      </c>
      <c r="R35" s="20">
        <f t="shared" si="3"/>
        <v>59100</v>
      </c>
      <c r="S35" s="19">
        <f t="shared" si="4"/>
        <v>2016</v>
      </c>
      <c r="T35" s="19">
        <f t="shared" si="5"/>
        <v>40</v>
      </c>
      <c r="U35" s="21" t="str">
        <f t="shared" si="6"/>
        <v>Thursday</v>
      </c>
    </row>
    <row r="36" spans="1:21" x14ac:dyDescent="0.2">
      <c r="A36" s="15" t="s">
        <v>463</v>
      </c>
      <c r="B36" s="15" t="s">
        <v>464</v>
      </c>
      <c r="C36" s="15" t="s">
        <v>68</v>
      </c>
      <c r="D36" s="15" t="s">
        <v>15</v>
      </c>
      <c r="E36" s="15" t="s">
        <v>16</v>
      </c>
      <c r="F36" s="15" t="s">
        <v>17</v>
      </c>
      <c r="G36" s="15" t="s">
        <v>18</v>
      </c>
      <c r="H36" s="15">
        <v>27</v>
      </c>
      <c r="I36" s="17">
        <v>43226</v>
      </c>
      <c r="J36" s="15">
        <v>49011</v>
      </c>
      <c r="K36" s="15">
        <v>0</v>
      </c>
      <c r="L36" s="15" t="s">
        <v>19</v>
      </c>
      <c r="M36" s="15" t="s">
        <v>20</v>
      </c>
      <c r="N36" s="17" t="s">
        <v>21</v>
      </c>
      <c r="O36" s="18" t="str">
        <f t="shared" si="0"/>
        <v>Active</v>
      </c>
      <c r="P36" s="19">
        <f t="shared" si="1"/>
        <v>1</v>
      </c>
      <c r="Q36" s="20">
        <f t="shared" si="2"/>
        <v>0</v>
      </c>
      <c r="R36" s="20">
        <f t="shared" si="3"/>
        <v>49011</v>
      </c>
      <c r="S36" s="19">
        <f t="shared" si="4"/>
        <v>2018</v>
      </c>
      <c r="T36" s="19">
        <f t="shared" si="5"/>
        <v>19</v>
      </c>
      <c r="U36" s="21" t="str">
        <f t="shared" si="6"/>
        <v>Sunday</v>
      </c>
    </row>
    <row r="37" spans="1:21" x14ac:dyDescent="0.2">
      <c r="A37" s="15" t="s">
        <v>227</v>
      </c>
      <c r="B37" s="15" t="s">
        <v>465</v>
      </c>
      <c r="C37" s="15" t="s">
        <v>26</v>
      </c>
      <c r="D37" s="15" t="s">
        <v>27</v>
      </c>
      <c r="E37" s="15" t="s">
        <v>36</v>
      </c>
      <c r="F37" s="15" t="s">
        <v>17</v>
      </c>
      <c r="G37" s="15" t="s">
        <v>18</v>
      </c>
      <c r="H37" s="15">
        <v>32</v>
      </c>
      <c r="I37" s="17">
        <v>41681</v>
      </c>
      <c r="J37" s="15">
        <v>99575</v>
      </c>
      <c r="K37" s="15">
        <v>0</v>
      </c>
      <c r="L37" s="15" t="s">
        <v>19</v>
      </c>
      <c r="M37" s="15" t="s">
        <v>25</v>
      </c>
      <c r="N37" s="17" t="s">
        <v>21</v>
      </c>
      <c r="O37" s="18" t="str">
        <f t="shared" si="0"/>
        <v>Active</v>
      </c>
      <c r="P37" s="19">
        <f t="shared" si="1"/>
        <v>1</v>
      </c>
      <c r="Q37" s="20">
        <f t="shared" si="2"/>
        <v>0</v>
      </c>
      <c r="R37" s="20">
        <f t="shared" si="3"/>
        <v>99575</v>
      </c>
      <c r="S37" s="19">
        <f t="shared" si="4"/>
        <v>2014</v>
      </c>
      <c r="T37" s="19">
        <f t="shared" si="5"/>
        <v>7</v>
      </c>
      <c r="U37" s="21" t="str">
        <f t="shared" si="6"/>
        <v>Tuesday</v>
      </c>
    </row>
    <row r="38" spans="1:21" x14ac:dyDescent="0.2">
      <c r="A38" s="15" t="s">
        <v>466</v>
      </c>
      <c r="B38" s="15" t="s">
        <v>72</v>
      </c>
      <c r="C38" s="15" t="s">
        <v>84</v>
      </c>
      <c r="D38" s="15" t="s">
        <v>31</v>
      </c>
      <c r="E38" s="15" t="s">
        <v>36</v>
      </c>
      <c r="F38" s="15" t="s">
        <v>17</v>
      </c>
      <c r="G38" s="15" t="s">
        <v>24</v>
      </c>
      <c r="H38" s="15">
        <v>34</v>
      </c>
      <c r="I38" s="17">
        <v>43815</v>
      </c>
      <c r="J38" s="15">
        <v>99989</v>
      </c>
      <c r="K38" s="15">
        <v>0</v>
      </c>
      <c r="L38" s="15" t="s">
        <v>33</v>
      </c>
      <c r="M38" s="15" t="s">
        <v>34</v>
      </c>
      <c r="N38" s="17" t="s">
        <v>21</v>
      </c>
      <c r="O38" s="18" t="str">
        <f t="shared" si="0"/>
        <v>Active</v>
      </c>
      <c r="P38" s="19">
        <f t="shared" si="1"/>
        <v>1</v>
      </c>
      <c r="Q38" s="20">
        <f t="shared" si="2"/>
        <v>0</v>
      </c>
      <c r="R38" s="20">
        <f t="shared" si="3"/>
        <v>99989</v>
      </c>
      <c r="S38" s="19">
        <f t="shared" si="4"/>
        <v>2019</v>
      </c>
      <c r="T38" s="19">
        <f t="shared" si="5"/>
        <v>51</v>
      </c>
      <c r="U38" s="21" t="str">
        <f t="shared" si="6"/>
        <v>Monday</v>
      </c>
    </row>
    <row r="39" spans="1:21" x14ac:dyDescent="0.2">
      <c r="A39" s="15" t="s">
        <v>467</v>
      </c>
      <c r="B39" s="15" t="s">
        <v>468</v>
      </c>
      <c r="C39" s="15" t="s">
        <v>14</v>
      </c>
      <c r="D39" s="15" t="s">
        <v>43</v>
      </c>
      <c r="E39" s="15" t="s">
        <v>16</v>
      </c>
      <c r="F39" s="15" t="s">
        <v>28</v>
      </c>
      <c r="G39" s="15" t="s">
        <v>18</v>
      </c>
      <c r="H39" s="15">
        <v>27</v>
      </c>
      <c r="I39" s="17">
        <v>43758</v>
      </c>
      <c r="J39" s="15">
        <v>256420</v>
      </c>
      <c r="K39" s="15">
        <v>0.3</v>
      </c>
      <c r="L39" s="15" t="s">
        <v>19</v>
      </c>
      <c r="M39" s="15" t="s">
        <v>39</v>
      </c>
      <c r="N39" s="17" t="s">
        <v>21</v>
      </c>
      <c r="O39" s="18" t="str">
        <f t="shared" si="0"/>
        <v>Active</v>
      </c>
      <c r="P39" s="19">
        <f t="shared" si="1"/>
        <v>1</v>
      </c>
      <c r="Q39" s="20">
        <f t="shared" si="2"/>
        <v>76926</v>
      </c>
      <c r="R39" s="20">
        <f t="shared" si="3"/>
        <v>333346</v>
      </c>
      <c r="S39" s="19">
        <f t="shared" si="4"/>
        <v>2019</v>
      </c>
      <c r="T39" s="19">
        <f t="shared" si="5"/>
        <v>43</v>
      </c>
      <c r="U39" s="21" t="str">
        <f t="shared" si="6"/>
        <v>Sunday</v>
      </c>
    </row>
    <row r="40" spans="1:21" x14ac:dyDescent="0.2">
      <c r="A40" s="15" t="s">
        <v>101</v>
      </c>
      <c r="B40" s="15" t="s">
        <v>469</v>
      </c>
      <c r="C40" s="15" t="s">
        <v>55</v>
      </c>
      <c r="D40" s="15" t="s">
        <v>27</v>
      </c>
      <c r="E40" s="15" t="s">
        <v>36</v>
      </c>
      <c r="F40" s="15" t="s">
        <v>17</v>
      </c>
      <c r="G40" s="15" t="s">
        <v>51</v>
      </c>
      <c r="H40" s="15">
        <v>35</v>
      </c>
      <c r="I40" s="17">
        <v>41409</v>
      </c>
      <c r="J40" s="15">
        <v>78940</v>
      </c>
      <c r="K40" s="15">
        <v>0</v>
      </c>
      <c r="L40" s="15" t="s">
        <v>19</v>
      </c>
      <c r="M40" s="15" t="s">
        <v>45</v>
      </c>
      <c r="N40" s="17" t="s">
        <v>21</v>
      </c>
      <c r="O40" s="18" t="str">
        <f t="shared" si="0"/>
        <v>Active</v>
      </c>
      <c r="P40" s="19">
        <f t="shared" si="1"/>
        <v>1</v>
      </c>
      <c r="Q40" s="20">
        <f t="shared" si="2"/>
        <v>0</v>
      </c>
      <c r="R40" s="20">
        <f t="shared" si="3"/>
        <v>78940</v>
      </c>
      <c r="S40" s="19">
        <f t="shared" si="4"/>
        <v>2013</v>
      </c>
      <c r="T40" s="19">
        <f t="shared" si="5"/>
        <v>20</v>
      </c>
      <c r="U40" s="21" t="str">
        <f t="shared" si="6"/>
        <v>Wednesday</v>
      </c>
    </row>
    <row r="41" spans="1:21" x14ac:dyDescent="0.2">
      <c r="A41" s="15" t="s">
        <v>470</v>
      </c>
      <c r="B41" s="15" t="s">
        <v>471</v>
      </c>
      <c r="C41" s="15" t="s">
        <v>26</v>
      </c>
      <c r="D41" s="15" t="s">
        <v>27</v>
      </c>
      <c r="E41" s="15" t="s">
        <v>32</v>
      </c>
      <c r="F41" s="15" t="s">
        <v>17</v>
      </c>
      <c r="G41" s="15" t="s">
        <v>51</v>
      </c>
      <c r="H41" s="15">
        <v>57</v>
      </c>
      <c r="I41" s="17">
        <v>34337</v>
      </c>
      <c r="J41" s="15">
        <v>82872</v>
      </c>
      <c r="K41" s="15">
        <v>0</v>
      </c>
      <c r="L41" s="15" t="s">
        <v>52</v>
      </c>
      <c r="M41" s="15" t="s">
        <v>81</v>
      </c>
      <c r="N41" s="17" t="s">
        <v>21</v>
      </c>
      <c r="O41" s="18" t="str">
        <f t="shared" si="0"/>
        <v>Active</v>
      </c>
      <c r="P41" s="19">
        <f t="shared" si="1"/>
        <v>1</v>
      </c>
      <c r="Q41" s="20">
        <f t="shared" si="2"/>
        <v>0</v>
      </c>
      <c r="R41" s="20">
        <f t="shared" si="3"/>
        <v>82872</v>
      </c>
      <c r="S41" s="19">
        <f t="shared" si="4"/>
        <v>1994</v>
      </c>
      <c r="T41" s="19">
        <f t="shared" si="5"/>
        <v>2</v>
      </c>
      <c r="U41" s="21" t="str">
        <f t="shared" si="6"/>
        <v>Monday</v>
      </c>
    </row>
    <row r="42" spans="1:21" x14ac:dyDescent="0.2">
      <c r="A42" s="15" t="s">
        <v>333</v>
      </c>
      <c r="B42" s="15" t="s">
        <v>472</v>
      </c>
      <c r="C42" s="15" t="s">
        <v>77</v>
      </c>
      <c r="D42" s="15" t="s">
        <v>23</v>
      </c>
      <c r="E42" s="15" t="s">
        <v>44</v>
      </c>
      <c r="F42" s="15" t="s">
        <v>28</v>
      </c>
      <c r="G42" s="15" t="s">
        <v>24</v>
      </c>
      <c r="H42" s="15">
        <v>30</v>
      </c>
      <c r="I42" s="17">
        <v>42884</v>
      </c>
      <c r="J42" s="15">
        <v>86317</v>
      </c>
      <c r="K42" s="15">
        <v>0</v>
      </c>
      <c r="L42" s="15" t="s">
        <v>33</v>
      </c>
      <c r="M42" s="15" t="s">
        <v>34</v>
      </c>
      <c r="N42" s="17">
        <v>42932</v>
      </c>
      <c r="O42" s="18" t="str">
        <f t="shared" si="0"/>
        <v>Non-Active</v>
      </c>
      <c r="P42" s="19">
        <f t="shared" si="1"/>
        <v>0</v>
      </c>
      <c r="Q42" s="20">
        <f t="shared" si="2"/>
        <v>0</v>
      </c>
      <c r="R42" s="20">
        <f t="shared" si="3"/>
        <v>86317</v>
      </c>
      <c r="S42" s="19">
        <f t="shared" si="4"/>
        <v>2017</v>
      </c>
      <c r="T42" s="19">
        <f t="shared" si="5"/>
        <v>22</v>
      </c>
      <c r="U42" s="21" t="str">
        <f t="shared" si="6"/>
        <v>Monday</v>
      </c>
    </row>
    <row r="43" spans="1:21" x14ac:dyDescent="0.2">
      <c r="A43" s="15" t="s">
        <v>342</v>
      </c>
      <c r="B43" s="15" t="s">
        <v>473</v>
      </c>
      <c r="C43" s="15" t="s">
        <v>62</v>
      </c>
      <c r="D43" s="15" t="s">
        <v>43</v>
      </c>
      <c r="E43" s="15" t="s">
        <v>44</v>
      </c>
      <c r="F43" s="15" t="s">
        <v>17</v>
      </c>
      <c r="G43" s="15" t="s">
        <v>18</v>
      </c>
      <c r="H43" s="15">
        <v>53</v>
      </c>
      <c r="I43" s="17">
        <v>41601</v>
      </c>
      <c r="J43" s="15">
        <v>113135</v>
      </c>
      <c r="K43" s="15">
        <v>0.05</v>
      </c>
      <c r="L43" s="15" t="s">
        <v>19</v>
      </c>
      <c r="M43" s="15" t="s">
        <v>25</v>
      </c>
      <c r="N43" s="17" t="s">
        <v>21</v>
      </c>
      <c r="O43" s="18" t="str">
        <f t="shared" si="0"/>
        <v>Active</v>
      </c>
      <c r="P43" s="19">
        <f t="shared" si="1"/>
        <v>1</v>
      </c>
      <c r="Q43" s="20">
        <f t="shared" si="2"/>
        <v>5656.75</v>
      </c>
      <c r="R43" s="20">
        <f t="shared" si="3"/>
        <v>118791.75</v>
      </c>
      <c r="S43" s="19">
        <f t="shared" si="4"/>
        <v>2013</v>
      </c>
      <c r="T43" s="19">
        <f t="shared" si="5"/>
        <v>47</v>
      </c>
      <c r="U43" s="21" t="str">
        <f t="shared" si="6"/>
        <v>Saturday</v>
      </c>
    </row>
    <row r="44" spans="1:21" x14ac:dyDescent="0.2">
      <c r="A44" s="15" t="s">
        <v>279</v>
      </c>
      <c r="B44" s="15" t="s">
        <v>474</v>
      </c>
      <c r="C44" s="15" t="s">
        <v>14</v>
      </c>
      <c r="D44" s="15" t="s">
        <v>27</v>
      </c>
      <c r="E44" s="15" t="s">
        <v>44</v>
      </c>
      <c r="F44" s="15" t="s">
        <v>28</v>
      </c>
      <c r="G44" s="15" t="s">
        <v>18</v>
      </c>
      <c r="H44" s="15">
        <v>52</v>
      </c>
      <c r="I44" s="17">
        <v>38664</v>
      </c>
      <c r="J44" s="15">
        <v>199808</v>
      </c>
      <c r="K44" s="15">
        <v>0.32</v>
      </c>
      <c r="L44" s="15" t="s">
        <v>19</v>
      </c>
      <c r="M44" s="15" t="s">
        <v>63</v>
      </c>
      <c r="N44" s="17" t="s">
        <v>21</v>
      </c>
      <c r="O44" s="18" t="str">
        <f t="shared" si="0"/>
        <v>Active</v>
      </c>
      <c r="P44" s="19">
        <f t="shared" si="1"/>
        <v>1</v>
      </c>
      <c r="Q44" s="20">
        <f t="shared" si="2"/>
        <v>63938.560000000005</v>
      </c>
      <c r="R44" s="20">
        <f t="shared" si="3"/>
        <v>263746.56</v>
      </c>
      <c r="S44" s="19">
        <f t="shared" si="4"/>
        <v>2005</v>
      </c>
      <c r="T44" s="19">
        <f t="shared" si="5"/>
        <v>46</v>
      </c>
      <c r="U44" s="21" t="str">
        <f t="shared" si="6"/>
        <v>Tuesday</v>
      </c>
    </row>
    <row r="45" spans="1:21" x14ac:dyDescent="0.2">
      <c r="A45" s="15" t="s">
        <v>475</v>
      </c>
      <c r="B45" s="15" t="s">
        <v>476</v>
      </c>
      <c r="C45" s="15" t="s">
        <v>94</v>
      </c>
      <c r="D45" s="15" t="s">
        <v>50</v>
      </c>
      <c r="E45" s="15" t="s">
        <v>44</v>
      </c>
      <c r="F45" s="15" t="s">
        <v>28</v>
      </c>
      <c r="G45" s="15" t="s">
        <v>24</v>
      </c>
      <c r="H45" s="15">
        <v>37</v>
      </c>
      <c r="I45" s="17">
        <v>41592</v>
      </c>
      <c r="J45" s="15">
        <v>56037</v>
      </c>
      <c r="K45" s="15">
        <v>0</v>
      </c>
      <c r="L45" s="15" t="s">
        <v>33</v>
      </c>
      <c r="M45" s="15" t="s">
        <v>74</v>
      </c>
      <c r="N45" s="17" t="s">
        <v>21</v>
      </c>
      <c r="O45" s="18" t="str">
        <f t="shared" si="0"/>
        <v>Active</v>
      </c>
      <c r="P45" s="19">
        <f t="shared" si="1"/>
        <v>1</v>
      </c>
      <c r="Q45" s="20">
        <f t="shared" si="2"/>
        <v>0</v>
      </c>
      <c r="R45" s="20">
        <f t="shared" si="3"/>
        <v>56037</v>
      </c>
      <c r="S45" s="19">
        <f t="shared" si="4"/>
        <v>2013</v>
      </c>
      <c r="T45" s="19">
        <f t="shared" si="5"/>
        <v>46</v>
      </c>
      <c r="U45" s="21" t="str">
        <f t="shared" si="6"/>
        <v>Thursday</v>
      </c>
    </row>
    <row r="46" spans="1:21" x14ac:dyDescent="0.2">
      <c r="A46" s="15" t="s">
        <v>477</v>
      </c>
      <c r="B46" s="15" t="s">
        <v>478</v>
      </c>
      <c r="C46" s="15" t="s">
        <v>61</v>
      </c>
      <c r="D46" s="15" t="s">
        <v>43</v>
      </c>
      <c r="E46" s="15" t="s">
        <v>16</v>
      </c>
      <c r="F46" s="15" t="s">
        <v>17</v>
      </c>
      <c r="G46" s="15" t="s">
        <v>18</v>
      </c>
      <c r="H46" s="15">
        <v>29</v>
      </c>
      <c r="I46" s="17">
        <v>43609</v>
      </c>
      <c r="J46" s="15">
        <v>122350</v>
      </c>
      <c r="K46" s="15">
        <v>0.12</v>
      </c>
      <c r="L46" s="15" t="s">
        <v>19</v>
      </c>
      <c r="M46" s="15" t="s">
        <v>39</v>
      </c>
      <c r="N46" s="17" t="s">
        <v>21</v>
      </c>
      <c r="O46" s="18" t="str">
        <f t="shared" si="0"/>
        <v>Active</v>
      </c>
      <c r="P46" s="19">
        <f t="shared" si="1"/>
        <v>1</v>
      </c>
      <c r="Q46" s="20">
        <f t="shared" si="2"/>
        <v>14682</v>
      </c>
      <c r="R46" s="20">
        <f t="shared" si="3"/>
        <v>137032</v>
      </c>
      <c r="S46" s="19">
        <f t="shared" si="4"/>
        <v>2019</v>
      </c>
      <c r="T46" s="19">
        <f t="shared" si="5"/>
        <v>21</v>
      </c>
      <c r="U46" s="21" t="str">
        <f t="shared" si="6"/>
        <v>Friday</v>
      </c>
    </row>
    <row r="47" spans="1:21" x14ac:dyDescent="0.2">
      <c r="A47" s="15" t="s">
        <v>479</v>
      </c>
      <c r="B47" s="15" t="s">
        <v>480</v>
      </c>
      <c r="C47" s="15" t="s">
        <v>26</v>
      </c>
      <c r="D47" s="15" t="s">
        <v>27</v>
      </c>
      <c r="E47" s="15" t="s">
        <v>16</v>
      </c>
      <c r="F47" s="15" t="s">
        <v>28</v>
      </c>
      <c r="G47" s="15" t="s">
        <v>18</v>
      </c>
      <c r="H47" s="15">
        <v>40</v>
      </c>
      <c r="I47" s="17">
        <v>40486</v>
      </c>
      <c r="J47" s="15">
        <v>92952</v>
      </c>
      <c r="K47" s="15">
        <v>0</v>
      </c>
      <c r="L47" s="15" t="s">
        <v>19</v>
      </c>
      <c r="M47" s="15" t="s">
        <v>63</v>
      </c>
      <c r="N47" s="17" t="s">
        <v>21</v>
      </c>
      <c r="O47" s="18" t="str">
        <f t="shared" si="0"/>
        <v>Active</v>
      </c>
      <c r="P47" s="19">
        <f t="shared" si="1"/>
        <v>1</v>
      </c>
      <c r="Q47" s="20">
        <f t="shared" si="2"/>
        <v>0</v>
      </c>
      <c r="R47" s="20">
        <f t="shared" si="3"/>
        <v>92952</v>
      </c>
      <c r="S47" s="19">
        <f t="shared" si="4"/>
        <v>2010</v>
      </c>
      <c r="T47" s="19">
        <f t="shared" si="5"/>
        <v>45</v>
      </c>
      <c r="U47" s="21" t="str">
        <f t="shared" si="6"/>
        <v>Thursday</v>
      </c>
    </row>
    <row r="48" spans="1:21" x14ac:dyDescent="0.2">
      <c r="A48" s="15" t="s">
        <v>481</v>
      </c>
      <c r="B48" s="15" t="s">
        <v>482</v>
      </c>
      <c r="C48" s="15" t="s">
        <v>56</v>
      </c>
      <c r="D48" s="15" t="s">
        <v>27</v>
      </c>
      <c r="E48" s="15" t="s">
        <v>32</v>
      </c>
      <c r="F48" s="15" t="s">
        <v>28</v>
      </c>
      <c r="G48" s="15" t="s">
        <v>51</v>
      </c>
      <c r="H48" s="15">
        <v>32</v>
      </c>
      <c r="I48" s="17">
        <v>41353</v>
      </c>
      <c r="J48" s="15">
        <v>79921</v>
      </c>
      <c r="K48" s="15">
        <v>0.05</v>
      </c>
      <c r="L48" s="15" t="s">
        <v>19</v>
      </c>
      <c r="M48" s="15" t="s">
        <v>25</v>
      </c>
      <c r="N48" s="17" t="s">
        <v>21</v>
      </c>
      <c r="O48" s="18" t="str">
        <f t="shared" si="0"/>
        <v>Active</v>
      </c>
      <c r="P48" s="19">
        <f t="shared" si="1"/>
        <v>1</v>
      </c>
      <c r="Q48" s="20">
        <f t="shared" si="2"/>
        <v>3996.05</v>
      </c>
      <c r="R48" s="20">
        <f t="shared" si="3"/>
        <v>83917.05</v>
      </c>
      <c r="S48" s="19">
        <f t="shared" si="4"/>
        <v>2013</v>
      </c>
      <c r="T48" s="19">
        <f t="shared" si="5"/>
        <v>12</v>
      </c>
      <c r="U48" s="21" t="str">
        <f t="shared" si="6"/>
        <v>Wednesday</v>
      </c>
    </row>
    <row r="49" spans="1:21" x14ac:dyDescent="0.2">
      <c r="A49" s="15" t="s">
        <v>483</v>
      </c>
      <c r="B49" s="15" t="s">
        <v>484</v>
      </c>
      <c r="C49" s="15" t="s">
        <v>40</v>
      </c>
      <c r="D49" s="15" t="s">
        <v>27</v>
      </c>
      <c r="E49" s="15" t="s">
        <v>16</v>
      </c>
      <c r="F49" s="15" t="s">
        <v>17</v>
      </c>
      <c r="G49" s="15" t="s">
        <v>47</v>
      </c>
      <c r="H49" s="15">
        <v>37</v>
      </c>
      <c r="I49" s="17">
        <v>40076</v>
      </c>
      <c r="J49" s="15">
        <v>167199</v>
      </c>
      <c r="K49" s="15">
        <v>0.2</v>
      </c>
      <c r="L49" s="15" t="s">
        <v>19</v>
      </c>
      <c r="M49" s="15" t="s">
        <v>63</v>
      </c>
      <c r="N49" s="17" t="s">
        <v>21</v>
      </c>
      <c r="O49" s="18" t="str">
        <f t="shared" si="0"/>
        <v>Active</v>
      </c>
      <c r="P49" s="19">
        <f t="shared" si="1"/>
        <v>1</v>
      </c>
      <c r="Q49" s="20">
        <f t="shared" si="2"/>
        <v>33439.800000000003</v>
      </c>
      <c r="R49" s="20">
        <f t="shared" si="3"/>
        <v>200638.8</v>
      </c>
      <c r="S49" s="19">
        <f t="shared" si="4"/>
        <v>2009</v>
      </c>
      <c r="T49" s="19">
        <f t="shared" si="5"/>
        <v>39</v>
      </c>
      <c r="U49" s="21" t="str">
        <f t="shared" si="6"/>
        <v>Sunday</v>
      </c>
    </row>
    <row r="50" spans="1:21" x14ac:dyDescent="0.2">
      <c r="A50" s="15" t="s">
        <v>485</v>
      </c>
      <c r="B50" s="15" t="s">
        <v>486</v>
      </c>
      <c r="C50" s="15" t="s">
        <v>30</v>
      </c>
      <c r="D50" s="15" t="s">
        <v>31</v>
      </c>
      <c r="E50" s="15" t="s">
        <v>16</v>
      </c>
      <c r="F50" s="15" t="s">
        <v>28</v>
      </c>
      <c r="G50" s="15" t="s">
        <v>18</v>
      </c>
      <c r="H50" s="15">
        <v>52</v>
      </c>
      <c r="I50" s="17">
        <v>41199</v>
      </c>
      <c r="J50" s="15">
        <v>71476</v>
      </c>
      <c r="K50" s="15">
        <v>0</v>
      </c>
      <c r="L50" s="15" t="s">
        <v>19</v>
      </c>
      <c r="M50" s="15" t="s">
        <v>39</v>
      </c>
      <c r="N50" s="17" t="s">
        <v>21</v>
      </c>
      <c r="O50" s="18" t="str">
        <f t="shared" si="0"/>
        <v>Active</v>
      </c>
      <c r="P50" s="19">
        <f t="shared" si="1"/>
        <v>1</v>
      </c>
      <c r="Q50" s="20">
        <f t="shared" si="2"/>
        <v>0</v>
      </c>
      <c r="R50" s="20">
        <f t="shared" si="3"/>
        <v>71476</v>
      </c>
      <c r="S50" s="19">
        <f t="shared" si="4"/>
        <v>2012</v>
      </c>
      <c r="T50" s="19">
        <f t="shared" si="5"/>
        <v>42</v>
      </c>
      <c r="U50" s="21" t="str">
        <f t="shared" si="6"/>
        <v>Wednesday</v>
      </c>
    </row>
    <row r="51" spans="1:21" x14ac:dyDescent="0.2">
      <c r="A51" s="15" t="s">
        <v>152</v>
      </c>
      <c r="B51" s="15" t="s">
        <v>487</v>
      </c>
      <c r="C51" s="15" t="s">
        <v>40</v>
      </c>
      <c r="D51" s="15" t="s">
        <v>31</v>
      </c>
      <c r="E51" s="15" t="s">
        <v>36</v>
      </c>
      <c r="F51" s="15" t="s">
        <v>17</v>
      </c>
      <c r="G51" s="15" t="s">
        <v>18</v>
      </c>
      <c r="H51" s="15">
        <v>45</v>
      </c>
      <c r="I51" s="17">
        <v>41941</v>
      </c>
      <c r="J51" s="15">
        <v>189420</v>
      </c>
      <c r="K51" s="15">
        <v>0.2</v>
      </c>
      <c r="L51" s="15" t="s">
        <v>19</v>
      </c>
      <c r="M51" s="15" t="s">
        <v>63</v>
      </c>
      <c r="N51" s="17" t="s">
        <v>21</v>
      </c>
      <c r="O51" s="18" t="str">
        <f t="shared" si="0"/>
        <v>Active</v>
      </c>
      <c r="P51" s="19">
        <f t="shared" si="1"/>
        <v>1</v>
      </c>
      <c r="Q51" s="20">
        <f t="shared" si="2"/>
        <v>37884</v>
      </c>
      <c r="R51" s="20">
        <f t="shared" si="3"/>
        <v>227304</v>
      </c>
      <c r="S51" s="19">
        <f t="shared" si="4"/>
        <v>2014</v>
      </c>
      <c r="T51" s="19">
        <f t="shared" si="5"/>
        <v>44</v>
      </c>
      <c r="U51" s="21" t="str">
        <f t="shared" si="6"/>
        <v>Wednesday</v>
      </c>
    </row>
    <row r="52" spans="1:21" x14ac:dyDescent="0.2">
      <c r="A52" s="15" t="s">
        <v>488</v>
      </c>
      <c r="B52" s="15" t="s">
        <v>489</v>
      </c>
      <c r="C52" s="15" t="s">
        <v>22</v>
      </c>
      <c r="D52" s="15" t="s">
        <v>23</v>
      </c>
      <c r="E52" s="15" t="s">
        <v>16</v>
      </c>
      <c r="F52" s="15" t="s">
        <v>17</v>
      </c>
      <c r="G52" s="15" t="s">
        <v>18</v>
      </c>
      <c r="H52" s="15">
        <v>64</v>
      </c>
      <c r="I52" s="17">
        <v>37184</v>
      </c>
      <c r="J52" s="15">
        <v>64057</v>
      </c>
      <c r="K52" s="15">
        <v>0</v>
      </c>
      <c r="L52" s="15" t="s">
        <v>19</v>
      </c>
      <c r="M52" s="15" t="s">
        <v>39</v>
      </c>
      <c r="N52" s="17" t="s">
        <v>21</v>
      </c>
      <c r="O52" s="18" t="str">
        <f t="shared" si="0"/>
        <v>Active</v>
      </c>
      <c r="P52" s="19">
        <f t="shared" si="1"/>
        <v>1</v>
      </c>
      <c r="Q52" s="20">
        <f t="shared" si="2"/>
        <v>0</v>
      </c>
      <c r="R52" s="20">
        <f t="shared" si="3"/>
        <v>64057</v>
      </c>
      <c r="S52" s="19">
        <f t="shared" si="4"/>
        <v>2001</v>
      </c>
      <c r="T52" s="19">
        <f t="shared" si="5"/>
        <v>42</v>
      </c>
      <c r="U52" s="21" t="str">
        <f t="shared" si="6"/>
        <v>Saturday</v>
      </c>
    </row>
    <row r="53" spans="1:21" x14ac:dyDescent="0.2">
      <c r="A53" s="15" t="s">
        <v>490</v>
      </c>
      <c r="B53" s="15" t="s">
        <v>491</v>
      </c>
      <c r="C53" s="15" t="s">
        <v>64</v>
      </c>
      <c r="D53" s="15" t="s">
        <v>43</v>
      </c>
      <c r="E53" s="15" t="s">
        <v>36</v>
      </c>
      <c r="F53" s="15" t="s">
        <v>17</v>
      </c>
      <c r="G53" s="15" t="s">
        <v>47</v>
      </c>
      <c r="H53" s="15">
        <v>27</v>
      </c>
      <c r="I53" s="17">
        <v>44460</v>
      </c>
      <c r="J53" s="15">
        <v>68728</v>
      </c>
      <c r="K53" s="15">
        <v>0</v>
      </c>
      <c r="L53" s="15" t="s">
        <v>19</v>
      </c>
      <c r="M53" s="15" t="s">
        <v>39</v>
      </c>
      <c r="N53" s="17" t="s">
        <v>21</v>
      </c>
      <c r="O53" s="18" t="str">
        <f t="shared" si="0"/>
        <v>Active</v>
      </c>
      <c r="P53" s="19">
        <f t="shared" si="1"/>
        <v>1</v>
      </c>
      <c r="Q53" s="20">
        <f t="shared" si="2"/>
        <v>0</v>
      </c>
      <c r="R53" s="20">
        <f t="shared" si="3"/>
        <v>68728</v>
      </c>
      <c r="S53" s="19">
        <f t="shared" si="4"/>
        <v>2021</v>
      </c>
      <c r="T53" s="19">
        <f t="shared" si="5"/>
        <v>39</v>
      </c>
      <c r="U53" s="21" t="str">
        <f t="shared" si="6"/>
        <v>Tuesday</v>
      </c>
    </row>
    <row r="54" spans="1:21" x14ac:dyDescent="0.2">
      <c r="A54" s="15" t="s">
        <v>492</v>
      </c>
      <c r="B54" s="15" t="s">
        <v>493</v>
      </c>
      <c r="C54" s="15" t="s">
        <v>61</v>
      </c>
      <c r="D54" s="15" t="s">
        <v>27</v>
      </c>
      <c r="E54" s="15" t="s">
        <v>36</v>
      </c>
      <c r="F54" s="15" t="s">
        <v>17</v>
      </c>
      <c r="G54" s="15" t="s">
        <v>24</v>
      </c>
      <c r="H54" s="15">
        <v>25</v>
      </c>
      <c r="I54" s="17">
        <v>44379</v>
      </c>
      <c r="J54" s="15">
        <v>125633</v>
      </c>
      <c r="K54" s="15">
        <v>0.11</v>
      </c>
      <c r="L54" s="15" t="s">
        <v>33</v>
      </c>
      <c r="M54" s="15" t="s">
        <v>60</v>
      </c>
      <c r="N54" s="17" t="s">
        <v>21</v>
      </c>
      <c r="O54" s="18" t="str">
        <f t="shared" si="0"/>
        <v>Active</v>
      </c>
      <c r="P54" s="19">
        <f t="shared" si="1"/>
        <v>1</v>
      </c>
      <c r="Q54" s="20">
        <f t="shared" si="2"/>
        <v>13819.63</v>
      </c>
      <c r="R54" s="20">
        <f t="shared" si="3"/>
        <v>139452.63</v>
      </c>
      <c r="S54" s="19">
        <f t="shared" si="4"/>
        <v>2021</v>
      </c>
      <c r="T54" s="19">
        <f t="shared" si="5"/>
        <v>27</v>
      </c>
      <c r="U54" s="21" t="str">
        <f t="shared" si="6"/>
        <v>Friday</v>
      </c>
    </row>
    <row r="55" spans="1:21" x14ac:dyDescent="0.2">
      <c r="A55" s="15" t="s">
        <v>494</v>
      </c>
      <c r="B55" s="15" t="s">
        <v>495</v>
      </c>
      <c r="C55" s="15" t="s">
        <v>64</v>
      </c>
      <c r="D55" s="15" t="s">
        <v>43</v>
      </c>
      <c r="E55" s="15" t="s">
        <v>36</v>
      </c>
      <c r="F55" s="15" t="s">
        <v>28</v>
      </c>
      <c r="G55" s="15" t="s">
        <v>51</v>
      </c>
      <c r="H55" s="15">
        <v>35</v>
      </c>
      <c r="I55" s="17">
        <v>40678</v>
      </c>
      <c r="J55" s="15">
        <v>66889</v>
      </c>
      <c r="K55" s="15">
        <v>0</v>
      </c>
      <c r="L55" s="15" t="s">
        <v>19</v>
      </c>
      <c r="M55" s="15" t="s">
        <v>29</v>
      </c>
      <c r="N55" s="17" t="s">
        <v>21</v>
      </c>
      <c r="O55" s="18" t="str">
        <f t="shared" si="0"/>
        <v>Active</v>
      </c>
      <c r="P55" s="19">
        <f t="shared" si="1"/>
        <v>1</v>
      </c>
      <c r="Q55" s="20">
        <f t="shared" si="2"/>
        <v>0</v>
      </c>
      <c r="R55" s="20">
        <f t="shared" si="3"/>
        <v>66889</v>
      </c>
      <c r="S55" s="19">
        <f t="shared" si="4"/>
        <v>2011</v>
      </c>
      <c r="T55" s="19">
        <f t="shared" si="5"/>
        <v>21</v>
      </c>
      <c r="U55" s="21" t="str">
        <f t="shared" si="6"/>
        <v>Sunday</v>
      </c>
    </row>
    <row r="56" spans="1:21" x14ac:dyDescent="0.2">
      <c r="A56" s="15" t="s">
        <v>380</v>
      </c>
      <c r="B56" s="15" t="s">
        <v>496</v>
      </c>
      <c r="C56" s="15" t="s">
        <v>40</v>
      </c>
      <c r="D56" s="15" t="s">
        <v>65</v>
      </c>
      <c r="E56" s="15" t="s">
        <v>16</v>
      </c>
      <c r="F56" s="15" t="s">
        <v>17</v>
      </c>
      <c r="G56" s="15" t="s">
        <v>24</v>
      </c>
      <c r="H56" s="15">
        <v>36</v>
      </c>
      <c r="I56" s="17">
        <v>42276</v>
      </c>
      <c r="J56" s="15">
        <v>178700</v>
      </c>
      <c r="K56" s="15">
        <v>0.28999999999999998</v>
      </c>
      <c r="L56" s="15" t="s">
        <v>19</v>
      </c>
      <c r="M56" s="15" t="s">
        <v>63</v>
      </c>
      <c r="N56" s="17" t="s">
        <v>21</v>
      </c>
      <c r="O56" s="18" t="str">
        <f t="shared" si="0"/>
        <v>Active</v>
      </c>
      <c r="P56" s="19">
        <f t="shared" si="1"/>
        <v>1</v>
      </c>
      <c r="Q56" s="20">
        <f t="shared" si="2"/>
        <v>51823</v>
      </c>
      <c r="R56" s="20">
        <f t="shared" si="3"/>
        <v>230523</v>
      </c>
      <c r="S56" s="19">
        <f t="shared" si="4"/>
        <v>2015</v>
      </c>
      <c r="T56" s="19">
        <f t="shared" si="5"/>
        <v>40</v>
      </c>
      <c r="U56" s="21" t="str">
        <f t="shared" si="6"/>
        <v>Tuesday</v>
      </c>
    </row>
    <row r="57" spans="1:21" x14ac:dyDescent="0.2">
      <c r="A57" s="15" t="s">
        <v>497</v>
      </c>
      <c r="B57" s="15" t="s">
        <v>498</v>
      </c>
      <c r="C57" s="15" t="s">
        <v>129</v>
      </c>
      <c r="D57" s="15" t="s">
        <v>31</v>
      </c>
      <c r="E57" s="15" t="s">
        <v>16</v>
      </c>
      <c r="F57" s="15" t="s">
        <v>17</v>
      </c>
      <c r="G57" s="15" t="s">
        <v>18</v>
      </c>
      <c r="H57" s="15">
        <v>33</v>
      </c>
      <c r="I57" s="17">
        <v>43456</v>
      </c>
      <c r="J57" s="15">
        <v>83990</v>
      </c>
      <c r="K57" s="15">
        <v>0</v>
      </c>
      <c r="L57" s="15" t="s">
        <v>19</v>
      </c>
      <c r="M57" s="15" t="s">
        <v>20</v>
      </c>
      <c r="N57" s="17" t="s">
        <v>21</v>
      </c>
      <c r="O57" s="18" t="str">
        <f t="shared" si="0"/>
        <v>Active</v>
      </c>
      <c r="P57" s="19">
        <f t="shared" si="1"/>
        <v>1</v>
      </c>
      <c r="Q57" s="20">
        <f t="shared" si="2"/>
        <v>0</v>
      </c>
      <c r="R57" s="20">
        <f t="shared" si="3"/>
        <v>83990</v>
      </c>
      <c r="S57" s="19">
        <f t="shared" si="4"/>
        <v>2018</v>
      </c>
      <c r="T57" s="19">
        <f t="shared" si="5"/>
        <v>51</v>
      </c>
      <c r="U57" s="21" t="str">
        <f t="shared" si="6"/>
        <v>Saturday</v>
      </c>
    </row>
    <row r="58" spans="1:21" x14ac:dyDescent="0.2">
      <c r="A58" s="15" t="s">
        <v>499</v>
      </c>
      <c r="B58" s="15" t="s">
        <v>500</v>
      </c>
      <c r="C58" s="15" t="s">
        <v>59</v>
      </c>
      <c r="D58" s="15" t="s">
        <v>31</v>
      </c>
      <c r="E58" s="15" t="s">
        <v>32</v>
      </c>
      <c r="F58" s="15" t="s">
        <v>17</v>
      </c>
      <c r="G58" s="15" t="s">
        <v>18</v>
      </c>
      <c r="H58" s="15">
        <v>52</v>
      </c>
      <c r="I58" s="17">
        <v>38696</v>
      </c>
      <c r="J58" s="15">
        <v>102043</v>
      </c>
      <c r="K58" s="15">
        <v>0</v>
      </c>
      <c r="L58" s="15" t="s">
        <v>19</v>
      </c>
      <c r="M58" s="15" t="s">
        <v>20</v>
      </c>
      <c r="N58" s="17" t="s">
        <v>21</v>
      </c>
      <c r="O58" s="18" t="str">
        <f t="shared" si="0"/>
        <v>Active</v>
      </c>
      <c r="P58" s="19">
        <f t="shared" si="1"/>
        <v>1</v>
      </c>
      <c r="Q58" s="20">
        <f t="shared" si="2"/>
        <v>0</v>
      </c>
      <c r="R58" s="20">
        <f t="shared" si="3"/>
        <v>102043</v>
      </c>
      <c r="S58" s="19">
        <f t="shared" si="4"/>
        <v>2005</v>
      </c>
      <c r="T58" s="19">
        <f t="shared" si="5"/>
        <v>50</v>
      </c>
      <c r="U58" s="21" t="str">
        <f t="shared" si="6"/>
        <v>Saturday</v>
      </c>
    </row>
    <row r="59" spans="1:21" x14ac:dyDescent="0.2">
      <c r="A59" s="15" t="s">
        <v>501</v>
      </c>
      <c r="B59" s="15" t="s">
        <v>502</v>
      </c>
      <c r="C59" s="15" t="s">
        <v>69</v>
      </c>
      <c r="D59" s="15" t="s">
        <v>31</v>
      </c>
      <c r="E59" s="15" t="s">
        <v>36</v>
      </c>
      <c r="F59" s="15" t="s">
        <v>17</v>
      </c>
      <c r="G59" s="15" t="s">
        <v>24</v>
      </c>
      <c r="H59" s="15">
        <v>46</v>
      </c>
      <c r="I59" s="17">
        <v>37041</v>
      </c>
      <c r="J59" s="15">
        <v>90678</v>
      </c>
      <c r="K59" s="15">
        <v>0</v>
      </c>
      <c r="L59" s="15" t="s">
        <v>19</v>
      </c>
      <c r="M59" s="15" t="s">
        <v>29</v>
      </c>
      <c r="N59" s="17" t="s">
        <v>21</v>
      </c>
      <c r="O59" s="18" t="str">
        <f t="shared" si="0"/>
        <v>Active</v>
      </c>
      <c r="P59" s="19">
        <f t="shared" si="1"/>
        <v>1</v>
      </c>
      <c r="Q59" s="20">
        <f t="shared" si="2"/>
        <v>0</v>
      </c>
      <c r="R59" s="20">
        <f t="shared" si="3"/>
        <v>90678</v>
      </c>
      <c r="S59" s="19">
        <f t="shared" si="4"/>
        <v>2001</v>
      </c>
      <c r="T59" s="19">
        <f t="shared" si="5"/>
        <v>22</v>
      </c>
      <c r="U59" s="21" t="str">
        <f t="shared" si="6"/>
        <v>Wednesday</v>
      </c>
    </row>
    <row r="60" spans="1:21" x14ac:dyDescent="0.2">
      <c r="A60" s="15" t="s">
        <v>503</v>
      </c>
      <c r="B60" s="15" t="s">
        <v>504</v>
      </c>
      <c r="C60" s="15" t="s">
        <v>83</v>
      </c>
      <c r="D60" s="15" t="s">
        <v>23</v>
      </c>
      <c r="E60" s="15" t="s">
        <v>36</v>
      </c>
      <c r="F60" s="15" t="s">
        <v>17</v>
      </c>
      <c r="G60" s="15" t="s">
        <v>47</v>
      </c>
      <c r="H60" s="15">
        <v>46</v>
      </c>
      <c r="I60" s="17">
        <v>39681</v>
      </c>
      <c r="J60" s="15">
        <v>59067</v>
      </c>
      <c r="K60" s="15">
        <v>0</v>
      </c>
      <c r="L60" s="15" t="s">
        <v>19</v>
      </c>
      <c r="M60" s="15" t="s">
        <v>45</v>
      </c>
      <c r="N60" s="17" t="s">
        <v>21</v>
      </c>
      <c r="O60" s="18" t="str">
        <f t="shared" si="0"/>
        <v>Active</v>
      </c>
      <c r="P60" s="19">
        <f t="shared" si="1"/>
        <v>1</v>
      </c>
      <c r="Q60" s="20">
        <f t="shared" si="2"/>
        <v>0</v>
      </c>
      <c r="R60" s="20">
        <f t="shared" si="3"/>
        <v>59067</v>
      </c>
      <c r="S60" s="19">
        <f t="shared" si="4"/>
        <v>2008</v>
      </c>
      <c r="T60" s="19">
        <f t="shared" si="5"/>
        <v>34</v>
      </c>
      <c r="U60" s="21" t="str">
        <f t="shared" si="6"/>
        <v>Thursday</v>
      </c>
    </row>
    <row r="61" spans="1:21" x14ac:dyDescent="0.2">
      <c r="A61" s="15" t="s">
        <v>505</v>
      </c>
      <c r="B61" s="15" t="s">
        <v>506</v>
      </c>
      <c r="C61" s="15" t="s">
        <v>61</v>
      </c>
      <c r="D61" s="15" t="s">
        <v>43</v>
      </c>
      <c r="E61" s="15" t="s">
        <v>16</v>
      </c>
      <c r="F61" s="15" t="s">
        <v>28</v>
      </c>
      <c r="G61" s="15" t="s">
        <v>24</v>
      </c>
      <c r="H61" s="15">
        <v>45</v>
      </c>
      <c r="I61" s="17">
        <v>44266</v>
      </c>
      <c r="J61" s="15">
        <v>135062</v>
      </c>
      <c r="K61" s="15">
        <v>0.15</v>
      </c>
      <c r="L61" s="15" t="s">
        <v>33</v>
      </c>
      <c r="M61" s="15" t="s">
        <v>34</v>
      </c>
      <c r="N61" s="17" t="s">
        <v>21</v>
      </c>
      <c r="O61" s="18" t="str">
        <f t="shared" si="0"/>
        <v>Active</v>
      </c>
      <c r="P61" s="19">
        <f t="shared" si="1"/>
        <v>1</v>
      </c>
      <c r="Q61" s="20">
        <f t="shared" si="2"/>
        <v>20259.3</v>
      </c>
      <c r="R61" s="20">
        <f t="shared" si="3"/>
        <v>155321.29999999999</v>
      </c>
      <c r="S61" s="19">
        <f t="shared" si="4"/>
        <v>2021</v>
      </c>
      <c r="T61" s="19">
        <f t="shared" si="5"/>
        <v>11</v>
      </c>
      <c r="U61" s="21" t="str">
        <f t="shared" si="6"/>
        <v>Thursday</v>
      </c>
    </row>
    <row r="62" spans="1:21" x14ac:dyDescent="0.2">
      <c r="A62" s="15" t="s">
        <v>203</v>
      </c>
      <c r="B62" s="15" t="s">
        <v>507</v>
      </c>
      <c r="C62" s="15" t="s">
        <v>61</v>
      </c>
      <c r="D62" s="15" t="s">
        <v>27</v>
      </c>
      <c r="E62" s="15" t="s">
        <v>32</v>
      </c>
      <c r="F62" s="15" t="s">
        <v>17</v>
      </c>
      <c r="G62" s="15" t="s">
        <v>51</v>
      </c>
      <c r="H62" s="15">
        <v>55</v>
      </c>
      <c r="I62" s="17">
        <v>38945</v>
      </c>
      <c r="J62" s="15">
        <v>159044</v>
      </c>
      <c r="K62" s="15">
        <v>0.1</v>
      </c>
      <c r="L62" s="15" t="s">
        <v>52</v>
      </c>
      <c r="M62" s="15" t="s">
        <v>81</v>
      </c>
      <c r="N62" s="17" t="s">
        <v>21</v>
      </c>
      <c r="O62" s="18" t="str">
        <f t="shared" si="0"/>
        <v>Active</v>
      </c>
      <c r="P62" s="19">
        <f t="shared" si="1"/>
        <v>1</v>
      </c>
      <c r="Q62" s="20">
        <f t="shared" si="2"/>
        <v>15904.400000000001</v>
      </c>
      <c r="R62" s="20">
        <f t="shared" si="3"/>
        <v>174948.4</v>
      </c>
      <c r="S62" s="19">
        <f t="shared" si="4"/>
        <v>2006</v>
      </c>
      <c r="T62" s="19">
        <f t="shared" si="5"/>
        <v>33</v>
      </c>
      <c r="U62" s="21" t="str">
        <f t="shared" si="6"/>
        <v>Wednesday</v>
      </c>
    </row>
    <row r="63" spans="1:21" x14ac:dyDescent="0.2">
      <c r="A63" s="15" t="s">
        <v>170</v>
      </c>
      <c r="B63" s="15" t="s">
        <v>508</v>
      </c>
      <c r="C63" s="15" t="s">
        <v>42</v>
      </c>
      <c r="D63" s="15" t="s">
        <v>65</v>
      </c>
      <c r="E63" s="15" t="s">
        <v>36</v>
      </c>
      <c r="F63" s="15" t="s">
        <v>17</v>
      </c>
      <c r="G63" s="15" t="s">
        <v>51</v>
      </c>
      <c r="H63" s="15">
        <v>44</v>
      </c>
      <c r="I63" s="17">
        <v>43467</v>
      </c>
      <c r="J63" s="15">
        <v>74691</v>
      </c>
      <c r="K63" s="15">
        <v>0</v>
      </c>
      <c r="L63" s="15" t="s">
        <v>52</v>
      </c>
      <c r="M63" s="15" t="s">
        <v>81</v>
      </c>
      <c r="N63" s="17">
        <v>44020</v>
      </c>
      <c r="O63" s="18" t="str">
        <f t="shared" si="0"/>
        <v>Non-Active</v>
      </c>
      <c r="P63" s="19">
        <f t="shared" si="1"/>
        <v>0</v>
      </c>
      <c r="Q63" s="20">
        <f t="shared" si="2"/>
        <v>0</v>
      </c>
      <c r="R63" s="20">
        <f t="shared" si="3"/>
        <v>74691</v>
      </c>
      <c r="S63" s="19">
        <f t="shared" si="4"/>
        <v>2019</v>
      </c>
      <c r="T63" s="19">
        <f t="shared" si="5"/>
        <v>1</v>
      </c>
      <c r="U63" s="21" t="str">
        <f t="shared" si="6"/>
        <v>Wednesday</v>
      </c>
    </row>
    <row r="64" spans="1:21" x14ac:dyDescent="0.2">
      <c r="A64" s="15" t="s">
        <v>509</v>
      </c>
      <c r="B64" s="15" t="s">
        <v>510</v>
      </c>
      <c r="C64" s="15" t="s">
        <v>97</v>
      </c>
      <c r="D64" s="15" t="s">
        <v>31</v>
      </c>
      <c r="E64" s="15" t="s">
        <v>32</v>
      </c>
      <c r="F64" s="15" t="s">
        <v>17</v>
      </c>
      <c r="G64" s="15" t="s">
        <v>51</v>
      </c>
      <c r="H64" s="15">
        <v>44</v>
      </c>
      <c r="I64" s="17">
        <v>39800</v>
      </c>
      <c r="J64" s="15">
        <v>92753</v>
      </c>
      <c r="K64" s="15">
        <v>0.13</v>
      </c>
      <c r="L64" s="15" t="s">
        <v>19</v>
      </c>
      <c r="M64" s="15" t="s">
        <v>25</v>
      </c>
      <c r="N64" s="17">
        <v>44371</v>
      </c>
      <c r="O64" s="18" t="str">
        <f t="shared" si="0"/>
        <v>Non-Active</v>
      </c>
      <c r="P64" s="19">
        <f t="shared" si="1"/>
        <v>0</v>
      </c>
      <c r="Q64" s="20">
        <f t="shared" si="2"/>
        <v>12057.890000000001</v>
      </c>
      <c r="R64" s="20">
        <f t="shared" si="3"/>
        <v>104810.89</v>
      </c>
      <c r="S64" s="19">
        <f t="shared" si="4"/>
        <v>2008</v>
      </c>
      <c r="T64" s="19">
        <f t="shared" si="5"/>
        <v>51</v>
      </c>
      <c r="U64" s="21" t="str">
        <f t="shared" si="6"/>
        <v>Thursday</v>
      </c>
    </row>
    <row r="65" spans="1:21" x14ac:dyDescent="0.2">
      <c r="A65" s="15" t="s">
        <v>315</v>
      </c>
      <c r="B65" s="15" t="s">
        <v>511</v>
      </c>
      <c r="C65" s="15" t="s">
        <v>14</v>
      </c>
      <c r="D65" s="15" t="s">
        <v>23</v>
      </c>
      <c r="E65" s="15" t="s">
        <v>44</v>
      </c>
      <c r="F65" s="15" t="s">
        <v>28</v>
      </c>
      <c r="G65" s="15" t="s">
        <v>47</v>
      </c>
      <c r="H65" s="15">
        <v>45</v>
      </c>
      <c r="I65" s="17">
        <v>41493</v>
      </c>
      <c r="J65" s="15">
        <v>236946</v>
      </c>
      <c r="K65" s="15">
        <v>0.37</v>
      </c>
      <c r="L65" s="15" t="s">
        <v>19</v>
      </c>
      <c r="M65" s="15" t="s">
        <v>63</v>
      </c>
      <c r="N65" s="17" t="s">
        <v>21</v>
      </c>
      <c r="O65" s="18" t="str">
        <f t="shared" si="0"/>
        <v>Active</v>
      </c>
      <c r="P65" s="19">
        <f t="shared" si="1"/>
        <v>1</v>
      </c>
      <c r="Q65" s="20">
        <f t="shared" si="2"/>
        <v>87670.02</v>
      </c>
      <c r="R65" s="20">
        <f t="shared" si="3"/>
        <v>324616.02</v>
      </c>
      <c r="S65" s="19">
        <f t="shared" si="4"/>
        <v>2013</v>
      </c>
      <c r="T65" s="19">
        <f t="shared" si="5"/>
        <v>32</v>
      </c>
      <c r="U65" s="21" t="str">
        <f t="shared" si="6"/>
        <v>Wednesday</v>
      </c>
    </row>
    <row r="66" spans="1:21" x14ac:dyDescent="0.2">
      <c r="A66" s="15" t="s">
        <v>512</v>
      </c>
      <c r="B66" s="15" t="s">
        <v>513</v>
      </c>
      <c r="C66" s="15" t="s">
        <v>68</v>
      </c>
      <c r="D66" s="15" t="s">
        <v>15</v>
      </c>
      <c r="E66" s="15" t="s">
        <v>32</v>
      </c>
      <c r="F66" s="15" t="s">
        <v>17</v>
      </c>
      <c r="G66" s="15" t="s">
        <v>47</v>
      </c>
      <c r="H66" s="15">
        <v>36</v>
      </c>
      <c r="I66" s="17">
        <v>44435</v>
      </c>
      <c r="J66" s="15">
        <v>48906</v>
      </c>
      <c r="K66" s="15">
        <v>0</v>
      </c>
      <c r="L66" s="15" t="s">
        <v>19</v>
      </c>
      <c r="M66" s="15" t="s">
        <v>45</v>
      </c>
      <c r="N66" s="17" t="s">
        <v>21</v>
      </c>
      <c r="O66" s="18" t="str">
        <f t="shared" si="0"/>
        <v>Active</v>
      </c>
      <c r="P66" s="19">
        <f t="shared" si="1"/>
        <v>1</v>
      </c>
      <c r="Q66" s="20">
        <f t="shared" si="2"/>
        <v>0</v>
      </c>
      <c r="R66" s="20">
        <f t="shared" si="3"/>
        <v>48906</v>
      </c>
      <c r="S66" s="19">
        <f t="shared" si="4"/>
        <v>2021</v>
      </c>
      <c r="T66" s="19">
        <f t="shared" si="5"/>
        <v>35</v>
      </c>
      <c r="U66" s="21" t="str">
        <f t="shared" si="6"/>
        <v>Friday</v>
      </c>
    </row>
    <row r="67" spans="1:21" x14ac:dyDescent="0.2">
      <c r="A67" s="15" t="s">
        <v>514</v>
      </c>
      <c r="B67" s="15" t="s">
        <v>404</v>
      </c>
      <c r="C67" s="15" t="s">
        <v>42</v>
      </c>
      <c r="D67" s="15" t="s">
        <v>50</v>
      </c>
      <c r="E67" s="15" t="s">
        <v>32</v>
      </c>
      <c r="F67" s="15" t="s">
        <v>17</v>
      </c>
      <c r="G67" s="15" t="s">
        <v>18</v>
      </c>
      <c r="H67" s="15">
        <v>38</v>
      </c>
      <c r="I67" s="17">
        <v>39474</v>
      </c>
      <c r="J67" s="15">
        <v>80024</v>
      </c>
      <c r="K67" s="15">
        <v>0</v>
      </c>
      <c r="L67" s="15" t="s">
        <v>19</v>
      </c>
      <c r="M67" s="15" t="s">
        <v>29</v>
      </c>
      <c r="N67" s="17" t="s">
        <v>21</v>
      </c>
      <c r="O67" s="18" t="str">
        <f t="shared" ref="O67:O130" si="7">IF(LEN(N67)&gt;0,"Non-Active","Active")</f>
        <v>Active</v>
      </c>
      <c r="P67" s="19">
        <f t="shared" ref="P67:P130" si="8">IF(O67="Non-Active",0,1)</f>
        <v>1</v>
      </c>
      <c r="Q67" s="20">
        <f t="shared" ref="Q67:Q130" si="9">J67*K67</f>
        <v>0</v>
      </c>
      <c r="R67" s="20">
        <f t="shared" ref="R67:R130" si="10">J67+Q67</f>
        <v>80024</v>
      </c>
      <c r="S67" s="19">
        <f t="shared" ref="S67:S130" si="11">YEAR(I67)</f>
        <v>2008</v>
      </c>
      <c r="T67" s="19">
        <f t="shared" ref="T67:T130" si="12">WEEKNUM(I67,1)</f>
        <v>5</v>
      </c>
      <c r="U67" s="21" t="str">
        <f t="shared" ref="U67:U130" si="13">TEXT(I67,"ddddd")</f>
        <v>Sunday</v>
      </c>
    </row>
    <row r="68" spans="1:21" x14ac:dyDescent="0.2">
      <c r="A68" s="15" t="s">
        <v>375</v>
      </c>
      <c r="B68" s="15" t="s">
        <v>515</v>
      </c>
      <c r="C68" s="15" t="s">
        <v>22</v>
      </c>
      <c r="D68" s="15" t="s">
        <v>23</v>
      </c>
      <c r="E68" s="15" t="s">
        <v>44</v>
      </c>
      <c r="F68" s="15" t="s">
        <v>17</v>
      </c>
      <c r="G68" s="15" t="s">
        <v>18</v>
      </c>
      <c r="H68" s="15">
        <v>41</v>
      </c>
      <c r="I68" s="17">
        <v>40109</v>
      </c>
      <c r="J68" s="15">
        <v>54415</v>
      </c>
      <c r="K68" s="15">
        <v>0</v>
      </c>
      <c r="L68" s="15" t="s">
        <v>19</v>
      </c>
      <c r="M68" s="15" t="s">
        <v>63</v>
      </c>
      <c r="N68" s="17">
        <v>41661</v>
      </c>
      <c r="O68" s="18" t="str">
        <f t="shared" si="7"/>
        <v>Non-Active</v>
      </c>
      <c r="P68" s="19">
        <f t="shared" si="8"/>
        <v>0</v>
      </c>
      <c r="Q68" s="20">
        <f t="shared" si="9"/>
        <v>0</v>
      </c>
      <c r="R68" s="20">
        <f t="shared" si="10"/>
        <v>54415</v>
      </c>
      <c r="S68" s="19">
        <f t="shared" si="11"/>
        <v>2009</v>
      </c>
      <c r="T68" s="19">
        <f t="shared" si="12"/>
        <v>43</v>
      </c>
      <c r="U68" s="21" t="str">
        <f t="shared" si="13"/>
        <v>Friday</v>
      </c>
    </row>
    <row r="69" spans="1:21" x14ac:dyDescent="0.2">
      <c r="A69" s="15" t="s">
        <v>516</v>
      </c>
      <c r="B69" s="15" t="s">
        <v>517</v>
      </c>
      <c r="C69" s="15" t="s">
        <v>62</v>
      </c>
      <c r="D69" s="15" t="s">
        <v>43</v>
      </c>
      <c r="E69" s="15" t="s">
        <v>16</v>
      </c>
      <c r="F69" s="15" t="s">
        <v>17</v>
      </c>
      <c r="G69" s="15" t="s">
        <v>24</v>
      </c>
      <c r="H69" s="15">
        <v>30</v>
      </c>
      <c r="I69" s="17">
        <v>42484</v>
      </c>
      <c r="J69" s="15">
        <v>120341</v>
      </c>
      <c r="K69" s="15">
        <v>7.0000000000000007E-2</v>
      </c>
      <c r="L69" s="15" t="s">
        <v>19</v>
      </c>
      <c r="M69" s="15" t="s">
        <v>63</v>
      </c>
      <c r="N69" s="17" t="s">
        <v>21</v>
      </c>
      <c r="O69" s="18" t="str">
        <f t="shared" si="7"/>
        <v>Active</v>
      </c>
      <c r="P69" s="19">
        <f t="shared" si="8"/>
        <v>1</v>
      </c>
      <c r="Q69" s="20">
        <f t="shared" si="9"/>
        <v>8423.8700000000008</v>
      </c>
      <c r="R69" s="20">
        <f t="shared" si="10"/>
        <v>128764.87</v>
      </c>
      <c r="S69" s="19">
        <f t="shared" si="11"/>
        <v>2016</v>
      </c>
      <c r="T69" s="19">
        <f t="shared" si="12"/>
        <v>18</v>
      </c>
      <c r="U69" s="21" t="str">
        <f t="shared" si="13"/>
        <v>Sunday</v>
      </c>
    </row>
    <row r="70" spans="1:21" x14ac:dyDescent="0.2">
      <c r="A70" s="15" t="s">
        <v>177</v>
      </c>
      <c r="B70" s="15" t="s">
        <v>518</v>
      </c>
      <c r="C70" s="15" t="s">
        <v>14</v>
      </c>
      <c r="D70" s="15" t="s">
        <v>27</v>
      </c>
      <c r="E70" s="15" t="s">
        <v>44</v>
      </c>
      <c r="F70" s="15" t="s">
        <v>17</v>
      </c>
      <c r="G70" s="15" t="s">
        <v>51</v>
      </c>
      <c r="H70" s="15">
        <v>43</v>
      </c>
      <c r="I70" s="17">
        <v>40029</v>
      </c>
      <c r="J70" s="15">
        <v>208415</v>
      </c>
      <c r="K70" s="15">
        <v>0.35</v>
      </c>
      <c r="L70" s="15" t="s">
        <v>19</v>
      </c>
      <c r="M70" s="15" t="s">
        <v>63</v>
      </c>
      <c r="N70" s="17" t="s">
        <v>21</v>
      </c>
      <c r="O70" s="18" t="str">
        <f t="shared" si="7"/>
        <v>Active</v>
      </c>
      <c r="P70" s="19">
        <f t="shared" si="8"/>
        <v>1</v>
      </c>
      <c r="Q70" s="20">
        <f t="shared" si="9"/>
        <v>72945.25</v>
      </c>
      <c r="R70" s="20">
        <f t="shared" si="10"/>
        <v>281360.25</v>
      </c>
      <c r="S70" s="19">
        <f t="shared" si="11"/>
        <v>2009</v>
      </c>
      <c r="T70" s="19">
        <f t="shared" si="12"/>
        <v>32</v>
      </c>
      <c r="U70" s="21" t="str">
        <f t="shared" si="13"/>
        <v>Tuesday</v>
      </c>
    </row>
    <row r="71" spans="1:21" x14ac:dyDescent="0.2">
      <c r="A71" s="15" t="s">
        <v>519</v>
      </c>
      <c r="B71" s="15" t="s">
        <v>520</v>
      </c>
      <c r="C71" s="15" t="s">
        <v>38</v>
      </c>
      <c r="D71" s="15" t="s">
        <v>27</v>
      </c>
      <c r="E71" s="15" t="s">
        <v>44</v>
      </c>
      <c r="F71" s="15" t="s">
        <v>17</v>
      </c>
      <c r="G71" s="15" t="s">
        <v>24</v>
      </c>
      <c r="H71" s="15">
        <v>32</v>
      </c>
      <c r="I71" s="17">
        <v>43835</v>
      </c>
      <c r="J71" s="15">
        <v>78844</v>
      </c>
      <c r="K71" s="15">
        <v>0</v>
      </c>
      <c r="L71" s="15" t="s">
        <v>19</v>
      </c>
      <c r="M71" s="15" t="s">
        <v>63</v>
      </c>
      <c r="N71" s="17" t="s">
        <v>21</v>
      </c>
      <c r="O71" s="18" t="str">
        <f t="shared" si="7"/>
        <v>Active</v>
      </c>
      <c r="P71" s="19">
        <f t="shared" si="8"/>
        <v>1</v>
      </c>
      <c r="Q71" s="20">
        <f t="shared" si="9"/>
        <v>0</v>
      </c>
      <c r="R71" s="20">
        <f t="shared" si="10"/>
        <v>78844</v>
      </c>
      <c r="S71" s="19">
        <f t="shared" si="11"/>
        <v>2020</v>
      </c>
      <c r="T71" s="19">
        <f t="shared" si="12"/>
        <v>2</v>
      </c>
      <c r="U71" s="21" t="str">
        <f t="shared" si="13"/>
        <v>Sunday</v>
      </c>
    </row>
    <row r="72" spans="1:21" x14ac:dyDescent="0.2">
      <c r="A72" s="15" t="s">
        <v>521</v>
      </c>
      <c r="B72" s="15" t="s">
        <v>522</v>
      </c>
      <c r="C72" s="15" t="s">
        <v>129</v>
      </c>
      <c r="D72" s="15" t="s">
        <v>31</v>
      </c>
      <c r="E72" s="15" t="s">
        <v>36</v>
      </c>
      <c r="F72" s="15" t="s">
        <v>28</v>
      </c>
      <c r="G72" s="15" t="s">
        <v>18</v>
      </c>
      <c r="H72" s="15">
        <v>58</v>
      </c>
      <c r="I72" s="17">
        <v>37399</v>
      </c>
      <c r="J72" s="15">
        <v>76354</v>
      </c>
      <c r="K72" s="15">
        <v>0</v>
      </c>
      <c r="L72" s="15" t="s">
        <v>19</v>
      </c>
      <c r="M72" s="15" t="s">
        <v>39</v>
      </c>
      <c r="N72" s="17">
        <v>44465</v>
      </c>
      <c r="O72" s="18" t="str">
        <f t="shared" si="7"/>
        <v>Non-Active</v>
      </c>
      <c r="P72" s="19">
        <f t="shared" si="8"/>
        <v>0</v>
      </c>
      <c r="Q72" s="20">
        <f t="shared" si="9"/>
        <v>0</v>
      </c>
      <c r="R72" s="20">
        <f t="shared" si="10"/>
        <v>76354</v>
      </c>
      <c r="S72" s="19">
        <f t="shared" si="11"/>
        <v>2002</v>
      </c>
      <c r="T72" s="19">
        <f t="shared" si="12"/>
        <v>21</v>
      </c>
      <c r="U72" s="21" t="str">
        <f t="shared" si="13"/>
        <v>Thursday</v>
      </c>
    </row>
    <row r="73" spans="1:21" x14ac:dyDescent="0.2">
      <c r="A73" s="15" t="s">
        <v>391</v>
      </c>
      <c r="B73" s="15" t="s">
        <v>523</v>
      </c>
      <c r="C73" s="15" t="s">
        <v>40</v>
      </c>
      <c r="D73" s="15" t="s">
        <v>15</v>
      </c>
      <c r="E73" s="15" t="s">
        <v>44</v>
      </c>
      <c r="F73" s="15" t="s">
        <v>17</v>
      </c>
      <c r="G73" s="15" t="s">
        <v>51</v>
      </c>
      <c r="H73" s="15">
        <v>37</v>
      </c>
      <c r="I73" s="17">
        <v>43493</v>
      </c>
      <c r="J73" s="15">
        <v>165927</v>
      </c>
      <c r="K73" s="15">
        <v>0.2</v>
      </c>
      <c r="L73" s="15" t="s">
        <v>19</v>
      </c>
      <c r="M73" s="15" t="s">
        <v>39</v>
      </c>
      <c r="N73" s="17" t="s">
        <v>21</v>
      </c>
      <c r="O73" s="18" t="str">
        <f t="shared" si="7"/>
        <v>Active</v>
      </c>
      <c r="P73" s="19">
        <f t="shared" si="8"/>
        <v>1</v>
      </c>
      <c r="Q73" s="20">
        <f t="shared" si="9"/>
        <v>33185.4</v>
      </c>
      <c r="R73" s="20">
        <f t="shared" si="10"/>
        <v>199112.4</v>
      </c>
      <c r="S73" s="19">
        <f t="shared" si="11"/>
        <v>2019</v>
      </c>
      <c r="T73" s="19">
        <f t="shared" si="12"/>
        <v>5</v>
      </c>
      <c r="U73" s="21" t="str">
        <f t="shared" si="13"/>
        <v>Monday</v>
      </c>
    </row>
    <row r="74" spans="1:21" x14ac:dyDescent="0.2">
      <c r="A74" s="15" t="s">
        <v>524</v>
      </c>
      <c r="B74" s="15" t="s">
        <v>525</v>
      </c>
      <c r="C74" s="15" t="s">
        <v>62</v>
      </c>
      <c r="D74" s="15" t="s">
        <v>65</v>
      </c>
      <c r="E74" s="15" t="s">
        <v>44</v>
      </c>
      <c r="F74" s="15" t="s">
        <v>17</v>
      </c>
      <c r="G74" s="15" t="s">
        <v>51</v>
      </c>
      <c r="H74" s="15">
        <v>38</v>
      </c>
      <c r="I74" s="17">
        <v>44516</v>
      </c>
      <c r="J74" s="15">
        <v>109812</v>
      </c>
      <c r="K74" s="15">
        <v>0.09</v>
      </c>
      <c r="L74" s="15" t="s">
        <v>52</v>
      </c>
      <c r="M74" s="15" t="s">
        <v>81</v>
      </c>
      <c r="N74" s="17" t="s">
        <v>21</v>
      </c>
      <c r="O74" s="18" t="str">
        <f t="shared" si="7"/>
        <v>Active</v>
      </c>
      <c r="P74" s="19">
        <f t="shared" si="8"/>
        <v>1</v>
      </c>
      <c r="Q74" s="20">
        <f t="shared" si="9"/>
        <v>9883.08</v>
      </c>
      <c r="R74" s="20">
        <f t="shared" si="10"/>
        <v>119695.08</v>
      </c>
      <c r="S74" s="19">
        <f t="shared" si="11"/>
        <v>2021</v>
      </c>
      <c r="T74" s="19">
        <f t="shared" si="12"/>
        <v>47</v>
      </c>
      <c r="U74" s="21" t="str">
        <f t="shared" si="13"/>
        <v>Tuesday</v>
      </c>
    </row>
    <row r="75" spans="1:21" x14ac:dyDescent="0.2">
      <c r="A75" s="15" t="s">
        <v>526</v>
      </c>
      <c r="B75" s="15" t="s">
        <v>527</v>
      </c>
      <c r="C75" s="15" t="s">
        <v>84</v>
      </c>
      <c r="D75" s="15" t="s">
        <v>31</v>
      </c>
      <c r="E75" s="15" t="s">
        <v>32</v>
      </c>
      <c r="F75" s="15" t="s">
        <v>28</v>
      </c>
      <c r="G75" s="15" t="s">
        <v>24</v>
      </c>
      <c r="H75" s="15">
        <v>55</v>
      </c>
      <c r="I75" s="17">
        <v>36041</v>
      </c>
      <c r="J75" s="15">
        <v>86299</v>
      </c>
      <c r="K75" s="15">
        <v>0</v>
      </c>
      <c r="L75" s="15" t="s">
        <v>19</v>
      </c>
      <c r="M75" s="15" t="s">
        <v>63</v>
      </c>
      <c r="N75" s="17" t="s">
        <v>21</v>
      </c>
      <c r="O75" s="18" t="str">
        <f t="shared" si="7"/>
        <v>Active</v>
      </c>
      <c r="P75" s="19">
        <f t="shared" si="8"/>
        <v>1</v>
      </c>
      <c r="Q75" s="20">
        <f t="shared" si="9"/>
        <v>0</v>
      </c>
      <c r="R75" s="20">
        <f t="shared" si="10"/>
        <v>86299</v>
      </c>
      <c r="S75" s="19">
        <f t="shared" si="11"/>
        <v>1998</v>
      </c>
      <c r="T75" s="19">
        <f t="shared" si="12"/>
        <v>36</v>
      </c>
      <c r="U75" s="21" t="str">
        <f t="shared" si="13"/>
        <v>Thursday</v>
      </c>
    </row>
    <row r="76" spans="1:21" x14ac:dyDescent="0.2">
      <c r="A76" s="15" t="s">
        <v>182</v>
      </c>
      <c r="B76" s="15" t="s">
        <v>528</v>
      </c>
      <c r="C76" s="15" t="s">
        <v>14</v>
      </c>
      <c r="D76" s="15" t="s">
        <v>43</v>
      </c>
      <c r="E76" s="15" t="s">
        <v>16</v>
      </c>
      <c r="F76" s="15" t="s">
        <v>28</v>
      </c>
      <c r="G76" s="15" t="s">
        <v>51</v>
      </c>
      <c r="H76" s="15">
        <v>57</v>
      </c>
      <c r="I76" s="17">
        <v>37828</v>
      </c>
      <c r="J76" s="15">
        <v>206624</v>
      </c>
      <c r="K76" s="15">
        <v>0.4</v>
      </c>
      <c r="L76" s="15" t="s">
        <v>52</v>
      </c>
      <c r="M76" s="15" t="s">
        <v>53</v>
      </c>
      <c r="N76" s="17" t="s">
        <v>21</v>
      </c>
      <c r="O76" s="18" t="str">
        <f t="shared" si="7"/>
        <v>Active</v>
      </c>
      <c r="P76" s="19">
        <f t="shared" si="8"/>
        <v>1</v>
      </c>
      <c r="Q76" s="20">
        <f t="shared" si="9"/>
        <v>82649.600000000006</v>
      </c>
      <c r="R76" s="20">
        <f t="shared" si="10"/>
        <v>289273.59999999998</v>
      </c>
      <c r="S76" s="19">
        <f t="shared" si="11"/>
        <v>2003</v>
      </c>
      <c r="T76" s="19">
        <f t="shared" si="12"/>
        <v>30</v>
      </c>
      <c r="U76" s="21" t="str">
        <f t="shared" si="13"/>
        <v>Saturday</v>
      </c>
    </row>
    <row r="77" spans="1:21" x14ac:dyDescent="0.2">
      <c r="A77" s="15" t="s">
        <v>169</v>
      </c>
      <c r="B77" s="15" t="s">
        <v>529</v>
      </c>
      <c r="C77" s="15" t="s">
        <v>73</v>
      </c>
      <c r="D77" s="15" t="s">
        <v>27</v>
      </c>
      <c r="E77" s="15" t="s">
        <v>36</v>
      </c>
      <c r="F77" s="15" t="s">
        <v>28</v>
      </c>
      <c r="G77" s="15" t="s">
        <v>51</v>
      </c>
      <c r="H77" s="15">
        <v>36</v>
      </c>
      <c r="I77" s="17">
        <v>40535</v>
      </c>
      <c r="J77" s="15">
        <v>53215</v>
      </c>
      <c r="K77" s="15">
        <v>0</v>
      </c>
      <c r="L77" s="15" t="s">
        <v>52</v>
      </c>
      <c r="M77" s="15" t="s">
        <v>53</v>
      </c>
      <c r="N77" s="17">
        <v>41725</v>
      </c>
      <c r="O77" s="18" t="str">
        <f t="shared" si="7"/>
        <v>Non-Active</v>
      </c>
      <c r="P77" s="19">
        <f t="shared" si="8"/>
        <v>0</v>
      </c>
      <c r="Q77" s="20">
        <f t="shared" si="9"/>
        <v>0</v>
      </c>
      <c r="R77" s="20">
        <f t="shared" si="10"/>
        <v>53215</v>
      </c>
      <c r="S77" s="19">
        <f t="shared" si="11"/>
        <v>2010</v>
      </c>
      <c r="T77" s="19">
        <f t="shared" si="12"/>
        <v>52</v>
      </c>
      <c r="U77" s="21" t="str">
        <f t="shared" si="13"/>
        <v>Thursday</v>
      </c>
    </row>
    <row r="78" spans="1:21" x14ac:dyDescent="0.2">
      <c r="A78" s="15" t="s">
        <v>366</v>
      </c>
      <c r="B78" s="15" t="s">
        <v>530</v>
      </c>
      <c r="C78" s="15" t="s">
        <v>58</v>
      </c>
      <c r="D78" s="15" t="s">
        <v>31</v>
      </c>
      <c r="E78" s="15" t="s">
        <v>16</v>
      </c>
      <c r="F78" s="15" t="s">
        <v>17</v>
      </c>
      <c r="G78" s="15" t="s">
        <v>24</v>
      </c>
      <c r="H78" s="15">
        <v>30</v>
      </c>
      <c r="I78" s="17">
        <v>42877</v>
      </c>
      <c r="J78" s="15">
        <v>86858</v>
      </c>
      <c r="K78" s="15">
        <v>0</v>
      </c>
      <c r="L78" s="15" t="s">
        <v>33</v>
      </c>
      <c r="M78" s="15" t="s">
        <v>80</v>
      </c>
      <c r="N78" s="17">
        <v>43016</v>
      </c>
      <c r="O78" s="18" t="str">
        <f t="shared" si="7"/>
        <v>Non-Active</v>
      </c>
      <c r="P78" s="19">
        <f t="shared" si="8"/>
        <v>0</v>
      </c>
      <c r="Q78" s="20">
        <f t="shared" si="9"/>
        <v>0</v>
      </c>
      <c r="R78" s="20">
        <f t="shared" si="10"/>
        <v>86858</v>
      </c>
      <c r="S78" s="19">
        <f t="shared" si="11"/>
        <v>2017</v>
      </c>
      <c r="T78" s="19">
        <f t="shared" si="12"/>
        <v>21</v>
      </c>
      <c r="U78" s="21" t="str">
        <f t="shared" si="13"/>
        <v>Monday</v>
      </c>
    </row>
    <row r="79" spans="1:21" x14ac:dyDescent="0.2">
      <c r="A79" s="15" t="s">
        <v>531</v>
      </c>
      <c r="B79" s="15" t="s">
        <v>532</v>
      </c>
      <c r="C79" s="15" t="s">
        <v>56</v>
      </c>
      <c r="D79" s="15" t="s">
        <v>27</v>
      </c>
      <c r="E79" s="15" t="s">
        <v>36</v>
      </c>
      <c r="F79" s="15" t="s">
        <v>28</v>
      </c>
      <c r="G79" s="15" t="s">
        <v>24</v>
      </c>
      <c r="H79" s="15">
        <v>40</v>
      </c>
      <c r="I79" s="17">
        <v>39265</v>
      </c>
      <c r="J79" s="15">
        <v>93971</v>
      </c>
      <c r="K79" s="15">
        <v>0.08</v>
      </c>
      <c r="L79" s="15" t="s">
        <v>33</v>
      </c>
      <c r="M79" s="15" t="s">
        <v>80</v>
      </c>
      <c r="N79" s="17" t="s">
        <v>21</v>
      </c>
      <c r="O79" s="18" t="str">
        <f t="shared" si="7"/>
        <v>Active</v>
      </c>
      <c r="P79" s="19">
        <f t="shared" si="8"/>
        <v>1</v>
      </c>
      <c r="Q79" s="20">
        <f t="shared" si="9"/>
        <v>7517.68</v>
      </c>
      <c r="R79" s="20">
        <f t="shared" si="10"/>
        <v>101488.68</v>
      </c>
      <c r="S79" s="19">
        <f t="shared" si="11"/>
        <v>2007</v>
      </c>
      <c r="T79" s="19">
        <f t="shared" si="12"/>
        <v>27</v>
      </c>
      <c r="U79" s="21" t="str">
        <f t="shared" si="13"/>
        <v>Monday</v>
      </c>
    </row>
    <row r="80" spans="1:21" x14ac:dyDescent="0.2">
      <c r="A80" s="15" t="s">
        <v>533</v>
      </c>
      <c r="B80" s="15" t="s">
        <v>534</v>
      </c>
      <c r="C80" s="15" t="s">
        <v>64</v>
      </c>
      <c r="D80" s="15" t="s">
        <v>15</v>
      </c>
      <c r="E80" s="15" t="s">
        <v>32</v>
      </c>
      <c r="F80" s="15" t="s">
        <v>28</v>
      </c>
      <c r="G80" s="15" t="s">
        <v>51</v>
      </c>
      <c r="H80" s="15">
        <v>34</v>
      </c>
      <c r="I80" s="17">
        <v>42182</v>
      </c>
      <c r="J80" s="15">
        <v>57008</v>
      </c>
      <c r="K80" s="15">
        <v>0</v>
      </c>
      <c r="L80" s="15" t="s">
        <v>19</v>
      </c>
      <c r="M80" s="15" t="s">
        <v>39</v>
      </c>
      <c r="N80" s="17" t="s">
        <v>21</v>
      </c>
      <c r="O80" s="18" t="str">
        <f t="shared" si="7"/>
        <v>Active</v>
      </c>
      <c r="P80" s="19">
        <f t="shared" si="8"/>
        <v>1</v>
      </c>
      <c r="Q80" s="20">
        <f t="shared" si="9"/>
        <v>0</v>
      </c>
      <c r="R80" s="20">
        <f t="shared" si="10"/>
        <v>57008</v>
      </c>
      <c r="S80" s="19">
        <f t="shared" si="11"/>
        <v>2015</v>
      </c>
      <c r="T80" s="19">
        <f t="shared" si="12"/>
        <v>26</v>
      </c>
      <c r="U80" s="21" t="str">
        <f t="shared" si="13"/>
        <v>Saturday</v>
      </c>
    </row>
    <row r="81" spans="1:21" x14ac:dyDescent="0.2">
      <c r="A81" s="15" t="s">
        <v>535</v>
      </c>
      <c r="B81" s="15" t="s">
        <v>536</v>
      </c>
      <c r="C81" s="15" t="s">
        <v>61</v>
      </c>
      <c r="D81" s="15" t="s">
        <v>15</v>
      </c>
      <c r="E81" s="15" t="s">
        <v>36</v>
      </c>
      <c r="F81" s="15" t="s">
        <v>28</v>
      </c>
      <c r="G81" s="15" t="s">
        <v>51</v>
      </c>
      <c r="H81" s="15">
        <v>60</v>
      </c>
      <c r="I81" s="17">
        <v>42270</v>
      </c>
      <c r="J81" s="15">
        <v>141899</v>
      </c>
      <c r="K81" s="15">
        <v>0.15</v>
      </c>
      <c r="L81" s="15" t="s">
        <v>19</v>
      </c>
      <c r="M81" s="15" t="s">
        <v>39</v>
      </c>
      <c r="N81" s="17" t="s">
        <v>21</v>
      </c>
      <c r="O81" s="18" t="str">
        <f t="shared" si="7"/>
        <v>Active</v>
      </c>
      <c r="P81" s="19">
        <f t="shared" si="8"/>
        <v>1</v>
      </c>
      <c r="Q81" s="20">
        <f t="shared" si="9"/>
        <v>21284.85</v>
      </c>
      <c r="R81" s="20">
        <f t="shared" si="10"/>
        <v>163183.85</v>
      </c>
      <c r="S81" s="19">
        <f t="shared" si="11"/>
        <v>2015</v>
      </c>
      <c r="T81" s="19">
        <f t="shared" si="12"/>
        <v>39</v>
      </c>
      <c r="U81" s="21" t="str">
        <f t="shared" si="13"/>
        <v>Wednesday</v>
      </c>
    </row>
    <row r="82" spans="1:21" x14ac:dyDescent="0.2">
      <c r="A82" s="15" t="s">
        <v>537</v>
      </c>
      <c r="B82" s="15" t="s">
        <v>538</v>
      </c>
      <c r="C82" s="15" t="s">
        <v>64</v>
      </c>
      <c r="D82" s="15" t="s">
        <v>43</v>
      </c>
      <c r="E82" s="15" t="s">
        <v>32</v>
      </c>
      <c r="F82" s="15" t="s">
        <v>28</v>
      </c>
      <c r="G82" s="15" t="s">
        <v>47</v>
      </c>
      <c r="H82" s="15">
        <v>41</v>
      </c>
      <c r="I82" s="17">
        <v>42626</v>
      </c>
      <c r="J82" s="15">
        <v>64847</v>
      </c>
      <c r="K82" s="15">
        <v>0</v>
      </c>
      <c r="L82" s="15" t="s">
        <v>19</v>
      </c>
      <c r="M82" s="15" t="s">
        <v>45</v>
      </c>
      <c r="N82" s="17" t="s">
        <v>21</v>
      </c>
      <c r="O82" s="18" t="str">
        <f t="shared" si="7"/>
        <v>Active</v>
      </c>
      <c r="P82" s="19">
        <f t="shared" si="8"/>
        <v>1</v>
      </c>
      <c r="Q82" s="20">
        <f t="shared" si="9"/>
        <v>0</v>
      </c>
      <c r="R82" s="20">
        <f t="shared" si="10"/>
        <v>64847</v>
      </c>
      <c r="S82" s="19">
        <f t="shared" si="11"/>
        <v>2016</v>
      </c>
      <c r="T82" s="19">
        <f t="shared" si="12"/>
        <v>38</v>
      </c>
      <c r="U82" s="21" t="str">
        <f t="shared" si="13"/>
        <v>Tuesday</v>
      </c>
    </row>
    <row r="83" spans="1:21" x14ac:dyDescent="0.2">
      <c r="A83" s="15" t="s">
        <v>539</v>
      </c>
      <c r="B83" s="15" t="s">
        <v>540</v>
      </c>
      <c r="C83" s="15" t="s">
        <v>97</v>
      </c>
      <c r="D83" s="15" t="s">
        <v>31</v>
      </c>
      <c r="E83" s="15" t="s">
        <v>16</v>
      </c>
      <c r="F83" s="15" t="s">
        <v>28</v>
      </c>
      <c r="G83" s="15" t="s">
        <v>18</v>
      </c>
      <c r="H83" s="15">
        <v>53</v>
      </c>
      <c r="I83" s="17">
        <v>33702</v>
      </c>
      <c r="J83" s="15">
        <v>116878</v>
      </c>
      <c r="K83" s="15">
        <v>0.11</v>
      </c>
      <c r="L83" s="15" t="s">
        <v>19</v>
      </c>
      <c r="M83" s="15" t="s">
        <v>45</v>
      </c>
      <c r="N83" s="17" t="s">
        <v>21</v>
      </c>
      <c r="O83" s="18" t="str">
        <f t="shared" si="7"/>
        <v>Active</v>
      </c>
      <c r="P83" s="19">
        <f t="shared" si="8"/>
        <v>1</v>
      </c>
      <c r="Q83" s="20">
        <f t="shared" si="9"/>
        <v>12856.58</v>
      </c>
      <c r="R83" s="20">
        <f t="shared" si="10"/>
        <v>129734.58</v>
      </c>
      <c r="S83" s="19">
        <f t="shared" si="11"/>
        <v>1992</v>
      </c>
      <c r="T83" s="19">
        <f t="shared" si="12"/>
        <v>15</v>
      </c>
      <c r="U83" s="21" t="str">
        <f t="shared" si="13"/>
        <v>Wednesday</v>
      </c>
    </row>
    <row r="84" spans="1:21" x14ac:dyDescent="0.2">
      <c r="A84" s="15" t="s">
        <v>541</v>
      </c>
      <c r="B84" s="15" t="s">
        <v>542</v>
      </c>
      <c r="C84" s="15" t="s">
        <v>30</v>
      </c>
      <c r="D84" s="15" t="s">
        <v>31</v>
      </c>
      <c r="E84" s="15" t="s">
        <v>44</v>
      </c>
      <c r="F84" s="15" t="s">
        <v>28</v>
      </c>
      <c r="G84" s="15" t="s">
        <v>47</v>
      </c>
      <c r="H84" s="15">
        <v>45</v>
      </c>
      <c r="I84" s="17">
        <v>38388</v>
      </c>
      <c r="J84" s="15">
        <v>70505</v>
      </c>
      <c r="K84" s="15">
        <v>0</v>
      </c>
      <c r="L84" s="15" t="s">
        <v>19</v>
      </c>
      <c r="M84" s="15" t="s">
        <v>25</v>
      </c>
      <c r="N84" s="17" t="s">
        <v>21</v>
      </c>
      <c r="O84" s="18" t="str">
        <f t="shared" si="7"/>
        <v>Active</v>
      </c>
      <c r="P84" s="19">
        <f t="shared" si="8"/>
        <v>1</v>
      </c>
      <c r="Q84" s="20">
        <f t="shared" si="9"/>
        <v>0</v>
      </c>
      <c r="R84" s="20">
        <f t="shared" si="10"/>
        <v>70505</v>
      </c>
      <c r="S84" s="19">
        <f t="shared" si="11"/>
        <v>2005</v>
      </c>
      <c r="T84" s="19">
        <f t="shared" si="12"/>
        <v>6</v>
      </c>
      <c r="U84" s="21" t="str">
        <f t="shared" si="13"/>
        <v>Saturday</v>
      </c>
    </row>
    <row r="85" spans="1:21" x14ac:dyDescent="0.2">
      <c r="A85" s="15" t="s">
        <v>543</v>
      </c>
      <c r="B85" s="15" t="s">
        <v>544</v>
      </c>
      <c r="C85" s="15" t="s">
        <v>40</v>
      </c>
      <c r="D85" s="15" t="s">
        <v>31</v>
      </c>
      <c r="E85" s="15" t="s">
        <v>16</v>
      </c>
      <c r="F85" s="15" t="s">
        <v>17</v>
      </c>
      <c r="G85" s="15" t="s">
        <v>51</v>
      </c>
      <c r="H85" s="15">
        <v>30</v>
      </c>
      <c r="I85" s="17">
        <v>42512</v>
      </c>
      <c r="J85" s="15">
        <v>189702</v>
      </c>
      <c r="K85" s="15">
        <v>0.28000000000000003</v>
      </c>
      <c r="L85" s="15" t="s">
        <v>52</v>
      </c>
      <c r="M85" s="15" t="s">
        <v>81</v>
      </c>
      <c r="N85" s="17">
        <v>44186</v>
      </c>
      <c r="O85" s="18" t="str">
        <f t="shared" si="7"/>
        <v>Non-Active</v>
      </c>
      <c r="P85" s="19">
        <f t="shared" si="8"/>
        <v>0</v>
      </c>
      <c r="Q85" s="20">
        <f t="shared" si="9"/>
        <v>53116.560000000005</v>
      </c>
      <c r="R85" s="20">
        <f t="shared" si="10"/>
        <v>242818.56</v>
      </c>
      <c r="S85" s="19">
        <f t="shared" si="11"/>
        <v>2016</v>
      </c>
      <c r="T85" s="19">
        <f t="shared" si="12"/>
        <v>22</v>
      </c>
      <c r="U85" s="21" t="str">
        <f t="shared" si="13"/>
        <v>Sunday</v>
      </c>
    </row>
    <row r="86" spans="1:21" x14ac:dyDescent="0.2">
      <c r="A86" s="15" t="s">
        <v>545</v>
      </c>
      <c r="B86" s="15" t="s">
        <v>546</v>
      </c>
      <c r="C86" s="15" t="s">
        <v>40</v>
      </c>
      <c r="D86" s="15" t="s">
        <v>65</v>
      </c>
      <c r="E86" s="15" t="s">
        <v>44</v>
      </c>
      <c r="F86" s="15" t="s">
        <v>28</v>
      </c>
      <c r="G86" s="15" t="s">
        <v>18</v>
      </c>
      <c r="H86" s="15">
        <v>26</v>
      </c>
      <c r="I86" s="17">
        <v>44040</v>
      </c>
      <c r="J86" s="15">
        <v>180664</v>
      </c>
      <c r="K86" s="15">
        <v>0.27</v>
      </c>
      <c r="L86" s="15" t="s">
        <v>19</v>
      </c>
      <c r="M86" s="15" t="s">
        <v>20</v>
      </c>
      <c r="N86" s="17" t="s">
        <v>21</v>
      </c>
      <c r="O86" s="18" t="str">
        <f t="shared" si="7"/>
        <v>Active</v>
      </c>
      <c r="P86" s="19">
        <f t="shared" si="8"/>
        <v>1</v>
      </c>
      <c r="Q86" s="20">
        <f t="shared" si="9"/>
        <v>48779.280000000006</v>
      </c>
      <c r="R86" s="20">
        <f t="shared" si="10"/>
        <v>229443.28</v>
      </c>
      <c r="S86" s="19">
        <f t="shared" si="11"/>
        <v>2020</v>
      </c>
      <c r="T86" s="19">
        <f t="shared" si="12"/>
        <v>31</v>
      </c>
      <c r="U86" s="21" t="str">
        <f t="shared" si="13"/>
        <v>Tuesday</v>
      </c>
    </row>
    <row r="87" spans="1:21" x14ac:dyDescent="0.2">
      <c r="A87" s="15" t="s">
        <v>547</v>
      </c>
      <c r="B87" s="15" t="s">
        <v>548</v>
      </c>
      <c r="C87" s="15" t="s">
        <v>83</v>
      </c>
      <c r="D87" s="15" t="s">
        <v>23</v>
      </c>
      <c r="E87" s="15" t="s">
        <v>36</v>
      </c>
      <c r="F87" s="15" t="s">
        <v>17</v>
      </c>
      <c r="G87" s="15" t="s">
        <v>24</v>
      </c>
      <c r="H87" s="15">
        <v>45</v>
      </c>
      <c r="I87" s="17">
        <v>37972</v>
      </c>
      <c r="J87" s="15">
        <v>48345</v>
      </c>
      <c r="K87" s="15">
        <v>0</v>
      </c>
      <c r="L87" s="15" t="s">
        <v>33</v>
      </c>
      <c r="M87" s="15" t="s">
        <v>34</v>
      </c>
      <c r="N87" s="17" t="s">
        <v>21</v>
      </c>
      <c r="O87" s="18" t="str">
        <f t="shared" si="7"/>
        <v>Active</v>
      </c>
      <c r="P87" s="19">
        <f t="shared" si="8"/>
        <v>1</v>
      </c>
      <c r="Q87" s="20">
        <f t="shared" si="9"/>
        <v>0</v>
      </c>
      <c r="R87" s="20">
        <f t="shared" si="10"/>
        <v>48345</v>
      </c>
      <c r="S87" s="19">
        <f t="shared" si="11"/>
        <v>2003</v>
      </c>
      <c r="T87" s="19">
        <f t="shared" si="12"/>
        <v>51</v>
      </c>
      <c r="U87" s="21" t="str">
        <f t="shared" si="13"/>
        <v>Wednesday</v>
      </c>
    </row>
    <row r="88" spans="1:21" x14ac:dyDescent="0.2">
      <c r="A88" s="15" t="s">
        <v>549</v>
      </c>
      <c r="B88" s="15" t="s">
        <v>550</v>
      </c>
      <c r="C88" s="15" t="s">
        <v>40</v>
      </c>
      <c r="D88" s="15" t="s">
        <v>23</v>
      </c>
      <c r="E88" s="15" t="s">
        <v>36</v>
      </c>
      <c r="F88" s="15" t="s">
        <v>28</v>
      </c>
      <c r="G88" s="15" t="s">
        <v>24</v>
      </c>
      <c r="H88" s="15">
        <v>42</v>
      </c>
      <c r="I88" s="17">
        <v>41655</v>
      </c>
      <c r="J88" s="15">
        <v>152214</v>
      </c>
      <c r="K88" s="15">
        <v>0.3</v>
      </c>
      <c r="L88" s="15" t="s">
        <v>33</v>
      </c>
      <c r="M88" s="15" t="s">
        <v>60</v>
      </c>
      <c r="N88" s="17" t="s">
        <v>21</v>
      </c>
      <c r="O88" s="18" t="str">
        <f t="shared" si="7"/>
        <v>Active</v>
      </c>
      <c r="P88" s="19">
        <f t="shared" si="8"/>
        <v>1</v>
      </c>
      <c r="Q88" s="20">
        <f t="shared" si="9"/>
        <v>45664.2</v>
      </c>
      <c r="R88" s="20">
        <f t="shared" si="10"/>
        <v>197878.2</v>
      </c>
      <c r="S88" s="19">
        <f t="shared" si="11"/>
        <v>2014</v>
      </c>
      <c r="T88" s="19">
        <f t="shared" si="12"/>
        <v>3</v>
      </c>
      <c r="U88" s="21" t="str">
        <f t="shared" si="13"/>
        <v>Thursday</v>
      </c>
    </row>
    <row r="89" spans="1:21" x14ac:dyDescent="0.2">
      <c r="A89" s="15" t="s">
        <v>308</v>
      </c>
      <c r="B89" s="15" t="s">
        <v>551</v>
      </c>
      <c r="C89" s="15" t="s">
        <v>38</v>
      </c>
      <c r="D89" s="15" t="s">
        <v>27</v>
      </c>
      <c r="E89" s="15" t="s">
        <v>32</v>
      </c>
      <c r="F89" s="15" t="s">
        <v>17</v>
      </c>
      <c r="G89" s="15" t="s">
        <v>51</v>
      </c>
      <c r="H89" s="15">
        <v>41</v>
      </c>
      <c r="I89" s="17">
        <v>39931</v>
      </c>
      <c r="J89" s="15">
        <v>69803</v>
      </c>
      <c r="K89" s="15">
        <v>0</v>
      </c>
      <c r="L89" s="15" t="s">
        <v>52</v>
      </c>
      <c r="M89" s="15" t="s">
        <v>81</v>
      </c>
      <c r="N89" s="17" t="s">
        <v>21</v>
      </c>
      <c r="O89" s="18" t="str">
        <f t="shared" si="7"/>
        <v>Active</v>
      </c>
      <c r="P89" s="19">
        <f t="shared" si="8"/>
        <v>1</v>
      </c>
      <c r="Q89" s="20">
        <f t="shared" si="9"/>
        <v>0</v>
      </c>
      <c r="R89" s="20">
        <f t="shared" si="10"/>
        <v>69803</v>
      </c>
      <c r="S89" s="19">
        <f t="shared" si="11"/>
        <v>2009</v>
      </c>
      <c r="T89" s="19">
        <f t="shared" si="12"/>
        <v>18</v>
      </c>
      <c r="U89" s="21" t="str">
        <f t="shared" si="13"/>
        <v>Tuesday</v>
      </c>
    </row>
    <row r="90" spans="1:21" x14ac:dyDescent="0.2">
      <c r="A90" s="15" t="s">
        <v>190</v>
      </c>
      <c r="B90" s="15" t="s">
        <v>552</v>
      </c>
      <c r="C90" s="15" t="s">
        <v>71</v>
      </c>
      <c r="D90" s="15" t="s">
        <v>27</v>
      </c>
      <c r="E90" s="15" t="s">
        <v>32</v>
      </c>
      <c r="F90" s="15" t="s">
        <v>17</v>
      </c>
      <c r="G90" s="15" t="s">
        <v>51</v>
      </c>
      <c r="H90" s="15">
        <v>48</v>
      </c>
      <c r="I90" s="17">
        <v>43650</v>
      </c>
      <c r="J90" s="15">
        <v>76588</v>
      </c>
      <c r="K90" s="15">
        <v>0</v>
      </c>
      <c r="L90" s="15" t="s">
        <v>52</v>
      </c>
      <c r="M90" s="15" t="s">
        <v>66</v>
      </c>
      <c r="N90" s="17" t="s">
        <v>21</v>
      </c>
      <c r="O90" s="18" t="str">
        <f t="shared" si="7"/>
        <v>Active</v>
      </c>
      <c r="P90" s="19">
        <f t="shared" si="8"/>
        <v>1</v>
      </c>
      <c r="Q90" s="20">
        <f t="shared" si="9"/>
        <v>0</v>
      </c>
      <c r="R90" s="20">
        <f t="shared" si="10"/>
        <v>76588</v>
      </c>
      <c r="S90" s="19">
        <f t="shared" si="11"/>
        <v>2019</v>
      </c>
      <c r="T90" s="19">
        <f t="shared" si="12"/>
        <v>27</v>
      </c>
      <c r="U90" s="21" t="str">
        <f t="shared" si="13"/>
        <v>Thursday</v>
      </c>
    </row>
    <row r="91" spans="1:21" x14ac:dyDescent="0.2">
      <c r="A91" s="15" t="s">
        <v>553</v>
      </c>
      <c r="B91" s="15" t="s">
        <v>554</v>
      </c>
      <c r="C91" s="15" t="s">
        <v>35</v>
      </c>
      <c r="D91" s="15" t="s">
        <v>27</v>
      </c>
      <c r="E91" s="15" t="s">
        <v>36</v>
      </c>
      <c r="F91" s="15" t="s">
        <v>28</v>
      </c>
      <c r="G91" s="15" t="s">
        <v>18</v>
      </c>
      <c r="H91" s="15">
        <v>29</v>
      </c>
      <c r="I91" s="17">
        <v>43444</v>
      </c>
      <c r="J91" s="15">
        <v>84596</v>
      </c>
      <c r="K91" s="15">
        <v>0</v>
      </c>
      <c r="L91" s="15" t="s">
        <v>19</v>
      </c>
      <c r="M91" s="15" t="s">
        <v>45</v>
      </c>
      <c r="N91" s="17" t="s">
        <v>21</v>
      </c>
      <c r="O91" s="18" t="str">
        <f t="shared" si="7"/>
        <v>Active</v>
      </c>
      <c r="P91" s="19">
        <f t="shared" si="8"/>
        <v>1</v>
      </c>
      <c r="Q91" s="20">
        <f t="shared" si="9"/>
        <v>0</v>
      </c>
      <c r="R91" s="20">
        <f t="shared" si="10"/>
        <v>84596</v>
      </c>
      <c r="S91" s="19">
        <f t="shared" si="11"/>
        <v>2018</v>
      </c>
      <c r="T91" s="19">
        <f t="shared" si="12"/>
        <v>50</v>
      </c>
      <c r="U91" s="21" t="str">
        <f t="shared" si="13"/>
        <v>Monday</v>
      </c>
    </row>
    <row r="92" spans="1:21" x14ac:dyDescent="0.2">
      <c r="A92" s="15" t="s">
        <v>555</v>
      </c>
      <c r="B92" s="15" t="s">
        <v>556</v>
      </c>
      <c r="C92" s="15" t="s">
        <v>62</v>
      </c>
      <c r="D92" s="15" t="s">
        <v>43</v>
      </c>
      <c r="E92" s="15" t="s">
        <v>16</v>
      </c>
      <c r="F92" s="15" t="s">
        <v>28</v>
      </c>
      <c r="G92" s="15" t="s">
        <v>24</v>
      </c>
      <c r="H92" s="15">
        <v>27</v>
      </c>
      <c r="I92" s="17">
        <v>43368</v>
      </c>
      <c r="J92" s="15">
        <v>114441</v>
      </c>
      <c r="K92" s="15">
        <v>0.1</v>
      </c>
      <c r="L92" s="15" t="s">
        <v>33</v>
      </c>
      <c r="M92" s="15" t="s">
        <v>80</v>
      </c>
      <c r="N92" s="17">
        <v>43821</v>
      </c>
      <c r="O92" s="18" t="str">
        <f t="shared" si="7"/>
        <v>Non-Active</v>
      </c>
      <c r="P92" s="19">
        <f t="shared" si="8"/>
        <v>0</v>
      </c>
      <c r="Q92" s="20">
        <f t="shared" si="9"/>
        <v>11444.1</v>
      </c>
      <c r="R92" s="20">
        <f t="shared" si="10"/>
        <v>125885.1</v>
      </c>
      <c r="S92" s="19">
        <f t="shared" si="11"/>
        <v>2018</v>
      </c>
      <c r="T92" s="19">
        <f t="shared" si="12"/>
        <v>39</v>
      </c>
      <c r="U92" s="21" t="str">
        <f t="shared" si="13"/>
        <v>Tuesday</v>
      </c>
    </row>
    <row r="93" spans="1:21" x14ac:dyDescent="0.2">
      <c r="A93" s="15" t="s">
        <v>358</v>
      </c>
      <c r="B93" s="15" t="s">
        <v>557</v>
      </c>
      <c r="C93" s="15" t="s">
        <v>61</v>
      </c>
      <c r="D93" s="15" t="s">
        <v>15</v>
      </c>
      <c r="E93" s="15" t="s">
        <v>44</v>
      </c>
      <c r="F93" s="15" t="s">
        <v>17</v>
      </c>
      <c r="G93" s="15" t="s">
        <v>24</v>
      </c>
      <c r="H93" s="15">
        <v>33</v>
      </c>
      <c r="I93" s="17">
        <v>43211</v>
      </c>
      <c r="J93" s="15">
        <v>140402</v>
      </c>
      <c r="K93" s="15">
        <v>0.15</v>
      </c>
      <c r="L93" s="15" t="s">
        <v>33</v>
      </c>
      <c r="M93" s="15" t="s">
        <v>60</v>
      </c>
      <c r="N93" s="17" t="s">
        <v>21</v>
      </c>
      <c r="O93" s="18" t="str">
        <f t="shared" si="7"/>
        <v>Active</v>
      </c>
      <c r="P93" s="19">
        <f t="shared" si="8"/>
        <v>1</v>
      </c>
      <c r="Q93" s="20">
        <f t="shared" si="9"/>
        <v>21060.3</v>
      </c>
      <c r="R93" s="20">
        <f t="shared" si="10"/>
        <v>161462.29999999999</v>
      </c>
      <c r="S93" s="19">
        <f t="shared" si="11"/>
        <v>2018</v>
      </c>
      <c r="T93" s="19">
        <f t="shared" si="12"/>
        <v>16</v>
      </c>
      <c r="U93" s="21" t="str">
        <f t="shared" si="13"/>
        <v>Saturday</v>
      </c>
    </row>
    <row r="94" spans="1:21" x14ac:dyDescent="0.2">
      <c r="A94" s="15" t="s">
        <v>558</v>
      </c>
      <c r="B94" s="15" t="s">
        <v>559</v>
      </c>
      <c r="C94" s="15" t="s">
        <v>64</v>
      </c>
      <c r="D94" s="15" t="s">
        <v>15</v>
      </c>
      <c r="E94" s="15" t="s">
        <v>32</v>
      </c>
      <c r="F94" s="15" t="s">
        <v>17</v>
      </c>
      <c r="G94" s="15" t="s">
        <v>51</v>
      </c>
      <c r="H94" s="15">
        <v>26</v>
      </c>
      <c r="I94" s="17">
        <v>43578</v>
      </c>
      <c r="J94" s="15">
        <v>59817</v>
      </c>
      <c r="K94" s="15">
        <v>0</v>
      </c>
      <c r="L94" s="15" t="s">
        <v>52</v>
      </c>
      <c r="M94" s="15" t="s">
        <v>53</v>
      </c>
      <c r="N94" s="17" t="s">
        <v>21</v>
      </c>
      <c r="O94" s="18" t="str">
        <f t="shared" si="7"/>
        <v>Active</v>
      </c>
      <c r="P94" s="19">
        <f t="shared" si="8"/>
        <v>1</v>
      </c>
      <c r="Q94" s="20">
        <f t="shared" si="9"/>
        <v>0</v>
      </c>
      <c r="R94" s="20">
        <f t="shared" si="10"/>
        <v>59817</v>
      </c>
      <c r="S94" s="19">
        <f t="shared" si="11"/>
        <v>2019</v>
      </c>
      <c r="T94" s="19">
        <f t="shared" si="12"/>
        <v>17</v>
      </c>
      <c r="U94" s="21" t="str">
        <f t="shared" si="13"/>
        <v>Tuesday</v>
      </c>
    </row>
    <row r="95" spans="1:21" x14ac:dyDescent="0.2">
      <c r="A95" s="15" t="s">
        <v>560</v>
      </c>
      <c r="B95" s="15" t="s">
        <v>561</v>
      </c>
      <c r="C95" s="15" t="s">
        <v>94</v>
      </c>
      <c r="D95" s="15" t="s">
        <v>50</v>
      </c>
      <c r="E95" s="15" t="s">
        <v>36</v>
      </c>
      <c r="F95" s="15" t="s">
        <v>28</v>
      </c>
      <c r="G95" s="15" t="s">
        <v>24</v>
      </c>
      <c r="H95" s="15">
        <v>31</v>
      </c>
      <c r="I95" s="17">
        <v>42938</v>
      </c>
      <c r="J95" s="15">
        <v>55854</v>
      </c>
      <c r="K95" s="15">
        <v>0</v>
      </c>
      <c r="L95" s="15" t="s">
        <v>19</v>
      </c>
      <c r="M95" s="15" t="s">
        <v>25</v>
      </c>
      <c r="N95" s="17" t="s">
        <v>21</v>
      </c>
      <c r="O95" s="18" t="str">
        <f t="shared" si="7"/>
        <v>Active</v>
      </c>
      <c r="P95" s="19">
        <f t="shared" si="8"/>
        <v>1</v>
      </c>
      <c r="Q95" s="20">
        <f t="shared" si="9"/>
        <v>0</v>
      </c>
      <c r="R95" s="20">
        <f t="shared" si="10"/>
        <v>55854</v>
      </c>
      <c r="S95" s="19">
        <f t="shared" si="11"/>
        <v>2017</v>
      </c>
      <c r="T95" s="19">
        <f t="shared" si="12"/>
        <v>29</v>
      </c>
      <c r="U95" s="21" t="str">
        <f t="shared" si="13"/>
        <v>Saturday</v>
      </c>
    </row>
    <row r="96" spans="1:21" x14ac:dyDescent="0.2">
      <c r="A96" s="15" t="s">
        <v>562</v>
      </c>
      <c r="B96" s="15" t="s">
        <v>563</v>
      </c>
      <c r="C96" s="15" t="s">
        <v>77</v>
      </c>
      <c r="D96" s="15" t="s">
        <v>23</v>
      </c>
      <c r="E96" s="15" t="s">
        <v>16</v>
      </c>
      <c r="F96" s="15" t="s">
        <v>28</v>
      </c>
      <c r="G96" s="15" t="s">
        <v>24</v>
      </c>
      <c r="H96" s="15">
        <v>53</v>
      </c>
      <c r="I96" s="17">
        <v>37576</v>
      </c>
      <c r="J96" s="15">
        <v>95998</v>
      </c>
      <c r="K96" s="15">
        <v>0</v>
      </c>
      <c r="L96" s="15" t="s">
        <v>19</v>
      </c>
      <c r="M96" s="15" t="s">
        <v>63</v>
      </c>
      <c r="N96" s="17" t="s">
        <v>21</v>
      </c>
      <c r="O96" s="18" t="str">
        <f t="shared" si="7"/>
        <v>Active</v>
      </c>
      <c r="P96" s="19">
        <f t="shared" si="8"/>
        <v>1</v>
      </c>
      <c r="Q96" s="20">
        <f t="shared" si="9"/>
        <v>0</v>
      </c>
      <c r="R96" s="20">
        <f t="shared" si="10"/>
        <v>95998</v>
      </c>
      <c r="S96" s="19">
        <f t="shared" si="11"/>
        <v>2002</v>
      </c>
      <c r="T96" s="19">
        <f t="shared" si="12"/>
        <v>46</v>
      </c>
      <c r="U96" s="21" t="str">
        <f t="shared" si="13"/>
        <v>Saturday</v>
      </c>
    </row>
    <row r="97" spans="1:21" x14ac:dyDescent="0.2">
      <c r="A97" s="15" t="s">
        <v>564</v>
      </c>
      <c r="B97" s="15" t="s">
        <v>565</v>
      </c>
      <c r="C97" s="15" t="s">
        <v>61</v>
      </c>
      <c r="D97" s="15" t="s">
        <v>50</v>
      </c>
      <c r="E97" s="15" t="s">
        <v>36</v>
      </c>
      <c r="F97" s="15" t="s">
        <v>17</v>
      </c>
      <c r="G97" s="15" t="s">
        <v>24</v>
      </c>
      <c r="H97" s="15">
        <v>34</v>
      </c>
      <c r="I97" s="17">
        <v>42116</v>
      </c>
      <c r="J97" s="15">
        <v>154941</v>
      </c>
      <c r="K97" s="15">
        <v>0.13</v>
      </c>
      <c r="L97" s="15" t="s">
        <v>19</v>
      </c>
      <c r="M97" s="15" t="s">
        <v>39</v>
      </c>
      <c r="N97" s="17" t="s">
        <v>21</v>
      </c>
      <c r="O97" s="18" t="str">
        <f t="shared" si="7"/>
        <v>Active</v>
      </c>
      <c r="P97" s="19">
        <f t="shared" si="8"/>
        <v>1</v>
      </c>
      <c r="Q97" s="20">
        <f t="shared" si="9"/>
        <v>20142.330000000002</v>
      </c>
      <c r="R97" s="20">
        <f t="shared" si="10"/>
        <v>175083.33000000002</v>
      </c>
      <c r="S97" s="19">
        <f t="shared" si="11"/>
        <v>2015</v>
      </c>
      <c r="T97" s="19">
        <f t="shared" si="12"/>
        <v>17</v>
      </c>
      <c r="U97" s="21" t="str">
        <f t="shared" si="13"/>
        <v>Wednesday</v>
      </c>
    </row>
    <row r="98" spans="1:21" x14ac:dyDescent="0.2">
      <c r="A98" s="15" t="s">
        <v>566</v>
      </c>
      <c r="B98" s="15" t="s">
        <v>496</v>
      </c>
      <c r="C98" s="15" t="s">
        <v>14</v>
      </c>
      <c r="D98" s="15" t="s">
        <v>15</v>
      </c>
      <c r="E98" s="15" t="s">
        <v>44</v>
      </c>
      <c r="F98" s="15" t="s">
        <v>17</v>
      </c>
      <c r="G98" s="15" t="s">
        <v>24</v>
      </c>
      <c r="H98" s="15">
        <v>54</v>
      </c>
      <c r="I98" s="17">
        <v>40734</v>
      </c>
      <c r="J98" s="15">
        <v>247022</v>
      </c>
      <c r="K98" s="15">
        <v>0.3</v>
      </c>
      <c r="L98" s="15" t="s">
        <v>33</v>
      </c>
      <c r="M98" s="15" t="s">
        <v>60</v>
      </c>
      <c r="N98" s="17" t="s">
        <v>21</v>
      </c>
      <c r="O98" s="18" t="str">
        <f t="shared" si="7"/>
        <v>Active</v>
      </c>
      <c r="P98" s="19">
        <f t="shared" si="8"/>
        <v>1</v>
      </c>
      <c r="Q98" s="20">
        <f t="shared" si="9"/>
        <v>74106.599999999991</v>
      </c>
      <c r="R98" s="20">
        <f t="shared" si="10"/>
        <v>321128.59999999998</v>
      </c>
      <c r="S98" s="19">
        <f t="shared" si="11"/>
        <v>2011</v>
      </c>
      <c r="T98" s="19">
        <f t="shared" si="12"/>
        <v>29</v>
      </c>
      <c r="U98" s="21" t="str">
        <f t="shared" si="13"/>
        <v>Sunday</v>
      </c>
    </row>
    <row r="99" spans="1:21" x14ac:dyDescent="0.2">
      <c r="A99" s="15" t="s">
        <v>567</v>
      </c>
      <c r="B99" s="15" t="s">
        <v>568</v>
      </c>
      <c r="C99" s="15" t="s">
        <v>71</v>
      </c>
      <c r="D99" s="15" t="s">
        <v>27</v>
      </c>
      <c r="E99" s="15" t="s">
        <v>36</v>
      </c>
      <c r="F99" s="15" t="s">
        <v>17</v>
      </c>
      <c r="G99" s="15" t="s">
        <v>51</v>
      </c>
      <c r="H99" s="15">
        <v>32</v>
      </c>
      <c r="I99" s="17">
        <v>44474</v>
      </c>
      <c r="J99" s="15">
        <v>88072</v>
      </c>
      <c r="K99" s="15">
        <v>0</v>
      </c>
      <c r="L99" s="15" t="s">
        <v>52</v>
      </c>
      <c r="M99" s="15" t="s">
        <v>53</v>
      </c>
      <c r="N99" s="17" t="s">
        <v>21</v>
      </c>
      <c r="O99" s="18" t="str">
        <f t="shared" si="7"/>
        <v>Active</v>
      </c>
      <c r="P99" s="19">
        <f t="shared" si="8"/>
        <v>1</v>
      </c>
      <c r="Q99" s="20">
        <f t="shared" si="9"/>
        <v>0</v>
      </c>
      <c r="R99" s="20">
        <f t="shared" si="10"/>
        <v>88072</v>
      </c>
      <c r="S99" s="19">
        <f t="shared" si="11"/>
        <v>2021</v>
      </c>
      <c r="T99" s="19">
        <f t="shared" si="12"/>
        <v>41</v>
      </c>
      <c r="U99" s="21" t="str">
        <f t="shared" si="13"/>
        <v>Tuesday</v>
      </c>
    </row>
    <row r="100" spans="1:21" x14ac:dyDescent="0.2">
      <c r="A100" s="15" t="s">
        <v>241</v>
      </c>
      <c r="B100" s="15" t="s">
        <v>569</v>
      </c>
      <c r="C100" s="15" t="s">
        <v>56</v>
      </c>
      <c r="D100" s="15" t="s">
        <v>27</v>
      </c>
      <c r="E100" s="15" t="s">
        <v>16</v>
      </c>
      <c r="F100" s="15" t="s">
        <v>28</v>
      </c>
      <c r="G100" s="15" t="s">
        <v>24</v>
      </c>
      <c r="H100" s="15">
        <v>28</v>
      </c>
      <c r="I100" s="17">
        <v>43977</v>
      </c>
      <c r="J100" s="15">
        <v>67925</v>
      </c>
      <c r="K100" s="15">
        <v>0.08</v>
      </c>
      <c r="L100" s="15" t="s">
        <v>33</v>
      </c>
      <c r="M100" s="15" t="s">
        <v>74</v>
      </c>
      <c r="N100" s="17" t="s">
        <v>21</v>
      </c>
      <c r="O100" s="18" t="str">
        <f t="shared" si="7"/>
        <v>Active</v>
      </c>
      <c r="P100" s="19">
        <f t="shared" si="8"/>
        <v>1</v>
      </c>
      <c r="Q100" s="20">
        <f t="shared" si="9"/>
        <v>5434</v>
      </c>
      <c r="R100" s="20">
        <f t="shared" si="10"/>
        <v>73359</v>
      </c>
      <c r="S100" s="19">
        <f t="shared" si="11"/>
        <v>2020</v>
      </c>
      <c r="T100" s="19">
        <f t="shared" si="12"/>
        <v>22</v>
      </c>
      <c r="U100" s="21" t="str">
        <f t="shared" si="13"/>
        <v>Tuesday</v>
      </c>
    </row>
    <row r="101" spans="1:21" x14ac:dyDescent="0.2">
      <c r="A101" s="15" t="s">
        <v>570</v>
      </c>
      <c r="B101" s="15" t="s">
        <v>571</v>
      </c>
      <c r="C101" s="15" t="s">
        <v>14</v>
      </c>
      <c r="D101" s="15" t="s">
        <v>50</v>
      </c>
      <c r="E101" s="15" t="s">
        <v>36</v>
      </c>
      <c r="F101" s="15" t="s">
        <v>17</v>
      </c>
      <c r="G101" s="15" t="s">
        <v>18</v>
      </c>
      <c r="H101" s="15">
        <v>31</v>
      </c>
      <c r="I101" s="17">
        <v>44063</v>
      </c>
      <c r="J101" s="15">
        <v>219693</v>
      </c>
      <c r="K101" s="15">
        <v>0.3</v>
      </c>
      <c r="L101" s="15" t="s">
        <v>19</v>
      </c>
      <c r="M101" s="15" t="s">
        <v>25</v>
      </c>
      <c r="N101" s="17" t="s">
        <v>21</v>
      </c>
      <c r="O101" s="18" t="str">
        <f t="shared" si="7"/>
        <v>Active</v>
      </c>
      <c r="P101" s="19">
        <f t="shared" si="8"/>
        <v>1</v>
      </c>
      <c r="Q101" s="20">
        <f t="shared" si="9"/>
        <v>65907.899999999994</v>
      </c>
      <c r="R101" s="20">
        <f t="shared" si="10"/>
        <v>285600.90000000002</v>
      </c>
      <c r="S101" s="19">
        <f t="shared" si="11"/>
        <v>2020</v>
      </c>
      <c r="T101" s="19">
        <f t="shared" si="12"/>
        <v>34</v>
      </c>
      <c r="U101" s="21" t="str">
        <f t="shared" si="13"/>
        <v>Thursday</v>
      </c>
    </row>
    <row r="102" spans="1:21" x14ac:dyDescent="0.2">
      <c r="A102" s="15" t="s">
        <v>572</v>
      </c>
      <c r="B102" s="15" t="s">
        <v>573</v>
      </c>
      <c r="C102" s="15" t="s">
        <v>58</v>
      </c>
      <c r="D102" s="15" t="s">
        <v>31</v>
      </c>
      <c r="E102" s="15" t="s">
        <v>16</v>
      </c>
      <c r="F102" s="15" t="s">
        <v>17</v>
      </c>
      <c r="G102" s="15" t="s">
        <v>18</v>
      </c>
      <c r="H102" s="15">
        <v>45</v>
      </c>
      <c r="I102" s="17">
        <v>41386</v>
      </c>
      <c r="J102" s="15">
        <v>61773</v>
      </c>
      <c r="K102" s="15">
        <v>0</v>
      </c>
      <c r="L102" s="15" t="s">
        <v>19</v>
      </c>
      <c r="M102" s="15" t="s">
        <v>63</v>
      </c>
      <c r="N102" s="17" t="s">
        <v>21</v>
      </c>
      <c r="O102" s="18" t="str">
        <f t="shared" si="7"/>
        <v>Active</v>
      </c>
      <c r="P102" s="19">
        <f t="shared" si="8"/>
        <v>1</v>
      </c>
      <c r="Q102" s="20">
        <f t="shared" si="9"/>
        <v>0</v>
      </c>
      <c r="R102" s="20">
        <f t="shared" si="10"/>
        <v>61773</v>
      </c>
      <c r="S102" s="19">
        <f t="shared" si="11"/>
        <v>2013</v>
      </c>
      <c r="T102" s="19">
        <f t="shared" si="12"/>
        <v>17</v>
      </c>
      <c r="U102" s="21" t="str">
        <f t="shared" si="13"/>
        <v>Monday</v>
      </c>
    </row>
    <row r="103" spans="1:21" x14ac:dyDescent="0.2">
      <c r="A103" s="15" t="s">
        <v>400</v>
      </c>
      <c r="B103" s="15" t="s">
        <v>574</v>
      </c>
      <c r="C103" s="15" t="s">
        <v>56</v>
      </c>
      <c r="D103" s="15" t="s">
        <v>27</v>
      </c>
      <c r="E103" s="15" t="s">
        <v>44</v>
      </c>
      <c r="F103" s="15" t="s">
        <v>17</v>
      </c>
      <c r="G103" s="15" t="s">
        <v>24</v>
      </c>
      <c r="H103" s="15">
        <v>48</v>
      </c>
      <c r="I103" s="17">
        <v>39091</v>
      </c>
      <c r="J103" s="15">
        <v>74546</v>
      </c>
      <c r="K103" s="15">
        <v>0.09</v>
      </c>
      <c r="L103" s="15" t="s">
        <v>19</v>
      </c>
      <c r="M103" s="15" t="s">
        <v>63</v>
      </c>
      <c r="N103" s="17" t="s">
        <v>21</v>
      </c>
      <c r="O103" s="18" t="str">
        <f t="shared" si="7"/>
        <v>Active</v>
      </c>
      <c r="P103" s="19">
        <f t="shared" si="8"/>
        <v>1</v>
      </c>
      <c r="Q103" s="20">
        <f t="shared" si="9"/>
        <v>6709.1399999999994</v>
      </c>
      <c r="R103" s="20">
        <f t="shared" si="10"/>
        <v>81255.14</v>
      </c>
      <c r="S103" s="19">
        <f t="shared" si="11"/>
        <v>2007</v>
      </c>
      <c r="T103" s="19">
        <f t="shared" si="12"/>
        <v>2</v>
      </c>
      <c r="U103" s="21" t="str">
        <f t="shared" si="13"/>
        <v>Tuesday</v>
      </c>
    </row>
    <row r="104" spans="1:21" x14ac:dyDescent="0.2">
      <c r="A104" s="15" t="s">
        <v>291</v>
      </c>
      <c r="B104" s="15" t="s">
        <v>575</v>
      </c>
      <c r="C104" s="15" t="s">
        <v>86</v>
      </c>
      <c r="D104" s="15" t="s">
        <v>31</v>
      </c>
      <c r="E104" s="15" t="s">
        <v>44</v>
      </c>
      <c r="F104" s="15" t="s">
        <v>28</v>
      </c>
      <c r="G104" s="15" t="s">
        <v>47</v>
      </c>
      <c r="H104" s="15">
        <v>56</v>
      </c>
      <c r="I104" s="17">
        <v>42031</v>
      </c>
      <c r="J104" s="15">
        <v>62575</v>
      </c>
      <c r="K104" s="15">
        <v>0</v>
      </c>
      <c r="L104" s="15" t="s">
        <v>19</v>
      </c>
      <c r="M104" s="15" t="s">
        <v>45</v>
      </c>
      <c r="N104" s="17" t="s">
        <v>21</v>
      </c>
      <c r="O104" s="18" t="str">
        <f t="shared" si="7"/>
        <v>Active</v>
      </c>
      <c r="P104" s="19">
        <f t="shared" si="8"/>
        <v>1</v>
      </c>
      <c r="Q104" s="20">
        <f t="shared" si="9"/>
        <v>0</v>
      </c>
      <c r="R104" s="20">
        <f t="shared" si="10"/>
        <v>62575</v>
      </c>
      <c r="S104" s="19">
        <f t="shared" si="11"/>
        <v>2015</v>
      </c>
      <c r="T104" s="19">
        <f t="shared" si="12"/>
        <v>5</v>
      </c>
      <c r="U104" s="21" t="str">
        <f t="shared" si="13"/>
        <v>Tuesday</v>
      </c>
    </row>
    <row r="105" spans="1:21" x14ac:dyDescent="0.2">
      <c r="A105" s="15" t="s">
        <v>576</v>
      </c>
      <c r="B105" s="15" t="s">
        <v>577</v>
      </c>
      <c r="C105" s="15" t="s">
        <v>40</v>
      </c>
      <c r="D105" s="15" t="s">
        <v>23</v>
      </c>
      <c r="E105" s="15" t="s">
        <v>32</v>
      </c>
      <c r="F105" s="15" t="s">
        <v>17</v>
      </c>
      <c r="G105" s="15" t="s">
        <v>24</v>
      </c>
      <c r="H105" s="15">
        <v>27</v>
      </c>
      <c r="I105" s="17">
        <v>44250</v>
      </c>
      <c r="J105" s="15">
        <v>199041</v>
      </c>
      <c r="K105" s="15">
        <v>0.16</v>
      </c>
      <c r="L105" s="15" t="s">
        <v>33</v>
      </c>
      <c r="M105" s="15" t="s">
        <v>60</v>
      </c>
      <c r="N105" s="17" t="s">
        <v>21</v>
      </c>
      <c r="O105" s="18" t="str">
        <f t="shared" si="7"/>
        <v>Active</v>
      </c>
      <c r="P105" s="19">
        <f t="shared" si="8"/>
        <v>1</v>
      </c>
      <c r="Q105" s="20">
        <f t="shared" si="9"/>
        <v>31846.560000000001</v>
      </c>
      <c r="R105" s="20">
        <f t="shared" si="10"/>
        <v>230887.56</v>
      </c>
      <c r="S105" s="19">
        <f t="shared" si="11"/>
        <v>2021</v>
      </c>
      <c r="T105" s="19">
        <f t="shared" si="12"/>
        <v>9</v>
      </c>
      <c r="U105" s="21" t="str">
        <f t="shared" si="13"/>
        <v>Tuesday</v>
      </c>
    </row>
    <row r="106" spans="1:21" x14ac:dyDescent="0.2">
      <c r="A106" s="15" t="s">
        <v>578</v>
      </c>
      <c r="B106" s="15" t="s">
        <v>579</v>
      </c>
      <c r="C106" s="15" t="s">
        <v>64</v>
      </c>
      <c r="D106" s="15" t="s">
        <v>65</v>
      </c>
      <c r="E106" s="15" t="s">
        <v>44</v>
      </c>
      <c r="F106" s="15" t="s">
        <v>28</v>
      </c>
      <c r="G106" s="15" t="s">
        <v>18</v>
      </c>
      <c r="H106" s="15">
        <v>55</v>
      </c>
      <c r="I106" s="17">
        <v>39177</v>
      </c>
      <c r="J106" s="15">
        <v>52310</v>
      </c>
      <c r="K106" s="15">
        <v>0</v>
      </c>
      <c r="L106" s="15" t="s">
        <v>19</v>
      </c>
      <c r="M106" s="15" t="s">
        <v>45</v>
      </c>
      <c r="N106" s="17">
        <v>43385</v>
      </c>
      <c r="O106" s="18" t="str">
        <f t="shared" si="7"/>
        <v>Non-Active</v>
      </c>
      <c r="P106" s="19">
        <f t="shared" si="8"/>
        <v>0</v>
      </c>
      <c r="Q106" s="20">
        <f t="shared" si="9"/>
        <v>0</v>
      </c>
      <c r="R106" s="20">
        <f t="shared" si="10"/>
        <v>52310</v>
      </c>
      <c r="S106" s="19">
        <f t="shared" si="11"/>
        <v>2007</v>
      </c>
      <c r="T106" s="19">
        <f t="shared" si="12"/>
        <v>14</v>
      </c>
      <c r="U106" s="21" t="str">
        <f t="shared" si="13"/>
        <v>Thursday</v>
      </c>
    </row>
    <row r="107" spans="1:21" x14ac:dyDescent="0.2">
      <c r="A107" s="15" t="s">
        <v>580</v>
      </c>
      <c r="B107" s="15" t="s">
        <v>581</v>
      </c>
      <c r="C107" s="15" t="s">
        <v>61</v>
      </c>
      <c r="D107" s="15" t="s">
        <v>15</v>
      </c>
      <c r="E107" s="15" t="s">
        <v>44</v>
      </c>
      <c r="F107" s="15" t="s">
        <v>28</v>
      </c>
      <c r="G107" s="15" t="s">
        <v>47</v>
      </c>
      <c r="H107" s="15">
        <v>64</v>
      </c>
      <c r="I107" s="17">
        <v>41454</v>
      </c>
      <c r="J107" s="15">
        <v>159571</v>
      </c>
      <c r="K107" s="15">
        <v>0.1</v>
      </c>
      <c r="L107" s="15" t="s">
        <v>19</v>
      </c>
      <c r="M107" s="15" t="s">
        <v>29</v>
      </c>
      <c r="N107" s="17" t="s">
        <v>21</v>
      </c>
      <c r="O107" s="18" t="str">
        <f t="shared" si="7"/>
        <v>Active</v>
      </c>
      <c r="P107" s="19">
        <f t="shared" si="8"/>
        <v>1</v>
      </c>
      <c r="Q107" s="20">
        <f t="shared" si="9"/>
        <v>15957.1</v>
      </c>
      <c r="R107" s="20">
        <f t="shared" si="10"/>
        <v>175528.1</v>
      </c>
      <c r="S107" s="19">
        <f t="shared" si="11"/>
        <v>2013</v>
      </c>
      <c r="T107" s="19">
        <f t="shared" si="12"/>
        <v>26</v>
      </c>
      <c r="U107" s="21" t="str">
        <f t="shared" si="13"/>
        <v>Saturday</v>
      </c>
    </row>
    <row r="108" spans="1:21" x14ac:dyDescent="0.2">
      <c r="A108" s="15" t="s">
        <v>582</v>
      </c>
      <c r="B108" s="15" t="s">
        <v>583</v>
      </c>
      <c r="C108" s="15" t="s">
        <v>129</v>
      </c>
      <c r="D108" s="15" t="s">
        <v>31</v>
      </c>
      <c r="E108" s="15" t="s">
        <v>16</v>
      </c>
      <c r="F108" s="15" t="s">
        <v>17</v>
      </c>
      <c r="G108" s="15" t="s">
        <v>51</v>
      </c>
      <c r="H108" s="15">
        <v>50</v>
      </c>
      <c r="I108" s="17">
        <v>35726</v>
      </c>
      <c r="J108" s="15">
        <v>91763</v>
      </c>
      <c r="K108" s="15">
        <v>0</v>
      </c>
      <c r="L108" s="15" t="s">
        <v>19</v>
      </c>
      <c r="M108" s="15" t="s">
        <v>25</v>
      </c>
      <c r="N108" s="17" t="s">
        <v>21</v>
      </c>
      <c r="O108" s="18" t="str">
        <f t="shared" si="7"/>
        <v>Active</v>
      </c>
      <c r="P108" s="19">
        <f t="shared" si="8"/>
        <v>1</v>
      </c>
      <c r="Q108" s="20">
        <f t="shared" si="9"/>
        <v>0</v>
      </c>
      <c r="R108" s="20">
        <f t="shared" si="10"/>
        <v>91763</v>
      </c>
      <c r="S108" s="19">
        <f t="shared" si="11"/>
        <v>1997</v>
      </c>
      <c r="T108" s="19">
        <f t="shared" si="12"/>
        <v>43</v>
      </c>
      <c r="U108" s="21" t="str">
        <f t="shared" si="13"/>
        <v>Thursday</v>
      </c>
    </row>
    <row r="109" spans="1:21" x14ac:dyDescent="0.2">
      <c r="A109" s="15" t="s">
        <v>292</v>
      </c>
      <c r="B109" s="15" t="s">
        <v>584</v>
      </c>
      <c r="C109" s="15" t="s">
        <v>86</v>
      </c>
      <c r="D109" s="15" t="s">
        <v>31</v>
      </c>
      <c r="E109" s="15" t="s">
        <v>32</v>
      </c>
      <c r="F109" s="15" t="s">
        <v>17</v>
      </c>
      <c r="G109" s="15" t="s">
        <v>18</v>
      </c>
      <c r="H109" s="15">
        <v>51</v>
      </c>
      <c r="I109" s="17">
        <v>35055</v>
      </c>
      <c r="J109" s="15">
        <v>96475</v>
      </c>
      <c r="K109" s="15">
        <v>0</v>
      </c>
      <c r="L109" s="15" t="s">
        <v>19</v>
      </c>
      <c r="M109" s="15" t="s">
        <v>25</v>
      </c>
      <c r="N109" s="17" t="s">
        <v>21</v>
      </c>
      <c r="O109" s="18" t="str">
        <f t="shared" si="7"/>
        <v>Active</v>
      </c>
      <c r="P109" s="19">
        <f t="shared" si="8"/>
        <v>1</v>
      </c>
      <c r="Q109" s="20">
        <f t="shared" si="9"/>
        <v>0</v>
      </c>
      <c r="R109" s="20">
        <f t="shared" si="10"/>
        <v>96475</v>
      </c>
      <c r="S109" s="19">
        <f t="shared" si="11"/>
        <v>1995</v>
      </c>
      <c r="T109" s="19">
        <f t="shared" si="12"/>
        <v>51</v>
      </c>
      <c r="U109" s="21" t="str">
        <f t="shared" si="13"/>
        <v>Friday</v>
      </c>
    </row>
    <row r="110" spans="1:21" x14ac:dyDescent="0.2">
      <c r="A110" s="15" t="s">
        <v>585</v>
      </c>
      <c r="B110" s="15" t="s">
        <v>586</v>
      </c>
      <c r="C110" s="15" t="s">
        <v>84</v>
      </c>
      <c r="D110" s="15" t="s">
        <v>31</v>
      </c>
      <c r="E110" s="15" t="s">
        <v>36</v>
      </c>
      <c r="F110" s="15" t="s">
        <v>28</v>
      </c>
      <c r="G110" s="15" t="s">
        <v>18</v>
      </c>
      <c r="H110" s="15">
        <v>36</v>
      </c>
      <c r="I110" s="17">
        <v>42706</v>
      </c>
      <c r="J110" s="15">
        <v>113781</v>
      </c>
      <c r="K110" s="15">
        <v>0</v>
      </c>
      <c r="L110" s="15" t="s">
        <v>19</v>
      </c>
      <c r="M110" s="15" t="s">
        <v>29</v>
      </c>
      <c r="N110" s="17" t="s">
        <v>21</v>
      </c>
      <c r="O110" s="18" t="str">
        <f t="shared" si="7"/>
        <v>Active</v>
      </c>
      <c r="P110" s="19">
        <f t="shared" si="8"/>
        <v>1</v>
      </c>
      <c r="Q110" s="20">
        <f t="shared" si="9"/>
        <v>0</v>
      </c>
      <c r="R110" s="20">
        <f t="shared" si="10"/>
        <v>113781</v>
      </c>
      <c r="S110" s="19">
        <f t="shared" si="11"/>
        <v>2016</v>
      </c>
      <c r="T110" s="19">
        <f t="shared" si="12"/>
        <v>49</v>
      </c>
      <c r="U110" s="21" t="str">
        <f t="shared" si="13"/>
        <v>Friday</v>
      </c>
    </row>
    <row r="111" spans="1:21" x14ac:dyDescent="0.2">
      <c r="A111" s="15" t="s">
        <v>155</v>
      </c>
      <c r="B111" s="15" t="s">
        <v>587</v>
      </c>
      <c r="C111" s="15" t="s">
        <v>40</v>
      </c>
      <c r="D111" s="15" t="s">
        <v>15</v>
      </c>
      <c r="E111" s="15" t="s">
        <v>16</v>
      </c>
      <c r="F111" s="15" t="s">
        <v>28</v>
      </c>
      <c r="G111" s="15" t="s">
        <v>24</v>
      </c>
      <c r="H111" s="15">
        <v>42</v>
      </c>
      <c r="I111" s="17">
        <v>37636</v>
      </c>
      <c r="J111" s="15">
        <v>166599</v>
      </c>
      <c r="K111" s="15">
        <v>0.26</v>
      </c>
      <c r="L111" s="15" t="s">
        <v>19</v>
      </c>
      <c r="M111" s="15" t="s">
        <v>63</v>
      </c>
      <c r="N111" s="17" t="s">
        <v>21</v>
      </c>
      <c r="O111" s="18" t="str">
        <f t="shared" si="7"/>
        <v>Active</v>
      </c>
      <c r="P111" s="19">
        <f t="shared" si="8"/>
        <v>1</v>
      </c>
      <c r="Q111" s="20">
        <f t="shared" si="9"/>
        <v>43315.74</v>
      </c>
      <c r="R111" s="20">
        <f t="shared" si="10"/>
        <v>209914.74</v>
      </c>
      <c r="S111" s="19">
        <f t="shared" si="11"/>
        <v>2003</v>
      </c>
      <c r="T111" s="19">
        <f t="shared" si="12"/>
        <v>3</v>
      </c>
      <c r="U111" s="21" t="str">
        <f t="shared" si="13"/>
        <v>Wednesday</v>
      </c>
    </row>
    <row r="112" spans="1:21" x14ac:dyDescent="0.2">
      <c r="A112" s="15" t="s">
        <v>228</v>
      </c>
      <c r="B112" s="15" t="s">
        <v>588</v>
      </c>
      <c r="C112" s="15" t="s">
        <v>49</v>
      </c>
      <c r="D112" s="15" t="s">
        <v>50</v>
      </c>
      <c r="E112" s="15" t="s">
        <v>32</v>
      </c>
      <c r="F112" s="15" t="s">
        <v>17</v>
      </c>
      <c r="G112" s="15" t="s">
        <v>24</v>
      </c>
      <c r="H112" s="15">
        <v>41</v>
      </c>
      <c r="I112" s="17">
        <v>38398</v>
      </c>
      <c r="J112" s="15">
        <v>95372</v>
      </c>
      <c r="K112" s="15">
        <v>0</v>
      </c>
      <c r="L112" s="15" t="s">
        <v>33</v>
      </c>
      <c r="M112" s="15" t="s">
        <v>74</v>
      </c>
      <c r="N112" s="17" t="s">
        <v>21</v>
      </c>
      <c r="O112" s="18" t="str">
        <f t="shared" si="7"/>
        <v>Active</v>
      </c>
      <c r="P112" s="19">
        <f t="shared" si="8"/>
        <v>1</v>
      </c>
      <c r="Q112" s="20">
        <f t="shared" si="9"/>
        <v>0</v>
      </c>
      <c r="R112" s="20">
        <f t="shared" si="10"/>
        <v>95372</v>
      </c>
      <c r="S112" s="19">
        <f t="shared" si="11"/>
        <v>2005</v>
      </c>
      <c r="T112" s="19">
        <f t="shared" si="12"/>
        <v>8</v>
      </c>
      <c r="U112" s="21" t="str">
        <f t="shared" si="13"/>
        <v>Tuesday</v>
      </c>
    </row>
    <row r="113" spans="1:21" x14ac:dyDescent="0.2">
      <c r="A113" s="15" t="s">
        <v>589</v>
      </c>
      <c r="B113" s="15" t="s">
        <v>590</v>
      </c>
      <c r="C113" s="15" t="s">
        <v>40</v>
      </c>
      <c r="D113" s="15" t="s">
        <v>27</v>
      </c>
      <c r="E113" s="15" t="s">
        <v>16</v>
      </c>
      <c r="F113" s="15" t="s">
        <v>17</v>
      </c>
      <c r="G113" s="15" t="s">
        <v>24</v>
      </c>
      <c r="H113" s="15">
        <v>29</v>
      </c>
      <c r="I113" s="17">
        <v>44052</v>
      </c>
      <c r="J113" s="15">
        <v>161203</v>
      </c>
      <c r="K113" s="15">
        <v>0.15</v>
      </c>
      <c r="L113" s="15" t="s">
        <v>33</v>
      </c>
      <c r="M113" s="15" t="s">
        <v>34</v>
      </c>
      <c r="N113" s="17" t="s">
        <v>21</v>
      </c>
      <c r="O113" s="18" t="str">
        <f t="shared" si="7"/>
        <v>Active</v>
      </c>
      <c r="P113" s="19">
        <f t="shared" si="8"/>
        <v>1</v>
      </c>
      <c r="Q113" s="20">
        <f t="shared" si="9"/>
        <v>24180.45</v>
      </c>
      <c r="R113" s="20">
        <f t="shared" si="10"/>
        <v>185383.45</v>
      </c>
      <c r="S113" s="19">
        <f t="shared" si="11"/>
        <v>2020</v>
      </c>
      <c r="T113" s="19">
        <f t="shared" si="12"/>
        <v>33</v>
      </c>
      <c r="U113" s="21" t="str">
        <f t="shared" si="13"/>
        <v>Sunday</v>
      </c>
    </row>
    <row r="114" spans="1:21" x14ac:dyDescent="0.2">
      <c r="A114" s="15" t="s">
        <v>591</v>
      </c>
      <c r="B114" s="15" t="s">
        <v>592</v>
      </c>
      <c r="C114" s="15" t="s">
        <v>98</v>
      </c>
      <c r="D114" s="15" t="s">
        <v>27</v>
      </c>
      <c r="E114" s="15" t="s">
        <v>36</v>
      </c>
      <c r="F114" s="15" t="s">
        <v>17</v>
      </c>
      <c r="G114" s="15" t="s">
        <v>18</v>
      </c>
      <c r="H114" s="15">
        <v>44</v>
      </c>
      <c r="I114" s="17">
        <v>39064</v>
      </c>
      <c r="J114" s="15">
        <v>74738</v>
      </c>
      <c r="K114" s="15">
        <v>0</v>
      </c>
      <c r="L114" s="15" t="s">
        <v>19</v>
      </c>
      <c r="M114" s="15" t="s">
        <v>45</v>
      </c>
      <c r="N114" s="17" t="s">
        <v>21</v>
      </c>
      <c r="O114" s="18" t="str">
        <f t="shared" si="7"/>
        <v>Active</v>
      </c>
      <c r="P114" s="19">
        <f t="shared" si="8"/>
        <v>1</v>
      </c>
      <c r="Q114" s="20">
        <f t="shared" si="9"/>
        <v>0</v>
      </c>
      <c r="R114" s="20">
        <f t="shared" si="10"/>
        <v>74738</v>
      </c>
      <c r="S114" s="19">
        <f t="shared" si="11"/>
        <v>2006</v>
      </c>
      <c r="T114" s="19">
        <f t="shared" si="12"/>
        <v>50</v>
      </c>
      <c r="U114" s="21" t="str">
        <f t="shared" si="13"/>
        <v>Wednesday</v>
      </c>
    </row>
    <row r="115" spans="1:21" x14ac:dyDescent="0.2">
      <c r="A115" s="15" t="s">
        <v>236</v>
      </c>
      <c r="B115" s="15" t="s">
        <v>593</v>
      </c>
      <c r="C115" s="15" t="s">
        <v>40</v>
      </c>
      <c r="D115" s="15" t="s">
        <v>50</v>
      </c>
      <c r="E115" s="15" t="s">
        <v>16</v>
      </c>
      <c r="F115" s="15" t="s">
        <v>17</v>
      </c>
      <c r="G115" s="15" t="s">
        <v>24</v>
      </c>
      <c r="H115" s="15">
        <v>41</v>
      </c>
      <c r="I115" s="17">
        <v>43322</v>
      </c>
      <c r="J115" s="15">
        <v>171173</v>
      </c>
      <c r="K115" s="15">
        <v>0.21</v>
      </c>
      <c r="L115" s="15" t="s">
        <v>19</v>
      </c>
      <c r="M115" s="15" t="s">
        <v>29</v>
      </c>
      <c r="N115" s="17" t="s">
        <v>21</v>
      </c>
      <c r="O115" s="18" t="str">
        <f t="shared" si="7"/>
        <v>Active</v>
      </c>
      <c r="P115" s="19">
        <f t="shared" si="8"/>
        <v>1</v>
      </c>
      <c r="Q115" s="20">
        <f t="shared" si="9"/>
        <v>35946.33</v>
      </c>
      <c r="R115" s="20">
        <f t="shared" si="10"/>
        <v>207119.33000000002</v>
      </c>
      <c r="S115" s="19">
        <f t="shared" si="11"/>
        <v>2018</v>
      </c>
      <c r="T115" s="19">
        <f t="shared" si="12"/>
        <v>32</v>
      </c>
      <c r="U115" s="21" t="str">
        <f t="shared" si="13"/>
        <v>Friday</v>
      </c>
    </row>
    <row r="116" spans="1:21" x14ac:dyDescent="0.2">
      <c r="A116" s="15" t="s">
        <v>594</v>
      </c>
      <c r="B116" s="15" t="s">
        <v>595</v>
      </c>
      <c r="C116" s="15" t="s">
        <v>14</v>
      </c>
      <c r="D116" s="15" t="s">
        <v>50</v>
      </c>
      <c r="E116" s="15" t="s">
        <v>32</v>
      </c>
      <c r="F116" s="15" t="s">
        <v>28</v>
      </c>
      <c r="G116" s="15" t="s">
        <v>51</v>
      </c>
      <c r="H116" s="15">
        <v>61</v>
      </c>
      <c r="I116" s="17">
        <v>43732</v>
      </c>
      <c r="J116" s="15">
        <v>201464</v>
      </c>
      <c r="K116" s="15">
        <v>0.37</v>
      </c>
      <c r="L116" s="15" t="s">
        <v>19</v>
      </c>
      <c r="M116" s="15" t="s">
        <v>20</v>
      </c>
      <c r="N116" s="17" t="s">
        <v>21</v>
      </c>
      <c r="O116" s="18" t="str">
        <f t="shared" si="7"/>
        <v>Active</v>
      </c>
      <c r="P116" s="19">
        <f t="shared" si="8"/>
        <v>1</v>
      </c>
      <c r="Q116" s="20">
        <f t="shared" si="9"/>
        <v>74541.679999999993</v>
      </c>
      <c r="R116" s="20">
        <f t="shared" si="10"/>
        <v>276005.68</v>
      </c>
      <c r="S116" s="19">
        <f t="shared" si="11"/>
        <v>2019</v>
      </c>
      <c r="T116" s="19">
        <f t="shared" si="12"/>
        <v>39</v>
      </c>
      <c r="U116" s="21" t="str">
        <f t="shared" si="13"/>
        <v>Tuesday</v>
      </c>
    </row>
    <row r="117" spans="1:21" x14ac:dyDescent="0.2">
      <c r="A117" s="15" t="s">
        <v>596</v>
      </c>
      <c r="B117" s="15" t="s">
        <v>597</v>
      </c>
      <c r="C117" s="15" t="s">
        <v>40</v>
      </c>
      <c r="D117" s="15" t="s">
        <v>23</v>
      </c>
      <c r="E117" s="15" t="s">
        <v>32</v>
      </c>
      <c r="F117" s="15" t="s">
        <v>28</v>
      </c>
      <c r="G117" s="15" t="s">
        <v>18</v>
      </c>
      <c r="H117" s="15">
        <v>50</v>
      </c>
      <c r="I117" s="17">
        <v>35998</v>
      </c>
      <c r="J117" s="15">
        <v>174895</v>
      </c>
      <c r="K117" s="15">
        <v>0.15</v>
      </c>
      <c r="L117" s="15" t="s">
        <v>19</v>
      </c>
      <c r="M117" s="15" t="s">
        <v>20</v>
      </c>
      <c r="N117" s="17" t="s">
        <v>21</v>
      </c>
      <c r="O117" s="18" t="str">
        <f t="shared" si="7"/>
        <v>Active</v>
      </c>
      <c r="P117" s="19">
        <f t="shared" si="8"/>
        <v>1</v>
      </c>
      <c r="Q117" s="20">
        <f t="shared" si="9"/>
        <v>26234.25</v>
      </c>
      <c r="R117" s="20">
        <f t="shared" si="10"/>
        <v>201129.25</v>
      </c>
      <c r="S117" s="19">
        <f t="shared" si="11"/>
        <v>1998</v>
      </c>
      <c r="T117" s="19">
        <f t="shared" si="12"/>
        <v>30</v>
      </c>
      <c r="U117" s="21" t="str">
        <f t="shared" si="13"/>
        <v>Wednesday</v>
      </c>
    </row>
    <row r="118" spans="1:21" x14ac:dyDescent="0.2">
      <c r="A118" s="15" t="s">
        <v>598</v>
      </c>
      <c r="B118" s="15" t="s">
        <v>599</v>
      </c>
      <c r="C118" s="15" t="s">
        <v>61</v>
      </c>
      <c r="D118" s="15" t="s">
        <v>27</v>
      </c>
      <c r="E118" s="15" t="s">
        <v>36</v>
      </c>
      <c r="F118" s="15" t="s">
        <v>17</v>
      </c>
      <c r="G118" s="15" t="s">
        <v>24</v>
      </c>
      <c r="H118" s="15">
        <v>49</v>
      </c>
      <c r="I118" s="17">
        <v>38825</v>
      </c>
      <c r="J118" s="15">
        <v>134486</v>
      </c>
      <c r="K118" s="15">
        <v>0.14000000000000001</v>
      </c>
      <c r="L118" s="15" t="s">
        <v>19</v>
      </c>
      <c r="M118" s="15" t="s">
        <v>25</v>
      </c>
      <c r="N118" s="17" t="s">
        <v>21</v>
      </c>
      <c r="O118" s="18" t="str">
        <f t="shared" si="7"/>
        <v>Active</v>
      </c>
      <c r="P118" s="19">
        <f t="shared" si="8"/>
        <v>1</v>
      </c>
      <c r="Q118" s="20">
        <f t="shared" si="9"/>
        <v>18828.04</v>
      </c>
      <c r="R118" s="20">
        <f t="shared" si="10"/>
        <v>153314.04</v>
      </c>
      <c r="S118" s="19">
        <f t="shared" si="11"/>
        <v>2006</v>
      </c>
      <c r="T118" s="19">
        <f t="shared" si="12"/>
        <v>16</v>
      </c>
      <c r="U118" s="21" t="str">
        <f t="shared" si="13"/>
        <v>Tuesday</v>
      </c>
    </row>
    <row r="119" spans="1:21" x14ac:dyDescent="0.2">
      <c r="A119" s="15" t="s">
        <v>349</v>
      </c>
      <c r="B119" s="15" t="s">
        <v>600</v>
      </c>
      <c r="C119" s="15" t="s">
        <v>42</v>
      </c>
      <c r="D119" s="15" t="s">
        <v>15</v>
      </c>
      <c r="E119" s="15" t="s">
        <v>36</v>
      </c>
      <c r="F119" s="15" t="s">
        <v>17</v>
      </c>
      <c r="G119" s="15" t="s">
        <v>51</v>
      </c>
      <c r="H119" s="15">
        <v>60</v>
      </c>
      <c r="I119" s="17">
        <v>39137</v>
      </c>
      <c r="J119" s="15">
        <v>71699</v>
      </c>
      <c r="K119" s="15">
        <v>0</v>
      </c>
      <c r="L119" s="15" t="s">
        <v>52</v>
      </c>
      <c r="M119" s="15" t="s">
        <v>81</v>
      </c>
      <c r="N119" s="17" t="s">
        <v>21</v>
      </c>
      <c r="O119" s="18" t="str">
        <f t="shared" si="7"/>
        <v>Active</v>
      </c>
      <c r="P119" s="19">
        <f t="shared" si="8"/>
        <v>1</v>
      </c>
      <c r="Q119" s="20">
        <f t="shared" si="9"/>
        <v>0</v>
      </c>
      <c r="R119" s="20">
        <f t="shared" si="10"/>
        <v>71699</v>
      </c>
      <c r="S119" s="19">
        <f t="shared" si="11"/>
        <v>2007</v>
      </c>
      <c r="T119" s="19">
        <f t="shared" si="12"/>
        <v>8</v>
      </c>
      <c r="U119" s="21" t="str">
        <f t="shared" si="13"/>
        <v>Saturday</v>
      </c>
    </row>
    <row r="120" spans="1:21" x14ac:dyDescent="0.2">
      <c r="A120" s="15" t="s">
        <v>186</v>
      </c>
      <c r="B120" s="15" t="s">
        <v>601</v>
      </c>
      <c r="C120" s="15" t="s">
        <v>42</v>
      </c>
      <c r="D120" s="15" t="s">
        <v>43</v>
      </c>
      <c r="E120" s="15" t="s">
        <v>32</v>
      </c>
      <c r="F120" s="15" t="s">
        <v>17</v>
      </c>
      <c r="G120" s="15" t="s">
        <v>51</v>
      </c>
      <c r="H120" s="15">
        <v>42</v>
      </c>
      <c r="I120" s="17">
        <v>44198</v>
      </c>
      <c r="J120" s="15">
        <v>94430</v>
      </c>
      <c r="K120" s="15">
        <v>0</v>
      </c>
      <c r="L120" s="15" t="s">
        <v>19</v>
      </c>
      <c r="M120" s="15" t="s">
        <v>63</v>
      </c>
      <c r="N120" s="17" t="s">
        <v>21</v>
      </c>
      <c r="O120" s="18" t="str">
        <f t="shared" si="7"/>
        <v>Active</v>
      </c>
      <c r="P120" s="19">
        <f t="shared" si="8"/>
        <v>1</v>
      </c>
      <c r="Q120" s="20">
        <f t="shared" si="9"/>
        <v>0</v>
      </c>
      <c r="R120" s="20">
        <f t="shared" si="10"/>
        <v>94430</v>
      </c>
      <c r="S120" s="19">
        <f t="shared" si="11"/>
        <v>2021</v>
      </c>
      <c r="T120" s="19">
        <f t="shared" si="12"/>
        <v>1</v>
      </c>
      <c r="U120" s="21" t="str">
        <f t="shared" si="13"/>
        <v>Saturday</v>
      </c>
    </row>
    <row r="121" spans="1:21" x14ac:dyDescent="0.2">
      <c r="A121" s="15" t="s">
        <v>602</v>
      </c>
      <c r="B121" s="15" t="s">
        <v>603</v>
      </c>
      <c r="C121" s="15" t="s">
        <v>62</v>
      </c>
      <c r="D121" s="15" t="s">
        <v>15</v>
      </c>
      <c r="E121" s="15" t="s">
        <v>32</v>
      </c>
      <c r="F121" s="15" t="s">
        <v>28</v>
      </c>
      <c r="G121" s="15" t="s">
        <v>24</v>
      </c>
      <c r="H121" s="15">
        <v>39</v>
      </c>
      <c r="I121" s="17">
        <v>40192</v>
      </c>
      <c r="J121" s="15">
        <v>103504</v>
      </c>
      <c r="K121" s="15">
        <v>7.0000000000000007E-2</v>
      </c>
      <c r="L121" s="15" t="s">
        <v>33</v>
      </c>
      <c r="M121" s="15" t="s">
        <v>34</v>
      </c>
      <c r="N121" s="17" t="s">
        <v>21</v>
      </c>
      <c r="O121" s="18" t="str">
        <f t="shared" si="7"/>
        <v>Active</v>
      </c>
      <c r="P121" s="19">
        <f t="shared" si="8"/>
        <v>1</v>
      </c>
      <c r="Q121" s="20">
        <f t="shared" si="9"/>
        <v>7245.2800000000007</v>
      </c>
      <c r="R121" s="20">
        <f t="shared" si="10"/>
        <v>110749.28</v>
      </c>
      <c r="S121" s="19">
        <f t="shared" si="11"/>
        <v>2010</v>
      </c>
      <c r="T121" s="19">
        <f t="shared" si="12"/>
        <v>3</v>
      </c>
      <c r="U121" s="21" t="str">
        <f t="shared" si="13"/>
        <v>Thursday</v>
      </c>
    </row>
    <row r="122" spans="1:21" x14ac:dyDescent="0.2">
      <c r="A122" s="15" t="s">
        <v>604</v>
      </c>
      <c r="B122" s="15" t="s">
        <v>605</v>
      </c>
      <c r="C122" s="15" t="s">
        <v>26</v>
      </c>
      <c r="D122" s="15" t="s">
        <v>27</v>
      </c>
      <c r="E122" s="15" t="s">
        <v>36</v>
      </c>
      <c r="F122" s="15" t="s">
        <v>17</v>
      </c>
      <c r="G122" s="15" t="s">
        <v>24</v>
      </c>
      <c r="H122" s="15">
        <v>55</v>
      </c>
      <c r="I122" s="17">
        <v>38573</v>
      </c>
      <c r="J122" s="15">
        <v>92771</v>
      </c>
      <c r="K122" s="15">
        <v>0</v>
      </c>
      <c r="L122" s="15" t="s">
        <v>19</v>
      </c>
      <c r="M122" s="15" t="s">
        <v>45</v>
      </c>
      <c r="N122" s="17" t="s">
        <v>21</v>
      </c>
      <c r="O122" s="18" t="str">
        <f t="shared" si="7"/>
        <v>Active</v>
      </c>
      <c r="P122" s="19">
        <f t="shared" si="8"/>
        <v>1</v>
      </c>
      <c r="Q122" s="20">
        <f t="shared" si="9"/>
        <v>0</v>
      </c>
      <c r="R122" s="20">
        <f t="shared" si="10"/>
        <v>92771</v>
      </c>
      <c r="S122" s="19">
        <f t="shared" si="11"/>
        <v>2005</v>
      </c>
      <c r="T122" s="19">
        <f t="shared" si="12"/>
        <v>33</v>
      </c>
      <c r="U122" s="21" t="str">
        <f t="shared" si="13"/>
        <v>Tuesday</v>
      </c>
    </row>
    <row r="123" spans="1:21" x14ac:dyDescent="0.2">
      <c r="A123" s="15" t="s">
        <v>606</v>
      </c>
      <c r="B123" s="15" t="s">
        <v>607</v>
      </c>
      <c r="C123" s="15" t="s">
        <v>64</v>
      </c>
      <c r="D123" s="15" t="s">
        <v>15</v>
      </c>
      <c r="E123" s="15" t="s">
        <v>44</v>
      </c>
      <c r="F123" s="15" t="s">
        <v>17</v>
      </c>
      <c r="G123" s="15" t="s">
        <v>51</v>
      </c>
      <c r="H123" s="15">
        <v>39</v>
      </c>
      <c r="I123" s="17">
        <v>38813</v>
      </c>
      <c r="J123" s="15">
        <v>71531</v>
      </c>
      <c r="K123" s="15">
        <v>0</v>
      </c>
      <c r="L123" s="15" t="s">
        <v>19</v>
      </c>
      <c r="M123" s="15" t="s">
        <v>29</v>
      </c>
      <c r="N123" s="17" t="s">
        <v>21</v>
      </c>
      <c r="O123" s="18" t="str">
        <f t="shared" si="7"/>
        <v>Active</v>
      </c>
      <c r="P123" s="19">
        <f t="shared" si="8"/>
        <v>1</v>
      </c>
      <c r="Q123" s="20">
        <f t="shared" si="9"/>
        <v>0</v>
      </c>
      <c r="R123" s="20">
        <f t="shared" si="10"/>
        <v>71531</v>
      </c>
      <c r="S123" s="19">
        <f t="shared" si="11"/>
        <v>2006</v>
      </c>
      <c r="T123" s="19">
        <f t="shared" si="12"/>
        <v>14</v>
      </c>
      <c r="U123" s="21" t="str">
        <f t="shared" si="13"/>
        <v>Thursday</v>
      </c>
    </row>
    <row r="124" spans="1:21" x14ac:dyDescent="0.2">
      <c r="A124" s="15" t="s">
        <v>367</v>
      </c>
      <c r="B124" s="15" t="s">
        <v>608</v>
      </c>
      <c r="C124" s="15" t="s">
        <v>38</v>
      </c>
      <c r="D124" s="15" t="s">
        <v>27</v>
      </c>
      <c r="E124" s="15" t="s">
        <v>44</v>
      </c>
      <c r="F124" s="15" t="s">
        <v>28</v>
      </c>
      <c r="G124" s="15" t="s">
        <v>47</v>
      </c>
      <c r="H124" s="15">
        <v>28</v>
      </c>
      <c r="I124" s="17">
        <v>43530</v>
      </c>
      <c r="J124" s="15">
        <v>90304</v>
      </c>
      <c r="K124" s="15">
        <v>0</v>
      </c>
      <c r="L124" s="15" t="s">
        <v>19</v>
      </c>
      <c r="M124" s="15" t="s">
        <v>20</v>
      </c>
      <c r="N124" s="17" t="s">
        <v>21</v>
      </c>
      <c r="O124" s="18" t="str">
        <f t="shared" si="7"/>
        <v>Active</v>
      </c>
      <c r="P124" s="19">
        <f t="shared" si="8"/>
        <v>1</v>
      </c>
      <c r="Q124" s="20">
        <f t="shared" si="9"/>
        <v>0</v>
      </c>
      <c r="R124" s="20">
        <f t="shared" si="10"/>
        <v>90304</v>
      </c>
      <c r="S124" s="19">
        <f t="shared" si="11"/>
        <v>2019</v>
      </c>
      <c r="T124" s="19">
        <f t="shared" si="12"/>
        <v>10</v>
      </c>
      <c r="U124" s="21" t="str">
        <f t="shared" si="13"/>
        <v>Wednesday</v>
      </c>
    </row>
    <row r="125" spans="1:21" x14ac:dyDescent="0.2">
      <c r="A125" s="15" t="s">
        <v>609</v>
      </c>
      <c r="B125" s="15" t="s">
        <v>92</v>
      </c>
      <c r="C125" s="15" t="s">
        <v>62</v>
      </c>
      <c r="D125" s="15" t="s">
        <v>43</v>
      </c>
      <c r="E125" s="15" t="s">
        <v>36</v>
      </c>
      <c r="F125" s="15" t="s">
        <v>17</v>
      </c>
      <c r="G125" s="15" t="s">
        <v>18</v>
      </c>
      <c r="H125" s="15">
        <v>65</v>
      </c>
      <c r="I125" s="17">
        <v>40793</v>
      </c>
      <c r="J125" s="15">
        <v>104903</v>
      </c>
      <c r="K125" s="15">
        <v>0.1</v>
      </c>
      <c r="L125" s="15" t="s">
        <v>19</v>
      </c>
      <c r="M125" s="15" t="s">
        <v>29</v>
      </c>
      <c r="N125" s="17" t="s">
        <v>21</v>
      </c>
      <c r="O125" s="18" t="str">
        <f t="shared" si="7"/>
        <v>Active</v>
      </c>
      <c r="P125" s="19">
        <f t="shared" si="8"/>
        <v>1</v>
      </c>
      <c r="Q125" s="20">
        <f t="shared" si="9"/>
        <v>10490.300000000001</v>
      </c>
      <c r="R125" s="20">
        <f t="shared" si="10"/>
        <v>115393.3</v>
      </c>
      <c r="S125" s="19">
        <f t="shared" si="11"/>
        <v>2011</v>
      </c>
      <c r="T125" s="19">
        <f t="shared" si="12"/>
        <v>37</v>
      </c>
      <c r="U125" s="21" t="str">
        <f t="shared" si="13"/>
        <v>Wednesday</v>
      </c>
    </row>
    <row r="126" spans="1:21" x14ac:dyDescent="0.2">
      <c r="A126" s="15" t="s">
        <v>610</v>
      </c>
      <c r="B126" s="15" t="s">
        <v>611</v>
      </c>
      <c r="C126" s="15" t="s">
        <v>68</v>
      </c>
      <c r="D126" s="15" t="s">
        <v>15</v>
      </c>
      <c r="E126" s="15" t="s">
        <v>32</v>
      </c>
      <c r="F126" s="15" t="s">
        <v>17</v>
      </c>
      <c r="G126" s="15" t="s">
        <v>24</v>
      </c>
      <c r="H126" s="15">
        <v>52</v>
      </c>
      <c r="I126" s="17">
        <v>43515</v>
      </c>
      <c r="J126" s="15">
        <v>55859</v>
      </c>
      <c r="K126" s="15">
        <v>0</v>
      </c>
      <c r="L126" s="15" t="s">
        <v>33</v>
      </c>
      <c r="M126" s="15" t="s">
        <v>60</v>
      </c>
      <c r="N126" s="17" t="s">
        <v>21</v>
      </c>
      <c r="O126" s="18" t="str">
        <f t="shared" si="7"/>
        <v>Active</v>
      </c>
      <c r="P126" s="19">
        <f t="shared" si="8"/>
        <v>1</v>
      </c>
      <c r="Q126" s="20">
        <f t="shared" si="9"/>
        <v>0</v>
      </c>
      <c r="R126" s="20">
        <f t="shared" si="10"/>
        <v>55859</v>
      </c>
      <c r="S126" s="19">
        <f t="shared" si="11"/>
        <v>2019</v>
      </c>
      <c r="T126" s="19">
        <f t="shared" si="12"/>
        <v>8</v>
      </c>
      <c r="U126" s="21" t="str">
        <f t="shared" si="13"/>
        <v>Tuesday</v>
      </c>
    </row>
    <row r="127" spans="1:21" x14ac:dyDescent="0.2">
      <c r="A127" s="15" t="s">
        <v>253</v>
      </c>
      <c r="B127" s="15" t="s">
        <v>612</v>
      </c>
      <c r="C127" s="15" t="s">
        <v>69</v>
      </c>
      <c r="D127" s="15" t="s">
        <v>31</v>
      </c>
      <c r="E127" s="15" t="s">
        <v>32</v>
      </c>
      <c r="F127" s="15" t="s">
        <v>17</v>
      </c>
      <c r="G127" s="15" t="s">
        <v>51</v>
      </c>
      <c r="H127" s="15">
        <v>62</v>
      </c>
      <c r="I127" s="17">
        <v>39002</v>
      </c>
      <c r="J127" s="15">
        <v>79785</v>
      </c>
      <c r="K127" s="15">
        <v>0</v>
      </c>
      <c r="L127" s="15" t="s">
        <v>19</v>
      </c>
      <c r="M127" s="15" t="s">
        <v>25</v>
      </c>
      <c r="N127" s="17" t="s">
        <v>21</v>
      </c>
      <c r="O127" s="18" t="str">
        <f t="shared" si="7"/>
        <v>Active</v>
      </c>
      <c r="P127" s="19">
        <f t="shared" si="8"/>
        <v>1</v>
      </c>
      <c r="Q127" s="20">
        <f t="shared" si="9"/>
        <v>0</v>
      </c>
      <c r="R127" s="20">
        <f t="shared" si="10"/>
        <v>79785</v>
      </c>
      <c r="S127" s="19">
        <f t="shared" si="11"/>
        <v>2006</v>
      </c>
      <c r="T127" s="19">
        <f t="shared" si="12"/>
        <v>41</v>
      </c>
      <c r="U127" s="21" t="str">
        <f t="shared" si="13"/>
        <v>Thursday</v>
      </c>
    </row>
    <row r="128" spans="1:21" x14ac:dyDescent="0.2">
      <c r="A128" s="15" t="s">
        <v>613</v>
      </c>
      <c r="B128" s="15" t="s">
        <v>614</v>
      </c>
      <c r="C128" s="15" t="s">
        <v>42</v>
      </c>
      <c r="D128" s="15" t="s">
        <v>43</v>
      </c>
      <c r="E128" s="15" t="s">
        <v>32</v>
      </c>
      <c r="F128" s="15" t="s">
        <v>17</v>
      </c>
      <c r="G128" s="15" t="s">
        <v>24</v>
      </c>
      <c r="H128" s="15">
        <v>39</v>
      </c>
      <c r="I128" s="17">
        <v>39391</v>
      </c>
      <c r="J128" s="15">
        <v>99017</v>
      </c>
      <c r="K128" s="15">
        <v>0</v>
      </c>
      <c r="L128" s="15" t="s">
        <v>33</v>
      </c>
      <c r="M128" s="15" t="s">
        <v>60</v>
      </c>
      <c r="N128" s="17" t="s">
        <v>21</v>
      </c>
      <c r="O128" s="18" t="str">
        <f t="shared" si="7"/>
        <v>Active</v>
      </c>
      <c r="P128" s="19">
        <f t="shared" si="8"/>
        <v>1</v>
      </c>
      <c r="Q128" s="20">
        <f t="shared" si="9"/>
        <v>0</v>
      </c>
      <c r="R128" s="20">
        <f t="shared" si="10"/>
        <v>99017</v>
      </c>
      <c r="S128" s="19">
        <f t="shared" si="11"/>
        <v>2007</v>
      </c>
      <c r="T128" s="19">
        <f t="shared" si="12"/>
        <v>45</v>
      </c>
      <c r="U128" s="21" t="str">
        <f t="shared" si="13"/>
        <v>Monday</v>
      </c>
    </row>
    <row r="129" spans="1:21" x14ac:dyDescent="0.2">
      <c r="A129" s="15" t="s">
        <v>615</v>
      </c>
      <c r="B129" s="15" t="s">
        <v>616</v>
      </c>
      <c r="C129" s="15" t="s">
        <v>76</v>
      </c>
      <c r="D129" s="15" t="s">
        <v>27</v>
      </c>
      <c r="E129" s="15" t="s">
        <v>36</v>
      </c>
      <c r="F129" s="15" t="s">
        <v>17</v>
      </c>
      <c r="G129" s="15" t="s">
        <v>18</v>
      </c>
      <c r="H129" s="15">
        <v>63</v>
      </c>
      <c r="I129" s="17">
        <v>33695</v>
      </c>
      <c r="J129" s="15">
        <v>53809</v>
      </c>
      <c r="K129" s="15">
        <v>0</v>
      </c>
      <c r="L129" s="15" t="s">
        <v>19</v>
      </c>
      <c r="M129" s="15" t="s">
        <v>39</v>
      </c>
      <c r="N129" s="17" t="s">
        <v>21</v>
      </c>
      <c r="O129" s="18" t="str">
        <f t="shared" si="7"/>
        <v>Active</v>
      </c>
      <c r="P129" s="19">
        <f t="shared" si="8"/>
        <v>1</v>
      </c>
      <c r="Q129" s="20">
        <f t="shared" si="9"/>
        <v>0</v>
      </c>
      <c r="R129" s="20">
        <f t="shared" si="10"/>
        <v>53809</v>
      </c>
      <c r="S129" s="19">
        <f t="shared" si="11"/>
        <v>1992</v>
      </c>
      <c r="T129" s="19">
        <f t="shared" si="12"/>
        <v>14</v>
      </c>
      <c r="U129" s="21" t="str">
        <f t="shared" si="13"/>
        <v>Wednesday</v>
      </c>
    </row>
    <row r="130" spans="1:21" x14ac:dyDescent="0.2">
      <c r="A130" s="15" t="s">
        <v>617</v>
      </c>
      <c r="B130" s="15" t="s">
        <v>618</v>
      </c>
      <c r="C130" s="15" t="s">
        <v>129</v>
      </c>
      <c r="D130" s="15" t="s">
        <v>31</v>
      </c>
      <c r="E130" s="15" t="s">
        <v>44</v>
      </c>
      <c r="F130" s="15" t="s">
        <v>28</v>
      </c>
      <c r="G130" s="15" t="s">
        <v>24</v>
      </c>
      <c r="H130" s="15">
        <v>27</v>
      </c>
      <c r="I130" s="17">
        <v>43937</v>
      </c>
      <c r="J130" s="15">
        <v>71864</v>
      </c>
      <c r="K130" s="15">
        <v>0</v>
      </c>
      <c r="L130" s="15" t="s">
        <v>33</v>
      </c>
      <c r="M130" s="15" t="s">
        <v>34</v>
      </c>
      <c r="N130" s="17" t="s">
        <v>21</v>
      </c>
      <c r="O130" s="18" t="str">
        <f t="shared" si="7"/>
        <v>Active</v>
      </c>
      <c r="P130" s="19">
        <f t="shared" si="8"/>
        <v>1</v>
      </c>
      <c r="Q130" s="20">
        <f t="shared" si="9"/>
        <v>0</v>
      </c>
      <c r="R130" s="20">
        <f t="shared" si="10"/>
        <v>71864</v>
      </c>
      <c r="S130" s="19">
        <f t="shared" si="11"/>
        <v>2020</v>
      </c>
      <c r="T130" s="19">
        <f t="shared" si="12"/>
        <v>16</v>
      </c>
      <c r="U130" s="21" t="str">
        <f t="shared" si="13"/>
        <v>Thursday</v>
      </c>
    </row>
    <row r="131" spans="1:21" x14ac:dyDescent="0.2">
      <c r="A131" s="15" t="s">
        <v>619</v>
      </c>
      <c r="B131" s="15" t="s">
        <v>620</v>
      </c>
      <c r="C131" s="15" t="s">
        <v>14</v>
      </c>
      <c r="D131" s="15" t="s">
        <v>15</v>
      </c>
      <c r="E131" s="15" t="s">
        <v>32</v>
      </c>
      <c r="F131" s="15" t="s">
        <v>17</v>
      </c>
      <c r="G131" s="15" t="s">
        <v>24</v>
      </c>
      <c r="H131" s="15">
        <v>37</v>
      </c>
      <c r="I131" s="17">
        <v>40883</v>
      </c>
      <c r="J131" s="15">
        <v>225558</v>
      </c>
      <c r="K131" s="15">
        <v>0.33</v>
      </c>
      <c r="L131" s="15" t="s">
        <v>33</v>
      </c>
      <c r="M131" s="15" t="s">
        <v>74</v>
      </c>
      <c r="N131" s="17" t="s">
        <v>21</v>
      </c>
      <c r="O131" s="18" t="str">
        <f t="shared" ref="O131:O194" si="14">IF(LEN(N131)&gt;0,"Non-Active","Active")</f>
        <v>Active</v>
      </c>
      <c r="P131" s="19">
        <f t="shared" ref="P131:P194" si="15">IF(O131="Non-Active",0,1)</f>
        <v>1</v>
      </c>
      <c r="Q131" s="20">
        <f t="shared" ref="Q131:Q194" si="16">J131*K131</f>
        <v>74434.14</v>
      </c>
      <c r="R131" s="20">
        <f t="shared" ref="R131:R194" si="17">J131+Q131</f>
        <v>299992.14</v>
      </c>
      <c r="S131" s="19">
        <f t="shared" ref="S131:S194" si="18">YEAR(I131)</f>
        <v>2011</v>
      </c>
      <c r="T131" s="19">
        <f t="shared" ref="T131:T194" si="19">WEEKNUM(I131,1)</f>
        <v>50</v>
      </c>
      <c r="U131" s="21" t="str">
        <f t="shared" ref="U131:U194" si="20">TEXT(I131,"ddddd")</f>
        <v>Tuesday</v>
      </c>
    </row>
    <row r="132" spans="1:21" x14ac:dyDescent="0.2">
      <c r="A132" s="15" t="s">
        <v>104</v>
      </c>
      <c r="B132" s="15" t="s">
        <v>621</v>
      </c>
      <c r="C132" s="15" t="s">
        <v>61</v>
      </c>
      <c r="D132" s="15" t="s">
        <v>27</v>
      </c>
      <c r="E132" s="15" t="s">
        <v>36</v>
      </c>
      <c r="F132" s="15" t="s">
        <v>28</v>
      </c>
      <c r="G132" s="15" t="s">
        <v>18</v>
      </c>
      <c r="H132" s="15">
        <v>37</v>
      </c>
      <c r="I132" s="17">
        <v>41695</v>
      </c>
      <c r="J132" s="15">
        <v>128984</v>
      </c>
      <c r="K132" s="15">
        <v>0.12</v>
      </c>
      <c r="L132" s="15" t="s">
        <v>19</v>
      </c>
      <c r="M132" s="15" t="s">
        <v>45</v>
      </c>
      <c r="N132" s="17">
        <v>44317</v>
      </c>
      <c r="O132" s="18" t="str">
        <f t="shared" si="14"/>
        <v>Non-Active</v>
      </c>
      <c r="P132" s="19">
        <f t="shared" si="15"/>
        <v>0</v>
      </c>
      <c r="Q132" s="20">
        <f t="shared" si="16"/>
        <v>15478.08</v>
      </c>
      <c r="R132" s="20">
        <f t="shared" si="17"/>
        <v>144462.07999999999</v>
      </c>
      <c r="S132" s="19">
        <f t="shared" si="18"/>
        <v>2014</v>
      </c>
      <c r="T132" s="19">
        <f t="shared" si="19"/>
        <v>9</v>
      </c>
      <c r="U132" s="21" t="str">
        <f t="shared" si="20"/>
        <v>Tuesday</v>
      </c>
    </row>
    <row r="133" spans="1:21" x14ac:dyDescent="0.2">
      <c r="A133" s="15" t="s">
        <v>622</v>
      </c>
      <c r="B133" s="15" t="s">
        <v>623</v>
      </c>
      <c r="C133" s="15" t="s">
        <v>129</v>
      </c>
      <c r="D133" s="15" t="s">
        <v>31</v>
      </c>
      <c r="E133" s="15" t="s">
        <v>44</v>
      </c>
      <c r="F133" s="15" t="s">
        <v>28</v>
      </c>
      <c r="G133" s="15" t="s">
        <v>51</v>
      </c>
      <c r="H133" s="15">
        <v>46</v>
      </c>
      <c r="I133" s="17">
        <v>36331</v>
      </c>
      <c r="J133" s="15">
        <v>96997</v>
      </c>
      <c r="K133" s="15">
        <v>0</v>
      </c>
      <c r="L133" s="15" t="s">
        <v>52</v>
      </c>
      <c r="M133" s="15" t="s">
        <v>53</v>
      </c>
      <c r="N133" s="17" t="s">
        <v>21</v>
      </c>
      <c r="O133" s="18" t="str">
        <f t="shared" si="14"/>
        <v>Active</v>
      </c>
      <c r="P133" s="19">
        <f t="shared" si="15"/>
        <v>1</v>
      </c>
      <c r="Q133" s="20">
        <f t="shared" si="16"/>
        <v>0</v>
      </c>
      <c r="R133" s="20">
        <f t="shared" si="17"/>
        <v>96997</v>
      </c>
      <c r="S133" s="19">
        <f t="shared" si="18"/>
        <v>1999</v>
      </c>
      <c r="T133" s="19">
        <f t="shared" si="19"/>
        <v>26</v>
      </c>
      <c r="U133" s="21" t="str">
        <f t="shared" si="20"/>
        <v>Sunday</v>
      </c>
    </row>
    <row r="134" spans="1:21" x14ac:dyDescent="0.2">
      <c r="A134" s="15" t="s">
        <v>624</v>
      </c>
      <c r="B134" s="15" t="s">
        <v>625</v>
      </c>
      <c r="C134" s="15" t="s">
        <v>40</v>
      </c>
      <c r="D134" s="15" t="s">
        <v>23</v>
      </c>
      <c r="E134" s="15" t="s">
        <v>36</v>
      </c>
      <c r="F134" s="15" t="s">
        <v>17</v>
      </c>
      <c r="G134" s="15" t="s">
        <v>51</v>
      </c>
      <c r="H134" s="15">
        <v>54</v>
      </c>
      <c r="I134" s="17">
        <v>43122</v>
      </c>
      <c r="J134" s="15">
        <v>176294</v>
      </c>
      <c r="K134" s="15">
        <v>0.28000000000000003</v>
      </c>
      <c r="L134" s="15" t="s">
        <v>19</v>
      </c>
      <c r="M134" s="15" t="s">
        <v>25</v>
      </c>
      <c r="N134" s="17" t="s">
        <v>21</v>
      </c>
      <c r="O134" s="18" t="str">
        <f t="shared" si="14"/>
        <v>Active</v>
      </c>
      <c r="P134" s="19">
        <f t="shared" si="15"/>
        <v>1</v>
      </c>
      <c r="Q134" s="20">
        <f t="shared" si="16"/>
        <v>49362.320000000007</v>
      </c>
      <c r="R134" s="20">
        <f t="shared" si="17"/>
        <v>225656.32000000001</v>
      </c>
      <c r="S134" s="19">
        <f t="shared" si="18"/>
        <v>2018</v>
      </c>
      <c r="T134" s="19">
        <f t="shared" si="19"/>
        <v>4</v>
      </c>
      <c r="U134" s="21" t="str">
        <f t="shared" si="20"/>
        <v>Monday</v>
      </c>
    </row>
    <row r="135" spans="1:21" x14ac:dyDescent="0.2">
      <c r="A135" s="15" t="s">
        <v>626</v>
      </c>
      <c r="B135" s="15" t="s">
        <v>627</v>
      </c>
      <c r="C135" s="15" t="s">
        <v>68</v>
      </c>
      <c r="D135" s="15" t="s">
        <v>50</v>
      </c>
      <c r="E135" s="15" t="s">
        <v>16</v>
      </c>
      <c r="F135" s="15" t="s">
        <v>17</v>
      </c>
      <c r="G135" s="15" t="s">
        <v>24</v>
      </c>
      <c r="H135" s="15">
        <v>30</v>
      </c>
      <c r="I135" s="17">
        <v>44241</v>
      </c>
      <c r="J135" s="15">
        <v>48340</v>
      </c>
      <c r="K135" s="15">
        <v>0</v>
      </c>
      <c r="L135" s="15" t="s">
        <v>33</v>
      </c>
      <c r="M135" s="15" t="s">
        <v>60</v>
      </c>
      <c r="N135" s="17" t="s">
        <v>21</v>
      </c>
      <c r="O135" s="18" t="str">
        <f t="shared" si="14"/>
        <v>Active</v>
      </c>
      <c r="P135" s="19">
        <f t="shared" si="15"/>
        <v>1</v>
      </c>
      <c r="Q135" s="20">
        <f t="shared" si="16"/>
        <v>0</v>
      </c>
      <c r="R135" s="20">
        <f t="shared" si="17"/>
        <v>48340</v>
      </c>
      <c r="S135" s="19">
        <f t="shared" si="18"/>
        <v>2021</v>
      </c>
      <c r="T135" s="19">
        <f t="shared" si="19"/>
        <v>8</v>
      </c>
      <c r="U135" s="21" t="str">
        <f t="shared" si="20"/>
        <v>Sunday</v>
      </c>
    </row>
    <row r="136" spans="1:21" x14ac:dyDescent="0.2">
      <c r="A136" s="15" t="s">
        <v>628</v>
      </c>
      <c r="B136" s="15" t="s">
        <v>229</v>
      </c>
      <c r="C136" s="15" t="s">
        <v>14</v>
      </c>
      <c r="D136" s="15" t="s">
        <v>31</v>
      </c>
      <c r="E136" s="15" t="s">
        <v>32</v>
      </c>
      <c r="F136" s="15" t="s">
        <v>17</v>
      </c>
      <c r="G136" s="15" t="s">
        <v>51</v>
      </c>
      <c r="H136" s="15">
        <v>28</v>
      </c>
      <c r="I136" s="17">
        <v>42922</v>
      </c>
      <c r="J136" s="15">
        <v>240488</v>
      </c>
      <c r="K136" s="15">
        <v>0.4</v>
      </c>
      <c r="L136" s="15" t="s">
        <v>52</v>
      </c>
      <c r="M136" s="15" t="s">
        <v>66</v>
      </c>
      <c r="N136" s="17" t="s">
        <v>21</v>
      </c>
      <c r="O136" s="18" t="str">
        <f t="shared" si="14"/>
        <v>Active</v>
      </c>
      <c r="P136" s="19">
        <f t="shared" si="15"/>
        <v>1</v>
      </c>
      <c r="Q136" s="20">
        <f t="shared" si="16"/>
        <v>96195.200000000012</v>
      </c>
      <c r="R136" s="20">
        <f t="shared" si="17"/>
        <v>336683.2</v>
      </c>
      <c r="S136" s="19">
        <f t="shared" si="18"/>
        <v>2017</v>
      </c>
      <c r="T136" s="19">
        <f t="shared" si="19"/>
        <v>27</v>
      </c>
      <c r="U136" s="21" t="str">
        <f t="shared" si="20"/>
        <v>Thursday</v>
      </c>
    </row>
    <row r="137" spans="1:21" x14ac:dyDescent="0.2">
      <c r="A137" s="15" t="s">
        <v>629</v>
      </c>
      <c r="B137" s="15" t="s">
        <v>630</v>
      </c>
      <c r="C137" s="15" t="s">
        <v>26</v>
      </c>
      <c r="D137" s="15" t="s">
        <v>27</v>
      </c>
      <c r="E137" s="15" t="s">
        <v>36</v>
      </c>
      <c r="F137" s="15" t="s">
        <v>28</v>
      </c>
      <c r="G137" s="15" t="s">
        <v>18</v>
      </c>
      <c r="H137" s="15">
        <v>40</v>
      </c>
      <c r="I137" s="17">
        <v>40565</v>
      </c>
      <c r="J137" s="15">
        <v>97339</v>
      </c>
      <c r="K137" s="15">
        <v>0</v>
      </c>
      <c r="L137" s="15" t="s">
        <v>19</v>
      </c>
      <c r="M137" s="15" t="s">
        <v>25</v>
      </c>
      <c r="N137" s="17" t="s">
        <v>21</v>
      </c>
      <c r="O137" s="18" t="str">
        <f t="shared" si="14"/>
        <v>Active</v>
      </c>
      <c r="P137" s="19">
        <f t="shared" si="15"/>
        <v>1</v>
      </c>
      <c r="Q137" s="20">
        <f t="shared" si="16"/>
        <v>0</v>
      </c>
      <c r="R137" s="20">
        <f t="shared" si="17"/>
        <v>97339</v>
      </c>
      <c r="S137" s="19">
        <f t="shared" si="18"/>
        <v>2011</v>
      </c>
      <c r="T137" s="19">
        <f t="shared" si="19"/>
        <v>4</v>
      </c>
      <c r="U137" s="21" t="str">
        <f t="shared" si="20"/>
        <v>Saturday</v>
      </c>
    </row>
    <row r="138" spans="1:21" x14ac:dyDescent="0.2">
      <c r="A138" s="15" t="s">
        <v>631</v>
      </c>
      <c r="B138" s="15" t="s">
        <v>632</v>
      </c>
      <c r="C138" s="15" t="s">
        <v>14</v>
      </c>
      <c r="D138" s="15" t="s">
        <v>23</v>
      </c>
      <c r="E138" s="15" t="s">
        <v>36</v>
      </c>
      <c r="F138" s="15" t="s">
        <v>17</v>
      </c>
      <c r="G138" s="15" t="s">
        <v>24</v>
      </c>
      <c r="H138" s="15">
        <v>49</v>
      </c>
      <c r="I138" s="17">
        <v>37680</v>
      </c>
      <c r="J138" s="15">
        <v>211291</v>
      </c>
      <c r="K138" s="15">
        <v>0.37</v>
      </c>
      <c r="L138" s="15" t="s">
        <v>33</v>
      </c>
      <c r="M138" s="15" t="s">
        <v>80</v>
      </c>
      <c r="N138" s="17" t="s">
        <v>21</v>
      </c>
      <c r="O138" s="18" t="str">
        <f t="shared" si="14"/>
        <v>Active</v>
      </c>
      <c r="P138" s="19">
        <f t="shared" si="15"/>
        <v>1</v>
      </c>
      <c r="Q138" s="20">
        <f t="shared" si="16"/>
        <v>78177.67</v>
      </c>
      <c r="R138" s="20">
        <f t="shared" si="17"/>
        <v>289468.67</v>
      </c>
      <c r="S138" s="19">
        <f t="shared" si="18"/>
        <v>2003</v>
      </c>
      <c r="T138" s="19">
        <f t="shared" si="19"/>
        <v>9</v>
      </c>
      <c r="U138" s="21" t="str">
        <f t="shared" si="20"/>
        <v>Friday</v>
      </c>
    </row>
    <row r="139" spans="1:21" x14ac:dyDescent="0.2">
      <c r="A139" s="15" t="s">
        <v>379</v>
      </c>
      <c r="B139" s="15" t="s">
        <v>633</v>
      </c>
      <c r="C139" s="15" t="s">
        <v>14</v>
      </c>
      <c r="D139" s="15" t="s">
        <v>50</v>
      </c>
      <c r="E139" s="15" t="s">
        <v>16</v>
      </c>
      <c r="F139" s="15" t="s">
        <v>28</v>
      </c>
      <c r="G139" s="15" t="s">
        <v>51</v>
      </c>
      <c r="H139" s="15">
        <v>39</v>
      </c>
      <c r="I139" s="17">
        <v>40778</v>
      </c>
      <c r="J139" s="15">
        <v>249506</v>
      </c>
      <c r="K139" s="15">
        <v>0.3</v>
      </c>
      <c r="L139" s="15" t="s">
        <v>52</v>
      </c>
      <c r="M139" s="15" t="s">
        <v>66</v>
      </c>
      <c r="N139" s="17" t="s">
        <v>21</v>
      </c>
      <c r="O139" s="18" t="str">
        <f t="shared" si="14"/>
        <v>Active</v>
      </c>
      <c r="P139" s="19">
        <f t="shared" si="15"/>
        <v>1</v>
      </c>
      <c r="Q139" s="20">
        <f t="shared" si="16"/>
        <v>74851.8</v>
      </c>
      <c r="R139" s="20">
        <f t="shared" si="17"/>
        <v>324357.8</v>
      </c>
      <c r="S139" s="19">
        <f t="shared" si="18"/>
        <v>2011</v>
      </c>
      <c r="T139" s="19">
        <f t="shared" si="19"/>
        <v>35</v>
      </c>
      <c r="U139" s="21" t="str">
        <f t="shared" si="20"/>
        <v>Tuesday</v>
      </c>
    </row>
    <row r="140" spans="1:21" x14ac:dyDescent="0.2">
      <c r="A140" s="15" t="s">
        <v>244</v>
      </c>
      <c r="B140" s="15" t="s">
        <v>634</v>
      </c>
      <c r="C140" s="15" t="s">
        <v>30</v>
      </c>
      <c r="D140" s="15" t="s">
        <v>31</v>
      </c>
      <c r="E140" s="15" t="s">
        <v>44</v>
      </c>
      <c r="F140" s="15" t="s">
        <v>28</v>
      </c>
      <c r="G140" s="15" t="s">
        <v>24</v>
      </c>
      <c r="H140" s="15">
        <v>61</v>
      </c>
      <c r="I140" s="17">
        <v>37582</v>
      </c>
      <c r="J140" s="15">
        <v>80950</v>
      </c>
      <c r="K140" s="15">
        <v>0</v>
      </c>
      <c r="L140" s="15" t="s">
        <v>33</v>
      </c>
      <c r="M140" s="15" t="s">
        <v>80</v>
      </c>
      <c r="N140" s="17" t="s">
        <v>21</v>
      </c>
      <c r="O140" s="18" t="str">
        <f t="shared" si="14"/>
        <v>Active</v>
      </c>
      <c r="P140" s="19">
        <f t="shared" si="15"/>
        <v>1</v>
      </c>
      <c r="Q140" s="20">
        <f t="shared" si="16"/>
        <v>0</v>
      </c>
      <c r="R140" s="20">
        <f t="shared" si="17"/>
        <v>80950</v>
      </c>
      <c r="S140" s="19">
        <f t="shared" si="18"/>
        <v>2002</v>
      </c>
      <c r="T140" s="19">
        <f t="shared" si="19"/>
        <v>47</v>
      </c>
      <c r="U140" s="21" t="str">
        <f t="shared" si="20"/>
        <v>Friday</v>
      </c>
    </row>
    <row r="141" spans="1:21" x14ac:dyDescent="0.2">
      <c r="A141" s="15" t="s">
        <v>635</v>
      </c>
      <c r="B141" s="15" t="s">
        <v>636</v>
      </c>
      <c r="C141" s="15" t="s">
        <v>59</v>
      </c>
      <c r="D141" s="15" t="s">
        <v>31</v>
      </c>
      <c r="E141" s="15" t="s">
        <v>16</v>
      </c>
      <c r="F141" s="15" t="s">
        <v>17</v>
      </c>
      <c r="G141" s="15" t="s">
        <v>24</v>
      </c>
      <c r="H141" s="15">
        <v>46</v>
      </c>
      <c r="I141" s="17">
        <v>44206</v>
      </c>
      <c r="J141" s="15">
        <v>86538</v>
      </c>
      <c r="K141" s="15">
        <v>0</v>
      </c>
      <c r="L141" s="15" t="s">
        <v>33</v>
      </c>
      <c r="M141" s="15" t="s">
        <v>34</v>
      </c>
      <c r="N141" s="17" t="s">
        <v>21</v>
      </c>
      <c r="O141" s="18" t="str">
        <f t="shared" si="14"/>
        <v>Active</v>
      </c>
      <c r="P141" s="19">
        <f t="shared" si="15"/>
        <v>1</v>
      </c>
      <c r="Q141" s="20">
        <f t="shared" si="16"/>
        <v>0</v>
      </c>
      <c r="R141" s="20">
        <f t="shared" si="17"/>
        <v>86538</v>
      </c>
      <c r="S141" s="19">
        <f t="shared" si="18"/>
        <v>2021</v>
      </c>
      <c r="T141" s="19">
        <f t="shared" si="19"/>
        <v>3</v>
      </c>
      <c r="U141" s="21" t="str">
        <f t="shared" si="20"/>
        <v>Sunday</v>
      </c>
    </row>
    <row r="142" spans="1:21" x14ac:dyDescent="0.2">
      <c r="A142" s="15" t="s">
        <v>637</v>
      </c>
      <c r="B142" s="15" t="s">
        <v>638</v>
      </c>
      <c r="C142" s="15" t="s">
        <v>42</v>
      </c>
      <c r="D142" s="15" t="s">
        <v>43</v>
      </c>
      <c r="E142" s="15" t="s">
        <v>44</v>
      </c>
      <c r="F142" s="15" t="s">
        <v>17</v>
      </c>
      <c r="G142" s="15" t="s">
        <v>18</v>
      </c>
      <c r="H142" s="15">
        <v>35</v>
      </c>
      <c r="I142" s="17">
        <v>43715</v>
      </c>
      <c r="J142" s="15">
        <v>70992</v>
      </c>
      <c r="K142" s="15">
        <v>0</v>
      </c>
      <c r="L142" s="15" t="s">
        <v>19</v>
      </c>
      <c r="M142" s="15" t="s">
        <v>25</v>
      </c>
      <c r="N142" s="17" t="s">
        <v>21</v>
      </c>
      <c r="O142" s="18" t="str">
        <f t="shared" si="14"/>
        <v>Active</v>
      </c>
      <c r="P142" s="19">
        <f t="shared" si="15"/>
        <v>1</v>
      </c>
      <c r="Q142" s="20">
        <f t="shared" si="16"/>
        <v>0</v>
      </c>
      <c r="R142" s="20">
        <f t="shared" si="17"/>
        <v>70992</v>
      </c>
      <c r="S142" s="19">
        <f t="shared" si="18"/>
        <v>2019</v>
      </c>
      <c r="T142" s="19">
        <f t="shared" si="19"/>
        <v>36</v>
      </c>
      <c r="U142" s="21" t="str">
        <f t="shared" si="20"/>
        <v>Saturday</v>
      </c>
    </row>
    <row r="143" spans="1:21" x14ac:dyDescent="0.2">
      <c r="A143" s="15" t="s">
        <v>639</v>
      </c>
      <c r="B143" s="15" t="s">
        <v>640</v>
      </c>
      <c r="C143" s="15" t="s">
        <v>14</v>
      </c>
      <c r="D143" s="15" t="s">
        <v>31</v>
      </c>
      <c r="E143" s="15" t="s">
        <v>32</v>
      </c>
      <c r="F143" s="15" t="s">
        <v>28</v>
      </c>
      <c r="G143" s="15" t="s">
        <v>18</v>
      </c>
      <c r="H143" s="15">
        <v>33</v>
      </c>
      <c r="I143" s="17">
        <v>42173</v>
      </c>
      <c r="J143" s="15">
        <v>205314</v>
      </c>
      <c r="K143" s="15">
        <v>0.3</v>
      </c>
      <c r="L143" s="15" t="s">
        <v>19</v>
      </c>
      <c r="M143" s="15" t="s">
        <v>29</v>
      </c>
      <c r="N143" s="17" t="s">
        <v>21</v>
      </c>
      <c r="O143" s="18" t="str">
        <f t="shared" si="14"/>
        <v>Active</v>
      </c>
      <c r="P143" s="19">
        <f t="shared" si="15"/>
        <v>1</v>
      </c>
      <c r="Q143" s="20">
        <f t="shared" si="16"/>
        <v>61594.2</v>
      </c>
      <c r="R143" s="20">
        <f t="shared" si="17"/>
        <v>266908.2</v>
      </c>
      <c r="S143" s="19">
        <f t="shared" si="18"/>
        <v>2015</v>
      </c>
      <c r="T143" s="19">
        <f t="shared" si="19"/>
        <v>25</v>
      </c>
      <c r="U143" s="21" t="str">
        <f t="shared" si="20"/>
        <v>Thursday</v>
      </c>
    </row>
    <row r="144" spans="1:21" x14ac:dyDescent="0.2">
      <c r="A144" s="15" t="s">
        <v>641</v>
      </c>
      <c r="B144" s="15" t="s">
        <v>642</v>
      </c>
      <c r="C144" s="15" t="s">
        <v>14</v>
      </c>
      <c r="D144" s="15" t="s">
        <v>23</v>
      </c>
      <c r="E144" s="15" t="s">
        <v>32</v>
      </c>
      <c r="F144" s="15" t="s">
        <v>17</v>
      </c>
      <c r="G144" s="15" t="s">
        <v>24</v>
      </c>
      <c r="H144" s="15">
        <v>61</v>
      </c>
      <c r="I144" s="17">
        <v>42804</v>
      </c>
      <c r="J144" s="15">
        <v>196951</v>
      </c>
      <c r="K144" s="15">
        <v>0.33</v>
      </c>
      <c r="L144" s="15" t="s">
        <v>33</v>
      </c>
      <c r="M144" s="15" t="s">
        <v>60</v>
      </c>
      <c r="N144" s="17" t="s">
        <v>21</v>
      </c>
      <c r="O144" s="18" t="str">
        <f t="shared" si="14"/>
        <v>Active</v>
      </c>
      <c r="P144" s="19">
        <f t="shared" si="15"/>
        <v>1</v>
      </c>
      <c r="Q144" s="20">
        <f t="shared" si="16"/>
        <v>64993.83</v>
      </c>
      <c r="R144" s="20">
        <f t="shared" si="17"/>
        <v>261944.83000000002</v>
      </c>
      <c r="S144" s="19">
        <f t="shared" si="18"/>
        <v>2017</v>
      </c>
      <c r="T144" s="19">
        <f t="shared" si="19"/>
        <v>10</v>
      </c>
      <c r="U144" s="21" t="str">
        <f t="shared" si="20"/>
        <v>Friday</v>
      </c>
    </row>
    <row r="145" spans="1:21" x14ac:dyDescent="0.2">
      <c r="A145" s="15" t="s">
        <v>283</v>
      </c>
      <c r="B145" s="15" t="s">
        <v>643</v>
      </c>
      <c r="C145" s="15" t="s">
        <v>35</v>
      </c>
      <c r="D145" s="15" t="s">
        <v>27</v>
      </c>
      <c r="E145" s="15" t="s">
        <v>44</v>
      </c>
      <c r="F145" s="15" t="s">
        <v>28</v>
      </c>
      <c r="G145" s="15" t="s">
        <v>24</v>
      </c>
      <c r="H145" s="15">
        <v>45</v>
      </c>
      <c r="I145" s="17">
        <v>38613</v>
      </c>
      <c r="J145" s="15">
        <v>67686</v>
      </c>
      <c r="K145" s="15">
        <v>0</v>
      </c>
      <c r="L145" s="15" t="s">
        <v>33</v>
      </c>
      <c r="M145" s="15" t="s">
        <v>60</v>
      </c>
      <c r="N145" s="17" t="s">
        <v>21</v>
      </c>
      <c r="O145" s="18" t="str">
        <f t="shared" si="14"/>
        <v>Active</v>
      </c>
      <c r="P145" s="19">
        <f t="shared" si="15"/>
        <v>1</v>
      </c>
      <c r="Q145" s="20">
        <f t="shared" si="16"/>
        <v>0</v>
      </c>
      <c r="R145" s="20">
        <f t="shared" si="17"/>
        <v>67686</v>
      </c>
      <c r="S145" s="19">
        <f t="shared" si="18"/>
        <v>2005</v>
      </c>
      <c r="T145" s="19">
        <f t="shared" si="19"/>
        <v>39</v>
      </c>
      <c r="U145" s="21" t="str">
        <f t="shared" si="20"/>
        <v>Sunday</v>
      </c>
    </row>
    <row r="146" spans="1:21" x14ac:dyDescent="0.2">
      <c r="A146" s="15" t="s">
        <v>230</v>
      </c>
      <c r="B146" s="15" t="s">
        <v>644</v>
      </c>
      <c r="C146" s="15" t="s">
        <v>55</v>
      </c>
      <c r="D146" s="15" t="s">
        <v>27</v>
      </c>
      <c r="E146" s="15" t="s">
        <v>16</v>
      </c>
      <c r="F146" s="15" t="s">
        <v>28</v>
      </c>
      <c r="G146" s="15" t="s">
        <v>51</v>
      </c>
      <c r="H146" s="15">
        <v>51</v>
      </c>
      <c r="I146" s="17">
        <v>39553</v>
      </c>
      <c r="J146" s="15">
        <v>86431</v>
      </c>
      <c r="K146" s="15">
        <v>0</v>
      </c>
      <c r="L146" s="15" t="s">
        <v>19</v>
      </c>
      <c r="M146" s="15" t="s">
        <v>29</v>
      </c>
      <c r="N146" s="17" t="s">
        <v>21</v>
      </c>
      <c r="O146" s="18" t="str">
        <f t="shared" si="14"/>
        <v>Active</v>
      </c>
      <c r="P146" s="19">
        <f t="shared" si="15"/>
        <v>1</v>
      </c>
      <c r="Q146" s="20">
        <f t="shared" si="16"/>
        <v>0</v>
      </c>
      <c r="R146" s="20">
        <f t="shared" si="17"/>
        <v>86431</v>
      </c>
      <c r="S146" s="19">
        <f t="shared" si="18"/>
        <v>2008</v>
      </c>
      <c r="T146" s="19">
        <f t="shared" si="19"/>
        <v>16</v>
      </c>
      <c r="U146" s="21" t="str">
        <f t="shared" si="20"/>
        <v>Tuesday</v>
      </c>
    </row>
    <row r="147" spans="1:21" x14ac:dyDescent="0.2">
      <c r="A147" s="15" t="s">
        <v>645</v>
      </c>
      <c r="B147" s="15" t="s">
        <v>646</v>
      </c>
      <c r="C147" s="15" t="s">
        <v>62</v>
      </c>
      <c r="D147" s="15" t="s">
        <v>23</v>
      </c>
      <c r="E147" s="15" t="s">
        <v>36</v>
      </c>
      <c r="F147" s="15" t="s">
        <v>28</v>
      </c>
      <c r="G147" s="15" t="s">
        <v>24</v>
      </c>
      <c r="H147" s="15">
        <v>55</v>
      </c>
      <c r="I147" s="17">
        <v>35019</v>
      </c>
      <c r="J147" s="15">
        <v>125936</v>
      </c>
      <c r="K147" s="15">
        <v>0.08</v>
      </c>
      <c r="L147" s="15" t="s">
        <v>33</v>
      </c>
      <c r="M147" s="15" t="s">
        <v>80</v>
      </c>
      <c r="N147" s="17" t="s">
        <v>21</v>
      </c>
      <c r="O147" s="18" t="str">
        <f t="shared" si="14"/>
        <v>Active</v>
      </c>
      <c r="P147" s="19">
        <f t="shared" si="15"/>
        <v>1</v>
      </c>
      <c r="Q147" s="20">
        <f t="shared" si="16"/>
        <v>10074.880000000001</v>
      </c>
      <c r="R147" s="20">
        <f t="shared" si="17"/>
        <v>136010.88</v>
      </c>
      <c r="S147" s="19">
        <f t="shared" si="18"/>
        <v>1995</v>
      </c>
      <c r="T147" s="19">
        <f t="shared" si="19"/>
        <v>46</v>
      </c>
      <c r="U147" s="21" t="str">
        <f t="shared" si="20"/>
        <v>Thursday</v>
      </c>
    </row>
    <row r="148" spans="1:21" x14ac:dyDescent="0.2">
      <c r="A148" s="15" t="s">
        <v>647</v>
      </c>
      <c r="B148" s="15" t="s">
        <v>648</v>
      </c>
      <c r="C148" s="15" t="s">
        <v>61</v>
      </c>
      <c r="D148" s="15" t="s">
        <v>50</v>
      </c>
      <c r="E148" s="15" t="s">
        <v>32</v>
      </c>
      <c r="F148" s="15" t="s">
        <v>17</v>
      </c>
      <c r="G148" s="15" t="s">
        <v>18</v>
      </c>
      <c r="H148" s="15">
        <v>46</v>
      </c>
      <c r="I148" s="17">
        <v>41473</v>
      </c>
      <c r="J148" s="15">
        <v>149712</v>
      </c>
      <c r="K148" s="15">
        <v>0.14000000000000001</v>
      </c>
      <c r="L148" s="15" t="s">
        <v>19</v>
      </c>
      <c r="M148" s="15" t="s">
        <v>29</v>
      </c>
      <c r="N148" s="17" t="s">
        <v>21</v>
      </c>
      <c r="O148" s="18" t="str">
        <f t="shared" si="14"/>
        <v>Active</v>
      </c>
      <c r="P148" s="19">
        <f t="shared" si="15"/>
        <v>1</v>
      </c>
      <c r="Q148" s="20">
        <f t="shared" si="16"/>
        <v>20959.68</v>
      </c>
      <c r="R148" s="20">
        <f t="shared" si="17"/>
        <v>170671.68</v>
      </c>
      <c r="S148" s="19">
        <f t="shared" si="18"/>
        <v>2013</v>
      </c>
      <c r="T148" s="19">
        <f t="shared" si="19"/>
        <v>29</v>
      </c>
      <c r="U148" s="21" t="str">
        <f t="shared" si="20"/>
        <v>Thursday</v>
      </c>
    </row>
    <row r="149" spans="1:21" x14ac:dyDescent="0.2">
      <c r="A149" s="15" t="s">
        <v>146</v>
      </c>
      <c r="B149" s="15" t="s">
        <v>649</v>
      </c>
      <c r="C149" s="15" t="s">
        <v>129</v>
      </c>
      <c r="D149" s="15" t="s">
        <v>31</v>
      </c>
      <c r="E149" s="15" t="s">
        <v>44</v>
      </c>
      <c r="F149" s="15" t="s">
        <v>28</v>
      </c>
      <c r="G149" s="15" t="s">
        <v>18</v>
      </c>
      <c r="H149" s="15">
        <v>30</v>
      </c>
      <c r="I149" s="17">
        <v>44471</v>
      </c>
      <c r="J149" s="15">
        <v>88758</v>
      </c>
      <c r="K149" s="15">
        <v>0</v>
      </c>
      <c r="L149" s="15" t="s">
        <v>19</v>
      </c>
      <c r="M149" s="15" t="s">
        <v>63</v>
      </c>
      <c r="N149" s="17" t="s">
        <v>21</v>
      </c>
      <c r="O149" s="18" t="str">
        <f t="shared" si="14"/>
        <v>Active</v>
      </c>
      <c r="P149" s="19">
        <f t="shared" si="15"/>
        <v>1</v>
      </c>
      <c r="Q149" s="20">
        <f t="shared" si="16"/>
        <v>0</v>
      </c>
      <c r="R149" s="20">
        <f t="shared" si="17"/>
        <v>88758</v>
      </c>
      <c r="S149" s="19">
        <f t="shared" si="18"/>
        <v>2021</v>
      </c>
      <c r="T149" s="19">
        <f t="shared" si="19"/>
        <v>40</v>
      </c>
      <c r="U149" s="21" t="str">
        <f t="shared" si="20"/>
        <v>Saturday</v>
      </c>
    </row>
    <row r="150" spans="1:21" x14ac:dyDescent="0.2">
      <c r="A150" s="15" t="s">
        <v>391</v>
      </c>
      <c r="B150" s="15" t="s">
        <v>650</v>
      </c>
      <c r="C150" s="15" t="s">
        <v>88</v>
      </c>
      <c r="D150" s="15" t="s">
        <v>27</v>
      </c>
      <c r="E150" s="15" t="s">
        <v>16</v>
      </c>
      <c r="F150" s="15" t="s">
        <v>28</v>
      </c>
      <c r="G150" s="15" t="s">
        <v>24</v>
      </c>
      <c r="H150" s="15">
        <v>54</v>
      </c>
      <c r="I150" s="17">
        <v>41468</v>
      </c>
      <c r="J150" s="15">
        <v>83639</v>
      </c>
      <c r="K150" s="15">
        <v>0</v>
      </c>
      <c r="L150" s="15" t="s">
        <v>33</v>
      </c>
      <c r="M150" s="15" t="s">
        <v>60</v>
      </c>
      <c r="N150" s="17" t="s">
        <v>21</v>
      </c>
      <c r="O150" s="18" t="str">
        <f t="shared" si="14"/>
        <v>Active</v>
      </c>
      <c r="P150" s="19">
        <f t="shared" si="15"/>
        <v>1</v>
      </c>
      <c r="Q150" s="20">
        <f t="shared" si="16"/>
        <v>0</v>
      </c>
      <c r="R150" s="20">
        <f t="shared" si="17"/>
        <v>83639</v>
      </c>
      <c r="S150" s="19">
        <f t="shared" si="18"/>
        <v>2013</v>
      </c>
      <c r="T150" s="19">
        <f t="shared" si="19"/>
        <v>28</v>
      </c>
      <c r="U150" s="21" t="str">
        <f t="shared" si="20"/>
        <v>Saturday</v>
      </c>
    </row>
    <row r="151" spans="1:21" x14ac:dyDescent="0.2">
      <c r="A151" s="15" t="s">
        <v>651</v>
      </c>
      <c r="B151" s="15" t="s">
        <v>652</v>
      </c>
      <c r="C151" s="15" t="s">
        <v>71</v>
      </c>
      <c r="D151" s="15" t="s">
        <v>27</v>
      </c>
      <c r="E151" s="15" t="s">
        <v>16</v>
      </c>
      <c r="F151" s="15" t="s">
        <v>17</v>
      </c>
      <c r="G151" s="15" t="s">
        <v>18</v>
      </c>
      <c r="H151" s="15">
        <v>54</v>
      </c>
      <c r="I151" s="17">
        <v>35933</v>
      </c>
      <c r="J151" s="15">
        <v>68268</v>
      </c>
      <c r="K151" s="15">
        <v>0</v>
      </c>
      <c r="L151" s="15" t="s">
        <v>19</v>
      </c>
      <c r="M151" s="15" t="s">
        <v>39</v>
      </c>
      <c r="N151" s="17" t="s">
        <v>21</v>
      </c>
      <c r="O151" s="18" t="str">
        <f t="shared" si="14"/>
        <v>Active</v>
      </c>
      <c r="P151" s="19">
        <f t="shared" si="15"/>
        <v>1</v>
      </c>
      <c r="Q151" s="20">
        <f t="shared" si="16"/>
        <v>0</v>
      </c>
      <c r="R151" s="20">
        <f t="shared" si="17"/>
        <v>68268</v>
      </c>
      <c r="S151" s="19">
        <f t="shared" si="18"/>
        <v>1998</v>
      </c>
      <c r="T151" s="19">
        <f t="shared" si="19"/>
        <v>21</v>
      </c>
      <c r="U151" s="21" t="str">
        <f t="shared" si="20"/>
        <v>Monday</v>
      </c>
    </row>
    <row r="152" spans="1:21" x14ac:dyDescent="0.2">
      <c r="A152" s="15" t="s">
        <v>312</v>
      </c>
      <c r="B152" s="15" t="s">
        <v>653</v>
      </c>
      <c r="C152" s="15" t="s">
        <v>129</v>
      </c>
      <c r="D152" s="15" t="s">
        <v>31</v>
      </c>
      <c r="E152" s="15" t="s">
        <v>36</v>
      </c>
      <c r="F152" s="15" t="s">
        <v>28</v>
      </c>
      <c r="G152" s="15" t="s">
        <v>51</v>
      </c>
      <c r="H152" s="15">
        <v>45</v>
      </c>
      <c r="I152" s="17">
        <v>37313</v>
      </c>
      <c r="J152" s="15">
        <v>75819</v>
      </c>
      <c r="K152" s="15">
        <v>0</v>
      </c>
      <c r="L152" s="15" t="s">
        <v>52</v>
      </c>
      <c r="M152" s="15" t="s">
        <v>53</v>
      </c>
      <c r="N152" s="17" t="s">
        <v>21</v>
      </c>
      <c r="O152" s="18" t="str">
        <f t="shared" si="14"/>
        <v>Active</v>
      </c>
      <c r="P152" s="19">
        <f t="shared" si="15"/>
        <v>1</v>
      </c>
      <c r="Q152" s="20">
        <f t="shared" si="16"/>
        <v>0</v>
      </c>
      <c r="R152" s="20">
        <f t="shared" si="17"/>
        <v>75819</v>
      </c>
      <c r="S152" s="19">
        <f t="shared" si="18"/>
        <v>2002</v>
      </c>
      <c r="T152" s="19">
        <f t="shared" si="19"/>
        <v>9</v>
      </c>
      <c r="U152" s="21" t="str">
        <f t="shared" si="20"/>
        <v>Tuesday</v>
      </c>
    </row>
    <row r="153" spans="1:21" x14ac:dyDescent="0.2">
      <c r="A153" s="15" t="s">
        <v>654</v>
      </c>
      <c r="B153" s="15" t="s">
        <v>655</v>
      </c>
      <c r="C153" s="15" t="s">
        <v>42</v>
      </c>
      <c r="D153" s="15" t="s">
        <v>50</v>
      </c>
      <c r="E153" s="15" t="s">
        <v>44</v>
      </c>
      <c r="F153" s="15" t="s">
        <v>17</v>
      </c>
      <c r="G153" s="15" t="s">
        <v>18</v>
      </c>
      <c r="H153" s="15">
        <v>49</v>
      </c>
      <c r="I153" s="17">
        <v>35200</v>
      </c>
      <c r="J153" s="15">
        <v>86658</v>
      </c>
      <c r="K153" s="15">
        <v>0</v>
      </c>
      <c r="L153" s="15" t="s">
        <v>19</v>
      </c>
      <c r="M153" s="15" t="s">
        <v>39</v>
      </c>
      <c r="N153" s="17" t="s">
        <v>21</v>
      </c>
      <c r="O153" s="18" t="str">
        <f t="shared" si="14"/>
        <v>Active</v>
      </c>
      <c r="P153" s="19">
        <f t="shared" si="15"/>
        <v>1</v>
      </c>
      <c r="Q153" s="20">
        <f t="shared" si="16"/>
        <v>0</v>
      </c>
      <c r="R153" s="20">
        <f t="shared" si="17"/>
        <v>86658</v>
      </c>
      <c r="S153" s="19">
        <f t="shared" si="18"/>
        <v>1996</v>
      </c>
      <c r="T153" s="19">
        <f t="shared" si="19"/>
        <v>20</v>
      </c>
      <c r="U153" s="21" t="str">
        <f t="shared" si="20"/>
        <v>Wednesday</v>
      </c>
    </row>
    <row r="154" spans="1:21" x14ac:dyDescent="0.2">
      <c r="A154" s="15" t="s">
        <v>656</v>
      </c>
      <c r="B154" s="15" t="s">
        <v>657</v>
      </c>
      <c r="C154" s="15" t="s">
        <v>64</v>
      </c>
      <c r="D154" s="15" t="s">
        <v>15</v>
      </c>
      <c r="E154" s="15" t="s">
        <v>16</v>
      </c>
      <c r="F154" s="15" t="s">
        <v>28</v>
      </c>
      <c r="G154" s="15" t="s">
        <v>24</v>
      </c>
      <c r="H154" s="15">
        <v>55</v>
      </c>
      <c r="I154" s="17">
        <v>41714</v>
      </c>
      <c r="J154" s="15">
        <v>74552</v>
      </c>
      <c r="K154" s="15">
        <v>0</v>
      </c>
      <c r="L154" s="15" t="s">
        <v>33</v>
      </c>
      <c r="M154" s="15" t="s">
        <v>34</v>
      </c>
      <c r="N154" s="17" t="s">
        <v>21</v>
      </c>
      <c r="O154" s="18" t="str">
        <f t="shared" si="14"/>
        <v>Active</v>
      </c>
      <c r="P154" s="19">
        <f t="shared" si="15"/>
        <v>1</v>
      </c>
      <c r="Q154" s="20">
        <f t="shared" si="16"/>
        <v>0</v>
      </c>
      <c r="R154" s="20">
        <f t="shared" si="17"/>
        <v>74552</v>
      </c>
      <c r="S154" s="19">
        <f t="shared" si="18"/>
        <v>2014</v>
      </c>
      <c r="T154" s="19">
        <f t="shared" si="19"/>
        <v>12</v>
      </c>
      <c r="U154" s="21" t="str">
        <f t="shared" si="20"/>
        <v>Sunday</v>
      </c>
    </row>
    <row r="155" spans="1:21" x14ac:dyDescent="0.2">
      <c r="A155" s="15" t="s">
        <v>245</v>
      </c>
      <c r="B155" s="15" t="s">
        <v>658</v>
      </c>
      <c r="C155" s="15" t="s">
        <v>26</v>
      </c>
      <c r="D155" s="15" t="s">
        <v>27</v>
      </c>
      <c r="E155" s="15" t="s">
        <v>36</v>
      </c>
      <c r="F155" s="15" t="s">
        <v>17</v>
      </c>
      <c r="G155" s="15" t="s">
        <v>24</v>
      </c>
      <c r="H155" s="15">
        <v>62</v>
      </c>
      <c r="I155" s="17">
        <v>39887</v>
      </c>
      <c r="J155" s="15">
        <v>82839</v>
      </c>
      <c r="K155" s="15">
        <v>0</v>
      </c>
      <c r="L155" s="15" t="s">
        <v>19</v>
      </c>
      <c r="M155" s="15" t="s">
        <v>45</v>
      </c>
      <c r="N155" s="17" t="s">
        <v>21</v>
      </c>
      <c r="O155" s="18" t="str">
        <f t="shared" si="14"/>
        <v>Active</v>
      </c>
      <c r="P155" s="19">
        <f t="shared" si="15"/>
        <v>1</v>
      </c>
      <c r="Q155" s="20">
        <f t="shared" si="16"/>
        <v>0</v>
      </c>
      <c r="R155" s="20">
        <f t="shared" si="17"/>
        <v>82839</v>
      </c>
      <c r="S155" s="19">
        <f t="shared" si="18"/>
        <v>2009</v>
      </c>
      <c r="T155" s="19">
        <f t="shared" si="19"/>
        <v>12</v>
      </c>
      <c r="U155" s="21" t="str">
        <f t="shared" si="20"/>
        <v>Sunday</v>
      </c>
    </row>
    <row r="156" spans="1:21" x14ac:dyDescent="0.2">
      <c r="A156" s="15" t="s">
        <v>659</v>
      </c>
      <c r="B156" s="15" t="s">
        <v>660</v>
      </c>
      <c r="C156" s="15" t="s">
        <v>71</v>
      </c>
      <c r="D156" s="15" t="s">
        <v>27</v>
      </c>
      <c r="E156" s="15" t="s">
        <v>44</v>
      </c>
      <c r="F156" s="15" t="s">
        <v>17</v>
      </c>
      <c r="G156" s="15" t="s">
        <v>18</v>
      </c>
      <c r="H156" s="15">
        <v>28</v>
      </c>
      <c r="I156" s="17">
        <v>44477</v>
      </c>
      <c r="J156" s="15">
        <v>64475</v>
      </c>
      <c r="K156" s="15">
        <v>0</v>
      </c>
      <c r="L156" s="15" t="s">
        <v>19</v>
      </c>
      <c r="M156" s="15" t="s">
        <v>39</v>
      </c>
      <c r="N156" s="17" t="s">
        <v>21</v>
      </c>
      <c r="O156" s="18" t="str">
        <f t="shared" si="14"/>
        <v>Active</v>
      </c>
      <c r="P156" s="19">
        <f t="shared" si="15"/>
        <v>1</v>
      </c>
      <c r="Q156" s="20">
        <f t="shared" si="16"/>
        <v>0</v>
      </c>
      <c r="R156" s="20">
        <f t="shared" si="17"/>
        <v>64475</v>
      </c>
      <c r="S156" s="19">
        <f t="shared" si="18"/>
        <v>2021</v>
      </c>
      <c r="T156" s="19">
        <f t="shared" si="19"/>
        <v>41</v>
      </c>
      <c r="U156" s="21" t="str">
        <f t="shared" si="20"/>
        <v>Friday</v>
      </c>
    </row>
    <row r="157" spans="1:21" x14ac:dyDescent="0.2">
      <c r="A157" s="15" t="s">
        <v>661</v>
      </c>
      <c r="B157" s="15" t="s">
        <v>662</v>
      </c>
      <c r="C157" s="15" t="s">
        <v>71</v>
      </c>
      <c r="D157" s="15" t="s">
        <v>27</v>
      </c>
      <c r="E157" s="15" t="s">
        <v>36</v>
      </c>
      <c r="F157" s="15" t="s">
        <v>28</v>
      </c>
      <c r="G157" s="15" t="s">
        <v>24</v>
      </c>
      <c r="H157" s="15">
        <v>33</v>
      </c>
      <c r="I157" s="17">
        <v>44036</v>
      </c>
      <c r="J157" s="15">
        <v>69453</v>
      </c>
      <c r="K157" s="15">
        <v>0</v>
      </c>
      <c r="L157" s="15" t="s">
        <v>33</v>
      </c>
      <c r="M157" s="15" t="s">
        <v>34</v>
      </c>
      <c r="N157" s="17" t="s">
        <v>21</v>
      </c>
      <c r="O157" s="18" t="str">
        <f t="shared" si="14"/>
        <v>Active</v>
      </c>
      <c r="P157" s="19">
        <f t="shared" si="15"/>
        <v>1</v>
      </c>
      <c r="Q157" s="20">
        <f t="shared" si="16"/>
        <v>0</v>
      </c>
      <c r="R157" s="20">
        <f t="shared" si="17"/>
        <v>69453</v>
      </c>
      <c r="S157" s="19">
        <f t="shared" si="18"/>
        <v>2020</v>
      </c>
      <c r="T157" s="19">
        <f t="shared" si="19"/>
        <v>30</v>
      </c>
      <c r="U157" s="21" t="str">
        <f t="shared" si="20"/>
        <v>Friday</v>
      </c>
    </row>
    <row r="158" spans="1:21" x14ac:dyDescent="0.2">
      <c r="A158" s="15" t="s">
        <v>663</v>
      </c>
      <c r="B158" s="15" t="s">
        <v>664</v>
      </c>
      <c r="C158" s="15" t="s">
        <v>62</v>
      </c>
      <c r="D158" s="15" t="s">
        <v>27</v>
      </c>
      <c r="E158" s="15" t="s">
        <v>32</v>
      </c>
      <c r="F158" s="15" t="s">
        <v>28</v>
      </c>
      <c r="G158" s="15" t="s">
        <v>18</v>
      </c>
      <c r="H158" s="15">
        <v>32</v>
      </c>
      <c r="I158" s="17">
        <v>41642</v>
      </c>
      <c r="J158" s="15">
        <v>127148</v>
      </c>
      <c r="K158" s="15">
        <v>0.1</v>
      </c>
      <c r="L158" s="15" t="s">
        <v>19</v>
      </c>
      <c r="M158" s="15" t="s">
        <v>45</v>
      </c>
      <c r="N158" s="17" t="s">
        <v>21</v>
      </c>
      <c r="O158" s="18" t="str">
        <f t="shared" si="14"/>
        <v>Active</v>
      </c>
      <c r="P158" s="19">
        <f t="shared" si="15"/>
        <v>1</v>
      </c>
      <c r="Q158" s="20">
        <f t="shared" si="16"/>
        <v>12714.800000000001</v>
      </c>
      <c r="R158" s="20">
        <f t="shared" si="17"/>
        <v>139862.79999999999</v>
      </c>
      <c r="S158" s="19">
        <f t="shared" si="18"/>
        <v>2014</v>
      </c>
      <c r="T158" s="19">
        <f t="shared" si="19"/>
        <v>1</v>
      </c>
      <c r="U158" s="21" t="str">
        <f t="shared" si="20"/>
        <v>Friday</v>
      </c>
    </row>
    <row r="159" spans="1:21" x14ac:dyDescent="0.2">
      <c r="A159" s="15" t="s">
        <v>665</v>
      </c>
      <c r="B159" s="15" t="s">
        <v>666</v>
      </c>
      <c r="C159" s="15" t="s">
        <v>14</v>
      </c>
      <c r="D159" s="15" t="s">
        <v>15</v>
      </c>
      <c r="E159" s="15" t="s">
        <v>44</v>
      </c>
      <c r="F159" s="15" t="s">
        <v>17</v>
      </c>
      <c r="G159" s="15" t="s">
        <v>18</v>
      </c>
      <c r="H159" s="15">
        <v>32</v>
      </c>
      <c r="I159" s="17">
        <v>43102</v>
      </c>
      <c r="J159" s="15">
        <v>190253</v>
      </c>
      <c r="K159" s="15">
        <v>0.33</v>
      </c>
      <c r="L159" s="15" t="s">
        <v>19</v>
      </c>
      <c r="M159" s="15" t="s">
        <v>25</v>
      </c>
      <c r="N159" s="17" t="s">
        <v>21</v>
      </c>
      <c r="O159" s="18" t="str">
        <f t="shared" si="14"/>
        <v>Active</v>
      </c>
      <c r="P159" s="19">
        <f t="shared" si="15"/>
        <v>1</v>
      </c>
      <c r="Q159" s="20">
        <f t="shared" si="16"/>
        <v>62783.490000000005</v>
      </c>
      <c r="R159" s="20">
        <f t="shared" si="17"/>
        <v>253036.49</v>
      </c>
      <c r="S159" s="19">
        <f t="shared" si="18"/>
        <v>2018</v>
      </c>
      <c r="T159" s="19">
        <f t="shared" si="19"/>
        <v>1</v>
      </c>
      <c r="U159" s="21" t="str">
        <f t="shared" si="20"/>
        <v>Tuesday</v>
      </c>
    </row>
    <row r="160" spans="1:21" x14ac:dyDescent="0.2">
      <c r="A160" s="15" t="s">
        <v>535</v>
      </c>
      <c r="B160" s="15" t="s">
        <v>667</v>
      </c>
      <c r="C160" s="15" t="s">
        <v>62</v>
      </c>
      <c r="D160" s="15" t="s">
        <v>65</v>
      </c>
      <c r="E160" s="15" t="s">
        <v>16</v>
      </c>
      <c r="F160" s="15" t="s">
        <v>28</v>
      </c>
      <c r="G160" s="15" t="s">
        <v>18</v>
      </c>
      <c r="H160" s="15">
        <v>55</v>
      </c>
      <c r="I160" s="17">
        <v>36644</v>
      </c>
      <c r="J160" s="15">
        <v>115798</v>
      </c>
      <c r="K160" s="15">
        <v>0.05</v>
      </c>
      <c r="L160" s="15" t="s">
        <v>19</v>
      </c>
      <c r="M160" s="15" t="s">
        <v>45</v>
      </c>
      <c r="N160" s="17" t="s">
        <v>21</v>
      </c>
      <c r="O160" s="18" t="str">
        <f t="shared" si="14"/>
        <v>Active</v>
      </c>
      <c r="P160" s="19">
        <f t="shared" si="15"/>
        <v>1</v>
      </c>
      <c r="Q160" s="20">
        <f t="shared" si="16"/>
        <v>5789.9000000000005</v>
      </c>
      <c r="R160" s="20">
        <f t="shared" si="17"/>
        <v>121587.9</v>
      </c>
      <c r="S160" s="19">
        <f t="shared" si="18"/>
        <v>2000</v>
      </c>
      <c r="T160" s="19">
        <f t="shared" si="19"/>
        <v>18</v>
      </c>
      <c r="U160" s="21" t="str">
        <f t="shared" si="20"/>
        <v>Friday</v>
      </c>
    </row>
    <row r="161" spans="1:21" x14ac:dyDescent="0.2">
      <c r="A161" s="15" t="s">
        <v>190</v>
      </c>
      <c r="B161" s="15" t="s">
        <v>668</v>
      </c>
      <c r="C161" s="15" t="s">
        <v>77</v>
      </c>
      <c r="D161" s="15" t="s">
        <v>23</v>
      </c>
      <c r="E161" s="15" t="s">
        <v>16</v>
      </c>
      <c r="F161" s="15" t="s">
        <v>17</v>
      </c>
      <c r="G161" s="15" t="s">
        <v>24</v>
      </c>
      <c r="H161" s="15">
        <v>58</v>
      </c>
      <c r="I161" s="17">
        <v>34567</v>
      </c>
      <c r="J161" s="15">
        <v>93102</v>
      </c>
      <c r="K161" s="15">
        <v>0</v>
      </c>
      <c r="L161" s="15" t="s">
        <v>19</v>
      </c>
      <c r="M161" s="15" t="s">
        <v>63</v>
      </c>
      <c r="N161" s="17">
        <v>41621</v>
      </c>
      <c r="O161" s="18" t="str">
        <f t="shared" si="14"/>
        <v>Non-Active</v>
      </c>
      <c r="P161" s="19">
        <f t="shared" si="15"/>
        <v>0</v>
      </c>
      <c r="Q161" s="20">
        <f t="shared" si="16"/>
        <v>0</v>
      </c>
      <c r="R161" s="20">
        <f t="shared" si="17"/>
        <v>93102</v>
      </c>
      <c r="S161" s="19">
        <f t="shared" si="18"/>
        <v>1994</v>
      </c>
      <c r="T161" s="19">
        <f t="shared" si="19"/>
        <v>35</v>
      </c>
      <c r="U161" s="21" t="str">
        <f t="shared" si="20"/>
        <v>Sunday</v>
      </c>
    </row>
    <row r="162" spans="1:21" x14ac:dyDescent="0.2">
      <c r="A162" s="15" t="s">
        <v>207</v>
      </c>
      <c r="B162" s="15" t="s">
        <v>669</v>
      </c>
      <c r="C162" s="15" t="s">
        <v>97</v>
      </c>
      <c r="D162" s="15" t="s">
        <v>31</v>
      </c>
      <c r="E162" s="15" t="s">
        <v>44</v>
      </c>
      <c r="F162" s="15" t="s">
        <v>28</v>
      </c>
      <c r="G162" s="15" t="s">
        <v>24</v>
      </c>
      <c r="H162" s="15">
        <v>34</v>
      </c>
      <c r="I162" s="17">
        <v>43055</v>
      </c>
      <c r="J162" s="15">
        <v>110054</v>
      </c>
      <c r="K162" s="15">
        <v>0.15</v>
      </c>
      <c r="L162" s="15" t="s">
        <v>19</v>
      </c>
      <c r="M162" s="15" t="s">
        <v>45</v>
      </c>
      <c r="N162" s="17" t="s">
        <v>21</v>
      </c>
      <c r="O162" s="18" t="str">
        <f t="shared" si="14"/>
        <v>Active</v>
      </c>
      <c r="P162" s="19">
        <f t="shared" si="15"/>
        <v>1</v>
      </c>
      <c r="Q162" s="20">
        <f t="shared" si="16"/>
        <v>16508.099999999999</v>
      </c>
      <c r="R162" s="20">
        <f t="shared" si="17"/>
        <v>126562.1</v>
      </c>
      <c r="S162" s="19">
        <f t="shared" si="18"/>
        <v>2017</v>
      </c>
      <c r="T162" s="19">
        <f t="shared" si="19"/>
        <v>46</v>
      </c>
      <c r="U162" s="21" t="str">
        <f t="shared" si="20"/>
        <v>Thursday</v>
      </c>
    </row>
    <row r="163" spans="1:21" x14ac:dyDescent="0.2">
      <c r="A163" s="15" t="s">
        <v>670</v>
      </c>
      <c r="B163" s="15" t="s">
        <v>671</v>
      </c>
      <c r="C163" s="15" t="s">
        <v>30</v>
      </c>
      <c r="D163" s="15" t="s">
        <v>31</v>
      </c>
      <c r="E163" s="15" t="s">
        <v>16</v>
      </c>
      <c r="F163" s="15" t="s">
        <v>17</v>
      </c>
      <c r="G163" s="15" t="s">
        <v>47</v>
      </c>
      <c r="H163" s="15">
        <v>27</v>
      </c>
      <c r="I163" s="17">
        <v>44224</v>
      </c>
      <c r="J163" s="15">
        <v>95786</v>
      </c>
      <c r="K163" s="15">
        <v>0</v>
      </c>
      <c r="L163" s="15" t="s">
        <v>19</v>
      </c>
      <c r="M163" s="15" t="s">
        <v>20</v>
      </c>
      <c r="N163" s="17" t="s">
        <v>21</v>
      </c>
      <c r="O163" s="18" t="str">
        <f t="shared" si="14"/>
        <v>Active</v>
      </c>
      <c r="P163" s="19">
        <f t="shared" si="15"/>
        <v>1</v>
      </c>
      <c r="Q163" s="20">
        <f t="shared" si="16"/>
        <v>0</v>
      </c>
      <c r="R163" s="20">
        <f t="shared" si="17"/>
        <v>95786</v>
      </c>
      <c r="S163" s="19">
        <f t="shared" si="18"/>
        <v>2021</v>
      </c>
      <c r="T163" s="19">
        <f t="shared" si="19"/>
        <v>5</v>
      </c>
      <c r="U163" s="21" t="str">
        <f t="shared" si="20"/>
        <v>Thursday</v>
      </c>
    </row>
    <row r="164" spans="1:21" x14ac:dyDescent="0.2">
      <c r="A164" s="15" t="s">
        <v>672</v>
      </c>
      <c r="B164" s="15" t="s">
        <v>673</v>
      </c>
      <c r="C164" s="15" t="s">
        <v>42</v>
      </c>
      <c r="D164" s="15" t="s">
        <v>50</v>
      </c>
      <c r="E164" s="15" t="s">
        <v>44</v>
      </c>
      <c r="F164" s="15" t="s">
        <v>28</v>
      </c>
      <c r="G164" s="15" t="s">
        <v>51</v>
      </c>
      <c r="H164" s="15">
        <v>61</v>
      </c>
      <c r="I164" s="17">
        <v>42858</v>
      </c>
      <c r="J164" s="15">
        <v>90855</v>
      </c>
      <c r="K164" s="15">
        <v>0</v>
      </c>
      <c r="L164" s="15" t="s">
        <v>52</v>
      </c>
      <c r="M164" s="15" t="s">
        <v>53</v>
      </c>
      <c r="N164" s="17" t="s">
        <v>21</v>
      </c>
      <c r="O164" s="18" t="str">
        <f t="shared" si="14"/>
        <v>Active</v>
      </c>
      <c r="P164" s="19">
        <f t="shared" si="15"/>
        <v>1</v>
      </c>
      <c r="Q164" s="20">
        <f t="shared" si="16"/>
        <v>0</v>
      </c>
      <c r="R164" s="20">
        <f t="shared" si="17"/>
        <v>90855</v>
      </c>
      <c r="S164" s="19">
        <f t="shared" si="18"/>
        <v>2017</v>
      </c>
      <c r="T164" s="19">
        <f t="shared" si="19"/>
        <v>18</v>
      </c>
      <c r="U164" s="21" t="str">
        <f t="shared" si="20"/>
        <v>Wednesday</v>
      </c>
    </row>
    <row r="165" spans="1:21" x14ac:dyDescent="0.2">
      <c r="A165" s="15" t="s">
        <v>674</v>
      </c>
      <c r="B165" s="15" t="s">
        <v>675</v>
      </c>
      <c r="C165" s="15" t="s">
        <v>26</v>
      </c>
      <c r="D165" s="15" t="s">
        <v>27</v>
      </c>
      <c r="E165" s="15" t="s">
        <v>36</v>
      </c>
      <c r="F165" s="15" t="s">
        <v>28</v>
      </c>
      <c r="G165" s="15" t="s">
        <v>51</v>
      </c>
      <c r="H165" s="15">
        <v>47</v>
      </c>
      <c r="I165" s="17">
        <v>36233</v>
      </c>
      <c r="J165" s="15">
        <v>92897</v>
      </c>
      <c r="K165" s="15">
        <v>0</v>
      </c>
      <c r="L165" s="15" t="s">
        <v>52</v>
      </c>
      <c r="M165" s="15" t="s">
        <v>53</v>
      </c>
      <c r="N165" s="17" t="s">
        <v>21</v>
      </c>
      <c r="O165" s="18" t="str">
        <f t="shared" si="14"/>
        <v>Active</v>
      </c>
      <c r="P165" s="19">
        <f t="shared" si="15"/>
        <v>1</v>
      </c>
      <c r="Q165" s="20">
        <f t="shared" si="16"/>
        <v>0</v>
      </c>
      <c r="R165" s="20">
        <f t="shared" si="17"/>
        <v>92897</v>
      </c>
      <c r="S165" s="19">
        <f t="shared" si="18"/>
        <v>1999</v>
      </c>
      <c r="T165" s="19">
        <f t="shared" si="19"/>
        <v>12</v>
      </c>
      <c r="U165" s="21" t="str">
        <f t="shared" si="20"/>
        <v>Sunday</v>
      </c>
    </row>
    <row r="166" spans="1:21" x14ac:dyDescent="0.2">
      <c r="A166" s="15" t="s">
        <v>272</v>
      </c>
      <c r="B166" s="15" t="s">
        <v>676</v>
      </c>
      <c r="C166" s="15" t="s">
        <v>14</v>
      </c>
      <c r="D166" s="15" t="s">
        <v>43</v>
      </c>
      <c r="E166" s="15" t="s">
        <v>44</v>
      </c>
      <c r="F166" s="15" t="s">
        <v>28</v>
      </c>
      <c r="G166" s="15" t="s">
        <v>24</v>
      </c>
      <c r="H166" s="15">
        <v>40</v>
      </c>
      <c r="I166" s="17">
        <v>39872</v>
      </c>
      <c r="J166" s="15">
        <v>242919</v>
      </c>
      <c r="K166" s="15">
        <v>0.31</v>
      </c>
      <c r="L166" s="15" t="s">
        <v>33</v>
      </c>
      <c r="M166" s="15" t="s">
        <v>80</v>
      </c>
      <c r="N166" s="17" t="s">
        <v>21</v>
      </c>
      <c r="O166" s="18" t="str">
        <f t="shared" si="14"/>
        <v>Active</v>
      </c>
      <c r="P166" s="19">
        <f t="shared" si="15"/>
        <v>1</v>
      </c>
      <c r="Q166" s="20">
        <f t="shared" si="16"/>
        <v>75304.89</v>
      </c>
      <c r="R166" s="20">
        <f t="shared" si="17"/>
        <v>318223.89</v>
      </c>
      <c r="S166" s="19">
        <f t="shared" si="18"/>
        <v>2009</v>
      </c>
      <c r="T166" s="19">
        <f t="shared" si="19"/>
        <v>9</v>
      </c>
      <c r="U166" s="21" t="str">
        <f t="shared" si="20"/>
        <v>Saturday</v>
      </c>
    </row>
    <row r="167" spans="1:21" x14ac:dyDescent="0.2">
      <c r="A167" s="15" t="s">
        <v>210</v>
      </c>
      <c r="B167" s="15" t="s">
        <v>677</v>
      </c>
      <c r="C167" s="15" t="s">
        <v>40</v>
      </c>
      <c r="D167" s="15" t="s">
        <v>31</v>
      </c>
      <c r="E167" s="15" t="s">
        <v>44</v>
      </c>
      <c r="F167" s="15" t="s">
        <v>28</v>
      </c>
      <c r="G167" s="15" t="s">
        <v>18</v>
      </c>
      <c r="H167" s="15">
        <v>30</v>
      </c>
      <c r="I167" s="17">
        <v>43240</v>
      </c>
      <c r="J167" s="15">
        <v>184368</v>
      </c>
      <c r="K167" s="15">
        <v>0.28999999999999998</v>
      </c>
      <c r="L167" s="15" t="s">
        <v>19</v>
      </c>
      <c r="M167" s="15" t="s">
        <v>25</v>
      </c>
      <c r="N167" s="17" t="s">
        <v>21</v>
      </c>
      <c r="O167" s="18" t="str">
        <f t="shared" si="14"/>
        <v>Active</v>
      </c>
      <c r="P167" s="19">
        <f t="shared" si="15"/>
        <v>1</v>
      </c>
      <c r="Q167" s="20">
        <f t="shared" si="16"/>
        <v>53466.719999999994</v>
      </c>
      <c r="R167" s="20">
        <f t="shared" si="17"/>
        <v>237834.72</v>
      </c>
      <c r="S167" s="19">
        <f t="shared" si="18"/>
        <v>2018</v>
      </c>
      <c r="T167" s="19">
        <f t="shared" si="19"/>
        <v>21</v>
      </c>
      <c r="U167" s="21" t="str">
        <f t="shared" si="20"/>
        <v>Sunday</v>
      </c>
    </row>
    <row r="168" spans="1:21" x14ac:dyDescent="0.2">
      <c r="A168" s="15" t="s">
        <v>678</v>
      </c>
      <c r="B168" s="15" t="s">
        <v>679</v>
      </c>
      <c r="C168" s="15" t="s">
        <v>61</v>
      </c>
      <c r="D168" s="15" t="s">
        <v>15</v>
      </c>
      <c r="E168" s="15" t="s">
        <v>32</v>
      </c>
      <c r="F168" s="15" t="s">
        <v>28</v>
      </c>
      <c r="G168" s="15" t="s">
        <v>51</v>
      </c>
      <c r="H168" s="15">
        <v>45</v>
      </c>
      <c r="I168" s="17">
        <v>44554</v>
      </c>
      <c r="J168" s="15">
        <v>144754</v>
      </c>
      <c r="K168" s="15">
        <v>0.15</v>
      </c>
      <c r="L168" s="15" t="s">
        <v>19</v>
      </c>
      <c r="M168" s="15" t="s">
        <v>39</v>
      </c>
      <c r="N168" s="17" t="s">
        <v>21</v>
      </c>
      <c r="O168" s="18" t="str">
        <f t="shared" si="14"/>
        <v>Active</v>
      </c>
      <c r="P168" s="19">
        <f t="shared" si="15"/>
        <v>1</v>
      </c>
      <c r="Q168" s="20">
        <f t="shared" si="16"/>
        <v>21713.1</v>
      </c>
      <c r="R168" s="20">
        <f t="shared" si="17"/>
        <v>166467.1</v>
      </c>
      <c r="S168" s="19">
        <f t="shared" si="18"/>
        <v>2021</v>
      </c>
      <c r="T168" s="19">
        <f t="shared" si="19"/>
        <v>52</v>
      </c>
      <c r="U168" s="21" t="str">
        <f t="shared" si="20"/>
        <v>Friday</v>
      </c>
    </row>
    <row r="169" spans="1:21" x14ac:dyDescent="0.2">
      <c r="A169" s="15" t="s">
        <v>117</v>
      </c>
      <c r="B169" s="15" t="s">
        <v>680</v>
      </c>
      <c r="C169" s="15" t="s">
        <v>49</v>
      </c>
      <c r="D169" s="15" t="s">
        <v>50</v>
      </c>
      <c r="E169" s="15" t="s">
        <v>16</v>
      </c>
      <c r="F169" s="15" t="s">
        <v>17</v>
      </c>
      <c r="G169" s="15" t="s">
        <v>18</v>
      </c>
      <c r="H169" s="15">
        <v>30</v>
      </c>
      <c r="I169" s="17">
        <v>42722</v>
      </c>
      <c r="J169" s="15">
        <v>89458</v>
      </c>
      <c r="K169" s="15">
        <v>0</v>
      </c>
      <c r="L169" s="15" t="s">
        <v>19</v>
      </c>
      <c r="M169" s="15" t="s">
        <v>25</v>
      </c>
      <c r="N169" s="17" t="s">
        <v>21</v>
      </c>
      <c r="O169" s="18" t="str">
        <f t="shared" si="14"/>
        <v>Active</v>
      </c>
      <c r="P169" s="19">
        <f t="shared" si="15"/>
        <v>1</v>
      </c>
      <c r="Q169" s="20">
        <f t="shared" si="16"/>
        <v>0</v>
      </c>
      <c r="R169" s="20">
        <f t="shared" si="17"/>
        <v>89458</v>
      </c>
      <c r="S169" s="19">
        <f t="shared" si="18"/>
        <v>2016</v>
      </c>
      <c r="T169" s="19">
        <f t="shared" si="19"/>
        <v>52</v>
      </c>
      <c r="U169" s="21" t="str">
        <f t="shared" si="20"/>
        <v>Sunday</v>
      </c>
    </row>
    <row r="170" spans="1:21" x14ac:dyDescent="0.2">
      <c r="A170" s="15" t="s">
        <v>681</v>
      </c>
      <c r="B170" s="15" t="s">
        <v>682</v>
      </c>
      <c r="C170" s="15" t="s">
        <v>14</v>
      </c>
      <c r="D170" s="15" t="s">
        <v>65</v>
      </c>
      <c r="E170" s="15" t="s">
        <v>32</v>
      </c>
      <c r="F170" s="15" t="s">
        <v>17</v>
      </c>
      <c r="G170" s="15" t="s">
        <v>24</v>
      </c>
      <c r="H170" s="15">
        <v>56</v>
      </c>
      <c r="I170" s="17">
        <v>41714</v>
      </c>
      <c r="J170" s="15">
        <v>190815</v>
      </c>
      <c r="K170" s="15">
        <v>0.4</v>
      </c>
      <c r="L170" s="15" t="s">
        <v>19</v>
      </c>
      <c r="M170" s="15" t="s">
        <v>25</v>
      </c>
      <c r="N170" s="17" t="s">
        <v>21</v>
      </c>
      <c r="O170" s="18" t="str">
        <f t="shared" si="14"/>
        <v>Active</v>
      </c>
      <c r="P170" s="19">
        <f t="shared" si="15"/>
        <v>1</v>
      </c>
      <c r="Q170" s="20">
        <f t="shared" si="16"/>
        <v>76326</v>
      </c>
      <c r="R170" s="20">
        <f t="shared" si="17"/>
        <v>267141</v>
      </c>
      <c r="S170" s="19">
        <f t="shared" si="18"/>
        <v>2014</v>
      </c>
      <c r="T170" s="19">
        <f t="shared" si="19"/>
        <v>12</v>
      </c>
      <c r="U170" s="21" t="str">
        <f t="shared" si="20"/>
        <v>Sunday</v>
      </c>
    </row>
    <row r="171" spans="1:21" x14ac:dyDescent="0.2">
      <c r="A171" s="15" t="s">
        <v>187</v>
      </c>
      <c r="B171" s="15" t="s">
        <v>515</v>
      </c>
      <c r="C171" s="15" t="s">
        <v>61</v>
      </c>
      <c r="D171" s="15" t="s">
        <v>50</v>
      </c>
      <c r="E171" s="15" t="s">
        <v>16</v>
      </c>
      <c r="F171" s="15" t="s">
        <v>17</v>
      </c>
      <c r="G171" s="15" t="s">
        <v>18</v>
      </c>
      <c r="H171" s="15">
        <v>62</v>
      </c>
      <c r="I171" s="17">
        <v>36374</v>
      </c>
      <c r="J171" s="15">
        <v>137995</v>
      </c>
      <c r="K171" s="15">
        <v>0.14000000000000001</v>
      </c>
      <c r="L171" s="15" t="s">
        <v>19</v>
      </c>
      <c r="M171" s="15" t="s">
        <v>25</v>
      </c>
      <c r="N171" s="17" t="s">
        <v>21</v>
      </c>
      <c r="O171" s="18" t="str">
        <f t="shared" si="14"/>
        <v>Active</v>
      </c>
      <c r="P171" s="19">
        <f t="shared" si="15"/>
        <v>1</v>
      </c>
      <c r="Q171" s="20">
        <f t="shared" si="16"/>
        <v>19319.300000000003</v>
      </c>
      <c r="R171" s="20">
        <f t="shared" si="17"/>
        <v>157314.29999999999</v>
      </c>
      <c r="S171" s="19">
        <f t="shared" si="18"/>
        <v>1999</v>
      </c>
      <c r="T171" s="19">
        <f t="shared" si="19"/>
        <v>32</v>
      </c>
      <c r="U171" s="21" t="str">
        <f t="shared" si="20"/>
        <v>Monday</v>
      </c>
    </row>
    <row r="172" spans="1:21" x14ac:dyDescent="0.2">
      <c r="A172" s="15" t="s">
        <v>683</v>
      </c>
      <c r="B172" s="15" t="s">
        <v>684</v>
      </c>
      <c r="C172" s="15" t="s">
        <v>77</v>
      </c>
      <c r="D172" s="15" t="s">
        <v>23</v>
      </c>
      <c r="E172" s="15" t="s">
        <v>36</v>
      </c>
      <c r="F172" s="15" t="s">
        <v>17</v>
      </c>
      <c r="G172" s="15" t="s">
        <v>51</v>
      </c>
      <c r="H172" s="15">
        <v>45</v>
      </c>
      <c r="I172" s="17">
        <v>39437</v>
      </c>
      <c r="J172" s="15">
        <v>93840</v>
      </c>
      <c r="K172" s="15">
        <v>0</v>
      </c>
      <c r="L172" s="15" t="s">
        <v>52</v>
      </c>
      <c r="M172" s="15" t="s">
        <v>81</v>
      </c>
      <c r="N172" s="17" t="s">
        <v>21</v>
      </c>
      <c r="O172" s="18" t="str">
        <f t="shared" si="14"/>
        <v>Active</v>
      </c>
      <c r="P172" s="19">
        <f t="shared" si="15"/>
        <v>1</v>
      </c>
      <c r="Q172" s="20">
        <f t="shared" si="16"/>
        <v>0</v>
      </c>
      <c r="R172" s="20">
        <f t="shared" si="17"/>
        <v>93840</v>
      </c>
      <c r="S172" s="19">
        <f t="shared" si="18"/>
        <v>2007</v>
      </c>
      <c r="T172" s="19">
        <f t="shared" si="19"/>
        <v>51</v>
      </c>
      <c r="U172" s="21" t="str">
        <f t="shared" si="20"/>
        <v>Friday</v>
      </c>
    </row>
    <row r="173" spans="1:21" x14ac:dyDescent="0.2">
      <c r="A173" s="15" t="s">
        <v>685</v>
      </c>
      <c r="B173" s="15" t="s">
        <v>686</v>
      </c>
      <c r="C173" s="15" t="s">
        <v>55</v>
      </c>
      <c r="D173" s="15" t="s">
        <v>27</v>
      </c>
      <c r="E173" s="15" t="s">
        <v>16</v>
      </c>
      <c r="F173" s="15" t="s">
        <v>28</v>
      </c>
      <c r="G173" s="15" t="s">
        <v>24</v>
      </c>
      <c r="H173" s="15">
        <v>46</v>
      </c>
      <c r="I173" s="17">
        <v>44495</v>
      </c>
      <c r="J173" s="15">
        <v>94790</v>
      </c>
      <c r="K173" s="15">
        <v>0</v>
      </c>
      <c r="L173" s="15" t="s">
        <v>33</v>
      </c>
      <c r="M173" s="15" t="s">
        <v>80</v>
      </c>
      <c r="N173" s="17" t="s">
        <v>21</v>
      </c>
      <c r="O173" s="18" t="str">
        <f t="shared" si="14"/>
        <v>Active</v>
      </c>
      <c r="P173" s="19">
        <f t="shared" si="15"/>
        <v>1</v>
      </c>
      <c r="Q173" s="20">
        <f t="shared" si="16"/>
        <v>0</v>
      </c>
      <c r="R173" s="20">
        <f t="shared" si="17"/>
        <v>94790</v>
      </c>
      <c r="S173" s="19">
        <f t="shared" si="18"/>
        <v>2021</v>
      </c>
      <c r="T173" s="19">
        <f t="shared" si="19"/>
        <v>44</v>
      </c>
      <c r="U173" s="21" t="str">
        <f t="shared" si="20"/>
        <v>Tuesday</v>
      </c>
    </row>
    <row r="174" spans="1:21" x14ac:dyDescent="0.2">
      <c r="A174" s="15" t="s">
        <v>201</v>
      </c>
      <c r="B174" s="15" t="s">
        <v>687</v>
      </c>
      <c r="C174" s="15" t="s">
        <v>14</v>
      </c>
      <c r="D174" s="15" t="s">
        <v>23</v>
      </c>
      <c r="E174" s="15" t="s">
        <v>16</v>
      </c>
      <c r="F174" s="15" t="s">
        <v>28</v>
      </c>
      <c r="G174" s="15" t="s">
        <v>24</v>
      </c>
      <c r="H174" s="15">
        <v>48</v>
      </c>
      <c r="I174" s="17">
        <v>41706</v>
      </c>
      <c r="J174" s="15">
        <v>197367</v>
      </c>
      <c r="K174" s="15">
        <v>0.39</v>
      </c>
      <c r="L174" s="15" t="s">
        <v>19</v>
      </c>
      <c r="M174" s="15" t="s">
        <v>25</v>
      </c>
      <c r="N174" s="17" t="s">
        <v>21</v>
      </c>
      <c r="O174" s="18" t="str">
        <f t="shared" si="14"/>
        <v>Active</v>
      </c>
      <c r="P174" s="19">
        <f t="shared" si="15"/>
        <v>1</v>
      </c>
      <c r="Q174" s="20">
        <f t="shared" si="16"/>
        <v>76973.13</v>
      </c>
      <c r="R174" s="20">
        <f t="shared" si="17"/>
        <v>274340.13</v>
      </c>
      <c r="S174" s="19">
        <f t="shared" si="18"/>
        <v>2014</v>
      </c>
      <c r="T174" s="19">
        <f t="shared" si="19"/>
        <v>10</v>
      </c>
      <c r="U174" s="21" t="str">
        <f t="shared" si="20"/>
        <v>Saturday</v>
      </c>
    </row>
    <row r="175" spans="1:21" x14ac:dyDescent="0.2">
      <c r="A175" s="15" t="s">
        <v>235</v>
      </c>
      <c r="B175" s="15" t="s">
        <v>688</v>
      </c>
      <c r="C175" s="15" t="s">
        <v>40</v>
      </c>
      <c r="D175" s="15" t="s">
        <v>65</v>
      </c>
      <c r="E175" s="15" t="s">
        <v>36</v>
      </c>
      <c r="F175" s="15" t="s">
        <v>17</v>
      </c>
      <c r="G175" s="15" t="s">
        <v>51</v>
      </c>
      <c r="H175" s="15">
        <v>27</v>
      </c>
      <c r="I175" s="17">
        <v>43276</v>
      </c>
      <c r="J175" s="15">
        <v>174097</v>
      </c>
      <c r="K175" s="15">
        <v>0.21</v>
      </c>
      <c r="L175" s="15" t="s">
        <v>19</v>
      </c>
      <c r="M175" s="15" t="s">
        <v>39</v>
      </c>
      <c r="N175" s="17" t="s">
        <v>21</v>
      </c>
      <c r="O175" s="18" t="str">
        <f t="shared" si="14"/>
        <v>Active</v>
      </c>
      <c r="P175" s="19">
        <f t="shared" si="15"/>
        <v>1</v>
      </c>
      <c r="Q175" s="20">
        <f t="shared" si="16"/>
        <v>36560.369999999995</v>
      </c>
      <c r="R175" s="20">
        <f t="shared" si="17"/>
        <v>210657.37</v>
      </c>
      <c r="S175" s="19">
        <f t="shared" si="18"/>
        <v>2018</v>
      </c>
      <c r="T175" s="19">
        <f t="shared" si="19"/>
        <v>26</v>
      </c>
      <c r="U175" s="21" t="str">
        <f t="shared" si="20"/>
        <v>Monday</v>
      </c>
    </row>
    <row r="176" spans="1:21" x14ac:dyDescent="0.2">
      <c r="A176" s="15" t="s">
        <v>689</v>
      </c>
      <c r="B176" s="15" t="s">
        <v>690</v>
      </c>
      <c r="C176" s="15" t="s">
        <v>62</v>
      </c>
      <c r="D176" s="15" t="s">
        <v>27</v>
      </c>
      <c r="E176" s="15" t="s">
        <v>44</v>
      </c>
      <c r="F176" s="15" t="s">
        <v>28</v>
      </c>
      <c r="G176" s="15" t="s">
        <v>51</v>
      </c>
      <c r="H176" s="15">
        <v>53</v>
      </c>
      <c r="I176" s="17">
        <v>39021</v>
      </c>
      <c r="J176" s="15">
        <v>120128</v>
      </c>
      <c r="K176" s="15">
        <v>0.1</v>
      </c>
      <c r="L176" s="15" t="s">
        <v>19</v>
      </c>
      <c r="M176" s="15" t="s">
        <v>25</v>
      </c>
      <c r="N176" s="17" t="s">
        <v>21</v>
      </c>
      <c r="O176" s="18" t="str">
        <f t="shared" si="14"/>
        <v>Active</v>
      </c>
      <c r="P176" s="19">
        <f t="shared" si="15"/>
        <v>1</v>
      </c>
      <c r="Q176" s="20">
        <f t="shared" si="16"/>
        <v>12012.800000000001</v>
      </c>
      <c r="R176" s="20">
        <f t="shared" si="17"/>
        <v>132140.79999999999</v>
      </c>
      <c r="S176" s="19">
        <f t="shared" si="18"/>
        <v>2006</v>
      </c>
      <c r="T176" s="19">
        <f t="shared" si="19"/>
        <v>44</v>
      </c>
      <c r="U176" s="21" t="str">
        <f t="shared" si="20"/>
        <v>Tuesday</v>
      </c>
    </row>
    <row r="177" spans="1:21" x14ac:dyDescent="0.2">
      <c r="A177" s="15" t="s">
        <v>691</v>
      </c>
      <c r="B177" s="15" t="s">
        <v>692</v>
      </c>
      <c r="C177" s="15" t="s">
        <v>62</v>
      </c>
      <c r="D177" s="15" t="s">
        <v>43</v>
      </c>
      <c r="E177" s="15" t="s">
        <v>36</v>
      </c>
      <c r="F177" s="15" t="s">
        <v>17</v>
      </c>
      <c r="G177" s="15" t="s">
        <v>18</v>
      </c>
      <c r="H177" s="15">
        <v>59</v>
      </c>
      <c r="I177" s="17">
        <v>39197</v>
      </c>
      <c r="J177" s="15">
        <v>129708</v>
      </c>
      <c r="K177" s="15">
        <v>0.05</v>
      </c>
      <c r="L177" s="15" t="s">
        <v>19</v>
      </c>
      <c r="M177" s="15" t="s">
        <v>45</v>
      </c>
      <c r="N177" s="17" t="s">
        <v>21</v>
      </c>
      <c r="O177" s="18" t="str">
        <f t="shared" si="14"/>
        <v>Active</v>
      </c>
      <c r="P177" s="19">
        <f t="shared" si="15"/>
        <v>1</v>
      </c>
      <c r="Q177" s="20">
        <f t="shared" si="16"/>
        <v>6485.4000000000005</v>
      </c>
      <c r="R177" s="20">
        <f t="shared" si="17"/>
        <v>136193.4</v>
      </c>
      <c r="S177" s="19">
        <f t="shared" si="18"/>
        <v>2007</v>
      </c>
      <c r="T177" s="19">
        <f t="shared" si="19"/>
        <v>17</v>
      </c>
      <c r="U177" s="21" t="str">
        <f t="shared" si="20"/>
        <v>Wednesday</v>
      </c>
    </row>
    <row r="178" spans="1:21" x14ac:dyDescent="0.2">
      <c r="A178" s="15" t="s">
        <v>693</v>
      </c>
      <c r="B178" s="15" t="s">
        <v>694</v>
      </c>
      <c r="C178" s="15" t="s">
        <v>62</v>
      </c>
      <c r="D178" s="15" t="s">
        <v>43</v>
      </c>
      <c r="E178" s="15" t="s">
        <v>16</v>
      </c>
      <c r="F178" s="15" t="s">
        <v>28</v>
      </c>
      <c r="G178" s="15" t="s">
        <v>24</v>
      </c>
      <c r="H178" s="15">
        <v>55</v>
      </c>
      <c r="I178" s="17">
        <v>34595</v>
      </c>
      <c r="J178" s="15">
        <v>102270</v>
      </c>
      <c r="K178" s="15">
        <v>0.1</v>
      </c>
      <c r="L178" s="15" t="s">
        <v>19</v>
      </c>
      <c r="M178" s="15" t="s">
        <v>20</v>
      </c>
      <c r="N178" s="17" t="s">
        <v>21</v>
      </c>
      <c r="O178" s="18" t="str">
        <f t="shared" si="14"/>
        <v>Active</v>
      </c>
      <c r="P178" s="19">
        <f t="shared" si="15"/>
        <v>1</v>
      </c>
      <c r="Q178" s="20">
        <f t="shared" si="16"/>
        <v>10227</v>
      </c>
      <c r="R178" s="20">
        <f t="shared" si="17"/>
        <v>112497</v>
      </c>
      <c r="S178" s="19">
        <f t="shared" si="18"/>
        <v>1994</v>
      </c>
      <c r="T178" s="19">
        <f t="shared" si="19"/>
        <v>39</v>
      </c>
      <c r="U178" s="21" t="str">
        <f t="shared" si="20"/>
        <v>Sunday</v>
      </c>
    </row>
    <row r="179" spans="1:21" x14ac:dyDescent="0.2">
      <c r="A179" s="15" t="s">
        <v>226</v>
      </c>
      <c r="B179" s="15" t="s">
        <v>695</v>
      </c>
      <c r="C179" s="15" t="s">
        <v>14</v>
      </c>
      <c r="D179" s="15" t="s">
        <v>15</v>
      </c>
      <c r="E179" s="15" t="s">
        <v>44</v>
      </c>
      <c r="F179" s="15" t="s">
        <v>17</v>
      </c>
      <c r="G179" s="15" t="s">
        <v>24</v>
      </c>
      <c r="H179" s="15">
        <v>43</v>
      </c>
      <c r="I179" s="17">
        <v>38564</v>
      </c>
      <c r="J179" s="15">
        <v>249686</v>
      </c>
      <c r="K179" s="15">
        <v>0.31</v>
      </c>
      <c r="L179" s="15" t="s">
        <v>33</v>
      </c>
      <c r="M179" s="15" t="s">
        <v>80</v>
      </c>
      <c r="N179" s="17" t="s">
        <v>21</v>
      </c>
      <c r="O179" s="18" t="str">
        <f t="shared" si="14"/>
        <v>Active</v>
      </c>
      <c r="P179" s="19">
        <f t="shared" si="15"/>
        <v>1</v>
      </c>
      <c r="Q179" s="20">
        <f t="shared" si="16"/>
        <v>77402.66</v>
      </c>
      <c r="R179" s="20">
        <f t="shared" si="17"/>
        <v>327088.66000000003</v>
      </c>
      <c r="S179" s="19">
        <f t="shared" si="18"/>
        <v>2005</v>
      </c>
      <c r="T179" s="19">
        <f t="shared" si="19"/>
        <v>32</v>
      </c>
      <c r="U179" s="21" t="str">
        <f t="shared" si="20"/>
        <v>Sunday</v>
      </c>
    </row>
    <row r="180" spans="1:21" x14ac:dyDescent="0.2">
      <c r="A180" s="15" t="s">
        <v>259</v>
      </c>
      <c r="B180" s="15" t="s">
        <v>696</v>
      </c>
      <c r="C180" s="15" t="s">
        <v>68</v>
      </c>
      <c r="D180" s="15" t="s">
        <v>15</v>
      </c>
      <c r="E180" s="15" t="s">
        <v>36</v>
      </c>
      <c r="F180" s="15" t="s">
        <v>17</v>
      </c>
      <c r="G180" s="15" t="s">
        <v>24</v>
      </c>
      <c r="H180" s="15">
        <v>55</v>
      </c>
      <c r="I180" s="17">
        <v>37343</v>
      </c>
      <c r="J180" s="15">
        <v>50475</v>
      </c>
      <c r="K180" s="15">
        <v>0</v>
      </c>
      <c r="L180" s="15" t="s">
        <v>19</v>
      </c>
      <c r="M180" s="15" t="s">
        <v>29</v>
      </c>
      <c r="N180" s="17" t="s">
        <v>21</v>
      </c>
      <c r="O180" s="18" t="str">
        <f t="shared" si="14"/>
        <v>Active</v>
      </c>
      <c r="P180" s="19">
        <f t="shared" si="15"/>
        <v>1</v>
      </c>
      <c r="Q180" s="20">
        <f t="shared" si="16"/>
        <v>0</v>
      </c>
      <c r="R180" s="20">
        <f t="shared" si="17"/>
        <v>50475</v>
      </c>
      <c r="S180" s="19">
        <f t="shared" si="18"/>
        <v>2002</v>
      </c>
      <c r="T180" s="19">
        <f t="shared" si="19"/>
        <v>13</v>
      </c>
      <c r="U180" s="21" t="str">
        <f t="shared" si="20"/>
        <v>Thursday</v>
      </c>
    </row>
    <row r="181" spans="1:21" x14ac:dyDescent="0.2">
      <c r="A181" s="15" t="s">
        <v>697</v>
      </c>
      <c r="B181" s="15" t="s">
        <v>698</v>
      </c>
      <c r="C181" s="15" t="s">
        <v>62</v>
      </c>
      <c r="D181" s="15" t="s">
        <v>43</v>
      </c>
      <c r="E181" s="15" t="s">
        <v>16</v>
      </c>
      <c r="F181" s="15" t="s">
        <v>28</v>
      </c>
      <c r="G181" s="15" t="s">
        <v>18</v>
      </c>
      <c r="H181" s="15">
        <v>51</v>
      </c>
      <c r="I181" s="17">
        <v>44014</v>
      </c>
      <c r="J181" s="15">
        <v>100099</v>
      </c>
      <c r="K181" s="15">
        <v>0.08</v>
      </c>
      <c r="L181" s="15" t="s">
        <v>19</v>
      </c>
      <c r="M181" s="15" t="s">
        <v>45</v>
      </c>
      <c r="N181" s="17" t="s">
        <v>21</v>
      </c>
      <c r="O181" s="18" t="str">
        <f t="shared" si="14"/>
        <v>Active</v>
      </c>
      <c r="P181" s="19">
        <f t="shared" si="15"/>
        <v>1</v>
      </c>
      <c r="Q181" s="20">
        <f t="shared" si="16"/>
        <v>8007.92</v>
      </c>
      <c r="R181" s="20">
        <f t="shared" si="17"/>
        <v>108106.92</v>
      </c>
      <c r="S181" s="19">
        <f t="shared" si="18"/>
        <v>2020</v>
      </c>
      <c r="T181" s="19">
        <f t="shared" si="19"/>
        <v>27</v>
      </c>
      <c r="U181" s="21" t="str">
        <f t="shared" si="20"/>
        <v>Thursday</v>
      </c>
    </row>
    <row r="182" spans="1:21" x14ac:dyDescent="0.2">
      <c r="A182" s="15" t="s">
        <v>699</v>
      </c>
      <c r="B182" s="15" t="s">
        <v>700</v>
      </c>
      <c r="C182" s="15" t="s">
        <v>73</v>
      </c>
      <c r="D182" s="15" t="s">
        <v>27</v>
      </c>
      <c r="E182" s="15" t="s">
        <v>36</v>
      </c>
      <c r="F182" s="15" t="s">
        <v>17</v>
      </c>
      <c r="G182" s="15" t="s">
        <v>18</v>
      </c>
      <c r="H182" s="15">
        <v>54</v>
      </c>
      <c r="I182" s="17">
        <v>42731</v>
      </c>
      <c r="J182" s="15">
        <v>41673</v>
      </c>
      <c r="K182" s="15">
        <v>0</v>
      </c>
      <c r="L182" s="15" t="s">
        <v>19</v>
      </c>
      <c r="M182" s="15" t="s">
        <v>45</v>
      </c>
      <c r="N182" s="17" t="s">
        <v>21</v>
      </c>
      <c r="O182" s="18" t="str">
        <f t="shared" si="14"/>
        <v>Active</v>
      </c>
      <c r="P182" s="19">
        <f t="shared" si="15"/>
        <v>1</v>
      </c>
      <c r="Q182" s="20">
        <f t="shared" si="16"/>
        <v>0</v>
      </c>
      <c r="R182" s="20">
        <f t="shared" si="17"/>
        <v>41673</v>
      </c>
      <c r="S182" s="19">
        <f t="shared" si="18"/>
        <v>2016</v>
      </c>
      <c r="T182" s="19">
        <f t="shared" si="19"/>
        <v>53</v>
      </c>
      <c r="U182" s="21" t="str">
        <f t="shared" si="20"/>
        <v>Tuesday</v>
      </c>
    </row>
    <row r="183" spans="1:21" x14ac:dyDescent="0.2">
      <c r="A183" s="15" t="s">
        <v>256</v>
      </c>
      <c r="B183" s="15" t="s">
        <v>701</v>
      </c>
      <c r="C183" s="15" t="s">
        <v>42</v>
      </c>
      <c r="D183" s="15" t="s">
        <v>43</v>
      </c>
      <c r="E183" s="15" t="s">
        <v>44</v>
      </c>
      <c r="F183" s="15" t="s">
        <v>17</v>
      </c>
      <c r="G183" s="15" t="s">
        <v>24</v>
      </c>
      <c r="H183" s="15">
        <v>47</v>
      </c>
      <c r="I183" s="17">
        <v>42928</v>
      </c>
      <c r="J183" s="15">
        <v>70996</v>
      </c>
      <c r="K183" s="15">
        <v>0</v>
      </c>
      <c r="L183" s="15" t="s">
        <v>33</v>
      </c>
      <c r="M183" s="15" t="s">
        <v>34</v>
      </c>
      <c r="N183" s="17" t="s">
        <v>21</v>
      </c>
      <c r="O183" s="18" t="str">
        <f t="shared" si="14"/>
        <v>Active</v>
      </c>
      <c r="P183" s="19">
        <f t="shared" si="15"/>
        <v>1</v>
      </c>
      <c r="Q183" s="20">
        <f t="shared" si="16"/>
        <v>0</v>
      </c>
      <c r="R183" s="20">
        <f t="shared" si="17"/>
        <v>70996</v>
      </c>
      <c r="S183" s="19">
        <f t="shared" si="18"/>
        <v>2017</v>
      </c>
      <c r="T183" s="19">
        <f t="shared" si="19"/>
        <v>28</v>
      </c>
      <c r="U183" s="21" t="str">
        <f t="shared" si="20"/>
        <v>Wednesday</v>
      </c>
    </row>
    <row r="184" spans="1:21" x14ac:dyDescent="0.2">
      <c r="A184" s="15" t="s">
        <v>702</v>
      </c>
      <c r="B184" s="15" t="s">
        <v>703</v>
      </c>
      <c r="C184" s="15" t="s">
        <v>68</v>
      </c>
      <c r="D184" s="15" t="s">
        <v>43</v>
      </c>
      <c r="E184" s="15" t="s">
        <v>32</v>
      </c>
      <c r="F184" s="15" t="s">
        <v>28</v>
      </c>
      <c r="G184" s="15" t="s">
        <v>18</v>
      </c>
      <c r="H184" s="15">
        <v>55</v>
      </c>
      <c r="I184" s="17">
        <v>38328</v>
      </c>
      <c r="J184" s="15">
        <v>40752</v>
      </c>
      <c r="K184" s="15">
        <v>0</v>
      </c>
      <c r="L184" s="15" t="s">
        <v>19</v>
      </c>
      <c r="M184" s="15" t="s">
        <v>39</v>
      </c>
      <c r="N184" s="17" t="s">
        <v>21</v>
      </c>
      <c r="O184" s="18" t="str">
        <f t="shared" si="14"/>
        <v>Active</v>
      </c>
      <c r="P184" s="19">
        <f t="shared" si="15"/>
        <v>1</v>
      </c>
      <c r="Q184" s="20">
        <f t="shared" si="16"/>
        <v>0</v>
      </c>
      <c r="R184" s="20">
        <f t="shared" si="17"/>
        <v>40752</v>
      </c>
      <c r="S184" s="19">
        <f t="shared" si="18"/>
        <v>2004</v>
      </c>
      <c r="T184" s="19">
        <f t="shared" si="19"/>
        <v>50</v>
      </c>
      <c r="U184" s="21" t="str">
        <f t="shared" si="20"/>
        <v>Tuesday</v>
      </c>
    </row>
    <row r="185" spans="1:21" x14ac:dyDescent="0.2">
      <c r="A185" s="15" t="s">
        <v>704</v>
      </c>
      <c r="B185" s="15" t="s">
        <v>705</v>
      </c>
      <c r="C185" s="15" t="s">
        <v>35</v>
      </c>
      <c r="D185" s="15" t="s">
        <v>27</v>
      </c>
      <c r="E185" s="15" t="s">
        <v>36</v>
      </c>
      <c r="F185" s="15" t="s">
        <v>17</v>
      </c>
      <c r="G185" s="15" t="s">
        <v>24</v>
      </c>
      <c r="H185" s="15">
        <v>50</v>
      </c>
      <c r="I185" s="17">
        <v>36914</v>
      </c>
      <c r="J185" s="15">
        <v>97537</v>
      </c>
      <c r="K185" s="15">
        <v>0</v>
      </c>
      <c r="L185" s="15" t="s">
        <v>33</v>
      </c>
      <c r="M185" s="15" t="s">
        <v>34</v>
      </c>
      <c r="N185" s="17" t="s">
        <v>21</v>
      </c>
      <c r="O185" s="18" t="str">
        <f t="shared" si="14"/>
        <v>Active</v>
      </c>
      <c r="P185" s="19">
        <f t="shared" si="15"/>
        <v>1</v>
      </c>
      <c r="Q185" s="20">
        <f t="shared" si="16"/>
        <v>0</v>
      </c>
      <c r="R185" s="20">
        <f t="shared" si="17"/>
        <v>97537</v>
      </c>
      <c r="S185" s="19">
        <f t="shared" si="18"/>
        <v>2001</v>
      </c>
      <c r="T185" s="19">
        <f t="shared" si="19"/>
        <v>4</v>
      </c>
      <c r="U185" s="21" t="str">
        <f t="shared" si="20"/>
        <v>Tuesday</v>
      </c>
    </row>
    <row r="186" spans="1:21" x14ac:dyDescent="0.2">
      <c r="A186" s="15" t="s">
        <v>405</v>
      </c>
      <c r="B186" s="15" t="s">
        <v>706</v>
      </c>
      <c r="C186" s="15" t="s">
        <v>91</v>
      </c>
      <c r="D186" s="15" t="s">
        <v>27</v>
      </c>
      <c r="E186" s="15" t="s">
        <v>16</v>
      </c>
      <c r="F186" s="15" t="s">
        <v>28</v>
      </c>
      <c r="G186" s="15" t="s">
        <v>24</v>
      </c>
      <c r="H186" s="15">
        <v>31</v>
      </c>
      <c r="I186" s="17">
        <v>44086</v>
      </c>
      <c r="J186" s="15">
        <v>96567</v>
      </c>
      <c r="K186" s="15">
        <v>0</v>
      </c>
      <c r="L186" s="15" t="s">
        <v>33</v>
      </c>
      <c r="M186" s="15" t="s">
        <v>74</v>
      </c>
      <c r="N186" s="17" t="s">
        <v>21</v>
      </c>
      <c r="O186" s="18" t="str">
        <f t="shared" si="14"/>
        <v>Active</v>
      </c>
      <c r="P186" s="19">
        <f t="shared" si="15"/>
        <v>1</v>
      </c>
      <c r="Q186" s="20">
        <f t="shared" si="16"/>
        <v>0</v>
      </c>
      <c r="R186" s="20">
        <f t="shared" si="17"/>
        <v>96567</v>
      </c>
      <c r="S186" s="19">
        <f t="shared" si="18"/>
        <v>2020</v>
      </c>
      <c r="T186" s="19">
        <f t="shared" si="19"/>
        <v>37</v>
      </c>
      <c r="U186" s="21" t="str">
        <f t="shared" si="20"/>
        <v>Saturday</v>
      </c>
    </row>
    <row r="187" spans="1:21" x14ac:dyDescent="0.2">
      <c r="A187" s="15" t="s">
        <v>445</v>
      </c>
      <c r="B187" s="15" t="s">
        <v>707</v>
      </c>
      <c r="C187" s="15" t="s">
        <v>76</v>
      </c>
      <c r="D187" s="15" t="s">
        <v>27</v>
      </c>
      <c r="E187" s="15" t="s">
        <v>44</v>
      </c>
      <c r="F187" s="15" t="s">
        <v>28</v>
      </c>
      <c r="G187" s="15" t="s">
        <v>24</v>
      </c>
      <c r="H187" s="15">
        <v>47</v>
      </c>
      <c r="I187" s="17">
        <v>36229</v>
      </c>
      <c r="J187" s="15">
        <v>49404</v>
      </c>
      <c r="K187" s="15">
        <v>0</v>
      </c>
      <c r="L187" s="15" t="s">
        <v>33</v>
      </c>
      <c r="M187" s="15" t="s">
        <v>60</v>
      </c>
      <c r="N187" s="17" t="s">
        <v>21</v>
      </c>
      <c r="O187" s="18" t="str">
        <f t="shared" si="14"/>
        <v>Active</v>
      </c>
      <c r="P187" s="19">
        <f t="shared" si="15"/>
        <v>1</v>
      </c>
      <c r="Q187" s="20">
        <f t="shared" si="16"/>
        <v>0</v>
      </c>
      <c r="R187" s="20">
        <f t="shared" si="17"/>
        <v>49404</v>
      </c>
      <c r="S187" s="19">
        <f t="shared" si="18"/>
        <v>1999</v>
      </c>
      <c r="T187" s="19">
        <f t="shared" si="19"/>
        <v>11</v>
      </c>
      <c r="U187" s="21" t="str">
        <f t="shared" si="20"/>
        <v>Wednesday</v>
      </c>
    </row>
    <row r="188" spans="1:21" x14ac:dyDescent="0.2">
      <c r="A188" s="15" t="s">
        <v>708</v>
      </c>
      <c r="B188" s="15" t="s">
        <v>709</v>
      </c>
      <c r="C188" s="15" t="s">
        <v>91</v>
      </c>
      <c r="D188" s="15" t="s">
        <v>27</v>
      </c>
      <c r="E188" s="15" t="s">
        <v>16</v>
      </c>
      <c r="F188" s="15" t="s">
        <v>28</v>
      </c>
      <c r="G188" s="15" t="s">
        <v>51</v>
      </c>
      <c r="H188" s="15">
        <v>29</v>
      </c>
      <c r="I188" s="17">
        <v>43753</v>
      </c>
      <c r="J188" s="15">
        <v>66819</v>
      </c>
      <c r="K188" s="15">
        <v>0</v>
      </c>
      <c r="L188" s="15" t="s">
        <v>52</v>
      </c>
      <c r="M188" s="15" t="s">
        <v>66</v>
      </c>
      <c r="N188" s="17" t="s">
        <v>21</v>
      </c>
      <c r="O188" s="18" t="str">
        <f t="shared" si="14"/>
        <v>Active</v>
      </c>
      <c r="P188" s="19">
        <f t="shared" si="15"/>
        <v>1</v>
      </c>
      <c r="Q188" s="20">
        <f t="shared" si="16"/>
        <v>0</v>
      </c>
      <c r="R188" s="20">
        <f t="shared" si="17"/>
        <v>66819</v>
      </c>
      <c r="S188" s="19">
        <f t="shared" si="18"/>
        <v>2019</v>
      </c>
      <c r="T188" s="19">
        <f t="shared" si="19"/>
        <v>42</v>
      </c>
      <c r="U188" s="21" t="str">
        <f t="shared" si="20"/>
        <v>Tuesday</v>
      </c>
    </row>
    <row r="189" spans="1:21" x14ac:dyDescent="0.2">
      <c r="A189" s="15" t="s">
        <v>710</v>
      </c>
      <c r="B189" s="15" t="s">
        <v>711</v>
      </c>
      <c r="C189" s="15" t="s">
        <v>68</v>
      </c>
      <c r="D189" s="15" t="s">
        <v>43</v>
      </c>
      <c r="E189" s="15" t="s">
        <v>44</v>
      </c>
      <c r="F189" s="15" t="s">
        <v>28</v>
      </c>
      <c r="G189" s="15" t="s">
        <v>51</v>
      </c>
      <c r="H189" s="15">
        <v>38</v>
      </c>
      <c r="I189" s="17">
        <v>42492</v>
      </c>
      <c r="J189" s="15">
        <v>50784</v>
      </c>
      <c r="K189" s="15">
        <v>0</v>
      </c>
      <c r="L189" s="15" t="s">
        <v>52</v>
      </c>
      <c r="M189" s="15" t="s">
        <v>66</v>
      </c>
      <c r="N189" s="17" t="s">
        <v>21</v>
      </c>
      <c r="O189" s="18" t="str">
        <f t="shared" si="14"/>
        <v>Active</v>
      </c>
      <c r="P189" s="19">
        <f t="shared" si="15"/>
        <v>1</v>
      </c>
      <c r="Q189" s="20">
        <f t="shared" si="16"/>
        <v>0</v>
      </c>
      <c r="R189" s="20">
        <f t="shared" si="17"/>
        <v>50784</v>
      </c>
      <c r="S189" s="19">
        <f t="shared" si="18"/>
        <v>2016</v>
      </c>
      <c r="T189" s="19">
        <f t="shared" si="19"/>
        <v>19</v>
      </c>
      <c r="U189" s="21" t="str">
        <f t="shared" si="20"/>
        <v>Monday</v>
      </c>
    </row>
    <row r="190" spans="1:21" x14ac:dyDescent="0.2">
      <c r="A190" s="15" t="s">
        <v>287</v>
      </c>
      <c r="B190" s="15" t="s">
        <v>712</v>
      </c>
      <c r="C190" s="15" t="s">
        <v>61</v>
      </c>
      <c r="D190" s="15" t="s">
        <v>23</v>
      </c>
      <c r="E190" s="15" t="s">
        <v>16</v>
      </c>
      <c r="F190" s="15" t="s">
        <v>28</v>
      </c>
      <c r="G190" s="15" t="s">
        <v>51</v>
      </c>
      <c r="H190" s="15">
        <v>29</v>
      </c>
      <c r="I190" s="17">
        <v>43594</v>
      </c>
      <c r="J190" s="15">
        <v>125828</v>
      </c>
      <c r="K190" s="15">
        <v>0.15</v>
      </c>
      <c r="L190" s="15" t="s">
        <v>52</v>
      </c>
      <c r="M190" s="15" t="s">
        <v>53</v>
      </c>
      <c r="N190" s="17" t="s">
        <v>21</v>
      </c>
      <c r="O190" s="18" t="str">
        <f t="shared" si="14"/>
        <v>Active</v>
      </c>
      <c r="P190" s="19">
        <f t="shared" si="15"/>
        <v>1</v>
      </c>
      <c r="Q190" s="20">
        <f t="shared" si="16"/>
        <v>18874.2</v>
      </c>
      <c r="R190" s="20">
        <f t="shared" si="17"/>
        <v>144702.20000000001</v>
      </c>
      <c r="S190" s="19">
        <f t="shared" si="18"/>
        <v>2019</v>
      </c>
      <c r="T190" s="19">
        <f t="shared" si="19"/>
        <v>19</v>
      </c>
      <c r="U190" s="21" t="str">
        <f t="shared" si="20"/>
        <v>Thursday</v>
      </c>
    </row>
    <row r="191" spans="1:21" x14ac:dyDescent="0.2">
      <c r="A191" s="15" t="s">
        <v>208</v>
      </c>
      <c r="B191" s="15" t="s">
        <v>713</v>
      </c>
      <c r="C191" s="15" t="s">
        <v>77</v>
      </c>
      <c r="D191" s="15" t="s">
        <v>23</v>
      </c>
      <c r="E191" s="15" t="s">
        <v>36</v>
      </c>
      <c r="F191" s="15" t="s">
        <v>28</v>
      </c>
      <c r="G191" s="15" t="s">
        <v>18</v>
      </c>
      <c r="H191" s="15">
        <v>33</v>
      </c>
      <c r="I191" s="17">
        <v>42951</v>
      </c>
      <c r="J191" s="15">
        <v>92610</v>
      </c>
      <c r="K191" s="15">
        <v>0</v>
      </c>
      <c r="L191" s="15" t="s">
        <v>19</v>
      </c>
      <c r="M191" s="15" t="s">
        <v>29</v>
      </c>
      <c r="N191" s="17" t="s">
        <v>21</v>
      </c>
      <c r="O191" s="18" t="str">
        <f t="shared" si="14"/>
        <v>Active</v>
      </c>
      <c r="P191" s="19">
        <f t="shared" si="15"/>
        <v>1</v>
      </c>
      <c r="Q191" s="20">
        <f t="shared" si="16"/>
        <v>0</v>
      </c>
      <c r="R191" s="20">
        <f t="shared" si="17"/>
        <v>92610</v>
      </c>
      <c r="S191" s="19">
        <f t="shared" si="18"/>
        <v>2017</v>
      </c>
      <c r="T191" s="19">
        <f t="shared" si="19"/>
        <v>31</v>
      </c>
      <c r="U191" s="21" t="str">
        <f t="shared" si="20"/>
        <v>Friday</v>
      </c>
    </row>
    <row r="192" spans="1:21" x14ac:dyDescent="0.2">
      <c r="A192" s="15" t="s">
        <v>714</v>
      </c>
      <c r="B192" s="15" t="s">
        <v>715</v>
      </c>
      <c r="C192" s="15" t="s">
        <v>61</v>
      </c>
      <c r="D192" s="15" t="s">
        <v>50</v>
      </c>
      <c r="E192" s="15" t="s">
        <v>44</v>
      </c>
      <c r="F192" s="15" t="s">
        <v>28</v>
      </c>
      <c r="G192" s="15" t="s">
        <v>18</v>
      </c>
      <c r="H192" s="15">
        <v>50</v>
      </c>
      <c r="I192" s="17">
        <v>37705</v>
      </c>
      <c r="J192" s="15">
        <v>123405</v>
      </c>
      <c r="K192" s="15">
        <v>0.13</v>
      </c>
      <c r="L192" s="15" t="s">
        <v>19</v>
      </c>
      <c r="M192" s="15" t="s">
        <v>29</v>
      </c>
      <c r="N192" s="17" t="s">
        <v>21</v>
      </c>
      <c r="O192" s="18" t="str">
        <f t="shared" si="14"/>
        <v>Active</v>
      </c>
      <c r="P192" s="19">
        <f t="shared" si="15"/>
        <v>1</v>
      </c>
      <c r="Q192" s="20">
        <f t="shared" si="16"/>
        <v>16042.650000000001</v>
      </c>
      <c r="R192" s="20">
        <f t="shared" si="17"/>
        <v>139447.65</v>
      </c>
      <c r="S192" s="19">
        <f t="shared" si="18"/>
        <v>2003</v>
      </c>
      <c r="T192" s="19">
        <f t="shared" si="19"/>
        <v>13</v>
      </c>
      <c r="U192" s="21" t="str">
        <f t="shared" si="20"/>
        <v>Tuesday</v>
      </c>
    </row>
    <row r="193" spans="1:21" x14ac:dyDescent="0.2">
      <c r="A193" s="15" t="s">
        <v>716</v>
      </c>
      <c r="B193" s="15" t="s">
        <v>348</v>
      </c>
      <c r="C193" s="15" t="s">
        <v>94</v>
      </c>
      <c r="D193" s="15" t="s">
        <v>50</v>
      </c>
      <c r="E193" s="15" t="s">
        <v>36</v>
      </c>
      <c r="F193" s="15" t="s">
        <v>17</v>
      </c>
      <c r="G193" s="15" t="s">
        <v>24</v>
      </c>
      <c r="H193" s="15">
        <v>46</v>
      </c>
      <c r="I193" s="17">
        <v>38066</v>
      </c>
      <c r="J193" s="15">
        <v>73004</v>
      </c>
      <c r="K193" s="15">
        <v>0</v>
      </c>
      <c r="L193" s="15" t="s">
        <v>33</v>
      </c>
      <c r="M193" s="15" t="s">
        <v>60</v>
      </c>
      <c r="N193" s="17" t="s">
        <v>21</v>
      </c>
      <c r="O193" s="18" t="str">
        <f t="shared" si="14"/>
        <v>Active</v>
      </c>
      <c r="P193" s="19">
        <f t="shared" si="15"/>
        <v>1</v>
      </c>
      <c r="Q193" s="20">
        <f t="shared" si="16"/>
        <v>0</v>
      </c>
      <c r="R193" s="20">
        <f t="shared" si="17"/>
        <v>73004</v>
      </c>
      <c r="S193" s="19">
        <f t="shared" si="18"/>
        <v>2004</v>
      </c>
      <c r="T193" s="19">
        <f t="shared" si="19"/>
        <v>12</v>
      </c>
      <c r="U193" s="21" t="str">
        <f t="shared" si="20"/>
        <v>Saturday</v>
      </c>
    </row>
    <row r="194" spans="1:21" x14ac:dyDescent="0.2">
      <c r="A194" s="15" t="s">
        <v>717</v>
      </c>
      <c r="B194" s="15" t="s">
        <v>718</v>
      </c>
      <c r="C194" s="15" t="s">
        <v>97</v>
      </c>
      <c r="D194" s="15" t="s">
        <v>31</v>
      </c>
      <c r="E194" s="15" t="s">
        <v>32</v>
      </c>
      <c r="F194" s="15" t="s">
        <v>28</v>
      </c>
      <c r="G194" s="15" t="s">
        <v>24</v>
      </c>
      <c r="H194" s="15">
        <v>57</v>
      </c>
      <c r="I194" s="17">
        <v>36275</v>
      </c>
      <c r="J194" s="15">
        <v>95061</v>
      </c>
      <c r="K194" s="15">
        <v>0.1</v>
      </c>
      <c r="L194" s="15" t="s">
        <v>33</v>
      </c>
      <c r="M194" s="15" t="s">
        <v>74</v>
      </c>
      <c r="N194" s="17" t="s">
        <v>21</v>
      </c>
      <c r="O194" s="18" t="str">
        <f t="shared" si="14"/>
        <v>Active</v>
      </c>
      <c r="P194" s="19">
        <f t="shared" si="15"/>
        <v>1</v>
      </c>
      <c r="Q194" s="20">
        <f t="shared" si="16"/>
        <v>9506.1</v>
      </c>
      <c r="R194" s="20">
        <f t="shared" si="17"/>
        <v>104567.1</v>
      </c>
      <c r="S194" s="19">
        <f t="shared" si="18"/>
        <v>1999</v>
      </c>
      <c r="T194" s="19">
        <f t="shared" si="19"/>
        <v>18</v>
      </c>
      <c r="U194" s="21" t="str">
        <f t="shared" si="20"/>
        <v>Sunday</v>
      </c>
    </row>
    <row r="195" spans="1:21" x14ac:dyDescent="0.2">
      <c r="A195" s="15" t="s">
        <v>185</v>
      </c>
      <c r="B195" s="15" t="s">
        <v>719</v>
      </c>
      <c r="C195" s="15" t="s">
        <v>40</v>
      </c>
      <c r="D195" s="15" t="s">
        <v>50</v>
      </c>
      <c r="E195" s="15" t="s">
        <v>32</v>
      </c>
      <c r="F195" s="15" t="s">
        <v>17</v>
      </c>
      <c r="G195" s="15" t="s">
        <v>51</v>
      </c>
      <c r="H195" s="15">
        <v>49</v>
      </c>
      <c r="I195" s="17">
        <v>35887</v>
      </c>
      <c r="J195" s="15">
        <v>160832</v>
      </c>
      <c r="K195" s="15">
        <v>0.3</v>
      </c>
      <c r="L195" s="15" t="s">
        <v>19</v>
      </c>
      <c r="M195" s="15" t="s">
        <v>39</v>
      </c>
      <c r="N195" s="17" t="s">
        <v>21</v>
      </c>
      <c r="O195" s="18" t="str">
        <f t="shared" ref="O195:O258" si="21">IF(LEN(N195)&gt;0,"Non-Active","Active")</f>
        <v>Active</v>
      </c>
      <c r="P195" s="19">
        <f t="shared" ref="P195:P258" si="22">IF(O195="Non-Active",0,1)</f>
        <v>1</v>
      </c>
      <c r="Q195" s="20">
        <f t="shared" ref="Q195:Q258" si="23">J195*K195</f>
        <v>48249.599999999999</v>
      </c>
      <c r="R195" s="20">
        <f t="shared" ref="R195:R258" si="24">J195+Q195</f>
        <v>209081.60000000001</v>
      </c>
      <c r="S195" s="19">
        <f t="shared" ref="S195:S258" si="25">YEAR(I195)</f>
        <v>1998</v>
      </c>
      <c r="T195" s="19">
        <f t="shared" ref="T195:T258" si="26">WEEKNUM(I195,1)</f>
        <v>14</v>
      </c>
      <c r="U195" s="21" t="str">
        <f t="shared" ref="U195:U258" si="27">TEXT(I195,"ddddd")</f>
        <v>Thursday</v>
      </c>
    </row>
    <row r="196" spans="1:21" x14ac:dyDescent="0.2">
      <c r="A196" s="15" t="s">
        <v>720</v>
      </c>
      <c r="B196" s="15" t="s">
        <v>721</v>
      </c>
      <c r="C196" s="15" t="s">
        <v>82</v>
      </c>
      <c r="D196" s="15" t="s">
        <v>27</v>
      </c>
      <c r="E196" s="15" t="s">
        <v>36</v>
      </c>
      <c r="F196" s="15" t="s">
        <v>28</v>
      </c>
      <c r="G196" s="15" t="s">
        <v>47</v>
      </c>
      <c r="H196" s="15">
        <v>54</v>
      </c>
      <c r="I196" s="17">
        <v>40540</v>
      </c>
      <c r="J196" s="15">
        <v>64417</v>
      </c>
      <c r="K196" s="15">
        <v>0</v>
      </c>
      <c r="L196" s="15" t="s">
        <v>19</v>
      </c>
      <c r="M196" s="15" t="s">
        <v>29</v>
      </c>
      <c r="N196" s="17" t="s">
        <v>21</v>
      </c>
      <c r="O196" s="18" t="str">
        <f t="shared" si="21"/>
        <v>Active</v>
      </c>
      <c r="P196" s="19">
        <f t="shared" si="22"/>
        <v>1</v>
      </c>
      <c r="Q196" s="20">
        <f t="shared" si="23"/>
        <v>0</v>
      </c>
      <c r="R196" s="20">
        <f t="shared" si="24"/>
        <v>64417</v>
      </c>
      <c r="S196" s="19">
        <f t="shared" si="25"/>
        <v>2010</v>
      </c>
      <c r="T196" s="19">
        <f t="shared" si="26"/>
        <v>53</v>
      </c>
      <c r="U196" s="21" t="str">
        <f t="shared" si="27"/>
        <v>Tuesday</v>
      </c>
    </row>
    <row r="197" spans="1:21" x14ac:dyDescent="0.2">
      <c r="A197" s="15" t="s">
        <v>722</v>
      </c>
      <c r="B197" s="15" t="s">
        <v>723</v>
      </c>
      <c r="C197" s="15" t="s">
        <v>62</v>
      </c>
      <c r="D197" s="15" t="s">
        <v>50</v>
      </c>
      <c r="E197" s="15" t="s">
        <v>32</v>
      </c>
      <c r="F197" s="15" t="s">
        <v>28</v>
      </c>
      <c r="G197" s="15" t="s">
        <v>24</v>
      </c>
      <c r="H197" s="15">
        <v>28</v>
      </c>
      <c r="I197" s="17">
        <v>44274</v>
      </c>
      <c r="J197" s="15">
        <v>127543</v>
      </c>
      <c r="K197" s="15">
        <v>0.06</v>
      </c>
      <c r="L197" s="15" t="s">
        <v>33</v>
      </c>
      <c r="M197" s="15" t="s">
        <v>74</v>
      </c>
      <c r="N197" s="17" t="s">
        <v>21</v>
      </c>
      <c r="O197" s="18" t="str">
        <f t="shared" si="21"/>
        <v>Active</v>
      </c>
      <c r="P197" s="19">
        <f t="shared" si="22"/>
        <v>1</v>
      </c>
      <c r="Q197" s="20">
        <f t="shared" si="23"/>
        <v>7652.58</v>
      </c>
      <c r="R197" s="20">
        <f t="shared" si="24"/>
        <v>135195.57999999999</v>
      </c>
      <c r="S197" s="19">
        <f t="shared" si="25"/>
        <v>2021</v>
      </c>
      <c r="T197" s="19">
        <f t="shared" si="26"/>
        <v>12</v>
      </c>
      <c r="U197" s="21" t="str">
        <f t="shared" si="27"/>
        <v>Friday</v>
      </c>
    </row>
    <row r="198" spans="1:21" x14ac:dyDescent="0.2">
      <c r="A198" s="15" t="s">
        <v>724</v>
      </c>
      <c r="B198" s="15" t="s">
        <v>725</v>
      </c>
      <c r="C198" s="15" t="s">
        <v>68</v>
      </c>
      <c r="D198" s="15" t="s">
        <v>43</v>
      </c>
      <c r="E198" s="15" t="s">
        <v>36</v>
      </c>
      <c r="F198" s="15" t="s">
        <v>28</v>
      </c>
      <c r="G198" s="15" t="s">
        <v>51</v>
      </c>
      <c r="H198" s="15">
        <v>30</v>
      </c>
      <c r="I198" s="17">
        <v>43272</v>
      </c>
      <c r="J198" s="15">
        <v>56154</v>
      </c>
      <c r="K198" s="15">
        <v>0</v>
      </c>
      <c r="L198" s="15" t="s">
        <v>52</v>
      </c>
      <c r="M198" s="15" t="s">
        <v>53</v>
      </c>
      <c r="N198" s="17" t="s">
        <v>21</v>
      </c>
      <c r="O198" s="18" t="str">
        <f t="shared" si="21"/>
        <v>Active</v>
      </c>
      <c r="P198" s="19">
        <f t="shared" si="22"/>
        <v>1</v>
      </c>
      <c r="Q198" s="20">
        <f t="shared" si="23"/>
        <v>0</v>
      </c>
      <c r="R198" s="20">
        <f t="shared" si="24"/>
        <v>56154</v>
      </c>
      <c r="S198" s="19">
        <f t="shared" si="25"/>
        <v>2018</v>
      </c>
      <c r="T198" s="19">
        <f t="shared" si="26"/>
        <v>25</v>
      </c>
      <c r="U198" s="21" t="str">
        <f t="shared" si="27"/>
        <v>Thursday</v>
      </c>
    </row>
    <row r="199" spans="1:21" x14ac:dyDescent="0.2">
      <c r="A199" s="15" t="s">
        <v>189</v>
      </c>
      <c r="B199" s="15" t="s">
        <v>726</v>
      </c>
      <c r="C199" s="15" t="s">
        <v>14</v>
      </c>
      <c r="D199" s="15" t="s">
        <v>50</v>
      </c>
      <c r="E199" s="15" t="s">
        <v>36</v>
      </c>
      <c r="F199" s="15" t="s">
        <v>17</v>
      </c>
      <c r="G199" s="15" t="s">
        <v>24</v>
      </c>
      <c r="H199" s="15">
        <v>36</v>
      </c>
      <c r="I199" s="17">
        <v>41692</v>
      </c>
      <c r="J199" s="15">
        <v>218530</v>
      </c>
      <c r="K199" s="15">
        <v>0.3</v>
      </c>
      <c r="L199" s="15" t="s">
        <v>33</v>
      </c>
      <c r="M199" s="15" t="s">
        <v>74</v>
      </c>
      <c r="N199" s="17" t="s">
        <v>21</v>
      </c>
      <c r="O199" s="18" t="str">
        <f t="shared" si="21"/>
        <v>Active</v>
      </c>
      <c r="P199" s="19">
        <f t="shared" si="22"/>
        <v>1</v>
      </c>
      <c r="Q199" s="20">
        <f t="shared" si="23"/>
        <v>65559</v>
      </c>
      <c r="R199" s="20">
        <f t="shared" si="24"/>
        <v>284089</v>
      </c>
      <c r="S199" s="19">
        <f t="shared" si="25"/>
        <v>2014</v>
      </c>
      <c r="T199" s="19">
        <f t="shared" si="26"/>
        <v>8</v>
      </c>
      <c r="U199" s="21" t="str">
        <f t="shared" si="27"/>
        <v>Saturday</v>
      </c>
    </row>
    <row r="200" spans="1:21" x14ac:dyDescent="0.2">
      <c r="A200" s="15" t="s">
        <v>727</v>
      </c>
      <c r="B200" s="15" t="s">
        <v>728</v>
      </c>
      <c r="C200" s="15" t="s">
        <v>82</v>
      </c>
      <c r="D200" s="15" t="s">
        <v>27</v>
      </c>
      <c r="E200" s="15" t="s">
        <v>36</v>
      </c>
      <c r="F200" s="15" t="s">
        <v>17</v>
      </c>
      <c r="G200" s="15" t="s">
        <v>51</v>
      </c>
      <c r="H200" s="15">
        <v>36</v>
      </c>
      <c r="I200" s="17">
        <v>43818</v>
      </c>
      <c r="J200" s="15">
        <v>91954</v>
      </c>
      <c r="K200" s="15">
        <v>0</v>
      </c>
      <c r="L200" s="15" t="s">
        <v>19</v>
      </c>
      <c r="M200" s="15" t="s">
        <v>29</v>
      </c>
      <c r="N200" s="17" t="s">
        <v>21</v>
      </c>
      <c r="O200" s="18" t="str">
        <f t="shared" si="21"/>
        <v>Active</v>
      </c>
      <c r="P200" s="19">
        <f t="shared" si="22"/>
        <v>1</v>
      </c>
      <c r="Q200" s="20">
        <f t="shared" si="23"/>
        <v>0</v>
      </c>
      <c r="R200" s="20">
        <f t="shared" si="24"/>
        <v>91954</v>
      </c>
      <c r="S200" s="19">
        <f t="shared" si="25"/>
        <v>2019</v>
      </c>
      <c r="T200" s="19">
        <f t="shared" si="26"/>
        <v>51</v>
      </c>
      <c r="U200" s="21" t="str">
        <f t="shared" si="27"/>
        <v>Thursday</v>
      </c>
    </row>
    <row r="201" spans="1:21" x14ac:dyDescent="0.2">
      <c r="A201" s="15" t="s">
        <v>729</v>
      </c>
      <c r="B201" s="15" t="s">
        <v>730</v>
      </c>
      <c r="C201" s="15" t="s">
        <v>14</v>
      </c>
      <c r="D201" s="15" t="s">
        <v>43</v>
      </c>
      <c r="E201" s="15" t="s">
        <v>32</v>
      </c>
      <c r="F201" s="15" t="s">
        <v>17</v>
      </c>
      <c r="G201" s="15" t="s">
        <v>47</v>
      </c>
      <c r="H201" s="15">
        <v>30</v>
      </c>
      <c r="I201" s="17">
        <v>42634</v>
      </c>
      <c r="J201" s="15">
        <v>221217</v>
      </c>
      <c r="K201" s="15">
        <v>0.32</v>
      </c>
      <c r="L201" s="15" t="s">
        <v>19</v>
      </c>
      <c r="M201" s="15" t="s">
        <v>29</v>
      </c>
      <c r="N201" s="17">
        <v>43003</v>
      </c>
      <c r="O201" s="18" t="str">
        <f t="shared" si="21"/>
        <v>Non-Active</v>
      </c>
      <c r="P201" s="19">
        <f t="shared" si="22"/>
        <v>0</v>
      </c>
      <c r="Q201" s="20">
        <f t="shared" si="23"/>
        <v>70789.440000000002</v>
      </c>
      <c r="R201" s="20">
        <f t="shared" si="24"/>
        <v>292006.44</v>
      </c>
      <c r="S201" s="19">
        <f t="shared" si="25"/>
        <v>2016</v>
      </c>
      <c r="T201" s="19">
        <f t="shared" si="26"/>
        <v>39</v>
      </c>
      <c r="U201" s="21" t="str">
        <f t="shared" si="27"/>
        <v>Wednesday</v>
      </c>
    </row>
    <row r="202" spans="1:21" x14ac:dyDescent="0.2">
      <c r="A202" s="15" t="s">
        <v>332</v>
      </c>
      <c r="B202" s="15" t="s">
        <v>731</v>
      </c>
      <c r="C202" s="15" t="s">
        <v>98</v>
      </c>
      <c r="D202" s="15" t="s">
        <v>27</v>
      </c>
      <c r="E202" s="15" t="s">
        <v>36</v>
      </c>
      <c r="F202" s="15" t="s">
        <v>28</v>
      </c>
      <c r="G202" s="15" t="s">
        <v>51</v>
      </c>
      <c r="H202" s="15">
        <v>29</v>
      </c>
      <c r="I202" s="17">
        <v>42866</v>
      </c>
      <c r="J202" s="15">
        <v>87536</v>
      </c>
      <c r="K202" s="15">
        <v>0</v>
      </c>
      <c r="L202" s="15" t="s">
        <v>19</v>
      </c>
      <c r="M202" s="15" t="s">
        <v>63</v>
      </c>
      <c r="N202" s="17" t="s">
        <v>21</v>
      </c>
      <c r="O202" s="18" t="str">
        <f t="shared" si="21"/>
        <v>Active</v>
      </c>
      <c r="P202" s="19">
        <f t="shared" si="22"/>
        <v>1</v>
      </c>
      <c r="Q202" s="20">
        <f t="shared" si="23"/>
        <v>0</v>
      </c>
      <c r="R202" s="20">
        <f t="shared" si="24"/>
        <v>87536</v>
      </c>
      <c r="S202" s="19">
        <f t="shared" si="25"/>
        <v>2017</v>
      </c>
      <c r="T202" s="19">
        <f t="shared" si="26"/>
        <v>19</v>
      </c>
      <c r="U202" s="21" t="str">
        <f t="shared" si="27"/>
        <v>Thursday</v>
      </c>
    </row>
    <row r="203" spans="1:21" x14ac:dyDescent="0.2">
      <c r="A203" s="15" t="s">
        <v>184</v>
      </c>
      <c r="B203" s="15" t="s">
        <v>732</v>
      </c>
      <c r="C203" s="15" t="s">
        <v>68</v>
      </c>
      <c r="D203" s="15" t="s">
        <v>50</v>
      </c>
      <c r="E203" s="15" t="s">
        <v>32</v>
      </c>
      <c r="F203" s="15" t="s">
        <v>17</v>
      </c>
      <c r="G203" s="15" t="s">
        <v>51</v>
      </c>
      <c r="H203" s="15">
        <v>47</v>
      </c>
      <c r="I203" s="17">
        <v>42164</v>
      </c>
      <c r="J203" s="15">
        <v>41429</v>
      </c>
      <c r="K203" s="15">
        <v>0</v>
      </c>
      <c r="L203" s="15" t="s">
        <v>19</v>
      </c>
      <c r="M203" s="15" t="s">
        <v>63</v>
      </c>
      <c r="N203" s="17" t="s">
        <v>21</v>
      </c>
      <c r="O203" s="18" t="str">
        <f t="shared" si="21"/>
        <v>Active</v>
      </c>
      <c r="P203" s="19">
        <f t="shared" si="22"/>
        <v>1</v>
      </c>
      <c r="Q203" s="20">
        <f t="shared" si="23"/>
        <v>0</v>
      </c>
      <c r="R203" s="20">
        <f t="shared" si="24"/>
        <v>41429</v>
      </c>
      <c r="S203" s="19">
        <f t="shared" si="25"/>
        <v>2015</v>
      </c>
      <c r="T203" s="19">
        <f t="shared" si="26"/>
        <v>24</v>
      </c>
      <c r="U203" s="21" t="str">
        <f t="shared" si="27"/>
        <v>Tuesday</v>
      </c>
    </row>
    <row r="204" spans="1:21" x14ac:dyDescent="0.2">
      <c r="A204" s="15" t="s">
        <v>733</v>
      </c>
      <c r="B204" s="15" t="s">
        <v>734</v>
      </c>
      <c r="C204" s="15" t="s">
        <v>14</v>
      </c>
      <c r="D204" s="15" t="s">
        <v>31</v>
      </c>
      <c r="E204" s="15" t="s">
        <v>36</v>
      </c>
      <c r="F204" s="15" t="s">
        <v>28</v>
      </c>
      <c r="G204" s="15" t="s">
        <v>24</v>
      </c>
      <c r="H204" s="15">
        <v>35</v>
      </c>
      <c r="I204" s="17">
        <v>40826</v>
      </c>
      <c r="J204" s="15">
        <v>245482</v>
      </c>
      <c r="K204" s="15">
        <v>0.39</v>
      </c>
      <c r="L204" s="15" t="s">
        <v>19</v>
      </c>
      <c r="M204" s="15" t="s">
        <v>63</v>
      </c>
      <c r="N204" s="17" t="s">
        <v>21</v>
      </c>
      <c r="O204" s="18" t="str">
        <f t="shared" si="21"/>
        <v>Active</v>
      </c>
      <c r="P204" s="19">
        <f t="shared" si="22"/>
        <v>1</v>
      </c>
      <c r="Q204" s="20">
        <f t="shared" si="23"/>
        <v>95737.98000000001</v>
      </c>
      <c r="R204" s="20">
        <f t="shared" si="24"/>
        <v>341219.98</v>
      </c>
      <c r="S204" s="19">
        <f t="shared" si="25"/>
        <v>2011</v>
      </c>
      <c r="T204" s="19">
        <f t="shared" si="26"/>
        <v>42</v>
      </c>
      <c r="U204" s="21" t="str">
        <f t="shared" si="27"/>
        <v>Monday</v>
      </c>
    </row>
    <row r="205" spans="1:21" x14ac:dyDescent="0.2">
      <c r="A205" s="15" t="s">
        <v>327</v>
      </c>
      <c r="B205" s="15" t="s">
        <v>735</v>
      </c>
      <c r="C205" s="15" t="s">
        <v>86</v>
      </c>
      <c r="D205" s="15" t="s">
        <v>31</v>
      </c>
      <c r="E205" s="15" t="s">
        <v>36</v>
      </c>
      <c r="F205" s="15" t="s">
        <v>17</v>
      </c>
      <c r="G205" s="15" t="s">
        <v>18</v>
      </c>
      <c r="H205" s="15">
        <v>25</v>
      </c>
      <c r="I205" s="17">
        <v>43850</v>
      </c>
      <c r="J205" s="15">
        <v>71359</v>
      </c>
      <c r="K205" s="15">
        <v>0</v>
      </c>
      <c r="L205" s="15" t="s">
        <v>19</v>
      </c>
      <c r="M205" s="15" t="s">
        <v>39</v>
      </c>
      <c r="N205" s="17" t="s">
        <v>21</v>
      </c>
      <c r="O205" s="18" t="str">
        <f t="shared" si="21"/>
        <v>Active</v>
      </c>
      <c r="P205" s="19">
        <f t="shared" si="22"/>
        <v>1</v>
      </c>
      <c r="Q205" s="20">
        <f t="shared" si="23"/>
        <v>0</v>
      </c>
      <c r="R205" s="20">
        <f t="shared" si="24"/>
        <v>71359</v>
      </c>
      <c r="S205" s="19">
        <f t="shared" si="25"/>
        <v>2020</v>
      </c>
      <c r="T205" s="19">
        <f t="shared" si="26"/>
        <v>4</v>
      </c>
      <c r="U205" s="21" t="str">
        <f t="shared" si="27"/>
        <v>Monday</v>
      </c>
    </row>
    <row r="206" spans="1:21" x14ac:dyDescent="0.2">
      <c r="A206" s="15" t="s">
        <v>736</v>
      </c>
      <c r="B206" s="15" t="s">
        <v>737</v>
      </c>
      <c r="C206" s="15" t="s">
        <v>40</v>
      </c>
      <c r="D206" s="15" t="s">
        <v>31</v>
      </c>
      <c r="E206" s="15" t="s">
        <v>44</v>
      </c>
      <c r="F206" s="15" t="s">
        <v>28</v>
      </c>
      <c r="G206" s="15" t="s">
        <v>24</v>
      </c>
      <c r="H206" s="15">
        <v>45</v>
      </c>
      <c r="I206" s="17">
        <v>41879</v>
      </c>
      <c r="J206" s="15">
        <v>183161</v>
      </c>
      <c r="K206" s="15">
        <v>0.22</v>
      </c>
      <c r="L206" s="15" t="s">
        <v>19</v>
      </c>
      <c r="M206" s="15" t="s">
        <v>45</v>
      </c>
      <c r="N206" s="17" t="s">
        <v>21</v>
      </c>
      <c r="O206" s="18" t="str">
        <f t="shared" si="21"/>
        <v>Active</v>
      </c>
      <c r="P206" s="19">
        <f t="shared" si="22"/>
        <v>1</v>
      </c>
      <c r="Q206" s="20">
        <f t="shared" si="23"/>
        <v>40295.42</v>
      </c>
      <c r="R206" s="20">
        <f t="shared" si="24"/>
        <v>223456.41999999998</v>
      </c>
      <c r="S206" s="19">
        <f t="shared" si="25"/>
        <v>2014</v>
      </c>
      <c r="T206" s="19">
        <f t="shared" si="26"/>
        <v>35</v>
      </c>
      <c r="U206" s="21" t="str">
        <f t="shared" si="27"/>
        <v>Thursday</v>
      </c>
    </row>
    <row r="207" spans="1:21" x14ac:dyDescent="0.2">
      <c r="A207" s="15" t="s">
        <v>738</v>
      </c>
      <c r="B207" s="15" t="s">
        <v>162</v>
      </c>
      <c r="C207" s="15" t="s">
        <v>89</v>
      </c>
      <c r="D207" s="15" t="s">
        <v>27</v>
      </c>
      <c r="E207" s="15" t="s">
        <v>32</v>
      </c>
      <c r="F207" s="15" t="s">
        <v>28</v>
      </c>
      <c r="G207" s="15" t="s">
        <v>18</v>
      </c>
      <c r="H207" s="15">
        <v>58</v>
      </c>
      <c r="I207" s="17">
        <v>34176</v>
      </c>
      <c r="J207" s="15">
        <v>69260</v>
      </c>
      <c r="K207" s="15">
        <v>0</v>
      </c>
      <c r="L207" s="15" t="s">
        <v>19</v>
      </c>
      <c r="M207" s="15" t="s">
        <v>39</v>
      </c>
      <c r="N207" s="17" t="s">
        <v>21</v>
      </c>
      <c r="O207" s="18" t="str">
        <f t="shared" si="21"/>
        <v>Active</v>
      </c>
      <c r="P207" s="19">
        <f t="shared" si="22"/>
        <v>1</v>
      </c>
      <c r="Q207" s="20">
        <f t="shared" si="23"/>
        <v>0</v>
      </c>
      <c r="R207" s="20">
        <f t="shared" si="24"/>
        <v>69260</v>
      </c>
      <c r="S207" s="19">
        <f t="shared" si="25"/>
        <v>1993</v>
      </c>
      <c r="T207" s="19">
        <f t="shared" si="26"/>
        <v>31</v>
      </c>
      <c r="U207" s="21" t="str">
        <f t="shared" si="27"/>
        <v>Monday</v>
      </c>
    </row>
    <row r="208" spans="1:21" x14ac:dyDescent="0.2">
      <c r="A208" s="15" t="s">
        <v>739</v>
      </c>
      <c r="B208" s="15" t="s">
        <v>740</v>
      </c>
      <c r="C208" s="15" t="s">
        <v>69</v>
      </c>
      <c r="D208" s="15" t="s">
        <v>31</v>
      </c>
      <c r="E208" s="15" t="s">
        <v>44</v>
      </c>
      <c r="F208" s="15" t="s">
        <v>28</v>
      </c>
      <c r="G208" s="15" t="s">
        <v>18</v>
      </c>
      <c r="H208" s="15">
        <v>51</v>
      </c>
      <c r="I208" s="17">
        <v>36442</v>
      </c>
      <c r="J208" s="15">
        <v>95639</v>
      </c>
      <c r="K208" s="15">
        <v>0</v>
      </c>
      <c r="L208" s="15" t="s">
        <v>19</v>
      </c>
      <c r="M208" s="15" t="s">
        <v>25</v>
      </c>
      <c r="N208" s="17" t="s">
        <v>21</v>
      </c>
      <c r="O208" s="18" t="str">
        <f t="shared" si="21"/>
        <v>Active</v>
      </c>
      <c r="P208" s="19">
        <f t="shared" si="22"/>
        <v>1</v>
      </c>
      <c r="Q208" s="20">
        <f t="shared" si="23"/>
        <v>0</v>
      </c>
      <c r="R208" s="20">
        <f t="shared" si="24"/>
        <v>95639</v>
      </c>
      <c r="S208" s="19">
        <f t="shared" si="25"/>
        <v>1999</v>
      </c>
      <c r="T208" s="19">
        <f t="shared" si="26"/>
        <v>41</v>
      </c>
      <c r="U208" s="21" t="str">
        <f t="shared" si="27"/>
        <v>Saturday</v>
      </c>
    </row>
    <row r="209" spans="1:21" x14ac:dyDescent="0.2">
      <c r="A209" s="15" t="s">
        <v>741</v>
      </c>
      <c r="B209" s="15" t="s">
        <v>742</v>
      </c>
      <c r="C209" s="15" t="s">
        <v>62</v>
      </c>
      <c r="D209" s="15" t="s">
        <v>23</v>
      </c>
      <c r="E209" s="15" t="s">
        <v>16</v>
      </c>
      <c r="F209" s="15" t="s">
        <v>28</v>
      </c>
      <c r="G209" s="15" t="s">
        <v>24</v>
      </c>
      <c r="H209" s="15">
        <v>48</v>
      </c>
      <c r="I209" s="17">
        <v>38168</v>
      </c>
      <c r="J209" s="15">
        <v>120660</v>
      </c>
      <c r="K209" s="15">
        <v>7.0000000000000007E-2</v>
      </c>
      <c r="L209" s="15" t="s">
        <v>33</v>
      </c>
      <c r="M209" s="15" t="s">
        <v>34</v>
      </c>
      <c r="N209" s="17" t="s">
        <v>21</v>
      </c>
      <c r="O209" s="18" t="str">
        <f t="shared" si="21"/>
        <v>Active</v>
      </c>
      <c r="P209" s="19">
        <f t="shared" si="22"/>
        <v>1</v>
      </c>
      <c r="Q209" s="20">
        <f t="shared" si="23"/>
        <v>8446.2000000000007</v>
      </c>
      <c r="R209" s="20">
        <f t="shared" si="24"/>
        <v>129106.2</v>
      </c>
      <c r="S209" s="19">
        <f t="shared" si="25"/>
        <v>2004</v>
      </c>
      <c r="T209" s="19">
        <f t="shared" si="26"/>
        <v>27</v>
      </c>
      <c r="U209" s="21" t="str">
        <f t="shared" si="27"/>
        <v>Wednesday</v>
      </c>
    </row>
    <row r="210" spans="1:21" x14ac:dyDescent="0.2">
      <c r="A210" s="15" t="s">
        <v>743</v>
      </c>
      <c r="B210" s="15" t="s">
        <v>744</v>
      </c>
      <c r="C210" s="15" t="s">
        <v>42</v>
      </c>
      <c r="D210" s="15" t="s">
        <v>50</v>
      </c>
      <c r="E210" s="15" t="s">
        <v>32</v>
      </c>
      <c r="F210" s="15" t="s">
        <v>28</v>
      </c>
      <c r="G210" s="15" t="s">
        <v>47</v>
      </c>
      <c r="H210" s="15">
        <v>36</v>
      </c>
      <c r="I210" s="17">
        <v>44556</v>
      </c>
      <c r="J210" s="15">
        <v>75119</v>
      </c>
      <c r="K210" s="15">
        <v>0</v>
      </c>
      <c r="L210" s="15" t="s">
        <v>19</v>
      </c>
      <c r="M210" s="15" t="s">
        <v>20</v>
      </c>
      <c r="N210" s="17" t="s">
        <v>21</v>
      </c>
      <c r="O210" s="18" t="str">
        <f t="shared" si="21"/>
        <v>Active</v>
      </c>
      <c r="P210" s="19">
        <f t="shared" si="22"/>
        <v>1</v>
      </c>
      <c r="Q210" s="20">
        <f t="shared" si="23"/>
        <v>0</v>
      </c>
      <c r="R210" s="20">
        <f t="shared" si="24"/>
        <v>75119</v>
      </c>
      <c r="S210" s="19">
        <f t="shared" si="25"/>
        <v>2021</v>
      </c>
      <c r="T210" s="19">
        <f t="shared" si="26"/>
        <v>53</v>
      </c>
      <c r="U210" s="21" t="str">
        <f t="shared" si="27"/>
        <v>Sunday</v>
      </c>
    </row>
    <row r="211" spans="1:21" x14ac:dyDescent="0.2">
      <c r="A211" s="15" t="s">
        <v>258</v>
      </c>
      <c r="B211" s="15" t="s">
        <v>745</v>
      </c>
      <c r="C211" s="15" t="s">
        <v>14</v>
      </c>
      <c r="D211" s="15" t="s">
        <v>65</v>
      </c>
      <c r="E211" s="15" t="s">
        <v>16</v>
      </c>
      <c r="F211" s="15" t="s">
        <v>28</v>
      </c>
      <c r="G211" s="15" t="s">
        <v>24</v>
      </c>
      <c r="H211" s="15">
        <v>59</v>
      </c>
      <c r="I211" s="17">
        <v>40681</v>
      </c>
      <c r="J211" s="15">
        <v>192213</v>
      </c>
      <c r="K211" s="15">
        <v>0.4</v>
      </c>
      <c r="L211" s="15" t="s">
        <v>19</v>
      </c>
      <c r="M211" s="15" t="s">
        <v>20</v>
      </c>
      <c r="N211" s="17" t="s">
        <v>21</v>
      </c>
      <c r="O211" s="18" t="str">
        <f t="shared" si="21"/>
        <v>Active</v>
      </c>
      <c r="P211" s="19">
        <f t="shared" si="22"/>
        <v>1</v>
      </c>
      <c r="Q211" s="20">
        <f t="shared" si="23"/>
        <v>76885.2</v>
      </c>
      <c r="R211" s="20">
        <f t="shared" si="24"/>
        <v>269098.2</v>
      </c>
      <c r="S211" s="19">
        <f t="shared" si="25"/>
        <v>2011</v>
      </c>
      <c r="T211" s="19">
        <f t="shared" si="26"/>
        <v>21</v>
      </c>
      <c r="U211" s="21" t="str">
        <f t="shared" si="27"/>
        <v>Wednesday</v>
      </c>
    </row>
    <row r="212" spans="1:21" x14ac:dyDescent="0.2">
      <c r="A212" s="15" t="s">
        <v>746</v>
      </c>
      <c r="B212" s="15" t="s">
        <v>747</v>
      </c>
      <c r="C212" s="15" t="s">
        <v>94</v>
      </c>
      <c r="D212" s="15" t="s">
        <v>50</v>
      </c>
      <c r="E212" s="15" t="s">
        <v>44</v>
      </c>
      <c r="F212" s="15" t="s">
        <v>17</v>
      </c>
      <c r="G212" s="15" t="s">
        <v>51</v>
      </c>
      <c r="H212" s="15">
        <v>45</v>
      </c>
      <c r="I212" s="17">
        <v>41769</v>
      </c>
      <c r="J212" s="15">
        <v>65047</v>
      </c>
      <c r="K212" s="15">
        <v>0</v>
      </c>
      <c r="L212" s="15" t="s">
        <v>52</v>
      </c>
      <c r="M212" s="15" t="s">
        <v>53</v>
      </c>
      <c r="N212" s="17" t="s">
        <v>21</v>
      </c>
      <c r="O212" s="18" t="str">
        <f t="shared" si="21"/>
        <v>Active</v>
      </c>
      <c r="P212" s="19">
        <f t="shared" si="22"/>
        <v>1</v>
      </c>
      <c r="Q212" s="20">
        <f t="shared" si="23"/>
        <v>0</v>
      </c>
      <c r="R212" s="20">
        <f t="shared" si="24"/>
        <v>65047</v>
      </c>
      <c r="S212" s="19">
        <f t="shared" si="25"/>
        <v>2014</v>
      </c>
      <c r="T212" s="19">
        <f t="shared" si="26"/>
        <v>19</v>
      </c>
      <c r="U212" s="21" t="str">
        <f t="shared" si="27"/>
        <v>Saturday</v>
      </c>
    </row>
    <row r="213" spans="1:21" x14ac:dyDescent="0.2">
      <c r="A213" s="15" t="s">
        <v>748</v>
      </c>
      <c r="B213" s="15" t="s">
        <v>749</v>
      </c>
      <c r="C213" s="15" t="s">
        <v>61</v>
      </c>
      <c r="D213" s="15" t="s">
        <v>50</v>
      </c>
      <c r="E213" s="15" t="s">
        <v>36</v>
      </c>
      <c r="F213" s="15" t="s">
        <v>28</v>
      </c>
      <c r="G213" s="15" t="s">
        <v>18</v>
      </c>
      <c r="H213" s="15">
        <v>29</v>
      </c>
      <c r="I213" s="17">
        <v>42810</v>
      </c>
      <c r="J213" s="15">
        <v>151413</v>
      </c>
      <c r="K213" s="15">
        <v>0.15</v>
      </c>
      <c r="L213" s="15" t="s">
        <v>19</v>
      </c>
      <c r="M213" s="15" t="s">
        <v>63</v>
      </c>
      <c r="N213" s="17" t="s">
        <v>21</v>
      </c>
      <c r="O213" s="18" t="str">
        <f t="shared" si="21"/>
        <v>Active</v>
      </c>
      <c r="P213" s="19">
        <f t="shared" si="22"/>
        <v>1</v>
      </c>
      <c r="Q213" s="20">
        <f t="shared" si="23"/>
        <v>22711.95</v>
      </c>
      <c r="R213" s="20">
        <f t="shared" si="24"/>
        <v>174124.95</v>
      </c>
      <c r="S213" s="19">
        <f t="shared" si="25"/>
        <v>2017</v>
      </c>
      <c r="T213" s="19">
        <f t="shared" si="26"/>
        <v>11</v>
      </c>
      <c r="U213" s="21" t="str">
        <f t="shared" si="27"/>
        <v>Thursday</v>
      </c>
    </row>
    <row r="214" spans="1:21" x14ac:dyDescent="0.2">
      <c r="A214" s="15" t="s">
        <v>750</v>
      </c>
      <c r="B214" s="15" t="s">
        <v>751</v>
      </c>
      <c r="C214" s="15" t="s">
        <v>42</v>
      </c>
      <c r="D214" s="15" t="s">
        <v>65</v>
      </c>
      <c r="E214" s="15" t="s">
        <v>44</v>
      </c>
      <c r="F214" s="15" t="s">
        <v>28</v>
      </c>
      <c r="G214" s="15" t="s">
        <v>18</v>
      </c>
      <c r="H214" s="15">
        <v>62</v>
      </c>
      <c r="I214" s="17">
        <v>37733</v>
      </c>
      <c r="J214" s="15">
        <v>76906</v>
      </c>
      <c r="K214" s="15">
        <v>0</v>
      </c>
      <c r="L214" s="15" t="s">
        <v>19</v>
      </c>
      <c r="M214" s="15" t="s">
        <v>63</v>
      </c>
      <c r="N214" s="17" t="s">
        <v>21</v>
      </c>
      <c r="O214" s="18" t="str">
        <f t="shared" si="21"/>
        <v>Active</v>
      </c>
      <c r="P214" s="19">
        <f t="shared" si="22"/>
        <v>1</v>
      </c>
      <c r="Q214" s="20">
        <f t="shared" si="23"/>
        <v>0</v>
      </c>
      <c r="R214" s="20">
        <f t="shared" si="24"/>
        <v>76906</v>
      </c>
      <c r="S214" s="19">
        <f t="shared" si="25"/>
        <v>2003</v>
      </c>
      <c r="T214" s="19">
        <f t="shared" si="26"/>
        <v>17</v>
      </c>
      <c r="U214" s="21" t="str">
        <f t="shared" si="27"/>
        <v>Tuesday</v>
      </c>
    </row>
    <row r="215" spans="1:21" x14ac:dyDescent="0.2">
      <c r="A215" s="15" t="s">
        <v>752</v>
      </c>
      <c r="B215" s="15" t="s">
        <v>753</v>
      </c>
      <c r="C215" s="15" t="s">
        <v>62</v>
      </c>
      <c r="D215" s="15" t="s">
        <v>27</v>
      </c>
      <c r="E215" s="15" t="s">
        <v>32</v>
      </c>
      <c r="F215" s="15" t="s">
        <v>28</v>
      </c>
      <c r="G215" s="15" t="s">
        <v>24</v>
      </c>
      <c r="H215" s="15">
        <v>51</v>
      </c>
      <c r="I215" s="17">
        <v>34388</v>
      </c>
      <c r="J215" s="15">
        <v>122802</v>
      </c>
      <c r="K215" s="15">
        <v>0.05</v>
      </c>
      <c r="L215" s="15" t="s">
        <v>33</v>
      </c>
      <c r="M215" s="15" t="s">
        <v>74</v>
      </c>
      <c r="N215" s="17" t="s">
        <v>21</v>
      </c>
      <c r="O215" s="18" t="str">
        <f t="shared" si="21"/>
        <v>Active</v>
      </c>
      <c r="P215" s="19">
        <f t="shared" si="22"/>
        <v>1</v>
      </c>
      <c r="Q215" s="20">
        <f t="shared" si="23"/>
        <v>6140.1</v>
      </c>
      <c r="R215" s="20">
        <f t="shared" si="24"/>
        <v>128942.1</v>
      </c>
      <c r="S215" s="19">
        <f t="shared" si="25"/>
        <v>1994</v>
      </c>
      <c r="T215" s="19">
        <f t="shared" si="26"/>
        <v>9</v>
      </c>
      <c r="U215" s="21" t="str">
        <f t="shared" si="27"/>
        <v>Wednesday</v>
      </c>
    </row>
    <row r="216" spans="1:21" x14ac:dyDescent="0.2">
      <c r="A216" s="15" t="s">
        <v>754</v>
      </c>
      <c r="B216" s="15" t="s">
        <v>755</v>
      </c>
      <c r="C216" s="15" t="s">
        <v>86</v>
      </c>
      <c r="D216" s="15" t="s">
        <v>31</v>
      </c>
      <c r="E216" s="15" t="s">
        <v>16</v>
      </c>
      <c r="F216" s="15" t="s">
        <v>28</v>
      </c>
      <c r="G216" s="15" t="s">
        <v>51</v>
      </c>
      <c r="H216" s="15">
        <v>47</v>
      </c>
      <c r="I216" s="17">
        <v>35990</v>
      </c>
      <c r="J216" s="15">
        <v>99091</v>
      </c>
      <c r="K216" s="15">
        <v>0</v>
      </c>
      <c r="L216" s="15" t="s">
        <v>19</v>
      </c>
      <c r="M216" s="15" t="s">
        <v>25</v>
      </c>
      <c r="N216" s="17" t="s">
        <v>21</v>
      </c>
      <c r="O216" s="18" t="str">
        <f t="shared" si="21"/>
        <v>Active</v>
      </c>
      <c r="P216" s="19">
        <f t="shared" si="22"/>
        <v>1</v>
      </c>
      <c r="Q216" s="20">
        <f t="shared" si="23"/>
        <v>0</v>
      </c>
      <c r="R216" s="20">
        <f t="shared" si="24"/>
        <v>99091</v>
      </c>
      <c r="S216" s="19">
        <f t="shared" si="25"/>
        <v>1998</v>
      </c>
      <c r="T216" s="19">
        <f t="shared" si="26"/>
        <v>29</v>
      </c>
      <c r="U216" s="21" t="str">
        <f t="shared" si="27"/>
        <v>Tuesday</v>
      </c>
    </row>
    <row r="217" spans="1:21" x14ac:dyDescent="0.2">
      <c r="A217" s="15" t="s">
        <v>219</v>
      </c>
      <c r="B217" s="15" t="s">
        <v>756</v>
      </c>
      <c r="C217" s="15" t="s">
        <v>84</v>
      </c>
      <c r="D217" s="15" t="s">
        <v>31</v>
      </c>
      <c r="E217" s="15" t="s">
        <v>36</v>
      </c>
      <c r="F217" s="15" t="s">
        <v>28</v>
      </c>
      <c r="G217" s="15" t="s">
        <v>51</v>
      </c>
      <c r="H217" s="15">
        <v>40</v>
      </c>
      <c r="I217" s="17">
        <v>39506</v>
      </c>
      <c r="J217" s="15">
        <v>113987</v>
      </c>
      <c r="K217" s="15">
        <v>0</v>
      </c>
      <c r="L217" s="15" t="s">
        <v>52</v>
      </c>
      <c r="M217" s="15" t="s">
        <v>81</v>
      </c>
      <c r="N217" s="17" t="s">
        <v>21</v>
      </c>
      <c r="O217" s="18" t="str">
        <f t="shared" si="21"/>
        <v>Active</v>
      </c>
      <c r="P217" s="19">
        <f t="shared" si="22"/>
        <v>1</v>
      </c>
      <c r="Q217" s="20">
        <f t="shared" si="23"/>
        <v>0</v>
      </c>
      <c r="R217" s="20">
        <f t="shared" si="24"/>
        <v>113987</v>
      </c>
      <c r="S217" s="19">
        <f t="shared" si="25"/>
        <v>2008</v>
      </c>
      <c r="T217" s="19">
        <f t="shared" si="26"/>
        <v>9</v>
      </c>
      <c r="U217" s="21" t="str">
        <f t="shared" si="27"/>
        <v>Thursday</v>
      </c>
    </row>
    <row r="218" spans="1:21" x14ac:dyDescent="0.2">
      <c r="A218" s="15" t="s">
        <v>322</v>
      </c>
      <c r="B218" s="15" t="s">
        <v>311</v>
      </c>
      <c r="C218" s="15" t="s">
        <v>42</v>
      </c>
      <c r="D218" s="15" t="s">
        <v>15</v>
      </c>
      <c r="E218" s="15" t="s">
        <v>32</v>
      </c>
      <c r="F218" s="15" t="s">
        <v>17</v>
      </c>
      <c r="G218" s="15" t="s">
        <v>18</v>
      </c>
      <c r="H218" s="15">
        <v>28</v>
      </c>
      <c r="I218" s="17">
        <v>44078</v>
      </c>
      <c r="J218" s="15">
        <v>95045</v>
      </c>
      <c r="K218" s="15">
        <v>0</v>
      </c>
      <c r="L218" s="15" t="s">
        <v>19</v>
      </c>
      <c r="M218" s="15" t="s">
        <v>20</v>
      </c>
      <c r="N218" s="17" t="s">
        <v>21</v>
      </c>
      <c r="O218" s="18" t="str">
        <f t="shared" si="21"/>
        <v>Active</v>
      </c>
      <c r="P218" s="19">
        <f t="shared" si="22"/>
        <v>1</v>
      </c>
      <c r="Q218" s="20">
        <f t="shared" si="23"/>
        <v>0</v>
      </c>
      <c r="R218" s="20">
        <f t="shared" si="24"/>
        <v>95045</v>
      </c>
      <c r="S218" s="19">
        <f t="shared" si="25"/>
        <v>2020</v>
      </c>
      <c r="T218" s="19">
        <f t="shared" si="26"/>
        <v>36</v>
      </c>
      <c r="U218" s="21" t="str">
        <f t="shared" si="27"/>
        <v>Friday</v>
      </c>
    </row>
    <row r="219" spans="1:21" x14ac:dyDescent="0.2">
      <c r="A219" s="15" t="s">
        <v>757</v>
      </c>
      <c r="B219" s="15" t="s">
        <v>758</v>
      </c>
      <c r="C219" s="15" t="s">
        <v>14</v>
      </c>
      <c r="D219" s="15" t="s">
        <v>43</v>
      </c>
      <c r="E219" s="15" t="s">
        <v>44</v>
      </c>
      <c r="F219" s="15" t="s">
        <v>17</v>
      </c>
      <c r="G219" s="15" t="s">
        <v>18</v>
      </c>
      <c r="H219" s="15">
        <v>29</v>
      </c>
      <c r="I219" s="17">
        <v>42740</v>
      </c>
      <c r="J219" s="15">
        <v>190401</v>
      </c>
      <c r="K219" s="15">
        <v>0.37</v>
      </c>
      <c r="L219" s="15" t="s">
        <v>19</v>
      </c>
      <c r="M219" s="15" t="s">
        <v>29</v>
      </c>
      <c r="N219" s="17" t="s">
        <v>21</v>
      </c>
      <c r="O219" s="18" t="str">
        <f t="shared" si="21"/>
        <v>Active</v>
      </c>
      <c r="P219" s="19">
        <f t="shared" si="22"/>
        <v>1</v>
      </c>
      <c r="Q219" s="20">
        <f t="shared" si="23"/>
        <v>70448.37</v>
      </c>
      <c r="R219" s="20">
        <f t="shared" si="24"/>
        <v>260849.37</v>
      </c>
      <c r="S219" s="19">
        <f t="shared" si="25"/>
        <v>2017</v>
      </c>
      <c r="T219" s="19">
        <f t="shared" si="26"/>
        <v>1</v>
      </c>
      <c r="U219" s="21" t="str">
        <f t="shared" si="27"/>
        <v>Thursday</v>
      </c>
    </row>
    <row r="220" spans="1:21" x14ac:dyDescent="0.2">
      <c r="A220" s="15" t="s">
        <v>759</v>
      </c>
      <c r="B220" s="15" t="s">
        <v>760</v>
      </c>
      <c r="C220" s="15" t="s">
        <v>42</v>
      </c>
      <c r="D220" s="15" t="s">
        <v>15</v>
      </c>
      <c r="E220" s="15" t="s">
        <v>32</v>
      </c>
      <c r="F220" s="15" t="s">
        <v>28</v>
      </c>
      <c r="G220" s="15" t="s">
        <v>51</v>
      </c>
      <c r="H220" s="15">
        <v>46</v>
      </c>
      <c r="I220" s="17">
        <v>41294</v>
      </c>
      <c r="J220" s="15">
        <v>86061</v>
      </c>
      <c r="K220" s="15">
        <v>0</v>
      </c>
      <c r="L220" s="15" t="s">
        <v>52</v>
      </c>
      <c r="M220" s="15" t="s">
        <v>66</v>
      </c>
      <c r="N220" s="17" t="s">
        <v>21</v>
      </c>
      <c r="O220" s="18" t="str">
        <f t="shared" si="21"/>
        <v>Active</v>
      </c>
      <c r="P220" s="19">
        <f t="shared" si="22"/>
        <v>1</v>
      </c>
      <c r="Q220" s="20">
        <f t="shared" si="23"/>
        <v>0</v>
      </c>
      <c r="R220" s="20">
        <f t="shared" si="24"/>
        <v>86061</v>
      </c>
      <c r="S220" s="19">
        <f t="shared" si="25"/>
        <v>2013</v>
      </c>
      <c r="T220" s="19">
        <f t="shared" si="26"/>
        <v>4</v>
      </c>
      <c r="U220" s="21" t="str">
        <f t="shared" si="27"/>
        <v>Sunday</v>
      </c>
    </row>
    <row r="221" spans="1:21" x14ac:dyDescent="0.2">
      <c r="A221" s="15" t="s">
        <v>761</v>
      </c>
      <c r="B221" s="15" t="s">
        <v>762</v>
      </c>
      <c r="C221" s="15" t="s">
        <v>49</v>
      </c>
      <c r="D221" s="15" t="s">
        <v>50</v>
      </c>
      <c r="E221" s="15" t="s">
        <v>44</v>
      </c>
      <c r="F221" s="15" t="s">
        <v>28</v>
      </c>
      <c r="G221" s="15" t="s">
        <v>51</v>
      </c>
      <c r="H221" s="15">
        <v>45</v>
      </c>
      <c r="I221" s="17">
        <v>44237</v>
      </c>
      <c r="J221" s="15">
        <v>79882</v>
      </c>
      <c r="K221" s="15">
        <v>0</v>
      </c>
      <c r="L221" s="15" t="s">
        <v>19</v>
      </c>
      <c r="M221" s="15" t="s">
        <v>39</v>
      </c>
      <c r="N221" s="17" t="s">
        <v>21</v>
      </c>
      <c r="O221" s="18" t="str">
        <f t="shared" si="21"/>
        <v>Active</v>
      </c>
      <c r="P221" s="19">
        <f t="shared" si="22"/>
        <v>1</v>
      </c>
      <c r="Q221" s="20">
        <f t="shared" si="23"/>
        <v>0</v>
      </c>
      <c r="R221" s="20">
        <f t="shared" si="24"/>
        <v>79882</v>
      </c>
      <c r="S221" s="19">
        <f t="shared" si="25"/>
        <v>2021</v>
      </c>
      <c r="T221" s="19">
        <f t="shared" si="26"/>
        <v>7</v>
      </c>
      <c r="U221" s="21" t="str">
        <f t="shared" si="27"/>
        <v>Wednesday</v>
      </c>
    </row>
    <row r="222" spans="1:21" x14ac:dyDescent="0.2">
      <c r="A222" s="15" t="s">
        <v>102</v>
      </c>
      <c r="B222" s="15" t="s">
        <v>763</v>
      </c>
      <c r="C222" s="15" t="s">
        <v>14</v>
      </c>
      <c r="D222" s="15" t="s">
        <v>31</v>
      </c>
      <c r="E222" s="15" t="s">
        <v>36</v>
      </c>
      <c r="F222" s="15" t="s">
        <v>17</v>
      </c>
      <c r="G222" s="15" t="s">
        <v>18</v>
      </c>
      <c r="H222" s="15">
        <v>30</v>
      </c>
      <c r="I222" s="17">
        <v>43165</v>
      </c>
      <c r="J222" s="15">
        <v>255431</v>
      </c>
      <c r="K222" s="15">
        <v>0.36</v>
      </c>
      <c r="L222" s="15" t="s">
        <v>19</v>
      </c>
      <c r="M222" s="15" t="s">
        <v>29</v>
      </c>
      <c r="N222" s="17" t="s">
        <v>21</v>
      </c>
      <c r="O222" s="18" t="str">
        <f t="shared" si="21"/>
        <v>Active</v>
      </c>
      <c r="P222" s="19">
        <f t="shared" si="22"/>
        <v>1</v>
      </c>
      <c r="Q222" s="20">
        <f t="shared" si="23"/>
        <v>91955.16</v>
      </c>
      <c r="R222" s="20">
        <f t="shared" si="24"/>
        <v>347386.16000000003</v>
      </c>
      <c r="S222" s="19">
        <f t="shared" si="25"/>
        <v>2018</v>
      </c>
      <c r="T222" s="19">
        <f t="shared" si="26"/>
        <v>10</v>
      </c>
      <c r="U222" s="21" t="str">
        <f t="shared" si="27"/>
        <v>Tuesday</v>
      </c>
    </row>
    <row r="223" spans="1:21" x14ac:dyDescent="0.2">
      <c r="A223" s="15" t="s">
        <v>764</v>
      </c>
      <c r="B223" s="15" t="s">
        <v>765</v>
      </c>
      <c r="C223" s="15" t="s">
        <v>82</v>
      </c>
      <c r="D223" s="15" t="s">
        <v>27</v>
      </c>
      <c r="E223" s="15" t="s">
        <v>36</v>
      </c>
      <c r="F223" s="15" t="s">
        <v>17</v>
      </c>
      <c r="G223" s="15" t="s">
        <v>24</v>
      </c>
      <c r="H223" s="15">
        <v>48</v>
      </c>
      <c r="I223" s="17">
        <v>37855</v>
      </c>
      <c r="J223" s="15">
        <v>82017</v>
      </c>
      <c r="K223" s="15">
        <v>0</v>
      </c>
      <c r="L223" s="15" t="s">
        <v>33</v>
      </c>
      <c r="M223" s="15" t="s">
        <v>60</v>
      </c>
      <c r="N223" s="17" t="s">
        <v>21</v>
      </c>
      <c r="O223" s="18" t="str">
        <f t="shared" si="21"/>
        <v>Active</v>
      </c>
      <c r="P223" s="19">
        <f t="shared" si="22"/>
        <v>1</v>
      </c>
      <c r="Q223" s="20">
        <f t="shared" si="23"/>
        <v>0</v>
      </c>
      <c r="R223" s="20">
        <f t="shared" si="24"/>
        <v>82017</v>
      </c>
      <c r="S223" s="19">
        <f t="shared" si="25"/>
        <v>2003</v>
      </c>
      <c r="T223" s="19">
        <f t="shared" si="26"/>
        <v>34</v>
      </c>
      <c r="U223" s="21" t="str">
        <f t="shared" si="27"/>
        <v>Friday</v>
      </c>
    </row>
    <row r="224" spans="1:21" x14ac:dyDescent="0.2">
      <c r="A224" s="15" t="s">
        <v>766</v>
      </c>
      <c r="B224" s="15" t="s">
        <v>767</v>
      </c>
      <c r="C224" s="15" t="s">
        <v>68</v>
      </c>
      <c r="D224" s="15" t="s">
        <v>15</v>
      </c>
      <c r="E224" s="15" t="s">
        <v>36</v>
      </c>
      <c r="F224" s="15" t="s">
        <v>17</v>
      </c>
      <c r="G224" s="15" t="s">
        <v>18</v>
      </c>
      <c r="H224" s="15">
        <v>51</v>
      </c>
      <c r="I224" s="17">
        <v>42753</v>
      </c>
      <c r="J224" s="15">
        <v>53799</v>
      </c>
      <c r="K224" s="15">
        <v>0</v>
      </c>
      <c r="L224" s="15" t="s">
        <v>19</v>
      </c>
      <c r="M224" s="15" t="s">
        <v>29</v>
      </c>
      <c r="N224" s="17" t="s">
        <v>21</v>
      </c>
      <c r="O224" s="18" t="str">
        <f t="shared" si="21"/>
        <v>Active</v>
      </c>
      <c r="P224" s="19">
        <f t="shared" si="22"/>
        <v>1</v>
      </c>
      <c r="Q224" s="20">
        <f t="shared" si="23"/>
        <v>0</v>
      </c>
      <c r="R224" s="20">
        <f t="shared" si="24"/>
        <v>53799</v>
      </c>
      <c r="S224" s="19">
        <f t="shared" si="25"/>
        <v>2017</v>
      </c>
      <c r="T224" s="19">
        <f t="shared" si="26"/>
        <v>3</v>
      </c>
      <c r="U224" s="21" t="str">
        <f t="shared" si="27"/>
        <v>Wednesday</v>
      </c>
    </row>
    <row r="225" spans="1:21" x14ac:dyDescent="0.2">
      <c r="A225" s="15" t="s">
        <v>768</v>
      </c>
      <c r="B225" s="15" t="s">
        <v>769</v>
      </c>
      <c r="C225" s="15" t="s">
        <v>42</v>
      </c>
      <c r="D225" s="15" t="s">
        <v>50</v>
      </c>
      <c r="E225" s="15" t="s">
        <v>32</v>
      </c>
      <c r="F225" s="15" t="s">
        <v>17</v>
      </c>
      <c r="G225" s="15" t="s">
        <v>18</v>
      </c>
      <c r="H225" s="15">
        <v>28</v>
      </c>
      <c r="I225" s="17">
        <v>44380</v>
      </c>
      <c r="J225" s="15">
        <v>82739</v>
      </c>
      <c r="K225" s="15">
        <v>0</v>
      </c>
      <c r="L225" s="15" t="s">
        <v>19</v>
      </c>
      <c r="M225" s="15" t="s">
        <v>39</v>
      </c>
      <c r="N225" s="17" t="s">
        <v>21</v>
      </c>
      <c r="O225" s="18" t="str">
        <f t="shared" si="21"/>
        <v>Active</v>
      </c>
      <c r="P225" s="19">
        <f t="shared" si="22"/>
        <v>1</v>
      </c>
      <c r="Q225" s="20">
        <f t="shared" si="23"/>
        <v>0</v>
      </c>
      <c r="R225" s="20">
        <f t="shared" si="24"/>
        <v>82739</v>
      </c>
      <c r="S225" s="19">
        <f t="shared" si="25"/>
        <v>2021</v>
      </c>
      <c r="T225" s="19">
        <f t="shared" si="26"/>
        <v>27</v>
      </c>
      <c r="U225" s="21" t="str">
        <f t="shared" si="27"/>
        <v>Saturday</v>
      </c>
    </row>
    <row r="226" spans="1:21" x14ac:dyDescent="0.2">
      <c r="A226" s="15" t="s">
        <v>770</v>
      </c>
      <c r="B226" s="15" t="s">
        <v>771</v>
      </c>
      <c r="C226" s="15" t="s">
        <v>38</v>
      </c>
      <c r="D226" s="15" t="s">
        <v>27</v>
      </c>
      <c r="E226" s="15" t="s">
        <v>36</v>
      </c>
      <c r="F226" s="15" t="s">
        <v>17</v>
      </c>
      <c r="G226" s="15" t="s">
        <v>18</v>
      </c>
      <c r="H226" s="15">
        <v>36</v>
      </c>
      <c r="I226" s="17">
        <v>41789</v>
      </c>
      <c r="J226" s="15">
        <v>99080</v>
      </c>
      <c r="K226" s="15">
        <v>0</v>
      </c>
      <c r="L226" s="15" t="s">
        <v>19</v>
      </c>
      <c r="M226" s="15" t="s">
        <v>20</v>
      </c>
      <c r="N226" s="17" t="s">
        <v>21</v>
      </c>
      <c r="O226" s="18" t="str">
        <f t="shared" si="21"/>
        <v>Active</v>
      </c>
      <c r="P226" s="19">
        <f t="shared" si="22"/>
        <v>1</v>
      </c>
      <c r="Q226" s="20">
        <f t="shared" si="23"/>
        <v>0</v>
      </c>
      <c r="R226" s="20">
        <f t="shared" si="24"/>
        <v>99080</v>
      </c>
      <c r="S226" s="19">
        <f t="shared" si="25"/>
        <v>2014</v>
      </c>
      <c r="T226" s="19">
        <f t="shared" si="26"/>
        <v>22</v>
      </c>
      <c r="U226" s="21" t="str">
        <f t="shared" si="27"/>
        <v>Friday</v>
      </c>
    </row>
    <row r="227" spans="1:21" x14ac:dyDescent="0.2">
      <c r="A227" s="15" t="s">
        <v>772</v>
      </c>
      <c r="B227" s="15" t="s">
        <v>773</v>
      </c>
      <c r="C227" s="15" t="s">
        <v>49</v>
      </c>
      <c r="D227" s="15" t="s">
        <v>50</v>
      </c>
      <c r="E227" s="15" t="s">
        <v>32</v>
      </c>
      <c r="F227" s="15" t="s">
        <v>17</v>
      </c>
      <c r="G227" s="15" t="s">
        <v>24</v>
      </c>
      <c r="H227" s="15">
        <v>40</v>
      </c>
      <c r="I227" s="17">
        <v>40563</v>
      </c>
      <c r="J227" s="15">
        <v>96719</v>
      </c>
      <c r="K227" s="15">
        <v>0</v>
      </c>
      <c r="L227" s="15" t="s">
        <v>33</v>
      </c>
      <c r="M227" s="15" t="s">
        <v>34</v>
      </c>
      <c r="N227" s="17" t="s">
        <v>21</v>
      </c>
      <c r="O227" s="18" t="str">
        <f t="shared" si="21"/>
        <v>Active</v>
      </c>
      <c r="P227" s="19">
        <f t="shared" si="22"/>
        <v>1</v>
      </c>
      <c r="Q227" s="20">
        <f t="shared" si="23"/>
        <v>0</v>
      </c>
      <c r="R227" s="20">
        <f t="shared" si="24"/>
        <v>96719</v>
      </c>
      <c r="S227" s="19">
        <f t="shared" si="25"/>
        <v>2011</v>
      </c>
      <c r="T227" s="19">
        <f t="shared" si="26"/>
        <v>4</v>
      </c>
      <c r="U227" s="21" t="str">
        <f t="shared" si="27"/>
        <v>Thursday</v>
      </c>
    </row>
    <row r="228" spans="1:21" x14ac:dyDescent="0.2">
      <c r="A228" s="15" t="s">
        <v>774</v>
      </c>
      <c r="B228" s="15" t="s">
        <v>775</v>
      </c>
      <c r="C228" s="15" t="s">
        <v>40</v>
      </c>
      <c r="D228" s="15" t="s">
        <v>23</v>
      </c>
      <c r="E228" s="15" t="s">
        <v>16</v>
      </c>
      <c r="F228" s="15" t="s">
        <v>17</v>
      </c>
      <c r="G228" s="15" t="s">
        <v>18</v>
      </c>
      <c r="H228" s="15">
        <v>51</v>
      </c>
      <c r="I228" s="17">
        <v>44283</v>
      </c>
      <c r="J228" s="15">
        <v>180687</v>
      </c>
      <c r="K228" s="15">
        <v>0.19</v>
      </c>
      <c r="L228" s="15" t="s">
        <v>19</v>
      </c>
      <c r="M228" s="15" t="s">
        <v>39</v>
      </c>
      <c r="N228" s="17" t="s">
        <v>21</v>
      </c>
      <c r="O228" s="18" t="str">
        <f t="shared" si="21"/>
        <v>Active</v>
      </c>
      <c r="P228" s="19">
        <f t="shared" si="22"/>
        <v>1</v>
      </c>
      <c r="Q228" s="20">
        <f t="shared" si="23"/>
        <v>34330.53</v>
      </c>
      <c r="R228" s="20">
        <f t="shared" si="24"/>
        <v>215017.53</v>
      </c>
      <c r="S228" s="19">
        <f t="shared" si="25"/>
        <v>2021</v>
      </c>
      <c r="T228" s="19">
        <f t="shared" si="26"/>
        <v>14</v>
      </c>
      <c r="U228" s="21" t="str">
        <f t="shared" si="27"/>
        <v>Sunday</v>
      </c>
    </row>
    <row r="229" spans="1:21" x14ac:dyDescent="0.2">
      <c r="A229" s="15" t="s">
        <v>251</v>
      </c>
      <c r="B229" s="15" t="s">
        <v>776</v>
      </c>
      <c r="C229" s="15" t="s">
        <v>97</v>
      </c>
      <c r="D229" s="15" t="s">
        <v>31</v>
      </c>
      <c r="E229" s="15" t="s">
        <v>32</v>
      </c>
      <c r="F229" s="15" t="s">
        <v>28</v>
      </c>
      <c r="G229" s="15" t="s">
        <v>24</v>
      </c>
      <c r="H229" s="15">
        <v>45</v>
      </c>
      <c r="I229" s="17">
        <v>36993</v>
      </c>
      <c r="J229" s="15">
        <v>95743</v>
      </c>
      <c r="K229" s="15">
        <v>0.15</v>
      </c>
      <c r="L229" s="15" t="s">
        <v>19</v>
      </c>
      <c r="M229" s="15" t="s">
        <v>25</v>
      </c>
      <c r="N229" s="17">
        <v>40193</v>
      </c>
      <c r="O229" s="18" t="str">
        <f t="shared" si="21"/>
        <v>Non-Active</v>
      </c>
      <c r="P229" s="19">
        <f t="shared" si="22"/>
        <v>0</v>
      </c>
      <c r="Q229" s="20">
        <f t="shared" si="23"/>
        <v>14361.449999999999</v>
      </c>
      <c r="R229" s="20">
        <f t="shared" si="24"/>
        <v>110104.45</v>
      </c>
      <c r="S229" s="19">
        <f t="shared" si="25"/>
        <v>2001</v>
      </c>
      <c r="T229" s="19">
        <f t="shared" si="26"/>
        <v>15</v>
      </c>
      <c r="U229" s="21" t="str">
        <f t="shared" si="27"/>
        <v>Thursday</v>
      </c>
    </row>
    <row r="230" spans="1:21" x14ac:dyDescent="0.2">
      <c r="A230" s="15" t="s">
        <v>777</v>
      </c>
      <c r="B230" s="15" t="s">
        <v>778</v>
      </c>
      <c r="C230" s="15" t="s">
        <v>86</v>
      </c>
      <c r="D230" s="15" t="s">
        <v>31</v>
      </c>
      <c r="E230" s="15" t="s">
        <v>16</v>
      </c>
      <c r="F230" s="15" t="s">
        <v>17</v>
      </c>
      <c r="G230" s="15" t="s">
        <v>18</v>
      </c>
      <c r="H230" s="15">
        <v>44</v>
      </c>
      <c r="I230" s="17">
        <v>40060</v>
      </c>
      <c r="J230" s="15">
        <v>89695</v>
      </c>
      <c r="K230" s="15">
        <v>0</v>
      </c>
      <c r="L230" s="15" t="s">
        <v>19</v>
      </c>
      <c r="M230" s="15" t="s">
        <v>25</v>
      </c>
      <c r="N230" s="17" t="s">
        <v>21</v>
      </c>
      <c r="O230" s="18" t="str">
        <f t="shared" si="21"/>
        <v>Active</v>
      </c>
      <c r="P230" s="19">
        <f t="shared" si="22"/>
        <v>1</v>
      </c>
      <c r="Q230" s="20">
        <f t="shared" si="23"/>
        <v>0</v>
      </c>
      <c r="R230" s="20">
        <f t="shared" si="24"/>
        <v>89695</v>
      </c>
      <c r="S230" s="19">
        <f t="shared" si="25"/>
        <v>2009</v>
      </c>
      <c r="T230" s="19">
        <f t="shared" si="26"/>
        <v>36</v>
      </c>
      <c r="U230" s="21" t="str">
        <f t="shared" si="27"/>
        <v>Friday</v>
      </c>
    </row>
    <row r="231" spans="1:21" x14ac:dyDescent="0.2">
      <c r="A231" s="15" t="s">
        <v>110</v>
      </c>
      <c r="B231" s="15" t="s">
        <v>779</v>
      </c>
      <c r="C231" s="15" t="s">
        <v>62</v>
      </c>
      <c r="D231" s="15" t="s">
        <v>15</v>
      </c>
      <c r="E231" s="15" t="s">
        <v>36</v>
      </c>
      <c r="F231" s="15" t="s">
        <v>28</v>
      </c>
      <c r="G231" s="15" t="s">
        <v>24</v>
      </c>
      <c r="H231" s="15">
        <v>64</v>
      </c>
      <c r="I231" s="17">
        <v>35996</v>
      </c>
      <c r="J231" s="15">
        <v>122753</v>
      </c>
      <c r="K231" s="15">
        <v>0.09</v>
      </c>
      <c r="L231" s="15" t="s">
        <v>33</v>
      </c>
      <c r="M231" s="15" t="s">
        <v>80</v>
      </c>
      <c r="N231" s="17" t="s">
        <v>21</v>
      </c>
      <c r="O231" s="18" t="str">
        <f t="shared" si="21"/>
        <v>Active</v>
      </c>
      <c r="P231" s="19">
        <f t="shared" si="22"/>
        <v>1</v>
      </c>
      <c r="Q231" s="20">
        <f t="shared" si="23"/>
        <v>11047.77</v>
      </c>
      <c r="R231" s="20">
        <f t="shared" si="24"/>
        <v>133800.76999999999</v>
      </c>
      <c r="S231" s="19">
        <f t="shared" si="25"/>
        <v>1998</v>
      </c>
      <c r="T231" s="19">
        <f t="shared" si="26"/>
        <v>30</v>
      </c>
      <c r="U231" s="21" t="str">
        <f t="shared" si="27"/>
        <v>Monday</v>
      </c>
    </row>
    <row r="232" spans="1:21" x14ac:dyDescent="0.2">
      <c r="A232" s="15" t="s">
        <v>780</v>
      </c>
      <c r="B232" s="15" t="s">
        <v>781</v>
      </c>
      <c r="C232" s="15" t="s">
        <v>77</v>
      </c>
      <c r="D232" s="15" t="s">
        <v>23</v>
      </c>
      <c r="E232" s="15" t="s">
        <v>16</v>
      </c>
      <c r="F232" s="15" t="s">
        <v>28</v>
      </c>
      <c r="G232" s="15" t="s">
        <v>18</v>
      </c>
      <c r="H232" s="15">
        <v>30</v>
      </c>
      <c r="I232" s="17">
        <v>42078</v>
      </c>
      <c r="J232" s="15">
        <v>93734</v>
      </c>
      <c r="K232" s="15">
        <v>0</v>
      </c>
      <c r="L232" s="15" t="s">
        <v>19</v>
      </c>
      <c r="M232" s="15" t="s">
        <v>39</v>
      </c>
      <c r="N232" s="17" t="s">
        <v>21</v>
      </c>
      <c r="O232" s="18" t="str">
        <f t="shared" si="21"/>
        <v>Active</v>
      </c>
      <c r="P232" s="19">
        <f t="shared" si="22"/>
        <v>1</v>
      </c>
      <c r="Q232" s="20">
        <f t="shared" si="23"/>
        <v>0</v>
      </c>
      <c r="R232" s="20">
        <f t="shared" si="24"/>
        <v>93734</v>
      </c>
      <c r="S232" s="19">
        <f t="shared" si="25"/>
        <v>2015</v>
      </c>
      <c r="T232" s="19">
        <f t="shared" si="26"/>
        <v>12</v>
      </c>
      <c r="U232" s="21" t="str">
        <f t="shared" si="27"/>
        <v>Sunday</v>
      </c>
    </row>
    <row r="233" spans="1:21" x14ac:dyDescent="0.2">
      <c r="A233" s="15" t="s">
        <v>167</v>
      </c>
      <c r="B233" s="15" t="s">
        <v>782</v>
      </c>
      <c r="C233" s="15" t="s">
        <v>68</v>
      </c>
      <c r="D233" s="15" t="s">
        <v>65</v>
      </c>
      <c r="E233" s="15" t="s">
        <v>32</v>
      </c>
      <c r="F233" s="15" t="s">
        <v>28</v>
      </c>
      <c r="G233" s="15" t="s">
        <v>24</v>
      </c>
      <c r="H233" s="15">
        <v>28</v>
      </c>
      <c r="I233" s="17">
        <v>42867</v>
      </c>
      <c r="J233" s="15">
        <v>52069</v>
      </c>
      <c r="K233" s="15">
        <v>0</v>
      </c>
      <c r="L233" s="15" t="s">
        <v>33</v>
      </c>
      <c r="M233" s="15" t="s">
        <v>80</v>
      </c>
      <c r="N233" s="17" t="s">
        <v>21</v>
      </c>
      <c r="O233" s="18" t="str">
        <f t="shared" si="21"/>
        <v>Active</v>
      </c>
      <c r="P233" s="19">
        <f t="shared" si="22"/>
        <v>1</v>
      </c>
      <c r="Q233" s="20">
        <f t="shared" si="23"/>
        <v>0</v>
      </c>
      <c r="R233" s="20">
        <f t="shared" si="24"/>
        <v>52069</v>
      </c>
      <c r="S233" s="19">
        <f t="shared" si="25"/>
        <v>2017</v>
      </c>
      <c r="T233" s="19">
        <f t="shared" si="26"/>
        <v>19</v>
      </c>
      <c r="U233" s="21" t="str">
        <f t="shared" si="27"/>
        <v>Friday</v>
      </c>
    </row>
    <row r="234" spans="1:21" x14ac:dyDescent="0.2">
      <c r="A234" s="15" t="s">
        <v>783</v>
      </c>
      <c r="B234" s="15" t="s">
        <v>784</v>
      </c>
      <c r="C234" s="15" t="s">
        <v>14</v>
      </c>
      <c r="D234" s="15" t="s">
        <v>65</v>
      </c>
      <c r="E234" s="15" t="s">
        <v>32</v>
      </c>
      <c r="F234" s="15" t="s">
        <v>17</v>
      </c>
      <c r="G234" s="15" t="s">
        <v>51</v>
      </c>
      <c r="H234" s="15">
        <v>33</v>
      </c>
      <c r="I234" s="17">
        <v>44181</v>
      </c>
      <c r="J234" s="15">
        <v>258426</v>
      </c>
      <c r="K234" s="15">
        <v>0.4</v>
      </c>
      <c r="L234" s="15" t="s">
        <v>52</v>
      </c>
      <c r="M234" s="15" t="s">
        <v>66</v>
      </c>
      <c r="N234" s="17" t="s">
        <v>21</v>
      </c>
      <c r="O234" s="18" t="str">
        <f t="shared" si="21"/>
        <v>Active</v>
      </c>
      <c r="P234" s="19">
        <f t="shared" si="22"/>
        <v>1</v>
      </c>
      <c r="Q234" s="20">
        <f t="shared" si="23"/>
        <v>103370.40000000001</v>
      </c>
      <c r="R234" s="20">
        <f t="shared" si="24"/>
        <v>361796.4</v>
      </c>
      <c r="S234" s="19">
        <f t="shared" si="25"/>
        <v>2020</v>
      </c>
      <c r="T234" s="19">
        <f t="shared" si="26"/>
        <v>51</v>
      </c>
      <c r="U234" s="21" t="str">
        <f t="shared" si="27"/>
        <v>Wednesday</v>
      </c>
    </row>
    <row r="235" spans="1:21" x14ac:dyDescent="0.2">
      <c r="A235" s="15" t="s">
        <v>785</v>
      </c>
      <c r="B235" s="15" t="s">
        <v>786</v>
      </c>
      <c r="C235" s="15" t="s">
        <v>62</v>
      </c>
      <c r="D235" s="15" t="s">
        <v>15</v>
      </c>
      <c r="E235" s="15" t="s">
        <v>44</v>
      </c>
      <c r="F235" s="15" t="s">
        <v>28</v>
      </c>
      <c r="G235" s="15" t="s">
        <v>47</v>
      </c>
      <c r="H235" s="15">
        <v>51</v>
      </c>
      <c r="I235" s="17">
        <v>34746</v>
      </c>
      <c r="J235" s="15">
        <v>125375</v>
      </c>
      <c r="K235" s="15">
        <v>0.09</v>
      </c>
      <c r="L235" s="15" t="s">
        <v>19</v>
      </c>
      <c r="M235" s="15" t="s">
        <v>20</v>
      </c>
      <c r="N235" s="17" t="s">
        <v>21</v>
      </c>
      <c r="O235" s="18" t="str">
        <f t="shared" si="21"/>
        <v>Active</v>
      </c>
      <c r="P235" s="19">
        <f t="shared" si="22"/>
        <v>1</v>
      </c>
      <c r="Q235" s="20">
        <f t="shared" si="23"/>
        <v>11283.75</v>
      </c>
      <c r="R235" s="20">
        <f t="shared" si="24"/>
        <v>136658.75</v>
      </c>
      <c r="S235" s="19">
        <f t="shared" si="25"/>
        <v>1995</v>
      </c>
      <c r="T235" s="19">
        <f t="shared" si="26"/>
        <v>7</v>
      </c>
      <c r="U235" s="21" t="str">
        <f t="shared" si="27"/>
        <v>Thursday</v>
      </c>
    </row>
    <row r="236" spans="1:21" x14ac:dyDescent="0.2">
      <c r="A236" s="15" t="s">
        <v>787</v>
      </c>
      <c r="B236" s="15" t="s">
        <v>788</v>
      </c>
      <c r="C236" s="15" t="s">
        <v>14</v>
      </c>
      <c r="D236" s="15" t="s">
        <v>65</v>
      </c>
      <c r="E236" s="15" t="s">
        <v>36</v>
      </c>
      <c r="F236" s="15" t="s">
        <v>28</v>
      </c>
      <c r="G236" s="15" t="s">
        <v>24</v>
      </c>
      <c r="H236" s="15">
        <v>25</v>
      </c>
      <c r="I236" s="17">
        <v>44235</v>
      </c>
      <c r="J236" s="15">
        <v>198243</v>
      </c>
      <c r="K236" s="15">
        <v>0.31</v>
      </c>
      <c r="L236" s="15" t="s">
        <v>19</v>
      </c>
      <c r="M236" s="15" t="s">
        <v>45</v>
      </c>
      <c r="N236" s="17" t="s">
        <v>21</v>
      </c>
      <c r="O236" s="18" t="str">
        <f t="shared" si="21"/>
        <v>Active</v>
      </c>
      <c r="P236" s="19">
        <f t="shared" si="22"/>
        <v>1</v>
      </c>
      <c r="Q236" s="20">
        <f t="shared" si="23"/>
        <v>61455.33</v>
      </c>
      <c r="R236" s="20">
        <f t="shared" si="24"/>
        <v>259698.33000000002</v>
      </c>
      <c r="S236" s="19">
        <f t="shared" si="25"/>
        <v>2021</v>
      </c>
      <c r="T236" s="19">
        <f t="shared" si="26"/>
        <v>7</v>
      </c>
      <c r="U236" s="21" t="str">
        <f t="shared" si="27"/>
        <v>Monday</v>
      </c>
    </row>
    <row r="237" spans="1:21" x14ac:dyDescent="0.2">
      <c r="A237" s="15" t="s">
        <v>789</v>
      </c>
      <c r="B237" s="15" t="s">
        <v>790</v>
      </c>
      <c r="C237" s="15" t="s">
        <v>58</v>
      </c>
      <c r="D237" s="15" t="s">
        <v>31</v>
      </c>
      <c r="E237" s="15" t="s">
        <v>16</v>
      </c>
      <c r="F237" s="15" t="s">
        <v>17</v>
      </c>
      <c r="G237" s="15" t="s">
        <v>51</v>
      </c>
      <c r="H237" s="15">
        <v>42</v>
      </c>
      <c r="I237" s="17">
        <v>43062</v>
      </c>
      <c r="J237" s="15">
        <v>96023</v>
      </c>
      <c r="K237" s="15">
        <v>0</v>
      </c>
      <c r="L237" s="15" t="s">
        <v>19</v>
      </c>
      <c r="M237" s="15" t="s">
        <v>45</v>
      </c>
      <c r="N237" s="17" t="s">
        <v>21</v>
      </c>
      <c r="O237" s="18" t="str">
        <f t="shared" si="21"/>
        <v>Active</v>
      </c>
      <c r="P237" s="19">
        <f t="shared" si="22"/>
        <v>1</v>
      </c>
      <c r="Q237" s="20">
        <f t="shared" si="23"/>
        <v>0</v>
      </c>
      <c r="R237" s="20">
        <f t="shared" si="24"/>
        <v>96023</v>
      </c>
      <c r="S237" s="19">
        <f t="shared" si="25"/>
        <v>2017</v>
      </c>
      <c r="T237" s="19">
        <f t="shared" si="26"/>
        <v>47</v>
      </c>
      <c r="U237" s="21" t="str">
        <f t="shared" si="27"/>
        <v>Thursday</v>
      </c>
    </row>
    <row r="238" spans="1:21" x14ac:dyDescent="0.2">
      <c r="A238" s="15" t="s">
        <v>205</v>
      </c>
      <c r="B238" s="15" t="s">
        <v>791</v>
      </c>
      <c r="C238" s="15" t="s">
        <v>42</v>
      </c>
      <c r="D238" s="15" t="s">
        <v>43</v>
      </c>
      <c r="E238" s="15" t="s">
        <v>16</v>
      </c>
      <c r="F238" s="15" t="s">
        <v>17</v>
      </c>
      <c r="G238" s="15" t="s">
        <v>18</v>
      </c>
      <c r="H238" s="15">
        <v>34</v>
      </c>
      <c r="I238" s="17">
        <v>41085</v>
      </c>
      <c r="J238" s="15">
        <v>83066</v>
      </c>
      <c r="K238" s="15">
        <v>0</v>
      </c>
      <c r="L238" s="15" t="s">
        <v>19</v>
      </c>
      <c r="M238" s="15" t="s">
        <v>20</v>
      </c>
      <c r="N238" s="17">
        <v>41430</v>
      </c>
      <c r="O238" s="18" t="str">
        <f t="shared" si="21"/>
        <v>Non-Active</v>
      </c>
      <c r="P238" s="19">
        <f t="shared" si="22"/>
        <v>0</v>
      </c>
      <c r="Q238" s="20">
        <f t="shared" si="23"/>
        <v>0</v>
      </c>
      <c r="R238" s="20">
        <f t="shared" si="24"/>
        <v>83066</v>
      </c>
      <c r="S238" s="19">
        <f t="shared" si="25"/>
        <v>2012</v>
      </c>
      <c r="T238" s="19">
        <f t="shared" si="26"/>
        <v>26</v>
      </c>
      <c r="U238" s="21" t="str">
        <f t="shared" si="27"/>
        <v>Monday</v>
      </c>
    </row>
    <row r="239" spans="1:21" x14ac:dyDescent="0.2">
      <c r="A239" s="15" t="s">
        <v>792</v>
      </c>
      <c r="B239" s="15" t="s">
        <v>793</v>
      </c>
      <c r="C239" s="15" t="s">
        <v>64</v>
      </c>
      <c r="D239" s="15" t="s">
        <v>50</v>
      </c>
      <c r="E239" s="15" t="s">
        <v>16</v>
      </c>
      <c r="F239" s="15" t="s">
        <v>17</v>
      </c>
      <c r="G239" s="15" t="s">
        <v>51</v>
      </c>
      <c r="H239" s="15">
        <v>48</v>
      </c>
      <c r="I239" s="17">
        <v>41773</v>
      </c>
      <c r="J239" s="15">
        <v>61216</v>
      </c>
      <c r="K239" s="15">
        <v>0</v>
      </c>
      <c r="L239" s="15" t="s">
        <v>19</v>
      </c>
      <c r="M239" s="15" t="s">
        <v>63</v>
      </c>
      <c r="N239" s="17" t="s">
        <v>21</v>
      </c>
      <c r="O239" s="18" t="str">
        <f t="shared" si="21"/>
        <v>Active</v>
      </c>
      <c r="P239" s="19">
        <f t="shared" si="22"/>
        <v>1</v>
      </c>
      <c r="Q239" s="20">
        <f t="shared" si="23"/>
        <v>0</v>
      </c>
      <c r="R239" s="20">
        <f t="shared" si="24"/>
        <v>61216</v>
      </c>
      <c r="S239" s="19">
        <f t="shared" si="25"/>
        <v>2014</v>
      </c>
      <c r="T239" s="19">
        <f t="shared" si="26"/>
        <v>20</v>
      </c>
      <c r="U239" s="21" t="str">
        <f t="shared" si="27"/>
        <v>Wednesday</v>
      </c>
    </row>
    <row r="240" spans="1:21" x14ac:dyDescent="0.2">
      <c r="A240" s="15" t="s">
        <v>345</v>
      </c>
      <c r="B240" s="15" t="s">
        <v>794</v>
      </c>
      <c r="C240" s="15" t="s">
        <v>61</v>
      </c>
      <c r="D240" s="15" t="s">
        <v>65</v>
      </c>
      <c r="E240" s="15" t="s">
        <v>32</v>
      </c>
      <c r="F240" s="15" t="s">
        <v>28</v>
      </c>
      <c r="G240" s="15" t="s">
        <v>18</v>
      </c>
      <c r="H240" s="15">
        <v>33</v>
      </c>
      <c r="I240" s="17">
        <v>41315</v>
      </c>
      <c r="J240" s="15">
        <v>144231</v>
      </c>
      <c r="K240" s="15">
        <v>0.14000000000000001</v>
      </c>
      <c r="L240" s="15" t="s">
        <v>19</v>
      </c>
      <c r="M240" s="15" t="s">
        <v>29</v>
      </c>
      <c r="N240" s="17">
        <v>44029</v>
      </c>
      <c r="O240" s="18" t="str">
        <f t="shared" si="21"/>
        <v>Non-Active</v>
      </c>
      <c r="P240" s="19">
        <f t="shared" si="22"/>
        <v>0</v>
      </c>
      <c r="Q240" s="20">
        <f t="shared" si="23"/>
        <v>20192.34</v>
      </c>
      <c r="R240" s="20">
        <f t="shared" si="24"/>
        <v>164423.34</v>
      </c>
      <c r="S240" s="19">
        <f t="shared" si="25"/>
        <v>2013</v>
      </c>
      <c r="T240" s="19">
        <f t="shared" si="26"/>
        <v>7</v>
      </c>
      <c r="U240" s="21" t="str">
        <f t="shared" si="27"/>
        <v>Sunday</v>
      </c>
    </row>
    <row r="241" spans="1:21" x14ac:dyDescent="0.2">
      <c r="A241" s="15" t="s">
        <v>795</v>
      </c>
      <c r="B241" s="15" t="s">
        <v>796</v>
      </c>
      <c r="C241" s="15" t="s">
        <v>22</v>
      </c>
      <c r="D241" s="15" t="s">
        <v>23</v>
      </c>
      <c r="E241" s="15" t="s">
        <v>16</v>
      </c>
      <c r="F241" s="15" t="s">
        <v>28</v>
      </c>
      <c r="G241" s="15" t="s">
        <v>24</v>
      </c>
      <c r="H241" s="15">
        <v>41</v>
      </c>
      <c r="I241" s="17">
        <v>39379</v>
      </c>
      <c r="J241" s="15">
        <v>51630</v>
      </c>
      <c r="K241" s="15">
        <v>0</v>
      </c>
      <c r="L241" s="15" t="s">
        <v>33</v>
      </c>
      <c r="M241" s="15" t="s">
        <v>60</v>
      </c>
      <c r="N241" s="17" t="s">
        <v>21</v>
      </c>
      <c r="O241" s="18" t="str">
        <f t="shared" si="21"/>
        <v>Active</v>
      </c>
      <c r="P241" s="19">
        <f t="shared" si="22"/>
        <v>1</v>
      </c>
      <c r="Q241" s="20">
        <f t="shared" si="23"/>
        <v>0</v>
      </c>
      <c r="R241" s="20">
        <f t="shared" si="24"/>
        <v>51630</v>
      </c>
      <c r="S241" s="19">
        <f t="shared" si="25"/>
        <v>2007</v>
      </c>
      <c r="T241" s="19">
        <f t="shared" si="26"/>
        <v>43</v>
      </c>
      <c r="U241" s="21" t="str">
        <f t="shared" si="27"/>
        <v>Wednesday</v>
      </c>
    </row>
    <row r="242" spans="1:21" x14ac:dyDescent="0.2">
      <c r="A242" s="15" t="s">
        <v>797</v>
      </c>
      <c r="B242" s="15" t="s">
        <v>798</v>
      </c>
      <c r="C242" s="15" t="s">
        <v>61</v>
      </c>
      <c r="D242" s="15" t="s">
        <v>50</v>
      </c>
      <c r="E242" s="15" t="s">
        <v>32</v>
      </c>
      <c r="F242" s="15" t="s">
        <v>28</v>
      </c>
      <c r="G242" s="15" t="s">
        <v>51</v>
      </c>
      <c r="H242" s="15">
        <v>55</v>
      </c>
      <c r="I242" s="17">
        <v>41594</v>
      </c>
      <c r="J242" s="15">
        <v>124129</v>
      </c>
      <c r="K242" s="15">
        <v>0.15</v>
      </c>
      <c r="L242" s="15" t="s">
        <v>52</v>
      </c>
      <c r="M242" s="15" t="s">
        <v>53</v>
      </c>
      <c r="N242" s="17" t="s">
        <v>21</v>
      </c>
      <c r="O242" s="18" t="str">
        <f t="shared" si="21"/>
        <v>Active</v>
      </c>
      <c r="P242" s="19">
        <f t="shared" si="22"/>
        <v>1</v>
      </c>
      <c r="Q242" s="20">
        <f t="shared" si="23"/>
        <v>18619.349999999999</v>
      </c>
      <c r="R242" s="20">
        <f t="shared" si="24"/>
        <v>142748.35</v>
      </c>
      <c r="S242" s="19">
        <f t="shared" si="25"/>
        <v>2013</v>
      </c>
      <c r="T242" s="19">
        <f t="shared" si="26"/>
        <v>46</v>
      </c>
      <c r="U242" s="21" t="str">
        <f t="shared" si="27"/>
        <v>Saturday</v>
      </c>
    </row>
    <row r="243" spans="1:21" x14ac:dyDescent="0.2">
      <c r="A243" s="15" t="s">
        <v>96</v>
      </c>
      <c r="B243" s="15" t="s">
        <v>799</v>
      </c>
      <c r="C243" s="15" t="s">
        <v>58</v>
      </c>
      <c r="D243" s="15" t="s">
        <v>31</v>
      </c>
      <c r="E243" s="15" t="s">
        <v>36</v>
      </c>
      <c r="F243" s="15" t="s">
        <v>28</v>
      </c>
      <c r="G243" s="15" t="s">
        <v>51</v>
      </c>
      <c r="H243" s="15">
        <v>36</v>
      </c>
      <c r="I243" s="17">
        <v>39912</v>
      </c>
      <c r="J243" s="15">
        <v>60055</v>
      </c>
      <c r="K243" s="15">
        <v>0</v>
      </c>
      <c r="L243" s="15" t="s">
        <v>19</v>
      </c>
      <c r="M243" s="15" t="s">
        <v>63</v>
      </c>
      <c r="N243" s="17" t="s">
        <v>21</v>
      </c>
      <c r="O243" s="18" t="str">
        <f t="shared" si="21"/>
        <v>Active</v>
      </c>
      <c r="P243" s="19">
        <f t="shared" si="22"/>
        <v>1</v>
      </c>
      <c r="Q243" s="20">
        <f t="shared" si="23"/>
        <v>0</v>
      </c>
      <c r="R243" s="20">
        <f t="shared" si="24"/>
        <v>60055</v>
      </c>
      <c r="S243" s="19">
        <f t="shared" si="25"/>
        <v>2009</v>
      </c>
      <c r="T243" s="19">
        <f t="shared" si="26"/>
        <v>15</v>
      </c>
      <c r="U243" s="21" t="str">
        <f t="shared" si="27"/>
        <v>Thursday</v>
      </c>
    </row>
    <row r="244" spans="1:21" x14ac:dyDescent="0.2">
      <c r="A244" s="15" t="s">
        <v>108</v>
      </c>
      <c r="B244" s="15" t="s">
        <v>800</v>
      </c>
      <c r="C244" s="15" t="s">
        <v>40</v>
      </c>
      <c r="D244" s="15" t="s">
        <v>31</v>
      </c>
      <c r="E244" s="15" t="s">
        <v>16</v>
      </c>
      <c r="F244" s="15" t="s">
        <v>28</v>
      </c>
      <c r="G244" s="15" t="s">
        <v>51</v>
      </c>
      <c r="H244" s="15">
        <v>31</v>
      </c>
      <c r="I244" s="17">
        <v>44069</v>
      </c>
      <c r="J244" s="15">
        <v>189290</v>
      </c>
      <c r="K244" s="15">
        <v>0.22</v>
      </c>
      <c r="L244" s="15" t="s">
        <v>52</v>
      </c>
      <c r="M244" s="15" t="s">
        <v>53</v>
      </c>
      <c r="N244" s="17">
        <v>44099</v>
      </c>
      <c r="O244" s="18" t="str">
        <f t="shared" si="21"/>
        <v>Non-Active</v>
      </c>
      <c r="P244" s="19">
        <f t="shared" si="22"/>
        <v>0</v>
      </c>
      <c r="Q244" s="20">
        <f t="shared" si="23"/>
        <v>41643.800000000003</v>
      </c>
      <c r="R244" s="20">
        <f t="shared" si="24"/>
        <v>230933.8</v>
      </c>
      <c r="S244" s="19">
        <f t="shared" si="25"/>
        <v>2020</v>
      </c>
      <c r="T244" s="19">
        <f t="shared" si="26"/>
        <v>35</v>
      </c>
      <c r="U244" s="21" t="str">
        <f t="shared" si="27"/>
        <v>Wednesday</v>
      </c>
    </row>
    <row r="245" spans="1:21" x14ac:dyDescent="0.2">
      <c r="A245" s="15" t="s">
        <v>801</v>
      </c>
      <c r="B245" s="15" t="s">
        <v>802</v>
      </c>
      <c r="C245" s="15" t="s">
        <v>14</v>
      </c>
      <c r="D245" s="15" t="s">
        <v>27</v>
      </c>
      <c r="E245" s="15" t="s">
        <v>32</v>
      </c>
      <c r="F245" s="15" t="s">
        <v>17</v>
      </c>
      <c r="G245" s="15" t="s">
        <v>24</v>
      </c>
      <c r="H245" s="15">
        <v>53</v>
      </c>
      <c r="I245" s="17">
        <v>39568</v>
      </c>
      <c r="J245" s="15">
        <v>182202</v>
      </c>
      <c r="K245" s="15">
        <v>0.3</v>
      </c>
      <c r="L245" s="15" t="s">
        <v>19</v>
      </c>
      <c r="M245" s="15" t="s">
        <v>25</v>
      </c>
      <c r="N245" s="17" t="s">
        <v>21</v>
      </c>
      <c r="O245" s="18" t="str">
        <f t="shared" si="21"/>
        <v>Active</v>
      </c>
      <c r="P245" s="19">
        <f t="shared" si="22"/>
        <v>1</v>
      </c>
      <c r="Q245" s="20">
        <f t="shared" si="23"/>
        <v>54660.6</v>
      </c>
      <c r="R245" s="20">
        <f t="shared" si="24"/>
        <v>236862.6</v>
      </c>
      <c r="S245" s="19">
        <f t="shared" si="25"/>
        <v>2008</v>
      </c>
      <c r="T245" s="19">
        <f t="shared" si="26"/>
        <v>18</v>
      </c>
      <c r="U245" s="21" t="str">
        <f t="shared" si="27"/>
        <v>Wednesday</v>
      </c>
    </row>
    <row r="246" spans="1:21" x14ac:dyDescent="0.2">
      <c r="A246" s="15" t="s">
        <v>803</v>
      </c>
      <c r="B246" s="15" t="s">
        <v>804</v>
      </c>
      <c r="C246" s="15" t="s">
        <v>62</v>
      </c>
      <c r="D246" s="15" t="s">
        <v>50</v>
      </c>
      <c r="E246" s="15" t="s">
        <v>44</v>
      </c>
      <c r="F246" s="15" t="s">
        <v>28</v>
      </c>
      <c r="G246" s="15" t="s">
        <v>18</v>
      </c>
      <c r="H246" s="15">
        <v>43</v>
      </c>
      <c r="I246" s="17">
        <v>38748</v>
      </c>
      <c r="J246" s="15">
        <v>117518</v>
      </c>
      <c r="K246" s="15">
        <v>7.0000000000000007E-2</v>
      </c>
      <c r="L246" s="15" t="s">
        <v>19</v>
      </c>
      <c r="M246" s="15" t="s">
        <v>63</v>
      </c>
      <c r="N246" s="17" t="s">
        <v>21</v>
      </c>
      <c r="O246" s="18" t="str">
        <f t="shared" si="21"/>
        <v>Active</v>
      </c>
      <c r="P246" s="19">
        <f t="shared" si="22"/>
        <v>1</v>
      </c>
      <c r="Q246" s="20">
        <f t="shared" si="23"/>
        <v>8226.26</v>
      </c>
      <c r="R246" s="20">
        <f t="shared" si="24"/>
        <v>125744.26</v>
      </c>
      <c r="S246" s="19">
        <f t="shared" si="25"/>
        <v>2006</v>
      </c>
      <c r="T246" s="19">
        <f t="shared" si="26"/>
        <v>5</v>
      </c>
      <c r="U246" s="21" t="str">
        <f t="shared" si="27"/>
        <v>Tuesday</v>
      </c>
    </row>
    <row r="247" spans="1:21" x14ac:dyDescent="0.2">
      <c r="A247" s="15" t="s">
        <v>805</v>
      </c>
      <c r="B247" s="15" t="s">
        <v>806</v>
      </c>
      <c r="C247" s="15" t="s">
        <v>61</v>
      </c>
      <c r="D247" s="15" t="s">
        <v>15</v>
      </c>
      <c r="E247" s="15" t="s">
        <v>36</v>
      </c>
      <c r="F247" s="15" t="s">
        <v>17</v>
      </c>
      <c r="G247" s="15" t="s">
        <v>51</v>
      </c>
      <c r="H247" s="15">
        <v>37</v>
      </c>
      <c r="I247" s="17">
        <v>41329</v>
      </c>
      <c r="J247" s="15">
        <v>157474</v>
      </c>
      <c r="K247" s="15">
        <v>0.11</v>
      </c>
      <c r="L247" s="15" t="s">
        <v>52</v>
      </c>
      <c r="M247" s="15" t="s">
        <v>66</v>
      </c>
      <c r="N247" s="17" t="s">
        <v>21</v>
      </c>
      <c r="O247" s="18" t="str">
        <f t="shared" si="21"/>
        <v>Active</v>
      </c>
      <c r="P247" s="19">
        <f t="shared" si="22"/>
        <v>1</v>
      </c>
      <c r="Q247" s="20">
        <f t="shared" si="23"/>
        <v>17322.14</v>
      </c>
      <c r="R247" s="20">
        <f t="shared" si="24"/>
        <v>174796.14</v>
      </c>
      <c r="S247" s="19">
        <f t="shared" si="25"/>
        <v>2013</v>
      </c>
      <c r="T247" s="19">
        <f t="shared" si="26"/>
        <v>9</v>
      </c>
      <c r="U247" s="21" t="str">
        <f t="shared" si="27"/>
        <v>Sunday</v>
      </c>
    </row>
    <row r="248" spans="1:21" x14ac:dyDescent="0.2">
      <c r="A248" s="15" t="s">
        <v>807</v>
      </c>
      <c r="B248" s="15" t="s">
        <v>808</v>
      </c>
      <c r="C248" s="15" t="s">
        <v>62</v>
      </c>
      <c r="D248" s="15" t="s">
        <v>43</v>
      </c>
      <c r="E248" s="15" t="s">
        <v>36</v>
      </c>
      <c r="F248" s="15" t="s">
        <v>28</v>
      </c>
      <c r="G248" s="15" t="s">
        <v>18</v>
      </c>
      <c r="H248" s="15">
        <v>38</v>
      </c>
      <c r="I248" s="17">
        <v>39544</v>
      </c>
      <c r="J248" s="15">
        <v>126856</v>
      </c>
      <c r="K248" s="15">
        <v>0.06</v>
      </c>
      <c r="L248" s="15" t="s">
        <v>19</v>
      </c>
      <c r="M248" s="15" t="s">
        <v>29</v>
      </c>
      <c r="N248" s="17" t="s">
        <v>21</v>
      </c>
      <c r="O248" s="18" t="str">
        <f t="shared" si="21"/>
        <v>Active</v>
      </c>
      <c r="P248" s="19">
        <f t="shared" si="22"/>
        <v>1</v>
      </c>
      <c r="Q248" s="20">
        <f t="shared" si="23"/>
        <v>7611.36</v>
      </c>
      <c r="R248" s="20">
        <f t="shared" si="24"/>
        <v>134467.35999999999</v>
      </c>
      <c r="S248" s="19">
        <f t="shared" si="25"/>
        <v>2008</v>
      </c>
      <c r="T248" s="19">
        <f t="shared" si="26"/>
        <v>15</v>
      </c>
      <c r="U248" s="21" t="str">
        <f t="shared" si="27"/>
        <v>Sunday</v>
      </c>
    </row>
    <row r="249" spans="1:21" x14ac:dyDescent="0.2">
      <c r="A249" s="15" t="s">
        <v>809</v>
      </c>
      <c r="B249" s="15" t="s">
        <v>810</v>
      </c>
      <c r="C249" s="15" t="s">
        <v>61</v>
      </c>
      <c r="D249" s="15" t="s">
        <v>65</v>
      </c>
      <c r="E249" s="15" t="s">
        <v>36</v>
      </c>
      <c r="F249" s="15" t="s">
        <v>17</v>
      </c>
      <c r="G249" s="15" t="s">
        <v>24</v>
      </c>
      <c r="H249" s="15">
        <v>49</v>
      </c>
      <c r="I249" s="17">
        <v>36983</v>
      </c>
      <c r="J249" s="15">
        <v>129124</v>
      </c>
      <c r="K249" s="15">
        <v>0.12</v>
      </c>
      <c r="L249" s="15" t="s">
        <v>33</v>
      </c>
      <c r="M249" s="15" t="s">
        <v>74</v>
      </c>
      <c r="N249" s="17" t="s">
        <v>21</v>
      </c>
      <c r="O249" s="18" t="str">
        <f t="shared" si="21"/>
        <v>Active</v>
      </c>
      <c r="P249" s="19">
        <f t="shared" si="22"/>
        <v>1</v>
      </c>
      <c r="Q249" s="20">
        <f t="shared" si="23"/>
        <v>15494.88</v>
      </c>
      <c r="R249" s="20">
        <f t="shared" si="24"/>
        <v>144618.88</v>
      </c>
      <c r="S249" s="19">
        <f t="shared" si="25"/>
        <v>2001</v>
      </c>
      <c r="T249" s="19">
        <f t="shared" si="26"/>
        <v>14</v>
      </c>
      <c r="U249" s="21" t="str">
        <f t="shared" si="27"/>
        <v>Monday</v>
      </c>
    </row>
    <row r="250" spans="1:21" x14ac:dyDescent="0.2">
      <c r="A250" s="15" t="s">
        <v>811</v>
      </c>
      <c r="B250" s="15" t="s">
        <v>812</v>
      </c>
      <c r="C250" s="15" t="s">
        <v>40</v>
      </c>
      <c r="D250" s="15" t="s">
        <v>50</v>
      </c>
      <c r="E250" s="15" t="s">
        <v>16</v>
      </c>
      <c r="F250" s="15" t="s">
        <v>17</v>
      </c>
      <c r="G250" s="15" t="s">
        <v>24</v>
      </c>
      <c r="H250" s="15">
        <v>45</v>
      </c>
      <c r="I250" s="17">
        <v>37316</v>
      </c>
      <c r="J250" s="15">
        <v>165181</v>
      </c>
      <c r="K250" s="15">
        <v>0.16</v>
      </c>
      <c r="L250" s="15" t="s">
        <v>19</v>
      </c>
      <c r="M250" s="15" t="s">
        <v>63</v>
      </c>
      <c r="N250" s="17" t="s">
        <v>21</v>
      </c>
      <c r="O250" s="18" t="str">
        <f t="shared" si="21"/>
        <v>Active</v>
      </c>
      <c r="P250" s="19">
        <f t="shared" si="22"/>
        <v>1</v>
      </c>
      <c r="Q250" s="20">
        <f t="shared" si="23"/>
        <v>26428.959999999999</v>
      </c>
      <c r="R250" s="20">
        <f t="shared" si="24"/>
        <v>191609.96</v>
      </c>
      <c r="S250" s="19">
        <f t="shared" si="25"/>
        <v>2002</v>
      </c>
      <c r="T250" s="19">
        <f t="shared" si="26"/>
        <v>9</v>
      </c>
      <c r="U250" s="21" t="str">
        <f t="shared" si="27"/>
        <v>Friday</v>
      </c>
    </row>
    <row r="251" spans="1:21" x14ac:dyDescent="0.2">
      <c r="A251" s="15" t="s">
        <v>813</v>
      </c>
      <c r="B251" s="15" t="s">
        <v>814</v>
      </c>
      <c r="C251" s="15" t="s">
        <v>14</v>
      </c>
      <c r="D251" s="15" t="s">
        <v>15</v>
      </c>
      <c r="E251" s="15" t="s">
        <v>32</v>
      </c>
      <c r="F251" s="15" t="s">
        <v>28</v>
      </c>
      <c r="G251" s="15" t="s">
        <v>51</v>
      </c>
      <c r="H251" s="15">
        <v>50</v>
      </c>
      <c r="I251" s="17">
        <v>38004</v>
      </c>
      <c r="J251" s="15">
        <v>247939</v>
      </c>
      <c r="K251" s="15">
        <v>0.35</v>
      </c>
      <c r="L251" s="15" t="s">
        <v>52</v>
      </c>
      <c r="M251" s="15" t="s">
        <v>66</v>
      </c>
      <c r="N251" s="17" t="s">
        <v>21</v>
      </c>
      <c r="O251" s="18" t="str">
        <f t="shared" si="21"/>
        <v>Active</v>
      </c>
      <c r="P251" s="19">
        <f t="shared" si="22"/>
        <v>1</v>
      </c>
      <c r="Q251" s="20">
        <f t="shared" si="23"/>
        <v>86778.65</v>
      </c>
      <c r="R251" s="20">
        <f t="shared" si="24"/>
        <v>334717.65000000002</v>
      </c>
      <c r="S251" s="19">
        <f t="shared" si="25"/>
        <v>2004</v>
      </c>
      <c r="T251" s="19">
        <f t="shared" si="26"/>
        <v>4</v>
      </c>
      <c r="U251" s="21" t="str">
        <f t="shared" si="27"/>
        <v>Sunday</v>
      </c>
    </row>
    <row r="252" spans="1:21" x14ac:dyDescent="0.2">
      <c r="A252" s="15" t="s">
        <v>815</v>
      </c>
      <c r="B252" s="15" t="s">
        <v>816</v>
      </c>
      <c r="C252" s="15" t="s">
        <v>40</v>
      </c>
      <c r="D252" s="15" t="s">
        <v>31</v>
      </c>
      <c r="E252" s="15" t="s">
        <v>44</v>
      </c>
      <c r="F252" s="15" t="s">
        <v>28</v>
      </c>
      <c r="G252" s="15" t="s">
        <v>51</v>
      </c>
      <c r="H252" s="15">
        <v>64</v>
      </c>
      <c r="I252" s="17">
        <v>42972</v>
      </c>
      <c r="J252" s="15">
        <v>169509</v>
      </c>
      <c r="K252" s="15">
        <v>0.18</v>
      </c>
      <c r="L252" s="15" t="s">
        <v>52</v>
      </c>
      <c r="M252" s="15" t="s">
        <v>81</v>
      </c>
      <c r="N252" s="17" t="s">
        <v>21</v>
      </c>
      <c r="O252" s="18" t="str">
        <f t="shared" si="21"/>
        <v>Active</v>
      </c>
      <c r="P252" s="19">
        <f t="shared" si="22"/>
        <v>1</v>
      </c>
      <c r="Q252" s="20">
        <f t="shared" si="23"/>
        <v>30511.62</v>
      </c>
      <c r="R252" s="20">
        <f t="shared" si="24"/>
        <v>200020.62</v>
      </c>
      <c r="S252" s="19">
        <f t="shared" si="25"/>
        <v>2017</v>
      </c>
      <c r="T252" s="19">
        <f t="shared" si="26"/>
        <v>34</v>
      </c>
      <c r="U252" s="21" t="str">
        <f t="shared" si="27"/>
        <v>Friday</v>
      </c>
    </row>
    <row r="253" spans="1:21" x14ac:dyDescent="0.2">
      <c r="A253" s="15" t="s">
        <v>817</v>
      </c>
      <c r="B253" s="15" t="s">
        <v>818</v>
      </c>
      <c r="C253" s="15" t="s">
        <v>61</v>
      </c>
      <c r="D253" s="15" t="s">
        <v>65</v>
      </c>
      <c r="E253" s="15" t="s">
        <v>36</v>
      </c>
      <c r="F253" s="15" t="s">
        <v>17</v>
      </c>
      <c r="G253" s="15" t="s">
        <v>18</v>
      </c>
      <c r="H253" s="15">
        <v>55</v>
      </c>
      <c r="I253" s="17">
        <v>40552</v>
      </c>
      <c r="J253" s="15">
        <v>138521</v>
      </c>
      <c r="K253" s="15">
        <v>0.1</v>
      </c>
      <c r="L253" s="15" t="s">
        <v>19</v>
      </c>
      <c r="M253" s="15" t="s">
        <v>45</v>
      </c>
      <c r="N253" s="17" t="s">
        <v>21</v>
      </c>
      <c r="O253" s="18" t="str">
        <f t="shared" si="21"/>
        <v>Active</v>
      </c>
      <c r="P253" s="19">
        <f t="shared" si="22"/>
        <v>1</v>
      </c>
      <c r="Q253" s="20">
        <f t="shared" si="23"/>
        <v>13852.1</v>
      </c>
      <c r="R253" s="20">
        <f t="shared" si="24"/>
        <v>152373.1</v>
      </c>
      <c r="S253" s="19">
        <f t="shared" si="25"/>
        <v>2011</v>
      </c>
      <c r="T253" s="19">
        <f t="shared" si="26"/>
        <v>3</v>
      </c>
      <c r="U253" s="21" t="str">
        <f t="shared" si="27"/>
        <v>Sunday</v>
      </c>
    </row>
    <row r="254" spans="1:21" x14ac:dyDescent="0.2">
      <c r="A254" s="15" t="s">
        <v>819</v>
      </c>
      <c r="B254" s="15" t="s">
        <v>820</v>
      </c>
      <c r="C254" s="15" t="s">
        <v>97</v>
      </c>
      <c r="D254" s="15" t="s">
        <v>31</v>
      </c>
      <c r="E254" s="15" t="s">
        <v>44</v>
      </c>
      <c r="F254" s="15" t="s">
        <v>17</v>
      </c>
      <c r="G254" s="15" t="s">
        <v>51</v>
      </c>
      <c r="H254" s="15">
        <v>45</v>
      </c>
      <c r="I254" s="17">
        <v>41712</v>
      </c>
      <c r="J254" s="15">
        <v>113873</v>
      </c>
      <c r="K254" s="15">
        <v>0.11</v>
      </c>
      <c r="L254" s="15" t="s">
        <v>52</v>
      </c>
      <c r="M254" s="15" t="s">
        <v>66</v>
      </c>
      <c r="N254" s="17" t="s">
        <v>21</v>
      </c>
      <c r="O254" s="18" t="str">
        <f t="shared" si="21"/>
        <v>Active</v>
      </c>
      <c r="P254" s="19">
        <f t="shared" si="22"/>
        <v>1</v>
      </c>
      <c r="Q254" s="20">
        <f t="shared" si="23"/>
        <v>12526.03</v>
      </c>
      <c r="R254" s="20">
        <f t="shared" si="24"/>
        <v>126399.03</v>
      </c>
      <c r="S254" s="19">
        <f t="shared" si="25"/>
        <v>2014</v>
      </c>
      <c r="T254" s="19">
        <f t="shared" si="26"/>
        <v>11</v>
      </c>
      <c r="U254" s="21" t="str">
        <f t="shared" si="27"/>
        <v>Friday</v>
      </c>
    </row>
    <row r="255" spans="1:21" x14ac:dyDescent="0.2">
      <c r="A255" s="15" t="s">
        <v>157</v>
      </c>
      <c r="B255" s="15" t="s">
        <v>821</v>
      </c>
      <c r="C255" s="15" t="s">
        <v>26</v>
      </c>
      <c r="D255" s="15" t="s">
        <v>27</v>
      </c>
      <c r="E255" s="15" t="s">
        <v>32</v>
      </c>
      <c r="F255" s="15" t="s">
        <v>17</v>
      </c>
      <c r="G255" s="15" t="s">
        <v>47</v>
      </c>
      <c r="H255" s="15">
        <v>39</v>
      </c>
      <c r="I255" s="17">
        <v>43229</v>
      </c>
      <c r="J255" s="15">
        <v>73317</v>
      </c>
      <c r="K255" s="15">
        <v>0</v>
      </c>
      <c r="L255" s="15" t="s">
        <v>19</v>
      </c>
      <c r="M255" s="15" t="s">
        <v>45</v>
      </c>
      <c r="N255" s="17" t="s">
        <v>21</v>
      </c>
      <c r="O255" s="18" t="str">
        <f t="shared" si="21"/>
        <v>Active</v>
      </c>
      <c r="P255" s="19">
        <f t="shared" si="22"/>
        <v>1</v>
      </c>
      <c r="Q255" s="20">
        <f t="shared" si="23"/>
        <v>0</v>
      </c>
      <c r="R255" s="20">
        <f t="shared" si="24"/>
        <v>73317</v>
      </c>
      <c r="S255" s="19">
        <f t="shared" si="25"/>
        <v>2018</v>
      </c>
      <c r="T255" s="19">
        <f t="shared" si="26"/>
        <v>19</v>
      </c>
      <c r="U255" s="21" t="str">
        <f t="shared" si="27"/>
        <v>Wednesday</v>
      </c>
    </row>
    <row r="256" spans="1:21" x14ac:dyDescent="0.2">
      <c r="A256" s="15" t="s">
        <v>822</v>
      </c>
      <c r="B256" s="15" t="s">
        <v>823</v>
      </c>
      <c r="C256" s="15" t="s">
        <v>82</v>
      </c>
      <c r="D256" s="15" t="s">
        <v>27</v>
      </c>
      <c r="E256" s="15" t="s">
        <v>44</v>
      </c>
      <c r="F256" s="15" t="s">
        <v>17</v>
      </c>
      <c r="G256" s="15" t="s">
        <v>24</v>
      </c>
      <c r="H256" s="15">
        <v>40</v>
      </c>
      <c r="I256" s="17">
        <v>41451</v>
      </c>
      <c r="J256" s="15">
        <v>69096</v>
      </c>
      <c r="K256" s="15">
        <v>0</v>
      </c>
      <c r="L256" s="15" t="s">
        <v>19</v>
      </c>
      <c r="M256" s="15" t="s">
        <v>63</v>
      </c>
      <c r="N256" s="17" t="s">
        <v>21</v>
      </c>
      <c r="O256" s="18" t="str">
        <f t="shared" si="21"/>
        <v>Active</v>
      </c>
      <c r="P256" s="19">
        <f t="shared" si="22"/>
        <v>1</v>
      </c>
      <c r="Q256" s="20">
        <f t="shared" si="23"/>
        <v>0</v>
      </c>
      <c r="R256" s="20">
        <f t="shared" si="24"/>
        <v>69096</v>
      </c>
      <c r="S256" s="19">
        <f t="shared" si="25"/>
        <v>2013</v>
      </c>
      <c r="T256" s="19">
        <f t="shared" si="26"/>
        <v>26</v>
      </c>
      <c r="U256" s="21" t="str">
        <f t="shared" si="27"/>
        <v>Wednesday</v>
      </c>
    </row>
    <row r="257" spans="1:21" x14ac:dyDescent="0.2">
      <c r="A257" s="15" t="s">
        <v>824</v>
      </c>
      <c r="B257" s="15" t="s">
        <v>825</v>
      </c>
      <c r="C257" s="15" t="s">
        <v>77</v>
      </c>
      <c r="D257" s="15" t="s">
        <v>23</v>
      </c>
      <c r="E257" s="15" t="s">
        <v>36</v>
      </c>
      <c r="F257" s="15" t="s">
        <v>28</v>
      </c>
      <c r="G257" s="15" t="s">
        <v>51</v>
      </c>
      <c r="H257" s="15">
        <v>48</v>
      </c>
      <c r="I257" s="17">
        <v>38454</v>
      </c>
      <c r="J257" s="15">
        <v>87158</v>
      </c>
      <c r="K257" s="15">
        <v>0</v>
      </c>
      <c r="L257" s="15" t="s">
        <v>52</v>
      </c>
      <c r="M257" s="15" t="s">
        <v>81</v>
      </c>
      <c r="N257" s="17" t="s">
        <v>21</v>
      </c>
      <c r="O257" s="18" t="str">
        <f t="shared" si="21"/>
        <v>Active</v>
      </c>
      <c r="P257" s="19">
        <f t="shared" si="22"/>
        <v>1</v>
      </c>
      <c r="Q257" s="20">
        <f t="shared" si="23"/>
        <v>0</v>
      </c>
      <c r="R257" s="20">
        <f t="shared" si="24"/>
        <v>87158</v>
      </c>
      <c r="S257" s="19">
        <f t="shared" si="25"/>
        <v>2005</v>
      </c>
      <c r="T257" s="19">
        <f t="shared" si="26"/>
        <v>16</v>
      </c>
      <c r="U257" s="21" t="str">
        <f t="shared" si="27"/>
        <v>Tuesday</v>
      </c>
    </row>
    <row r="258" spans="1:21" x14ac:dyDescent="0.2">
      <c r="A258" s="15" t="s">
        <v>826</v>
      </c>
      <c r="B258" s="15" t="s">
        <v>827</v>
      </c>
      <c r="C258" s="15" t="s">
        <v>58</v>
      </c>
      <c r="D258" s="15" t="s">
        <v>31</v>
      </c>
      <c r="E258" s="15" t="s">
        <v>32</v>
      </c>
      <c r="F258" s="15" t="s">
        <v>28</v>
      </c>
      <c r="G258" s="15" t="s">
        <v>51</v>
      </c>
      <c r="H258" s="15">
        <v>64</v>
      </c>
      <c r="I258" s="17">
        <v>33875</v>
      </c>
      <c r="J258" s="15">
        <v>70778</v>
      </c>
      <c r="K258" s="15">
        <v>0</v>
      </c>
      <c r="L258" s="15" t="s">
        <v>19</v>
      </c>
      <c r="M258" s="15" t="s">
        <v>25</v>
      </c>
      <c r="N258" s="17" t="s">
        <v>21</v>
      </c>
      <c r="O258" s="18" t="str">
        <f t="shared" si="21"/>
        <v>Active</v>
      </c>
      <c r="P258" s="19">
        <f t="shared" si="22"/>
        <v>1</v>
      </c>
      <c r="Q258" s="20">
        <f t="shared" si="23"/>
        <v>0</v>
      </c>
      <c r="R258" s="20">
        <f t="shared" si="24"/>
        <v>70778</v>
      </c>
      <c r="S258" s="19">
        <f t="shared" si="25"/>
        <v>1992</v>
      </c>
      <c r="T258" s="19">
        <f t="shared" si="26"/>
        <v>40</v>
      </c>
      <c r="U258" s="21" t="str">
        <f t="shared" si="27"/>
        <v>Monday</v>
      </c>
    </row>
    <row r="259" spans="1:21" x14ac:dyDescent="0.2">
      <c r="A259" s="15" t="s">
        <v>828</v>
      </c>
      <c r="B259" s="15" t="s">
        <v>829</v>
      </c>
      <c r="C259" s="15" t="s">
        <v>40</v>
      </c>
      <c r="D259" s="15" t="s">
        <v>23</v>
      </c>
      <c r="E259" s="15" t="s">
        <v>44</v>
      </c>
      <c r="F259" s="15" t="s">
        <v>17</v>
      </c>
      <c r="G259" s="15" t="s">
        <v>51</v>
      </c>
      <c r="H259" s="15">
        <v>65</v>
      </c>
      <c r="I259" s="17">
        <v>38130</v>
      </c>
      <c r="J259" s="15">
        <v>153938</v>
      </c>
      <c r="K259" s="15">
        <v>0.2</v>
      </c>
      <c r="L259" s="15" t="s">
        <v>19</v>
      </c>
      <c r="M259" s="15" t="s">
        <v>39</v>
      </c>
      <c r="N259" s="17" t="s">
        <v>21</v>
      </c>
      <c r="O259" s="18" t="str">
        <f t="shared" ref="O259:O322" si="28">IF(LEN(N259)&gt;0,"Non-Active","Active")</f>
        <v>Active</v>
      </c>
      <c r="P259" s="19">
        <f t="shared" ref="P259:P322" si="29">IF(O259="Non-Active",0,1)</f>
        <v>1</v>
      </c>
      <c r="Q259" s="20">
        <f t="shared" ref="Q259:Q322" si="30">J259*K259</f>
        <v>30787.600000000002</v>
      </c>
      <c r="R259" s="20">
        <f t="shared" ref="R259:R322" si="31">J259+Q259</f>
        <v>184725.6</v>
      </c>
      <c r="S259" s="19">
        <f t="shared" ref="S259:S322" si="32">YEAR(I259)</f>
        <v>2004</v>
      </c>
      <c r="T259" s="19">
        <f t="shared" ref="T259:T322" si="33">WEEKNUM(I259,1)</f>
        <v>22</v>
      </c>
      <c r="U259" s="21" t="str">
        <f t="shared" ref="U259:U322" si="34">TEXT(I259,"ddddd")</f>
        <v>Sunday</v>
      </c>
    </row>
    <row r="260" spans="1:21" x14ac:dyDescent="0.2">
      <c r="A260" s="15" t="s">
        <v>354</v>
      </c>
      <c r="B260" s="15" t="s">
        <v>830</v>
      </c>
      <c r="C260" s="15" t="s">
        <v>76</v>
      </c>
      <c r="D260" s="15" t="s">
        <v>27</v>
      </c>
      <c r="E260" s="15" t="s">
        <v>16</v>
      </c>
      <c r="F260" s="15" t="s">
        <v>28</v>
      </c>
      <c r="G260" s="15" t="s">
        <v>24</v>
      </c>
      <c r="H260" s="15">
        <v>43</v>
      </c>
      <c r="I260" s="17">
        <v>43224</v>
      </c>
      <c r="J260" s="15">
        <v>59888</v>
      </c>
      <c r="K260" s="15">
        <v>0</v>
      </c>
      <c r="L260" s="15" t="s">
        <v>33</v>
      </c>
      <c r="M260" s="15" t="s">
        <v>60</v>
      </c>
      <c r="N260" s="17" t="s">
        <v>21</v>
      </c>
      <c r="O260" s="18" t="str">
        <f t="shared" si="28"/>
        <v>Active</v>
      </c>
      <c r="P260" s="19">
        <f t="shared" si="29"/>
        <v>1</v>
      </c>
      <c r="Q260" s="20">
        <f t="shared" si="30"/>
        <v>0</v>
      </c>
      <c r="R260" s="20">
        <f t="shared" si="31"/>
        <v>59888</v>
      </c>
      <c r="S260" s="19">
        <f t="shared" si="32"/>
        <v>2018</v>
      </c>
      <c r="T260" s="19">
        <f t="shared" si="33"/>
        <v>18</v>
      </c>
      <c r="U260" s="21" t="str">
        <f t="shared" si="34"/>
        <v>Friday</v>
      </c>
    </row>
    <row r="261" spans="1:21" x14ac:dyDescent="0.2">
      <c r="A261" s="15" t="s">
        <v>113</v>
      </c>
      <c r="B261" s="15" t="s">
        <v>831</v>
      </c>
      <c r="C261" s="15" t="s">
        <v>58</v>
      </c>
      <c r="D261" s="15" t="s">
        <v>31</v>
      </c>
      <c r="E261" s="15" t="s">
        <v>32</v>
      </c>
      <c r="F261" s="15" t="s">
        <v>28</v>
      </c>
      <c r="G261" s="15" t="s">
        <v>18</v>
      </c>
      <c r="H261" s="15">
        <v>50</v>
      </c>
      <c r="I261" s="17">
        <v>43447</v>
      </c>
      <c r="J261" s="15">
        <v>63098</v>
      </c>
      <c r="K261" s="15">
        <v>0</v>
      </c>
      <c r="L261" s="15" t="s">
        <v>19</v>
      </c>
      <c r="M261" s="15" t="s">
        <v>29</v>
      </c>
      <c r="N261" s="17" t="s">
        <v>21</v>
      </c>
      <c r="O261" s="18" t="str">
        <f t="shared" si="28"/>
        <v>Active</v>
      </c>
      <c r="P261" s="19">
        <f t="shared" si="29"/>
        <v>1</v>
      </c>
      <c r="Q261" s="20">
        <f t="shared" si="30"/>
        <v>0</v>
      </c>
      <c r="R261" s="20">
        <f t="shared" si="31"/>
        <v>63098</v>
      </c>
      <c r="S261" s="19">
        <f t="shared" si="32"/>
        <v>2018</v>
      </c>
      <c r="T261" s="19">
        <f t="shared" si="33"/>
        <v>50</v>
      </c>
      <c r="U261" s="21" t="str">
        <f t="shared" si="34"/>
        <v>Thursday</v>
      </c>
    </row>
    <row r="262" spans="1:21" x14ac:dyDescent="0.2">
      <c r="A262" s="15" t="s">
        <v>832</v>
      </c>
      <c r="B262" s="15" t="s">
        <v>833</v>
      </c>
      <c r="C262" s="15" t="s">
        <v>14</v>
      </c>
      <c r="D262" s="15" t="s">
        <v>15</v>
      </c>
      <c r="E262" s="15" t="s">
        <v>32</v>
      </c>
      <c r="F262" s="15" t="s">
        <v>17</v>
      </c>
      <c r="G262" s="15" t="s">
        <v>51</v>
      </c>
      <c r="H262" s="15">
        <v>27</v>
      </c>
      <c r="I262" s="17">
        <v>44545</v>
      </c>
      <c r="J262" s="15">
        <v>255369</v>
      </c>
      <c r="K262" s="15">
        <v>0.33</v>
      </c>
      <c r="L262" s="15" t="s">
        <v>52</v>
      </c>
      <c r="M262" s="15" t="s">
        <v>53</v>
      </c>
      <c r="N262" s="17" t="s">
        <v>21</v>
      </c>
      <c r="O262" s="18" t="str">
        <f t="shared" si="28"/>
        <v>Active</v>
      </c>
      <c r="P262" s="19">
        <f t="shared" si="29"/>
        <v>1</v>
      </c>
      <c r="Q262" s="20">
        <f t="shared" si="30"/>
        <v>84271.77</v>
      </c>
      <c r="R262" s="20">
        <f t="shared" si="31"/>
        <v>339640.77</v>
      </c>
      <c r="S262" s="19">
        <f t="shared" si="32"/>
        <v>2021</v>
      </c>
      <c r="T262" s="19">
        <f t="shared" si="33"/>
        <v>51</v>
      </c>
      <c r="U262" s="21" t="str">
        <f t="shared" si="34"/>
        <v>Wednesday</v>
      </c>
    </row>
    <row r="263" spans="1:21" x14ac:dyDescent="0.2">
      <c r="A263" s="15" t="s">
        <v>138</v>
      </c>
      <c r="B263" s="15" t="s">
        <v>834</v>
      </c>
      <c r="C263" s="15" t="s">
        <v>61</v>
      </c>
      <c r="D263" s="15" t="s">
        <v>23</v>
      </c>
      <c r="E263" s="15" t="s">
        <v>36</v>
      </c>
      <c r="F263" s="15" t="s">
        <v>17</v>
      </c>
      <c r="G263" s="15" t="s">
        <v>47</v>
      </c>
      <c r="H263" s="15">
        <v>55</v>
      </c>
      <c r="I263" s="17">
        <v>38301</v>
      </c>
      <c r="J263" s="15">
        <v>142318</v>
      </c>
      <c r="K263" s="15">
        <v>0.14000000000000001</v>
      </c>
      <c r="L263" s="15" t="s">
        <v>19</v>
      </c>
      <c r="M263" s="15" t="s">
        <v>20</v>
      </c>
      <c r="N263" s="17" t="s">
        <v>21</v>
      </c>
      <c r="O263" s="18" t="str">
        <f t="shared" si="28"/>
        <v>Active</v>
      </c>
      <c r="P263" s="19">
        <f t="shared" si="29"/>
        <v>1</v>
      </c>
      <c r="Q263" s="20">
        <f t="shared" si="30"/>
        <v>19924.52</v>
      </c>
      <c r="R263" s="20">
        <f t="shared" si="31"/>
        <v>162242.51999999999</v>
      </c>
      <c r="S263" s="19">
        <f t="shared" si="32"/>
        <v>2004</v>
      </c>
      <c r="T263" s="19">
        <f t="shared" si="33"/>
        <v>46</v>
      </c>
      <c r="U263" s="21" t="str">
        <f t="shared" si="34"/>
        <v>Wednesday</v>
      </c>
    </row>
    <row r="264" spans="1:21" x14ac:dyDescent="0.2">
      <c r="A264" s="15" t="s">
        <v>319</v>
      </c>
      <c r="B264" s="15" t="s">
        <v>835</v>
      </c>
      <c r="C264" s="15" t="s">
        <v>83</v>
      </c>
      <c r="D264" s="15" t="s">
        <v>23</v>
      </c>
      <c r="E264" s="15" t="s">
        <v>36</v>
      </c>
      <c r="F264" s="15" t="s">
        <v>28</v>
      </c>
      <c r="G264" s="15" t="s">
        <v>47</v>
      </c>
      <c r="H264" s="15">
        <v>41</v>
      </c>
      <c r="I264" s="17">
        <v>38219</v>
      </c>
      <c r="J264" s="15">
        <v>49186</v>
      </c>
      <c r="K264" s="15">
        <v>0</v>
      </c>
      <c r="L264" s="15" t="s">
        <v>19</v>
      </c>
      <c r="M264" s="15" t="s">
        <v>25</v>
      </c>
      <c r="N264" s="17">
        <v>39616</v>
      </c>
      <c r="O264" s="18" t="str">
        <f t="shared" si="28"/>
        <v>Non-Active</v>
      </c>
      <c r="P264" s="19">
        <f t="shared" si="29"/>
        <v>0</v>
      </c>
      <c r="Q264" s="20">
        <f t="shared" si="30"/>
        <v>0</v>
      </c>
      <c r="R264" s="20">
        <f t="shared" si="31"/>
        <v>49186</v>
      </c>
      <c r="S264" s="19">
        <f t="shared" si="32"/>
        <v>2004</v>
      </c>
      <c r="T264" s="19">
        <f t="shared" si="33"/>
        <v>34</v>
      </c>
      <c r="U264" s="21" t="str">
        <f t="shared" si="34"/>
        <v>Friday</v>
      </c>
    </row>
    <row r="265" spans="1:21" x14ac:dyDescent="0.2">
      <c r="A265" s="15" t="s">
        <v>836</v>
      </c>
      <c r="B265" s="15" t="s">
        <v>837</v>
      </c>
      <c r="C265" s="15" t="s">
        <v>14</v>
      </c>
      <c r="D265" s="15" t="s">
        <v>23</v>
      </c>
      <c r="E265" s="15" t="s">
        <v>16</v>
      </c>
      <c r="F265" s="15" t="s">
        <v>17</v>
      </c>
      <c r="G265" s="15" t="s">
        <v>47</v>
      </c>
      <c r="H265" s="15">
        <v>34</v>
      </c>
      <c r="I265" s="17">
        <v>43673</v>
      </c>
      <c r="J265" s="15">
        <v>220937</v>
      </c>
      <c r="K265" s="15">
        <v>0.38</v>
      </c>
      <c r="L265" s="15" t="s">
        <v>19</v>
      </c>
      <c r="M265" s="15" t="s">
        <v>25</v>
      </c>
      <c r="N265" s="17" t="s">
        <v>21</v>
      </c>
      <c r="O265" s="18" t="str">
        <f t="shared" si="28"/>
        <v>Active</v>
      </c>
      <c r="P265" s="19">
        <f t="shared" si="29"/>
        <v>1</v>
      </c>
      <c r="Q265" s="20">
        <f t="shared" si="30"/>
        <v>83956.06</v>
      </c>
      <c r="R265" s="20">
        <f t="shared" si="31"/>
        <v>304893.06</v>
      </c>
      <c r="S265" s="19">
        <f t="shared" si="32"/>
        <v>2019</v>
      </c>
      <c r="T265" s="19">
        <f t="shared" si="33"/>
        <v>30</v>
      </c>
      <c r="U265" s="21" t="str">
        <f t="shared" si="34"/>
        <v>Saturday</v>
      </c>
    </row>
    <row r="266" spans="1:21" x14ac:dyDescent="0.2">
      <c r="A266" s="15" t="s">
        <v>838</v>
      </c>
      <c r="B266" s="15" t="s">
        <v>839</v>
      </c>
      <c r="C266" s="15" t="s">
        <v>40</v>
      </c>
      <c r="D266" s="15" t="s">
        <v>27</v>
      </c>
      <c r="E266" s="15" t="s">
        <v>44</v>
      </c>
      <c r="F266" s="15" t="s">
        <v>17</v>
      </c>
      <c r="G266" s="15" t="s">
        <v>24</v>
      </c>
      <c r="H266" s="15">
        <v>47</v>
      </c>
      <c r="I266" s="17">
        <v>41208</v>
      </c>
      <c r="J266" s="15">
        <v>183156</v>
      </c>
      <c r="K266" s="15">
        <v>0.3</v>
      </c>
      <c r="L266" s="15" t="s">
        <v>19</v>
      </c>
      <c r="M266" s="15" t="s">
        <v>63</v>
      </c>
      <c r="N266" s="17" t="s">
        <v>21</v>
      </c>
      <c r="O266" s="18" t="str">
        <f t="shared" si="28"/>
        <v>Active</v>
      </c>
      <c r="P266" s="19">
        <f t="shared" si="29"/>
        <v>1</v>
      </c>
      <c r="Q266" s="20">
        <f t="shared" si="30"/>
        <v>54946.799999999996</v>
      </c>
      <c r="R266" s="20">
        <f t="shared" si="31"/>
        <v>238102.8</v>
      </c>
      <c r="S266" s="19">
        <f t="shared" si="32"/>
        <v>2012</v>
      </c>
      <c r="T266" s="19">
        <f t="shared" si="33"/>
        <v>43</v>
      </c>
      <c r="U266" s="21" t="str">
        <f t="shared" si="34"/>
        <v>Friday</v>
      </c>
    </row>
    <row r="267" spans="1:21" x14ac:dyDescent="0.2">
      <c r="A267" s="15" t="s">
        <v>840</v>
      </c>
      <c r="B267" s="15" t="s">
        <v>841</v>
      </c>
      <c r="C267" s="15" t="s">
        <v>14</v>
      </c>
      <c r="D267" s="15" t="s">
        <v>27</v>
      </c>
      <c r="E267" s="15" t="s">
        <v>44</v>
      </c>
      <c r="F267" s="15" t="s">
        <v>17</v>
      </c>
      <c r="G267" s="15" t="s">
        <v>51</v>
      </c>
      <c r="H267" s="15">
        <v>32</v>
      </c>
      <c r="I267" s="17">
        <v>44034</v>
      </c>
      <c r="J267" s="15">
        <v>192749</v>
      </c>
      <c r="K267" s="15">
        <v>0.31</v>
      </c>
      <c r="L267" s="15" t="s">
        <v>19</v>
      </c>
      <c r="M267" s="15" t="s">
        <v>20</v>
      </c>
      <c r="N267" s="17" t="s">
        <v>21</v>
      </c>
      <c r="O267" s="18" t="str">
        <f t="shared" si="28"/>
        <v>Active</v>
      </c>
      <c r="P267" s="19">
        <f t="shared" si="29"/>
        <v>1</v>
      </c>
      <c r="Q267" s="20">
        <f t="shared" si="30"/>
        <v>59752.19</v>
      </c>
      <c r="R267" s="20">
        <f t="shared" si="31"/>
        <v>252501.19</v>
      </c>
      <c r="S267" s="19">
        <f t="shared" si="32"/>
        <v>2020</v>
      </c>
      <c r="T267" s="19">
        <f t="shared" si="33"/>
        <v>30</v>
      </c>
      <c r="U267" s="21" t="str">
        <f t="shared" si="34"/>
        <v>Wednesday</v>
      </c>
    </row>
    <row r="268" spans="1:21" x14ac:dyDescent="0.2">
      <c r="A268" s="15" t="s">
        <v>842</v>
      </c>
      <c r="B268" s="15" t="s">
        <v>843</v>
      </c>
      <c r="C268" s="15" t="s">
        <v>61</v>
      </c>
      <c r="D268" s="15" t="s">
        <v>27</v>
      </c>
      <c r="E268" s="15" t="s">
        <v>36</v>
      </c>
      <c r="F268" s="15" t="s">
        <v>17</v>
      </c>
      <c r="G268" s="15" t="s">
        <v>24</v>
      </c>
      <c r="H268" s="15">
        <v>39</v>
      </c>
      <c r="I268" s="17">
        <v>42819</v>
      </c>
      <c r="J268" s="15">
        <v>135325</v>
      </c>
      <c r="K268" s="15">
        <v>0.14000000000000001</v>
      </c>
      <c r="L268" s="15" t="s">
        <v>19</v>
      </c>
      <c r="M268" s="15" t="s">
        <v>39</v>
      </c>
      <c r="N268" s="17" t="s">
        <v>21</v>
      </c>
      <c r="O268" s="18" t="str">
        <f t="shared" si="28"/>
        <v>Active</v>
      </c>
      <c r="P268" s="19">
        <f t="shared" si="29"/>
        <v>1</v>
      </c>
      <c r="Q268" s="20">
        <f t="shared" si="30"/>
        <v>18945.5</v>
      </c>
      <c r="R268" s="20">
        <f t="shared" si="31"/>
        <v>154270.5</v>
      </c>
      <c r="S268" s="19">
        <f t="shared" si="32"/>
        <v>2017</v>
      </c>
      <c r="T268" s="19">
        <f t="shared" si="33"/>
        <v>12</v>
      </c>
      <c r="U268" s="21" t="str">
        <f t="shared" si="34"/>
        <v>Saturday</v>
      </c>
    </row>
    <row r="269" spans="1:21" x14ac:dyDescent="0.2">
      <c r="A269" s="15" t="s">
        <v>844</v>
      </c>
      <c r="B269" s="15" t="s">
        <v>845</v>
      </c>
      <c r="C269" s="15" t="s">
        <v>42</v>
      </c>
      <c r="D269" s="15" t="s">
        <v>50</v>
      </c>
      <c r="E269" s="15" t="s">
        <v>44</v>
      </c>
      <c r="F269" s="15" t="s">
        <v>17</v>
      </c>
      <c r="G269" s="15" t="s">
        <v>18</v>
      </c>
      <c r="H269" s="15">
        <v>26</v>
      </c>
      <c r="I269" s="17">
        <v>43752</v>
      </c>
      <c r="J269" s="15">
        <v>79356</v>
      </c>
      <c r="K269" s="15">
        <v>0</v>
      </c>
      <c r="L269" s="15" t="s">
        <v>19</v>
      </c>
      <c r="M269" s="15" t="s">
        <v>39</v>
      </c>
      <c r="N269" s="17" t="s">
        <v>21</v>
      </c>
      <c r="O269" s="18" t="str">
        <f t="shared" si="28"/>
        <v>Active</v>
      </c>
      <c r="P269" s="19">
        <f t="shared" si="29"/>
        <v>1</v>
      </c>
      <c r="Q269" s="20">
        <f t="shared" si="30"/>
        <v>0</v>
      </c>
      <c r="R269" s="20">
        <f t="shared" si="31"/>
        <v>79356</v>
      </c>
      <c r="S269" s="19">
        <f t="shared" si="32"/>
        <v>2019</v>
      </c>
      <c r="T269" s="19">
        <f t="shared" si="33"/>
        <v>42</v>
      </c>
      <c r="U269" s="21" t="str">
        <f t="shared" si="34"/>
        <v>Monday</v>
      </c>
    </row>
    <row r="270" spans="1:21" x14ac:dyDescent="0.2">
      <c r="A270" s="15" t="s">
        <v>846</v>
      </c>
      <c r="B270" s="15" t="s">
        <v>847</v>
      </c>
      <c r="C270" s="15" t="s">
        <v>86</v>
      </c>
      <c r="D270" s="15" t="s">
        <v>31</v>
      </c>
      <c r="E270" s="15" t="s">
        <v>36</v>
      </c>
      <c r="F270" s="15" t="s">
        <v>28</v>
      </c>
      <c r="G270" s="15" t="s">
        <v>47</v>
      </c>
      <c r="H270" s="15">
        <v>40</v>
      </c>
      <c r="I270" s="17">
        <v>38540</v>
      </c>
      <c r="J270" s="15">
        <v>74412</v>
      </c>
      <c r="K270" s="15">
        <v>0</v>
      </c>
      <c r="L270" s="15" t="s">
        <v>19</v>
      </c>
      <c r="M270" s="15" t="s">
        <v>63</v>
      </c>
      <c r="N270" s="17" t="s">
        <v>21</v>
      </c>
      <c r="O270" s="18" t="str">
        <f t="shared" si="28"/>
        <v>Active</v>
      </c>
      <c r="P270" s="19">
        <f t="shared" si="29"/>
        <v>1</v>
      </c>
      <c r="Q270" s="20">
        <f t="shared" si="30"/>
        <v>0</v>
      </c>
      <c r="R270" s="20">
        <f t="shared" si="31"/>
        <v>74412</v>
      </c>
      <c r="S270" s="19">
        <f t="shared" si="32"/>
        <v>2005</v>
      </c>
      <c r="T270" s="19">
        <f t="shared" si="33"/>
        <v>28</v>
      </c>
      <c r="U270" s="21" t="str">
        <f t="shared" si="34"/>
        <v>Thursday</v>
      </c>
    </row>
    <row r="271" spans="1:21" x14ac:dyDescent="0.2">
      <c r="A271" s="15" t="s">
        <v>539</v>
      </c>
      <c r="B271" s="15" t="s">
        <v>848</v>
      </c>
      <c r="C271" s="15" t="s">
        <v>56</v>
      </c>
      <c r="D271" s="15" t="s">
        <v>27</v>
      </c>
      <c r="E271" s="15" t="s">
        <v>36</v>
      </c>
      <c r="F271" s="15" t="s">
        <v>17</v>
      </c>
      <c r="G271" s="15" t="s">
        <v>51</v>
      </c>
      <c r="H271" s="15">
        <v>32</v>
      </c>
      <c r="I271" s="17">
        <v>43010</v>
      </c>
      <c r="J271" s="15">
        <v>61886</v>
      </c>
      <c r="K271" s="15">
        <v>0.09</v>
      </c>
      <c r="L271" s="15" t="s">
        <v>52</v>
      </c>
      <c r="M271" s="15" t="s">
        <v>66</v>
      </c>
      <c r="N271" s="17" t="s">
        <v>21</v>
      </c>
      <c r="O271" s="18" t="str">
        <f t="shared" si="28"/>
        <v>Active</v>
      </c>
      <c r="P271" s="19">
        <f t="shared" si="29"/>
        <v>1</v>
      </c>
      <c r="Q271" s="20">
        <f t="shared" si="30"/>
        <v>5569.74</v>
      </c>
      <c r="R271" s="20">
        <f t="shared" si="31"/>
        <v>67455.740000000005</v>
      </c>
      <c r="S271" s="19">
        <f t="shared" si="32"/>
        <v>2017</v>
      </c>
      <c r="T271" s="19">
        <f t="shared" si="33"/>
        <v>40</v>
      </c>
      <c r="U271" s="21" t="str">
        <f t="shared" si="34"/>
        <v>Monday</v>
      </c>
    </row>
    <row r="272" spans="1:21" x14ac:dyDescent="0.2">
      <c r="A272" s="15" t="s">
        <v>211</v>
      </c>
      <c r="B272" s="15" t="s">
        <v>849</v>
      </c>
      <c r="C272" s="15" t="s">
        <v>40</v>
      </c>
      <c r="D272" s="15" t="s">
        <v>65</v>
      </c>
      <c r="E272" s="15" t="s">
        <v>16</v>
      </c>
      <c r="F272" s="15" t="s">
        <v>17</v>
      </c>
      <c r="G272" s="15" t="s">
        <v>24</v>
      </c>
      <c r="H272" s="15">
        <v>58</v>
      </c>
      <c r="I272" s="17">
        <v>37755</v>
      </c>
      <c r="J272" s="15">
        <v>173071</v>
      </c>
      <c r="K272" s="15">
        <v>0.28999999999999998</v>
      </c>
      <c r="L272" s="15" t="s">
        <v>19</v>
      </c>
      <c r="M272" s="15" t="s">
        <v>29</v>
      </c>
      <c r="N272" s="17" t="s">
        <v>21</v>
      </c>
      <c r="O272" s="18" t="str">
        <f t="shared" si="28"/>
        <v>Active</v>
      </c>
      <c r="P272" s="19">
        <f t="shared" si="29"/>
        <v>1</v>
      </c>
      <c r="Q272" s="20">
        <f t="shared" si="30"/>
        <v>50190.59</v>
      </c>
      <c r="R272" s="20">
        <f t="shared" si="31"/>
        <v>223261.59</v>
      </c>
      <c r="S272" s="19">
        <f t="shared" si="32"/>
        <v>2003</v>
      </c>
      <c r="T272" s="19">
        <f t="shared" si="33"/>
        <v>20</v>
      </c>
      <c r="U272" s="21" t="str">
        <f t="shared" si="34"/>
        <v>Wednesday</v>
      </c>
    </row>
    <row r="273" spans="1:21" x14ac:dyDescent="0.2">
      <c r="A273" s="15" t="s">
        <v>299</v>
      </c>
      <c r="B273" s="15" t="s">
        <v>850</v>
      </c>
      <c r="C273" s="15" t="s">
        <v>129</v>
      </c>
      <c r="D273" s="15" t="s">
        <v>31</v>
      </c>
      <c r="E273" s="15" t="s">
        <v>16</v>
      </c>
      <c r="F273" s="15" t="s">
        <v>17</v>
      </c>
      <c r="G273" s="15" t="s">
        <v>18</v>
      </c>
      <c r="H273" s="15">
        <v>58</v>
      </c>
      <c r="I273" s="17">
        <v>34999</v>
      </c>
      <c r="J273" s="15">
        <v>70189</v>
      </c>
      <c r="K273" s="15">
        <v>0</v>
      </c>
      <c r="L273" s="15" t="s">
        <v>19</v>
      </c>
      <c r="M273" s="15" t="s">
        <v>29</v>
      </c>
      <c r="N273" s="17" t="s">
        <v>21</v>
      </c>
      <c r="O273" s="18" t="str">
        <f t="shared" si="28"/>
        <v>Active</v>
      </c>
      <c r="P273" s="19">
        <f t="shared" si="29"/>
        <v>1</v>
      </c>
      <c r="Q273" s="20">
        <f t="shared" si="30"/>
        <v>0</v>
      </c>
      <c r="R273" s="20">
        <f t="shared" si="31"/>
        <v>70189</v>
      </c>
      <c r="S273" s="19">
        <f t="shared" si="32"/>
        <v>1995</v>
      </c>
      <c r="T273" s="19">
        <f t="shared" si="33"/>
        <v>43</v>
      </c>
      <c r="U273" s="21" t="str">
        <f t="shared" si="34"/>
        <v>Friday</v>
      </c>
    </row>
    <row r="274" spans="1:21" x14ac:dyDescent="0.2">
      <c r="A274" s="15" t="s">
        <v>263</v>
      </c>
      <c r="B274" s="15" t="s">
        <v>851</v>
      </c>
      <c r="C274" s="15" t="s">
        <v>14</v>
      </c>
      <c r="D274" s="15" t="s">
        <v>50</v>
      </c>
      <c r="E274" s="15" t="s">
        <v>16</v>
      </c>
      <c r="F274" s="15" t="s">
        <v>17</v>
      </c>
      <c r="G274" s="15" t="s">
        <v>51</v>
      </c>
      <c r="H274" s="15">
        <v>42</v>
      </c>
      <c r="I274" s="17">
        <v>41528</v>
      </c>
      <c r="J274" s="15">
        <v>181452</v>
      </c>
      <c r="K274" s="15">
        <v>0.3</v>
      </c>
      <c r="L274" s="15" t="s">
        <v>19</v>
      </c>
      <c r="M274" s="15" t="s">
        <v>29</v>
      </c>
      <c r="N274" s="17" t="s">
        <v>21</v>
      </c>
      <c r="O274" s="18" t="str">
        <f t="shared" si="28"/>
        <v>Active</v>
      </c>
      <c r="P274" s="19">
        <f t="shared" si="29"/>
        <v>1</v>
      </c>
      <c r="Q274" s="20">
        <f t="shared" si="30"/>
        <v>54435.6</v>
      </c>
      <c r="R274" s="20">
        <f t="shared" si="31"/>
        <v>235887.6</v>
      </c>
      <c r="S274" s="19">
        <f t="shared" si="32"/>
        <v>2013</v>
      </c>
      <c r="T274" s="19">
        <f t="shared" si="33"/>
        <v>37</v>
      </c>
      <c r="U274" s="21" t="str">
        <f t="shared" si="34"/>
        <v>Wednesday</v>
      </c>
    </row>
    <row r="275" spans="1:21" x14ac:dyDescent="0.2">
      <c r="A275" s="15" t="s">
        <v>852</v>
      </c>
      <c r="B275" s="15" t="s">
        <v>853</v>
      </c>
      <c r="C275" s="15" t="s">
        <v>22</v>
      </c>
      <c r="D275" s="15" t="s">
        <v>23</v>
      </c>
      <c r="E275" s="15" t="s">
        <v>44</v>
      </c>
      <c r="F275" s="15" t="s">
        <v>28</v>
      </c>
      <c r="G275" s="15" t="s">
        <v>18</v>
      </c>
      <c r="H275" s="15">
        <v>26</v>
      </c>
      <c r="I275" s="17">
        <v>44267</v>
      </c>
      <c r="J275" s="15">
        <v>70369</v>
      </c>
      <c r="K275" s="15">
        <v>0</v>
      </c>
      <c r="L275" s="15" t="s">
        <v>19</v>
      </c>
      <c r="M275" s="15" t="s">
        <v>63</v>
      </c>
      <c r="N275" s="17" t="s">
        <v>21</v>
      </c>
      <c r="O275" s="18" t="str">
        <f t="shared" si="28"/>
        <v>Active</v>
      </c>
      <c r="P275" s="19">
        <f t="shared" si="29"/>
        <v>1</v>
      </c>
      <c r="Q275" s="20">
        <f t="shared" si="30"/>
        <v>0</v>
      </c>
      <c r="R275" s="20">
        <f t="shared" si="31"/>
        <v>70369</v>
      </c>
      <c r="S275" s="19">
        <f t="shared" si="32"/>
        <v>2021</v>
      </c>
      <c r="T275" s="19">
        <f t="shared" si="33"/>
        <v>11</v>
      </c>
      <c r="U275" s="21" t="str">
        <f t="shared" si="34"/>
        <v>Friday</v>
      </c>
    </row>
    <row r="276" spans="1:21" x14ac:dyDescent="0.2">
      <c r="A276" s="15" t="s">
        <v>854</v>
      </c>
      <c r="B276" s="15" t="s">
        <v>855</v>
      </c>
      <c r="C276" s="15" t="s">
        <v>42</v>
      </c>
      <c r="D276" s="15" t="s">
        <v>65</v>
      </c>
      <c r="E276" s="15" t="s">
        <v>36</v>
      </c>
      <c r="F276" s="15" t="s">
        <v>28</v>
      </c>
      <c r="G276" s="15" t="s">
        <v>51</v>
      </c>
      <c r="H276" s="15">
        <v>38</v>
      </c>
      <c r="I276" s="17">
        <v>39634</v>
      </c>
      <c r="J276" s="15">
        <v>78056</v>
      </c>
      <c r="K276" s="15">
        <v>0</v>
      </c>
      <c r="L276" s="15" t="s">
        <v>52</v>
      </c>
      <c r="M276" s="15" t="s">
        <v>53</v>
      </c>
      <c r="N276" s="17" t="s">
        <v>21</v>
      </c>
      <c r="O276" s="18" t="str">
        <f t="shared" si="28"/>
        <v>Active</v>
      </c>
      <c r="P276" s="19">
        <f t="shared" si="29"/>
        <v>1</v>
      </c>
      <c r="Q276" s="20">
        <f t="shared" si="30"/>
        <v>0</v>
      </c>
      <c r="R276" s="20">
        <f t="shared" si="31"/>
        <v>78056</v>
      </c>
      <c r="S276" s="19">
        <f t="shared" si="32"/>
        <v>2008</v>
      </c>
      <c r="T276" s="19">
        <f t="shared" si="33"/>
        <v>27</v>
      </c>
      <c r="U276" s="21" t="str">
        <f t="shared" si="34"/>
        <v>Saturday</v>
      </c>
    </row>
    <row r="277" spans="1:21" x14ac:dyDescent="0.2">
      <c r="A277" s="15" t="s">
        <v>856</v>
      </c>
      <c r="B277" s="15" t="s">
        <v>857</v>
      </c>
      <c r="C277" s="15" t="s">
        <v>40</v>
      </c>
      <c r="D277" s="15" t="s">
        <v>15</v>
      </c>
      <c r="E277" s="15" t="s">
        <v>16</v>
      </c>
      <c r="F277" s="15" t="s">
        <v>28</v>
      </c>
      <c r="G277" s="15" t="s">
        <v>24</v>
      </c>
      <c r="H277" s="15">
        <v>64</v>
      </c>
      <c r="I277" s="17">
        <v>35187</v>
      </c>
      <c r="J277" s="15">
        <v>189933</v>
      </c>
      <c r="K277" s="15">
        <v>0.23</v>
      </c>
      <c r="L277" s="15" t="s">
        <v>19</v>
      </c>
      <c r="M277" s="15" t="s">
        <v>45</v>
      </c>
      <c r="N277" s="17" t="s">
        <v>21</v>
      </c>
      <c r="O277" s="18" t="str">
        <f t="shared" si="28"/>
        <v>Active</v>
      </c>
      <c r="P277" s="19">
        <f t="shared" si="29"/>
        <v>1</v>
      </c>
      <c r="Q277" s="20">
        <f t="shared" si="30"/>
        <v>43684.590000000004</v>
      </c>
      <c r="R277" s="20">
        <f t="shared" si="31"/>
        <v>233617.59</v>
      </c>
      <c r="S277" s="19">
        <f t="shared" si="32"/>
        <v>1996</v>
      </c>
      <c r="T277" s="19">
        <f t="shared" si="33"/>
        <v>18</v>
      </c>
      <c r="U277" s="21" t="str">
        <f t="shared" si="34"/>
        <v>Thursday</v>
      </c>
    </row>
    <row r="278" spans="1:21" x14ac:dyDescent="0.2">
      <c r="A278" s="15" t="s">
        <v>296</v>
      </c>
      <c r="B278" s="15" t="s">
        <v>858</v>
      </c>
      <c r="C278" s="15" t="s">
        <v>59</v>
      </c>
      <c r="D278" s="15" t="s">
        <v>31</v>
      </c>
      <c r="E278" s="15" t="s">
        <v>44</v>
      </c>
      <c r="F278" s="15" t="s">
        <v>28</v>
      </c>
      <c r="G278" s="15" t="s">
        <v>18</v>
      </c>
      <c r="H278" s="15">
        <v>38</v>
      </c>
      <c r="I278" s="17">
        <v>40360</v>
      </c>
      <c r="J278" s="15">
        <v>78237</v>
      </c>
      <c r="K278" s="15">
        <v>0</v>
      </c>
      <c r="L278" s="15" t="s">
        <v>19</v>
      </c>
      <c r="M278" s="15" t="s">
        <v>39</v>
      </c>
      <c r="N278" s="17" t="s">
        <v>21</v>
      </c>
      <c r="O278" s="18" t="str">
        <f t="shared" si="28"/>
        <v>Active</v>
      </c>
      <c r="P278" s="19">
        <f t="shared" si="29"/>
        <v>1</v>
      </c>
      <c r="Q278" s="20">
        <f t="shared" si="30"/>
        <v>0</v>
      </c>
      <c r="R278" s="20">
        <f t="shared" si="31"/>
        <v>78237</v>
      </c>
      <c r="S278" s="19">
        <f t="shared" si="32"/>
        <v>2010</v>
      </c>
      <c r="T278" s="19">
        <f t="shared" si="33"/>
        <v>27</v>
      </c>
      <c r="U278" s="21" t="str">
        <f t="shared" si="34"/>
        <v>Thursday</v>
      </c>
    </row>
    <row r="279" spans="1:21" x14ac:dyDescent="0.2">
      <c r="A279" s="15" t="s">
        <v>859</v>
      </c>
      <c r="B279" s="15" t="s">
        <v>860</v>
      </c>
      <c r="C279" s="15" t="s">
        <v>68</v>
      </c>
      <c r="D279" s="15" t="s">
        <v>65</v>
      </c>
      <c r="E279" s="15" t="s">
        <v>16</v>
      </c>
      <c r="F279" s="15" t="s">
        <v>17</v>
      </c>
      <c r="G279" s="15" t="s">
        <v>51</v>
      </c>
      <c r="H279" s="15">
        <v>55</v>
      </c>
      <c r="I279" s="17">
        <v>35242</v>
      </c>
      <c r="J279" s="15">
        <v>48687</v>
      </c>
      <c r="K279" s="15">
        <v>0</v>
      </c>
      <c r="L279" s="15" t="s">
        <v>52</v>
      </c>
      <c r="M279" s="15" t="s">
        <v>66</v>
      </c>
      <c r="N279" s="17" t="s">
        <v>21</v>
      </c>
      <c r="O279" s="18" t="str">
        <f t="shared" si="28"/>
        <v>Active</v>
      </c>
      <c r="P279" s="19">
        <f t="shared" si="29"/>
        <v>1</v>
      </c>
      <c r="Q279" s="20">
        <f t="shared" si="30"/>
        <v>0</v>
      </c>
      <c r="R279" s="20">
        <f t="shared" si="31"/>
        <v>48687</v>
      </c>
      <c r="S279" s="19">
        <f t="shared" si="32"/>
        <v>1996</v>
      </c>
      <c r="T279" s="19">
        <f t="shared" si="33"/>
        <v>26</v>
      </c>
      <c r="U279" s="21" t="str">
        <f t="shared" si="34"/>
        <v>Wednesday</v>
      </c>
    </row>
    <row r="280" spans="1:21" x14ac:dyDescent="0.2">
      <c r="A280" s="15" t="s">
        <v>861</v>
      </c>
      <c r="B280" s="15" t="s">
        <v>862</v>
      </c>
      <c r="C280" s="15" t="s">
        <v>61</v>
      </c>
      <c r="D280" s="15" t="s">
        <v>43</v>
      </c>
      <c r="E280" s="15" t="s">
        <v>36</v>
      </c>
      <c r="F280" s="15" t="s">
        <v>17</v>
      </c>
      <c r="G280" s="15" t="s">
        <v>51</v>
      </c>
      <c r="H280" s="15">
        <v>45</v>
      </c>
      <c r="I280" s="17">
        <v>38218</v>
      </c>
      <c r="J280" s="15">
        <v>121065</v>
      </c>
      <c r="K280" s="15">
        <v>0.15</v>
      </c>
      <c r="L280" s="15" t="s">
        <v>52</v>
      </c>
      <c r="M280" s="15" t="s">
        <v>66</v>
      </c>
      <c r="N280" s="17" t="s">
        <v>21</v>
      </c>
      <c r="O280" s="18" t="str">
        <f t="shared" si="28"/>
        <v>Active</v>
      </c>
      <c r="P280" s="19">
        <f t="shared" si="29"/>
        <v>1</v>
      </c>
      <c r="Q280" s="20">
        <f t="shared" si="30"/>
        <v>18159.75</v>
      </c>
      <c r="R280" s="20">
        <f t="shared" si="31"/>
        <v>139224.75</v>
      </c>
      <c r="S280" s="19">
        <f t="shared" si="32"/>
        <v>2004</v>
      </c>
      <c r="T280" s="19">
        <f t="shared" si="33"/>
        <v>34</v>
      </c>
      <c r="U280" s="21" t="str">
        <f t="shared" si="34"/>
        <v>Thursday</v>
      </c>
    </row>
    <row r="281" spans="1:21" x14ac:dyDescent="0.2">
      <c r="A281" s="15" t="s">
        <v>863</v>
      </c>
      <c r="B281" s="15" t="s">
        <v>864</v>
      </c>
      <c r="C281" s="15" t="s">
        <v>42</v>
      </c>
      <c r="D281" s="15" t="s">
        <v>50</v>
      </c>
      <c r="E281" s="15" t="s">
        <v>32</v>
      </c>
      <c r="F281" s="15" t="s">
        <v>28</v>
      </c>
      <c r="G281" s="15" t="s">
        <v>47</v>
      </c>
      <c r="H281" s="15">
        <v>43</v>
      </c>
      <c r="I281" s="17">
        <v>38093</v>
      </c>
      <c r="J281" s="15">
        <v>94246</v>
      </c>
      <c r="K281" s="15">
        <v>0</v>
      </c>
      <c r="L281" s="15" t="s">
        <v>19</v>
      </c>
      <c r="M281" s="15" t="s">
        <v>25</v>
      </c>
      <c r="N281" s="17" t="s">
        <v>21</v>
      </c>
      <c r="O281" s="18" t="str">
        <f t="shared" si="28"/>
        <v>Active</v>
      </c>
      <c r="P281" s="19">
        <f t="shared" si="29"/>
        <v>1</v>
      </c>
      <c r="Q281" s="20">
        <f t="shared" si="30"/>
        <v>0</v>
      </c>
      <c r="R281" s="20">
        <f t="shared" si="31"/>
        <v>94246</v>
      </c>
      <c r="S281" s="19">
        <f t="shared" si="32"/>
        <v>2004</v>
      </c>
      <c r="T281" s="19">
        <f t="shared" si="33"/>
        <v>16</v>
      </c>
      <c r="U281" s="21" t="str">
        <f t="shared" si="34"/>
        <v>Friday</v>
      </c>
    </row>
    <row r="282" spans="1:21" x14ac:dyDescent="0.2">
      <c r="A282" s="15" t="s">
        <v>155</v>
      </c>
      <c r="B282" s="15" t="s">
        <v>865</v>
      </c>
      <c r="C282" s="15" t="s">
        <v>76</v>
      </c>
      <c r="D282" s="15" t="s">
        <v>27</v>
      </c>
      <c r="E282" s="15" t="s">
        <v>36</v>
      </c>
      <c r="F282" s="15" t="s">
        <v>17</v>
      </c>
      <c r="G282" s="15" t="s">
        <v>24</v>
      </c>
      <c r="H282" s="15">
        <v>34</v>
      </c>
      <c r="I282" s="17">
        <v>42512</v>
      </c>
      <c r="J282" s="15">
        <v>44614</v>
      </c>
      <c r="K282" s="15">
        <v>0</v>
      </c>
      <c r="L282" s="15" t="s">
        <v>19</v>
      </c>
      <c r="M282" s="15" t="s">
        <v>45</v>
      </c>
      <c r="N282" s="17" t="s">
        <v>21</v>
      </c>
      <c r="O282" s="18" t="str">
        <f t="shared" si="28"/>
        <v>Active</v>
      </c>
      <c r="P282" s="19">
        <f t="shared" si="29"/>
        <v>1</v>
      </c>
      <c r="Q282" s="20">
        <f t="shared" si="30"/>
        <v>0</v>
      </c>
      <c r="R282" s="20">
        <f t="shared" si="31"/>
        <v>44614</v>
      </c>
      <c r="S282" s="19">
        <f t="shared" si="32"/>
        <v>2016</v>
      </c>
      <c r="T282" s="19">
        <f t="shared" si="33"/>
        <v>22</v>
      </c>
      <c r="U282" s="21" t="str">
        <f t="shared" si="34"/>
        <v>Sunday</v>
      </c>
    </row>
    <row r="283" spans="1:21" x14ac:dyDescent="0.2">
      <c r="A283" s="15" t="s">
        <v>866</v>
      </c>
      <c r="B283" s="15" t="s">
        <v>867</v>
      </c>
      <c r="C283" s="15" t="s">
        <v>14</v>
      </c>
      <c r="D283" s="15" t="s">
        <v>27</v>
      </c>
      <c r="E283" s="15" t="s">
        <v>16</v>
      </c>
      <c r="F283" s="15" t="s">
        <v>28</v>
      </c>
      <c r="G283" s="15" t="s">
        <v>24</v>
      </c>
      <c r="H283" s="15">
        <v>40</v>
      </c>
      <c r="I283" s="17">
        <v>44143</v>
      </c>
      <c r="J283" s="15">
        <v>234469</v>
      </c>
      <c r="K283" s="15">
        <v>0.31</v>
      </c>
      <c r="L283" s="15" t="s">
        <v>33</v>
      </c>
      <c r="M283" s="15" t="s">
        <v>34</v>
      </c>
      <c r="N283" s="17" t="s">
        <v>21</v>
      </c>
      <c r="O283" s="18" t="str">
        <f t="shared" si="28"/>
        <v>Active</v>
      </c>
      <c r="P283" s="19">
        <f t="shared" si="29"/>
        <v>1</v>
      </c>
      <c r="Q283" s="20">
        <f t="shared" si="30"/>
        <v>72685.39</v>
      </c>
      <c r="R283" s="20">
        <f t="shared" si="31"/>
        <v>307154.39</v>
      </c>
      <c r="S283" s="19">
        <f t="shared" si="32"/>
        <v>2020</v>
      </c>
      <c r="T283" s="19">
        <f t="shared" si="33"/>
        <v>46</v>
      </c>
      <c r="U283" s="21" t="str">
        <f t="shared" si="34"/>
        <v>Sunday</v>
      </c>
    </row>
    <row r="284" spans="1:21" x14ac:dyDescent="0.2">
      <c r="A284" s="15" t="s">
        <v>868</v>
      </c>
      <c r="B284" s="15" t="s">
        <v>132</v>
      </c>
      <c r="C284" s="15" t="s">
        <v>59</v>
      </c>
      <c r="D284" s="15" t="s">
        <v>31</v>
      </c>
      <c r="E284" s="15" t="s">
        <v>16</v>
      </c>
      <c r="F284" s="15" t="s">
        <v>28</v>
      </c>
      <c r="G284" s="15" t="s">
        <v>51</v>
      </c>
      <c r="H284" s="15">
        <v>52</v>
      </c>
      <c r="I284" s="17">
        <v>44022</v>
      </c>
      <c r="J284" s="15">
        <v>88272</v>
      </c>
      <c r="K284" s="15">
        <v>0</v>
      </c>
      <c r="L284" s="15" t="s">
        <v>52</v>
      </c>
      <c r="M284" s="15" t="s">
        <v>53</v>
      </c>
      <c r="N284" s="17" t="s">
        <v>21</v>
      </c>
      <c r="O284" s="18" t="str">
        <f t="shared" si="28"/>
        <v>Active</v>
      </c>
      <c r="P284" s="19">
        <f t="shared" si="29"/>
        <v>1</v>
      </c>
      <c r="Q284" s="20">
        <f t="shared" si="30"/>
        <v>0</v>
      </c>
      <c r="R284" s="20">
        <f t="shared" si="31"/>
        <v>88272</v>
      </c>
      <c r="S284" s="19">
        <f t="shared" si="32"/>
        <v>2020</v>
      </c>
      <c r="T284" s="19">
        <f t="shared" si="33"/>
        <v>28</v>
      </c>
      <c r="U284" s="21" t="str">
        <f t="shared" si="34"/>
        <v>Friday</v>
      </c>
    </row>
    <row r="285" spans="1:21" x14ac:dyDescent="0.2">
      <c r="A285" s="15" t="s">
        <v>869</v>
      </c>
      <c r="B285" s="15" t="s">
        <v>870</v>
      </c>
      <c r="C285" s="15" t="s">
        <v>64</v>
      </c>
      <c r="D285" s="15" t="s">
        <v>15</v>
      </c>
      <c r="E285" s="15" t="s">
        <v>32</v>
      </c>
      <c r="F285" s="15" t="s">
        <v>28</v>
      </c>
      <c r="G285" s="15" t="s">
        <v>24</v>
      </c>
      <c r="H285" s="15">
        <v>52</v>
      </c>
      <c r="I285" s="17">
        <v>42992</v>
      </c>
      <c r="J285" s="15">
        <v>74449</v>
      </c>
      <c r="K285" s="15">
        <v>0</v>
      </c>
      <c r="L285" s="15" t="s">
        <v>33</v>
      </c>
      <c r="M285" s="15" t="s">
        <v>60</v>
      </c>
      <c r="N285" s="17" t="s">
        <v>21</v>
      </c>
      <c r="O285" s="18" t="str">
        <f t="shared" si="28"/>
        <v>Active</v>
      </c>
      <c r="P285" s="19">
        <f t="shared" si="29"/>
        <v>1</v>
      </c>
      <c r="Q285" s="20">
        <f t="shared" si="30"/>
        <v>0</v>
      </c>
      <c r="R285" s="20">
        <f t="shared" si="31"/>
        <v>74449</v>
      </c>
      <c r="S285" s="19">
        <f t="shared" si="32"/>
        <v>2017</v>
      </c>
      <c r="T285" s="19">
        <f t="shared" si="33"/>
        <v>37</v>
      </c>
      <c r="U285" s="21" t="str">
        <f t="shared" si="34"/>
        <v>Thursday</v>
      </c>
    </row>
    <row r="286" spans="1:21" x14ac:dyDescent="0.2">
      <c r="A286" s="15" t="s">
        <v>871</v>
      </c>
      <c r="B286" s="15" t="s">
        <v>872</v>
      </c>
      <c r="C286" s="15" t="s">
        <v>14</v>
      </c>
      <c r="D286" s="15" t="s">
        <v>31</v>
      </c>
      <c r="E286" s="15" t="s">
        <v>44</v>
      </c>
      <c r="F286" s="15" t="s">
        <v>28</v>
      </c>
      <c r="G286" s="15" t="s">
        <v>24</v>
      </c>
      <c r="H286" s="15">
        <v>47</v>
      </c>
      <c r="I286" s="17">
        <v>41071</v>
      </c>
      <c r="J286" s="15">
        <v>222941</v>
      </c>
      <c r="K286" s="15">
        <v>0.39</v>
      </c>
      <c r="L286" s="15" t="s">
        <v>33</v>
      </c>
      <c r="M286" s="15" t="s">
        <v>60</v>
      </c>
      <c r="N286" s="17" t="s">
        <v>21</v>
      </c>
      <c r="O286" s="18" t="str">
        <f t="shared" si="28"/>
        <v>Active</v>
      </c>
      <c r="P286" s="19">
        <f t="shared" si="29"/>
        <v>1</v>
      </c>
      <c r="Q286" s="20">
        <f t="shared" si="30"/>
        <v>86946.99</v>
      </c>
      <c r="R286" s="20">
        <f t="shared" si="31"/>
        <v>309887.99</v>
      </c>
      <c r="S286" s="19">
        <f t="shared" si="32"/>
        <v>2012</v>
      </c>
      <c r="T286" s="19">
        <f t="shared" si="33"/>
        <v>24</v>
      </c>
      <c r="U286" s="21" t="str">
        <f t="shared" si="34"/>
        <v>Monday</v>
      </c>
    </row>
    <row r="287" spans="1:21" x14ac:dyDescent="0.2">
      <c r="A287" s="15" t="s">
        <v>394</v>
      </c>
      <c r="B287" s="15" t="s">
        <v>873</v>
      </c>
      <c r="C287" s="15" t="s">
        <v>68</v>
      </c>
      <c r="D287" s="15" t="s">
        <v>43</v>
      </c>
      <c r="E287" s="15" t="s">
        <v>36</v>
      </c>
      <c r="F287" s="15" t="s">
        <v>17</v>
      </c>
      <c r="G287" s="15" t="s">
        <v>24</v>
      </c>
      <c r="H287" s="15">
        <v>65</v>
      </c>
      <c r="I287" s="17">
        <v>41543</v>
      </c>
      <c r="J287" s="15">
        <v>50341</v>
      </c>
      <c r="K287" s="15">
        <v>0</v>
      </c>
      <c r="L287" s="15" t="s">
        <v>33</v>
      </c>
      <c r="M287" s="15" t="s">
        <v>60</v>
      </c>
      <c r="N287" s="17" t="s">
        <v>21</v>
      </c>
      <c r="O287" s="18" t="str">
        <f t="shared" si="28"/>
        <v>Active</v>
      </c>
      <c r="P287" s="19">
        <f t="shared" si="29"/>
        <v>1</v>
      </c>
      <c r="Q287" s="20">
        <f t="shared" si="30"/>
        <v>0</v>
      </c>
      <c r="R287" s="20">
        <f t="shared" si="31"/>
        <v>50341</v>
      </c>
      <c r="S287" s="19">
        <f t="shared" si="32"/>
        <v>2013</v>
      </c>
      <c r="T287" s="19">
        <f t="shared" si="33"/>
        <v>39</v>
      </c>
      <c r="U287" s="21" t="str">
        <f t="shared" si="34"/>
        <v>Thursday</v>
      </c>
    </row>
    <row r="288" spans="1:21" x14ac:dyDescent="0.2">
      <c r="A288" s="15" t="s">
        <v>874</v>
      </c>
      <c r="B288" s="15" t="s">
        <v>875</v>
      </c>
      <c r="C288" s="15" t="s">
        <v>22</v>
      </c>
      <c r="D288" s="15" t="s">
        <v>23</v>
      </c>
      <c r="E288" s="15" t="s">
        <v>32</v>
      </c>
      <c r="F288" s="15" t="s">
        <v>17</v>
      </c>
      <c r="G288" s="15" t="s">
        <v>51</v>
      </c>
      <c r="H288" s="15">
        <v>31</v>
      </c>
      <c r="I288" s="17">
        <v>44297</v>
      </c>
      <c r="J288" s="15">
        <v>72235</v>
      </c>
      <c r="K288" s="15">
        <v>0</v>
      </c>
      <c r="L288" s="15" t="s">
        <v>52</v>
      </c>
      <c r="M288" s="15" t="s">
        <v>81</v>
      </c>
      <c r="N288" s="17" t="s">
        <v>21</v>
      </c>
      <c r="O288" s="18" t="str">
        <f t="shared" si="28"/>
        <v>Active</v>
      </c>
      <c r="P288" s="19">
        <f t="shared" si="29"/>
        <v>1</v>
      </c>
      <c r="Q288" s="20">
        <f t="shared" si="30"/>
        <v>0</v>
      </c>
      <c r="R288" s="20">
        <f t="shared" si="31"/>
        <v>72235</v>
      </c>
      <c r="S288" s="19">
        <f t="shared" si="32"/>
        <v>2021</v>
      </c>
      <c r="T288" s="19">
        <f t="shared" si="33"/>
        <v>16</v>
      </c>
      <c r="U288" s="21" t="str">
        <f t="shared" si="34"/>
        <v>Sunday</v>
      </c>
    </row>
    <row r="289" spans="1:21" x14ac:dyDescent="0.2">
      <c r="A289" s="15" t="s">
        <v>876</v>
      </c>
      <c r="B289" s="15" t="s">
        <v>877</v>
      </c>
      <c r="C289" s="15" t="s">
        <v>42</v>
      </c>
      <c r="D289" s="15" t="s">
        <v>65</v>
      </c>
      <c r="E289" s="15" t="s">
        <v>32</v>
      </c>
      <c r="F289" s="15" t="s">
        <v>17</v>
      </c>
      <c r="G289" s="15" t="s">
        <v>51</v>
      </c>
      <c r="H289" s="15">
        <v>41</v>
      </c>
      <c r="I289" s="17">
        <v>42533</v>
      </c>
      <c r="J289" s="15">
        <v>70165</v>
      </c>
      <c r="K289" s="15">
        <v>0</v>
      </c>
      <c r="L289" s="15" t="s">
        <v>19</v>
      </c>
      <c r="M289" s="15" t="s">
        <v>29</v>
      </c>
      <c r="N289" s="17" t="s">
        <v>21</v>
      </c>
      <c r="O289" s="18" t="str">
        <f t="shared" si="28"/>
        <v>Active</v>
      </c>
      <c r="P289" s="19">
        <f t="shared" si="29"/>
        <v>1</v>
      </c>
      <c r="Q289" s="20">
        <f t="shared" si="30"/>
        <v>0</v>
      </c>
      <c r="R289" s="20">
        <f t="shared" si="31"/>
        <v>70165</v>
      </c>
      <c r="S289" s="19">
        <f t="shared" si="32"/>
        <v>2016</v>
      </c>
      <c r="T289" s="19">
        <f t="shared" si="33"/>
        <v>25</v>
      </c>
      <c r="U289" s="21" t="str">
        <f t="shared" si="34"/>
        <v>Sunday</v>
      </c>
    </row>
    <row r="290" spans="1:21" x14ac:dyDescent="0.2">
      <c r="A290" s="15" t="s">
        <v>878</v>
      </c>
      <c r="B290" s="15" t="s">
        <v>879</v>
      </c>
      <c r="C290" s="15" t="s">
        <v>61</v>
      </c>
      <c r="D290" s="15" t="s">
        <v>43</v>
      </c>
      <c r="E290" s="15" t="s">
        <v>44</v>
      </c>
      <c r="F290" s="15" t="s">
        <v>28</v>
      </c>
      <c r="G290" s="15" t="s">
        <v>18</v>
      </c>
      <c r="H290" s="15">
        <v>30</v>
      </c>
      <c r="I290" s="17">
        <v>44030</v>
      </c>
      <c r="J290" s="15">
        <v>148485</v>
      </c>
      <c r="K290" s="15">
        <v>0.15</v>
      </c>
      <c r="L290" s="15" t="s">
        <v>19</v>
      </c>
      <c r="M290" s="15" t="s">
        <v>45</v>
      </c>
      <c r="N290" s="17" t="s">
        <v>21</v>
      </c>
      <c r="O290" s="18" t="str">
        <f t="shared" si="28"/>
        <v>Active</v>
      </c>
      <c r="P290" s="19">
        <f t="shared" si="29"/>
        <v>1</v>
      </c>
      <c r="Q290" s="20">
        <f t="shared" si="30"/>
        <v>22272.75</v>
      </c>
      <c r="R290" s="20">
        <f t="shared" si="31"/>
        <v>170757.75</v>
      </c>
      <c r="S290" s="19">
        <f t="shared" si="32"/>
        <v>2020</v>
      </c>
      <c r="T290" s="19">
        <f t="shared" si="33"/>
        <v>29</v>
      </c>
      <c r="U290" s="21" t="str">
        <f t="shared" si="34"/>
        <v>Saturday</v>
      </c>
    </row>
    <row r="291" spans="1:21" x14ac:dyDescent="0.2">
      <c r="A291" s="15" t="s">
        <v>880</v>
      </c>
      <c r="B291" s="15" t="s">
        <v>881</v>
      </c>
      <c r="C291" s="15" t="s">
        <v>55</v>
      </c>
      <c r="D291" s="15" t="s">
        <v>27</v>
      </c>
      <c r="E291" s="15" t="s">
        <v>36</v>
      </c>
      <c r="F291" s="15" t="s">
        <v>17</v>
      </c>
      <c r="G291" s="15" t="s">
        <v>24</v>
      </c>
      <c r="H291" s="15">
        <v>58</v>
      </c>
      <c r="I291" s="17">
        <v>38521</v>
      </c>
      <c r="J291" s="15">
        <v>86089</v>
      </c>
      <c r="K291" s="15">
        <v>0</v>
      </c>
      <c r="L291" s="15" t="s">
        <v>19</v>
      </c>
      <c r="M291" s="15" t="s">
        <v>20</v>
      </c>
      <c r="N291" s="17" t="s">
        <v>21</v>
      </c>
      <c r="O291" s="18" t="str">
        <f t="shared" si="28"/>
        <v>Active</v>
      </c>
      <c r="P291" s="19">
        <f t="shared" si="29"/>
        <v>1</v>
      </c>
      <c r="Q291" s="20">
        <f t="shared" si="30"/>
        <v>0</v>
      </c>
      <c r="R291" s="20">
        <f t="shared" si="31"/>
        <v>86089</v>
      </c>
      <c r="S291" s="19">
        <f t="shared" si="32"/>
        <v>2005</v>
      </c>
      <c r="T291" s="19">
        <f t="shared" si="33"/>
        <v>25</v>
      </c>
      <c r="U291" s="21" t="str">
        <f t="shared" si="34"/>
        <v>Saturday</v>
      </c>
    </row>
    <row r="292" spans="1:21" x14ac:dyDescent="0.2">
      <c r="A292" s="15" t="s">
        <v>882</v>
      </c>
      <c r="B292" s="15" t="s">
        <v>883</v>
      </c>
      <c r="C292" s="15" t="s">
        <v>97</v>
      </c>
      <c r="D292" s="15" t="s">
        <v>31</v>
      </c>
      <c r="E292" s="15" t="s">
        <v>16</v>
      </c>
      <c r="F292" s="15" t="s">
        <v>28</v>
      </c>
      <c r="G292" s="15" t="s">
        <v>51</v>
      </c>
      <c r="H292" s="15">
        <v>54</v>
      </c>
      <c r="I292" s="17">
        <v>39382</v>
      </c>
      <c r="J292" s="15">
        <v>106313</v>
      </c>
      <c r="K292" s="15">
        <v>0.15</v>
      </c>
      <c r="L292" s="15" t="s">
        <v>19</v>
      </c>
      <c r="M292" s="15" t="s">
        <v>20</v>
      </c>
      <c r="N292" s="17" t="s">
        <v>21</v>
      </c>
      <c r="O292" s="18" t="str">
        <f t="shared" si="28"/>
        <v>Active</v>
      </c>
      <c r="P292" s="19">
        <f t="shared" si="29"/>
        <v>1</v>
      </c>
      <c r="Q292" s="20">
        <f t="shared" si="30"/>
        <v>15946.949999999999</v>
      </c>
      <c r="R292" s="20">
        <f t="shared" si="31"/>
        <v>122259.95</v>
      </c>
      <c r="S292" s="19">
        <f t="shared" si="32"/>
        <v>2007</v>
      </c>
      <c r="T292" s="19">
        <f t="shared" si="33"/>
        <v>43</v>
      </c>
      <c r="U292" s="21" t="str">
        <f t="shared" si="34"/>
        <v>Saturday</v>
      </c>
    </row>
    <row r="293" spans="1:21" x14ac:dyDescent="0.2">
      <c r="A293" s="15" t="s">
        <v>199</v>
      </c>
      <c r="B293" s="15" t="s">
        <v>884</v>
      </c>
      <c r="C293" s="15" t="s">
        <v>68</v>
      </c>
      <c r="D293" s="15" t="s">
        <v>43</v>
      </c>
      <c r="E293" s="15" t="s">
        <v>16</v>
      </c>
      <c r="F293" s="15" t="s">
        <v>17</v>
      </c>
      <c r="G293" s="15" t="s">
        <v>24</v>
      </c>
      <c r="H293" s="15">
        <v>40</v>
      </c>
      <c r="I293" s="17">
        <v>44251</v>
      </c>
      <c r="J293" s="15">
        <v>46833</v>
      </c>
      <c r="K293" s="15">
        <v>0</v>
      </c>
      <c r="L293" s="15" t="s">
        <v>33</v>
      </c>
      <c r="M293" s="15" t="s">
        <v>34</v>
      </c>
      <c r="N293" s="17">
        <v>44510</v>
      </c>
      <c r="O293" s="18" t="str">
        <f t="shared" si="28"/>
        <v>Non-Active</v>
      </c>
      <c r="P293" s="19">
        <f t="shared" si="29"/>
        <v>0</v>
      </c>
      <c r="Q293" s="20">
        <f t="shared" si="30"/>
        <v>0</v>
      </c>
      <c r="R293" s="20">
        <f t="shared" si="31"/>
        <v>46833</v>
      </c>
      <c r="S293" s="19">
        <f t="shared" si="32"/>
        <v>2021</v>
      </c>
      <c r="T293" s="19">
        <f t="shared" si="33"/>
        <v>9</v>
      </c>
      <c r="U293" s="21" t="str">
        <f t="shared" si="34"/>
        <v>Wednesday</v>
      </c>
    </row>
    <row r="294" spans="1:21" x14ac:dyDescent="0.2">
      <c r="A294" s="15" t="s">
        <v>294</v>
      </c>
      <c r="B294" s="15" t="s">
        <v>885</v>
      </c>
      <c r="C294" s="15" t="s">
        <v>40</v>
      </c>
      <c r="D294" s="15" t="s">
        <v>15</v>
      </c>
      <c r="E294" s="15" t="s">
        <v>16</v>
      </c>
      <c r="F294" s="15" t="s">
        <v>17</v>
      </c>
      <c r="G294" s="15" t="s">
        <v>24</v>
      </c>
      <c r="H294" s="15">
        <v>63</v>
      </c>
      <c r="I294" s="17">
        <v>36826</v>
      </c>
      <c r="J294" s="15">
        <v>155320</v>
      </c>
      <c r="K294" s="15">
        <v>0.17</v>
      </c>
      <c r="L294" s="15" t="s">
        <v>33</v>
      </c>
      <c r="M294" s="15" t="s">
        <v>80</v>
      </c>
      <c r="N294" s="17" t="s">
        <v>21</v>
      </c>
      <c r="O294" s="18" t="str">
        <f t="shared" si="28"/>
        <v>Active</v>
      </c>
      <c r="P294" s="19">
        <f t="shared" si="29"/>
        <v>1</v>
      </c>
      <c r="Q294" s="20">
        <f t="shared" si="30"/>
        <v>26404.400000000001</v>
      </c>
      <c r="R294" s="20">
        <f t="shared" si="31"/>
        <v>181724.4</v>
      </c>
      <c r="S294" s="19">
        <f t="shared" si="32"/>
        <v>2000</v>
      </c>
      <c r="T294" s="19">
        <f t="shared" si="33"/>
        <v>44</v>
      </c>
      <c r="U294" s="21" t="str">
        <f t="shared" si="34"/>
        <v>Friday</v>
      </c>
    </row>
    <row r="295" spans="1:21" x14ac:dyDescent="0.2">
      <c r="A295" s="15" t="s">
        <v>886</v>
      </c>
      <c r="B295" s="15" t="s">
        <v>887</v>
      </c>
      <c r="C295" s="15" t="s">
        <v>42</v>
      </c>
      <c r="D295" s="15" t="s">
        <v>65</v>
      </c>
      <c r="E295" s="15" t="s">
        <v>36</v>
      </c>
      <c r="F295" s="15" t="s">
        <v>28</v>
      </c>
      <c r="G295" s="15" t="s">
        <v>24</v>
      </c>
      <c r="H295" s="15">
        <v>40</v>
      </c>
      <c r="I295" s="17">
        <v>42384</v>
      </c>
      <c r="J295" s="15">
        <v>89984</v>
      </c>
      <c r="K295" s="15">
        <v>0</v>
      </c>
      <c r="L295" s="15" t="s">
        <v>33</v>
      </c>
      <c r="M295" s="15" t="s">
        <v>34</v>
      </c>
      <c r="N295" s="17" t="s">
        <v>21</v>
      </c>
      <c r="O295" s="18" t="str">
        <f t="shared" si="28"/>
        <v>Active</v>
      </c>
      <c r="P295" s="19">
        <f t="shared" si="29"/>
        <v>1</v>
      </c>
      <c r="Q295" s="20">
        <f t="shared" si="30"/>
        <v>0</v>
      </c>
      <c r="R295" s="20">
        <f t="shared" si="31"/>
        <v>89984</v>
      </c>
      <c r="S295" s="19">
        <f t="shared" si="32"/>
        <v>2016</v>
      </c>
      <c r="T295" s="19">
        <f t="shared" si="33"/>
        <v>3</v>
      </c>
      <c r="U295" s="21" t="str">
        <f t="shared" si="34"/>
        <v>Friday</v>
      </c>
    </row>
    <row r="296" spans="1:21" x14ac:dyDescent="0.2">
      <c r="A296" s="15" t="s">
        <v>888</v>
      </c>
      <c r="B296" s="15" t="s">
        <v>889</v>
      </c>
      <c r="C296" s="15" t="s">
        <v>97</v>
      </c>
      <c r="D296" s="15" t="s">
        <v>31</v>
      </c>
      <c r="E296" s="15" t="s">
        <v>44</v>
      </c>
      <c r="F296" s="15" t="s">
        <v>17</v>
      </c>
      <c r="G296" s="15" t="s">
        <v>24</v>
      </c>
      <c r="H296" s="15">
        <v>65</v>
      </c>
      <c r="I296" s="17">
        <v>38792</v>
      </c>
      <c r="J296" s="15">
        <v>83756</v>
      </c>
      <c r="K296" s="15">
        <v>0.14000000000000001</v>
      </c>
      <c r="L296" s="15" t="s">
        <v>33</v>
      </c>
      <c r="M296" s="15" t="s">
        <v>74</v>
      </c>
      <c r="N296" s="17" t="s">
        <v>21</v>
      </c>
      <c r="O296" s="18" t="str">
        <f t="shared" si="28"/>
        <v>Active</v>
      </c>
      <c r="P296" s="19">
        <f t="shared" si="29"/>
        <v>1</v>
      </c>
      <c r="Q296" s="20">
        <f t="shared" si="30"/>
        <v>11725.840000000002</v>
      </c>
      <c r="R296" s="20">
        <f t="shared" si="31"/>
        <v>95481.84</v>
      </c>
      <c r="S296" s="19">
        <f t="shared" si="32"/>
        <v>2006</v>
      </c>
      <c r="T296" s="19">
        <f t="shared" si="33"/>
        <v>11</v>
      </c>
      <c r="U296" s="21" t="str">
        <f t="shared" si="34"/>
        <v>Thursday</v>
      </c>
    </row>
    <row r="297" spans="1:21" x14ac:dyDescent="0.2">
      <c r="A297" s="15" t="s">
        <v>890</v>
      </c>
      <c r="B297" s="15" t="s">
        <v>891</v>
      </c>
      <c r="C297" s="15" t="s">
        <v>40</v>
      </c>
      <c r="D297" s="15" t="s">
        <v>23</v>
      </c>
      <c r="E297" s="15" t="s">
        <v>32</v>
      </c>
      <c r="F297" s="15" t="s">
        <v>17</v>
      </c>
      <c r="G297" s="15" t="s">
        <v>24</v>
      </c>
      <c r="H297" s="15">
        <v>57</v>
      </c>
      <c r="I297" s="17">
        <v>42667</v>
      </c>
      <c r="J297" s="15">
        <v>176324</v>
      </c>
      <c r="K297" s="15">
        <v>0.23</v>
      </c>
      <c r="L297" s="15" t="s">
        <v>33</v>
      </c>
      <c r="M297" s="15" t="s">
        <v>74</v>
      </c>
      <c r="N297" s="17" t="s">
        <v>21</v>
      </c>
      <c r="O297" s="18" t="str">
        <f t="shared" si="28"/>
        <v>Active</v>
      </c>
      <c r="P297" s="19">
        <f t="shared" si="29"/>
        <v>1</v>
      </c>
      <c r="Q297" s="20">
        <f t="shared" si="30"/>
        <v>40554.520000000004</v>
      </c>
      <c r="R297" s="20">
        <f t="shared" si="31"/>
        <v>216878.52000000002</v>
      </c>
      <c r="S297" s="19">
        <f t="shared" si="32"/>
        <v>2016</v>
      </c>
      <c r="T297" s="19">
        <f t="shared" si="33"/>
        <v>44</v>
      </c>
      <c r="U297" s="21" t="str">
        <f t="shared" si="34"/>
        <v>Monday</v>
      </c>
    </row>
    <row r="298" spans="1:21" x14ac:dyDescent="0.2">
      <c r="A298" s="15" t="s">
        <v>892</v>
      </c>
      <c r="B298" s="15" t="s">
        <v>893</v>
      </c>
      <c r="C298" s="15" t="s">
        <v>42</v>
      </c>
      <c r="D298" s="15" t="s">
        <v>65</v>
      </c>
      <c r="E298" s="15" t="s">
        <v>44</v>
      </c>
      <c r="F298" s="15" t="s">
        <v>28</v>
      </c>
      <c r="G298" s="15" t="s">
        <v>18</v>
      </c>
      <c r="H298" s="15">
        <v>27</v>
      </c>
      <c r="I298" s="17">
        <v>44482</v>
      </c>
      <c r="J298" s="15">
        <v>74077</v>
      </c>
      <c r="K298" s="15">
        <v>0</v>
      </c>
      <c r="L298" s="15" t="s">
        <v>19</v>
      </c>
      <c r="M298" s="15" t="s">
        <v>63</v>
      </c>
      <c r="N298" s="17" t="s">
        <v>21</v>
      </c>
      <c r="O298" s="18" t="str">
        <f t="shared" si="28"/>
        <v>Active</v>
      </c>
      <c r="P298" s="19">
        <f t="shared" si="29"/>
        <v>1</v>
      </c>
      <c r="Q298" s="20">
        <f t="shared" si="30"/>
        <v>0</v>
      </c>
      <c r="R298" s="20">
        <f t="shared" si="31"/>
        <v>74077</v>
      </c>
      <c r="S298" s="19">
        <f t="shared" si="32"/>
        <v>2021</v>
      </c>
      <c r="T298" s="19">
        <f t="shared" si="33"/>
        <v>42</v>
      </c>
      <c r="U298" s="21" t="str">
        <f t="shared" si="34"/>
        <v>Wednesday</v>
      </c>
    </row>
    <row r="299" spans="1:21" x14ac:dyDescent="0.2">
      <c r="A299" s="15" t="s">
        <v>894</v>
      </c>
      <c r="B299" s="15" t="s">
        <v>895</v>
      </c>
      <c r="C299" s="15" t="s">
        <v>62</v>
      </c>
      <c r="D299" s="15" t="s">
        <v>23</v>
      </c>
      <c r="E299" s="15" t="s">
        <v>36</v>
      </c>
      <c r="F299" s="15" t="s">
        <v>17</v>
      </c>
      <c r="G299" s="15" t="s">
        <v>18</v>
      </c>
      <c r="H299" s="15">
        <v>31</v>
      </c>
      <c r="I299" s="17">
        <v>44214</v>
      </c>
      <c r="J299" s="15">
        <v>104162</v>
      </c>
      <c r="K299" s="15">
        <v>7.0000000000000007E-2</v>
      </c>
      <c r="L299" s="15" t="s">
        <v>19</v>
      </c>
      <c r="M299" s="15" t="s">
        <v>25</v>
      </c>
      <c r="N299" s="17" t="s">
        <v>21</v>
      </c>
      <c r="O299" s="18" t="str">
        <f t="shared" si="28"/>
        <v>Active</v>
      </c>
      <c r="P299" s="19">
        <f t="shared" si="29"/>
        <v>1</v>
      </c>
      <c r="Q299" s="20">
        <f t="shared" si="30"/>
        <v>7291.3400000000011</v>
      </c>
      <c r="R299" s="20">
        <f t="shared" si="31"/>
        <v>111453.34</v>
      </c>
      <c r="S299" s="19">
        <f t="shared" si="32"/>
        <v>2021</v>
      </c>
      <c r="T299" s="19">
        <f t="shared" si="33"/>
        <v>4</v>
      </c>
      <c r="U299" s="21" t="str">
        <f t="shared" si="34"/>
        <v>Monday</v>
      </c>
    </row>
    <row r="300" spans="1:21" x14ac:dyDescent="0.2">
      <c r="A300" s="15" t="s">
        <v>381</v>
      </c>
      <c r="B300" s="15" t="s">
        <v>896</v>
      </c>
      <c r="C300" s="15" t="s">
        <v>91</v>
      </c>
      <c r="D300" s="15" t="s">
        <v>27</v>
      </c>
      <c r="E300" s="15" t="s">
        <v>32</v>
      </c>
      <c r="F300" s="15" t="s">
        <v>17</v>
      </c>
      <c r="G300" s="15" t="s">
        <v>24</v>
      </c>
      <c r="H300" s="15">
        <v>45</v>
      </c>
      <c r="I300" s="17">
        <v>40418</v>
      </c>
      <c r="J300" s="15">
        <v>82162</v>
      </c>
      <c r="K300" s="15">
        <v>0</v>
      </c>
      <c r="L300" s="15" t="s">
        <v>33</v>
      </c>
      <c r="M300" s="15" t="s">
        <v>60</v>
      </c>
      <c r="N300" s="17">
        <v>44107</v>
      </c>
      <c r="O300" s="18" t="str">
        <f t="shared" si="28"/>
        <v>Non-Active</v>
      </c>
      <c r="P300" s="19">
        <f t="shared" si="29"/>
        <v>0</v>
      </c>
      <c r="Q300" s="20">
        <f t="shared" si="30"/>
        <v>0</v>
      </c>
      <c r="R300" s="20">
        <f t="shared" si="31"/>
        <v>82162</v>
      </c>
      <c r="S300" s="19">
        <f t="shared" si="32"/>
        <v>2010</v>
      </c>
      <c r="T300" s="19">
        <f t="shared" si="33"/>
        <v>35</v>
      </c>
      <c r="U300" s="21" t="str">
        <f t="shared" si="34"/>
        <v>Saturday</v>
      </c>
    </row>
    <row r="301" spans="1:21" x14ac:dyDescent="0.2">
      <c r="A301" s="15" t="s">
        <v>370</v>
      </c>
      <c r="B301" s="15" t="s">
        <v>897</v>
      </c>
      <c r="C301" s="15" t="s">
        <v>94</v>
      </c>
      <c r="D301" s="15" t="s">
        <v>50</v>
      </c>
      <c r="E301" s="15" t="s">
        <v>44</v>
      </c>
      <c r="F301" s="15" t="s">
        <v>17</v>
      </c>
      <c r="G301" s="15" t="s">
        <v>24</v>
      </c>
      <c r="H301" s="15">
        <v>47</v>
      </c>
      <c r="I301" s="17">
        <v>42195</v>
      </c>
      <c r="J301" s="15">
        <v>63880</v>
      </c>
      <c r="K301" s="15">
        <v>0</v>
      </c>
      <c r="L301" s="15" t="s">
        <v>33</v>
      </c>
      <c r="M301" s="15" t="s">
        <v>80</v>
      </c>
      <c r="N301" s="17" t="s">
        <v>21</v>
      </c>
      <c r="O301" s="18" t="str">
        <f t="shared" si="28"/>
        <v>Active</v>
      </c>
      <c r="P301" s="19">
        <f t="shared" si="29"/>
        <v>1</v>
      </c>
      <c r="Q301" s="20">
        <f t="shared" si="30"/>
        <v>0</v>
      </c>
      <c r="R301" s="20">
        <f t="shared" si="31"/>
        <v>63880</v>
      </c>
      <c r="S301" s="19">
        <f t="shared" si="32"/>
        <v>2015</v>
      </c>
      <c r="T301" s="19">
        <f t="shared" si="33"/>
        <v>28</v>
      </c>
      <c r="U301" s="21" t="str">
        <f t="shared" si="34"/>
        <v>Friday</v>
      </c>
    </row>
    <row r="302" spans="1:21" x14ac:dyDescent="0.2">
      <c r="A302" s="15" t="s">
        <v>387</v>
      </c>
      <c r="B302" s="15" t="s">
        <v>378</v>
      </c>
      <c r="C302" s="15" t="s">
        <v>58</v>
      </c>
      <c r="D302" s="15" t="s">
        <v>31</v>
      </c>
      <c r="E302" s="15" t="s">
        <v>16</v>
      </c>
      <c r="F302" s="15" t="s">
        <v>17</v>
      </c>
      <c r="G302" s="15" t="s">
        <v>24</v>
      </c>
      <c r="H302" s="15">
        <v>55</v>
      </c>
      <c r="I302" s="17">
        <v>41525</v>
      </c>
      <c r="J302" s="15">
        <v>73248</v>
      </c>
      <c r="K302" s="15">
        <v>0</v>
      </c>
      <c r="L302" s="15" t="s">
        <v>19</v>
      </c>
      <c r="M302" s="15" t="s">
        <v>29</v>
      </c>
      <c r="N302" s="17" t="s">
        <v>21</v>
      </c>
      <c r="O302" s="18" t="str">
        <f t="shared" si="28"/>
        <v>Active</v>
      </c>
      <c r="P302" s="19">
        <f t="shared" si="29"/>
        <v>1</v>
      </c>
      <c r="Q302" s="20">
        <f t="shared" si="30"/>
        <v>0</v>
      </c>
      <c r="R302" s="20">
        <f t="shared" si="31"/>
        <v>73248</v>
      </c>
      <c r="S302" s="19">
        <f t="shared" si="32"/>
        <v>2013</v>
      </c>
      <c r="T302" s="19">
        <f t="shared" si="33"/>
        <v>37</v>
      </c>
      <c r="U302" s="21" t="str">
        <f t="shared" si="34"/>
        <v>Sunday</v>
      </c>
    </row>
    <row r="303" spans="1:21" x14ac:dyDescent="0.2">
      <c r="A303" s="15" t="s">
        <v>898</v>
      </c>
      <c r="B303" s="15" t="s">
        <v>899</v>
      </c>
      <c r="C303" s="15" t="s">
        <v>42</v>
      </c>
      <c r="D303" s="15" t="s">
        <v>65</v>
      </c>
      <c r="E303" s="15" t="s">
        <v>36</v>
      </c>
      <c r="F303" s="15" t="s">
        <v>28</v>
      </c>
      <c r="G303" s="15" t="s">
        <v>47</v>
      </c>
      <c r="H303" s="15">
        <v>51</v>
      </c>
      <c r="I303" s="17">
        <v>44113</v>
      </c>
      <c r="J303" s="15">
        <v>91853</v>
      </c>
      <c r="K303" s="15">
        <v>0</v>
      </c>
      <c r="L303" s="15" t="s">
        <v>19</v>
      </c>
      <c r="M303" s="15" t="s">
        <v>20</v>
      </c>
      <c r="N303" s="17" t="s">
        <v>21</v>
      </c>
      <c r="O303" s="18" t="str">
        <f t="shared" si="28"/>
        <v>Active</v>
      </c>
      <c r="P303" s="19">
        <f t="shared" si="29"/>
        <v>1</v>
      </c>
      <c r="Q303" s="20">
        <f t="shared" si="30"/>
        <v>0</v>
      </c>
      <c r="R303" s="20">
        <f t="shared" si="31"/>
        <v>91853</v>
      </c>
      <c r="S303" s="19">
        <f t="shared" si="32"/>
        <v>2020</v>
      </c>
      <c r="T303" s="19">
        <f t="shared" si="33"/>
        <v>41</v>
      </c>
      <c r="U303" s="21" t="str">
        <f t="shared" si="34"/>
        <v>Friday</v>
      </c>
    </row>
    <row r="304" spans="1:21" x14ac:dyDescent="0.2">
      <c r="A304" s="15" t="s">
        <v>900</v>
      </c>
      <c r="B304" s="15" t="s">
        <v>901</v>
      </c>
      <c r="C304" s="15" t="s">
        <v>40</v>
      </c>
      <c r="D304" s="15" t="s">
        <v>15</v>
      </c>
      <c r="E304" s="15" t="s">
        <v>44</v>
      </c>
      <c r="F304" s="15" t="s">
        <v>28</v>
      </c>
      <c r="G304" s="15" t="s">
        <v>18</v>
      </c>
      <c r="H304" s="15">
        <v>25</v>
      </c>
      <c r="I304" s="17">
        <v>43844</v>
      </c>
      <c r="J304" s="15">
        <v>168014</v>
      </c>
      <c r="K304" s="15">
        <v>0.27</v>
      </c>
      <c r="L304" s="15" t="s">
        <v>19</v>
      </c>
      <c r="M304" s="15" t="s">
        <v>20</v>
      </c>
      <c r="N304" s="17">
        <v>44404</v>
      </c>
      <c r="O304" s="18" t="str">
        <f t="shared" si="28"/>
        <v>Non-Active</v>
      </c>
      <c r="P304" s="19">
        <f t="shared" si="29"/>
        <v>0</v>
      </c>
      <c r="Q304" s="20">
        <f t="shared" si="30"/>
        <v>45363.780000000006</v>
      </c>
      <c r="R304" s="20">
        <f t="shared" si="31"/>
        <v>213377.78</v>
      </c>
      <c r="S304" s="19">
        <f t="shared" si="32"/>
        <v>2020</v>
      </c>
      <c r="T304" s="19">
        <f t="shared" si="33"/>
        <v>3</v>
      </c>
      <c r="U304" s="21" t="str">
        <f t="shared" si="34"/>
        <v>Tuesday</v>
      </c>
    </row>
    <row r="305" spans="1:21" x14ac:dyDescent="0.2">
      <c r="A305" s="15" t="s">
        <v>305</v>
      </c>
      <c r="B305" s="15" t="s">
        <v>902</v>
      </c>
      <c r="C305" s="15" t="s">
        <v>86</v>
      </c>
      <c r="D305" s="15" t="s">
        <v>31</v>
      </c>
      <c r="E305" s="15" t="s">
        <v>32</v>
      </c>
      <c r="F305" s="15" t="s">
        <v>17</v>
      </c>
      <c r="G305" s="15" t="s">
        <v>18</v>
      </c>
      <c r="H305" s="15">
        <v>37</v>
      </c>
      <c r="I305" s="17">
        <v>42995</v>
      </c>
      <c r="J305" s="15">
        <v>70770</v>
      </c>
      <c r="K305" s="15">
        <v>0</v>
      </c>
      <c r="L305" s="15" t="s">
        <v>19</v>
      </c>
      <c r="M305" s="15" t="s">
        <v>45</v>
      </c>
      <c r="N305" s="17" t="s">
        <v>21</v>
      </c>
      <c r="O305" s="18" t="str">
        <f t="shared" si="28"/>
        <v>Active</v>
      </c>
      <c r="P305" s="19">
        <f t="shared" si="29"/>
        <v>1</v>
      </c>
      <c r="Q305" s="20">
        <f t="shared" si="30"/>
        <v>0</v>
      </c>
      <c r="R305" s="20">
        <f t="shared" si="31"/>
        <v>70770</v>
      </c>
      <c r="S305" s="19">
        <f t="shared" si="32"/>
        <v>2017</v>
      </c>
      <c r="T305" s="19">
        <f t="shared" si="33"/>
        <v>38</v>
      </c>
      <c r="U305" s="21" t="str">
        <f t="shared" si="34"/>
        <v>Sunday</v>
      </c>
    </row>
    <row r="306" spans="1:21" x14ac:dyDescent="0.2">
      <c r="A306" s="15" t="s">
        <v>316</v>
      </c>
      <c r="B306" s="15" t="s">
        <v>903</v>
      </c>
      <c r="C306" s="15" t="s">
        <v>22</v>
      </c>
      <c r="D306" s="15" t="s">
        <v>23</v>
      </c>
      <c r="E306" s="15" t="s">
        <v>32</v>
      </c>
      <c r="F306" s="15" t="s">
        <v>28</v>
      </c>
      <c r="G306" s="15" t="s">
        <v>18</v>
      </c>
      <c r="H306" s="15">
        <v>62</v>
      </c>
      <c r="I306" s="17">
        <v>38271</v>
      </c>
      <c r="J306" s="15">
        <v>50825</v>
      </c>
      <c r="K306" s="15">
        <v>0</v>
      </c>
      <c r="L306" s="15" t="s">
        <v>19</v>
      </c>
      <c r="M306" s="15" t="s">
        <v>63</v>
      </c>
      <c r="N306" s="17" t="s">
        <v>21</v>
      </c>
      <c r="O306" s="18" t="str">
        <f t="shared" si="28"/>
        <v>Active</v>
      </c>
      <c r="P306" s="19">
        <f t="shared" si="29"/>
        <v>1</v>
      </c>
      <c r="Q306" s="20">
        <f t="shared" si="30"/>
        <v>0</v>
      </c>
      <c r="R306" s="20">
        <f t="shared" si="31"/>
        <v>50825</v>
      </c>
      <c r="S306" s="19">
        <f t="shared" si="32"/>
        <v>2004</v>
      </c>
      <c r="T306" s="19">
        <f t="shared" si="33"/>
        <v>42</v>
      </c>
      <c r="U306" s="21" t="str">
        <f t="shared" si="34"/>
        <v>Monday</v>
      </c>
    </row>
    <row r="307" spans="1:21" x14ac:dyDescent="0.2">
      <c r="A307" s="15" t="s">
        <v>904</v>
      </c>
      <c r="B307" s="15" t="s">
        <v>905</v>
      </c>
      <c r="C307" s="15" t="s">
        <v>61</v>
      </c>
      <c r="D307" s="15" t="s">
        <v>15</v>
      </c>
      <c r="E307" s="15" t="s">
        <v>16</v>
      </c>
      <c r="F307" s="15" t="s">
        <v>28</v>
      </c>
      <c r="G307" s="15" t="s">
        <v>51</v>
      </c>
      <c r="H307" s="15">
        <v>31</v>
      </c>
      <c r="I307" s="17">
        <v>42266</v>
      </c>
      <c r="J307" s="15">
        <v>145846</v>
      </c>
      <c r="K307" s="15">
        <v>0.15</v>
      </c>
      <c r="L307" s="15" t="s">
        <v>52</v>
      </c>
      <c r="M307" s="15" t="s">
        <v>81</v>
      </c>
      <c r="N307" s="17" t="s">
        <v>21</v>
      </c>
      <c r="O307" s="18" t="str">
        <f t="shared" si="28"/>
        <v>Active</v>
      </c>
      <c r="P307" s="19">
        <f t="shared" si="29"/>
        <v>1</v>
      </c>
      <c r="Q307" s="20">
        <f t="shared" si="30"/>
        <v>21876.899999999998</v>
      </c>
      <c r="R307" s="20">
        <f t="shared" si="31"/>
        <v>167722.9</v>
      </c>
      <c r="S307" s="19">
        <f t="shared" si="32"/>
        <v>2015</v>
      </c>
      <c r="T307" s="19">
        <f t="shared" si="33"/>
        <v>38</v>
      </c>
      <c r="U307" s="21" t="str">
        <f t="shared" si="34"/>
        <v>Saturday</v>
      </c>
    </row>
    <row r="308" spans="1:21" x14ac:dyDescent="0.2">
      <c r="A308" s="15" t="s">
        <v>274</v>
      </c>
      <c r="B308" s="15" t="s">
        <v>906</v>
      </c>
      <c r="C308" s="15" t="s">
        <v>61</v>
      </c>
      <c r="D308" s="15" t="s">
        <v>23</v>
      </c>
      <c r="E308" s="15" t="s">
        <v>16</v>
      </c>
      <c r="F308" s="15" t="s">
        <v>17</v>
      </c>
      <c r="G308" s="15" t="s">
        <v>24</v>
      </c>
      <c r="H308" s="15">
        <v>64</v>
      </c>
      <c r="I308" s="17">
        <v>37962</v>
      </c>
      <c r="J308" s="15">
        <v>125807</v>
      </c>
      <c r="K308" s="15">
        <v>0.15</v>
      </c>
      <c r="L308" s="15" t="s">
        <v>19</v>
      </c>
      <c r="M308" s="15" t="s">
        <v>20</v>
      </c>
      <c r="N308" s="17" t="s">
        <v>21</v>
      </c>
      <c r="O308" s="18" t="str">
        <f t="shared" si="28"/>
        <v>Active</v>
      </c>
      <c r="P308" s="19">
        <f t="shared" si="29"/>
        <v>1</v>
      </c>
      <c r="Q308" s="20">
        <f t="shared" si="30"/>
        <v>18871.05</v>
      </c>
      <c r="R308" s="20">
        <f t="shared" si="31"/>
        <v>144678.04999999999</v>
      </c>
      <c r="S308" s="19">
        <f t="shared" si="32"/>
        <v>2003</v>
      </c>
      <c r="T308" s="19">
        <f t="shared" si="33"/>
        <v>50</v>
      </c>
      <c r="U308" s="21" t="str">
        <f t="shared" si="34"/>
        <v>Sunday</v>
      </c>
    </row>
    <row r="309" spans="1:21" x14ac:dyDescent="0.2">
      <c r="A309" s="15" t="s">
        <v>179</v>
      </c>
      <c r="B309" s="15" t="s">
        <v>907</v>
      </c>
      <c r="C309" s="15" t="s">
        <v>68</v>
      </c>
      <c r="D309" s="15" t="s">
        <v>50</v>
      </c>
      <c r="E309" s="15" t="s">
        <v>44</v>
      </c>
      <c r="F309" s="15" t="s">
        <v>28</v>
      </c>
      <c r="G309" s="15" t="s">
        <v>24</v>
      </c>
      <c r="H309" s="15">
        <v>25</v>
      </c>
      <c r="I309" s="17">
        <v>44405</v>
      </c>
      <c r="J309" s="15">
        <v>46845</v>
      </c>
      <c r="K309" s="15">
        <v>0</v>
      </c>
      <c r="L309" s="15" t="s">
        <v>19</v>
      </c>
      <c r="M309" s="15" t="s">
        <v>45</v>
      </c>
      <c r="N309" s="17" t="s">
        <v>21</v>
      </c>
      <c r="O309" s="18" t="str">
        <f t="shared" si="28"/>
        <v>Active</v>
      </c>
      <c r="P309" s="19">
        <f t="shared" si="29"/>
        <v>1</v>
      </c>
      <c r="Q309" s="20">
        <f t="shared" si="30"/>
        <v>0</v>
      </c>
      <c r="R309" s="20">
        <f t="shared" si="31"/>
        <v>46845</v>
      </c>
      <c r="S309" s="19">
        <f t="shared" si="32"/>
        <v>2021</v>
      </c>
      <c r="T309" s="19">
        <f t="shared" si="33"/>
        <v>31</v>
      </c>
      <c r="U309" s="21" t="str">
        <f t="shared" si="34"/>
        <v>Wednesday</v>
      </c>
    </row>
    <row r="310" spans="1:21" x14ac:dyDescent="0.2">
      <c r="A310" s="15" t="s">
        <v>908</v>
      </c>
      <c r="B310" s="15" t="s">
        <v>909</v>
      </c>
      <c r="C310" s="15" t="s">
        <v>61</v>
      </c>
      <c r="D310" s="15" t="s">
        <v>43</v>
      </c>
      <c r="E310" s="15" t="s">
        <v>32</v>
      </c>
      <c r="F310" s="15" t="s">
        <v>17</v>
      </c>
      <c r="G310" s="15" t="s">
        <v>24</v>
      </c>
      <c r="H310" s="15">
        <v>59</v>
      </c>
      <c r="I310" s="17">
        <v>39689</v>
      </c>
      <c r="J310" s="15">
        <v>157969</v>
      </c>
      <c r="K310" s="15">
        <v>0.1</v>
      </c>
      <c r="L310" s="15" t="s">
        <v>33</v>
      </c>
      <c r="M310" s="15" t="s">
        <v>80</v>
      </c>
      <c r="N310" s="17" t="s">
        <v>21</v>
      </c>
      <c r="O310" s="18" t="str">
        <f t="shared" si="28"/>
        <v>Active</v>
      </c>
      <c r="P310" s="19">
        <f t="shared" si="29"/>
        <v>1</v>
      </c>
      <c r="Q310" s="20">
        <f t="shared" si="30"/>
        <v>15796.900000000001</v>
      </c>
      <c r="R310" s="20">
        <f t="shared" si="31"/>
        <v>173765.9</v>
      </c>
      <c r="S310" s="19">
        <f t="shared" si="32"/>
        <v>2008</v>
      </c>
      <c r="T310" s="19">
        <f t="shared" si="33"/>
        <v>35</v>
      </c>
      <c r="U310" s="21" t="str">
        <f t="shared" si="34"/>
        <v>Friday</v>
      </c>
    </row>
    <row r="311" spans="1:21" x14ac:dyDescent="0.2">
      <c r="A311" s="15" t="s">
        <v>910</v>
      </c>
      <c r="B311" s="15" t="s">
        <v>911</v>
      </c>
      <c r="C311" s="15" t="s">
        <v>88</v>
      </c>
      <c r="D311" s="15" t="s">
        <v>27</v>
      </c>
      <c r="E311" s="15" t="s">
        <v>32</v>
      </c>
      <c r="F311" s="15" t="s">
        <v>17</v>
      </c>
      <c r="G311" s="15" t="s">
        <v>18</v>
      </c>
      <c r="H311" s="15">
        <v>40</v>
      </c>
      <c r="I311" s="17">
        <v>40522</v>
      </c>
      <c r="J311" s="15">
        <v>97807</v>
      </c>
      <c r="K311" s="15">
        <v>0</v>
      </c>
      <c r="L311" s="15" t="s">
        <v>19</v>
      </c>
      <c r="M311" s="15" t="s">
        <v>20</v>
      </c>
      <c r="N311" s="17" t="s">
        <v>21</v>
      </c>
      <c r="O311" s="18" t="str">
        <f t="shared" si="28"/>
        <v>Active</v>
      </c>
      <c r="P311" s="19">
        <f t="shared" si="29"/>
        <v>1</v>
      </c>
      <c r="Q311" s="20">
        <f t="shared" si="30"/>
        <v>0</v>
      </c>
      <c r="R311" s="20">
        <f t="shared" si="31"/>
        <v>97807</v>
      </c>
      <c r="S311" s="19">
        <f t="shared" si="32"/>
        <v>2010</v>
      </c>
      <c r="T311" s="19">
        <f t="shared" si="33"/>
        <v>50</v>
      </c>
      <c r="U311" s="21" t="str">
        <f t="shared" si="34"/>
        <v>Friday</v>
      </c>
    </row>
    <row r="312" spans="1:21" x14ac:dyDescent="0.2">
      <c r="A312" s="15" t="s">
        <v>79</v>
      </c>
      <c r="B312" s="15" t="s">
        <v>912</v>
      </c>
      <c r="C312" s="15" t="s">
        <v>22</v>
      </c>
      <c r="D312" s="15" t="s">
        <v>23</v>
      </c>
      <c r="E312" s="15" t="s">
        <v>36</v>
      </c>
      <c r="F312" s="15" t="s">
        <v>28</v>
      </c>
      <c r="G312" s="15" t="s">
        <v>51</v>
      </c>
      <c r="H312" s="15">
        <v>31</v>
      </c>
      <c r="I312" s="17">
        <v>42347</v>
      </c>
      <c r="J312" s="15">
        <v>73854</v>
      </c>
      <c r="K312" s="15">
        <v>0</v>
      </c>
      <c r="L312" s="15" t="s">
        <v>19</v>
      </c>
      <c r="M312" s="15" t="s">
        <v>63</v>
      </c>
      <c r="N312" s="17" t="s">
        <v>21</v>
      </c>
      <c r="O312" s="18" t="str">
        <f t="shared" si="28"/>
        <v>Active</v>
      </c>
      <c r="P312" s="19">
        <f t="shared" si="29"/>
        <v>1</v>
      </c>
      <c r="Q312" s="20">
        <f t="shared" si="30"/>
        <v>0</v>
      </c>
      <c r="R312" s="20">
        <f t="shared" si="31"/>
        <v>73854</v>
      </c>
      <c r="S312" s="19">
        <f t="shared" si="32"/>
        <v>2015</v>
      </c>
      <c r="T312" s="19">
        <f t="shared" si="33"/>
        <v>50</v>
      </c>
      <c r="U312" s="21" t="str">
        <f t="shared" si="34"/>
        <v>Wednesday</v>
      </c>
    </row>
    <row r="313" spans="1:21" x14ac:dyDescent="0.2">
      <c r="A313" s="15" t="s">
        <v>913</v>
      </c>
      <c r="B313" s="15" t="s">
        <v>914</v>
      </c>
      <c r="C313" s="15" t="s">
        <v>61</v>
      </c>
      <c r="D313" s="15" t="s">
        <v>65</v>
      </c>
      <c r="E313" s="15" t="s">
        <v>36</v>
      </c>
      <c r="F313" s="15" t="s">
        <v>28</v>
      </c>
      <c r="G313" s="15" t="s">
        <v>24</v>
      </c>
      <c r="H313" s="15">
        <v>45</v>
      </c>
      <c r="I313" s="17">
        <v>39063</v>
      </c>
      <c r="J313" s="15">
        <v>149537</v>
      </c>
      <c r="K313" s="15">
        <v>0.14000000000000001</v>
      </c>
      <c r="L313" s="15" t="s">
        <v>19</v>
      </c>
      <c r="M313" s="15" t="s">
        <v>63</v>
      </c>
      <c r="N313" s="17" t="s">
        <v>21</v>
      </c>
      <c r="O313" s="18" t="str">
        <f t="shared" si="28"/>
        <v>Active</v>
      </c>
      <c r="P313" s="19">
        <f t="shared" si="29"/>
        <v>1</v>
      </c>
      <c r="Q313" s="20">
        <f t="shared" si="30"/>
        <v>20935.18</v>
      </c>
      <c r="R313" s="20">
        <f t="shared" si="31"/>
        <v>170472.18</v>
      </c>
      <c r="S313" s="19">
        <f t="shared" si="32"/>
        <v>2006</v>
      </c>
      <c r="T313" s="19">
        <f t="shared" si="33"/>
        <v>50</v>
      </c>
      <c r="U313" s="21" t="str">
        <f t="shared" si="34"/>
        <v>Tuesday</v>
      </c>
    </row>
    <row r="314" spans="1:21" x14ac:dyDescent="0.2">
      <c r="A314" s="15" t="s">
        <v>915</v>
      </c>
      <c r="B314" s="15" t="s">
        <v>916</v>
      </c>
      <c r="C314" s="15" t="s">
        <v>61</v>
      </c>
      <c r="D314" s="15" t="s">
        <v>50</v>
      </c>
      <c r="E314" s="15" t="s">
        <v>36</v>
      </c>
      <c r="F314" s="15" t="s">
        <v>17</v>
      </c>
      <c r="G314" s="15" t="s">
        <v>18</v>
      </c>
      <c r="H314" s="15">
        <v>49</v>
      </c>
      <c r="I314" s="17">
        <v>41379</v>
      </c>
      <c r="J314" s="15">
        <v>128303</v>
      </c>
      <c r="K314" s="15">
        <v>0.15</v>
      </c>
      <c r="L314" s="15" t="s">
        <v>19</v>
      </c>
      <c r="M314" s="15" t="s">
        <v>39</v>
      </c>
      <c r="N314" s="17" t="s">
        <v>21</v>
      </c>
      <c r="O314" s="18" t="str">
        <f t="shared" si="28"/>
        <v>Active</v>
      </c>
      <c r="P314" s="19">
        <f t="shared" si="29"/>
        <v>1</v>
      </c>
      <c r="Q314" s="20">
        <f t="shared" si="30"/>
        <v>19245.45</v>
      </c>
      <c r="R314" s="20">
        <f t="shared" si="31"/>
        <v>147548.45000000001</v>
      </c>
      <c r="S314" s="19">
        <f t="shared" si="32"/>
        <v>2013</v>
      </c>
      <c r="T314" s="19">
        <f t="shared" si="33"/>
        <v>16</v>
      </c>
      <c r="U314" s="21" t="str">
        <f t="shared" si="34"/>
        <v>Monday</v>
      </c>
    </row>
    <row r="315" spans="1:21" x14ac:dyDescent="0.2">
      <c r="A315" s="15" t="s">
        <v>216</v>
      </c>
      <c r="B315" s="15" t="s">
        <v>917</v>
      </c>
      <c r="C315" s="15" t="s">
        <v>71</v>
      </c>
      <c r="D315" s="15" t="s">
        <v>27</v>
      </c>
      <c r="E315" s="15" t="s">
        <v>44</v>
      </c>
      <c r="F315" s="15" t="s">
        <v>28</v>
      </c>
      <c r="G315" s="15" t="s">
        <v>47</v>
      </c>
      <c r="H315" s="15">
        <v>46</v>
      </c>
      <c r="I315" s="17">
        <v>38513</v>
      </c>
      <c r="J315" s="15">
        <v>67374</v>
      </c>
      <c r="K315" s="15">
        <v>0</v>
      </c>
      <c r="L315" s="15" t="s">
        <v>19</v>
      </c>
      <c r="M315" s="15" t="s">
        <v>25</v>
      </c>
      <c r="N315" s="17" t="s">
        <v>21</v>
      </c>
      <c r="O315" s="18" t="str">
        <f t="shared" si="28"/>
        <v>Active</v>
      </c>
      <c r="P315" s="19">
        <f t="shared" si="29"/>
        <v>1</v>
      </c>
      <c r="Q315" s="20">
        <f t="shared" si="30"/>
        <v>0</v>
      </c>
      <c r="R315" s="20">
        <f t="shared" si="31"/>
        <v>67374</v>
      </c>
      <c r="S315" s="19">
        <f t="shared" si="32"/>
        <v>2005</v>
      </c>
      <c r="T315" s="19">
        <f t="shared" si="33"/>
        <v>24</v>
      </c>
      <c r="U315" s="21" t="str">
        <f t="shared" si="34"/>
        <v>Friday</v>
      </c>
    </row>
    <row r="316" spans="1:21" x14ac:dyDescent="0.2">
      <c r="A316" s="15" t="s">
        <v>85</v>
      </c>
      <c r="B316" s="15" t="s">
        <v>918</v>
      </c>
      <c r="C316" s="15" t="s">
        <v>62</v>
      </c>
      <c r="D316" s="15" t="s">
        <v>23</v>
      </c>
      <c r="E316" s="15" t="s">
        <v>32</v>
      </c>
      <c r="F316" s="15" t="s">
        <v>28</v>
      </c>
      <c r="G316" s="15" t="s">
        <v>51</v>
      </c>
      <c r="H316" s="15">
        <v>46</v>
      </c>
      <c r="I316" s="17">
        <v>40810</v>
      </c>
      <c r="J316" s="15">
        <v>102167</v>
      </c>
      <c r="K316" s="15">
        <v>0.06</v>
      </c>
      <c r="L316" s="15" t="s">
        <v>52</v>
      </c>
      <c r="M316" s="15" t="s">
        <v>66</v>
      </c>
      <c r="N316" s="17" t="s">
        <v>21</v>
      </c>
      <c r="O316" s="18" t="str">
        <f t="shared" si="28"/>
        <v>Active</v>
      </c>
      <c r="P316" s="19">
        <f t="shared" si="29"/>
        <v>1</v>
      </c>
      <c r="Q316" s="20">
        <f t="shared" si="30"/>
        <v>6130.0199999999995</v>
      </c>
      <c r="R316" s="20">
        <f t="shared" si="31"/>
        <v>108297.02</v>
      </c>
      <c r="S316" s="19">
        <f t="shared" si="32"/>
        <v>2011</v>
      </c>
      <c r="T316" s="19">
        <f t="shared" si="33"/>
        <v>39</v>
      </c>
      <c r="U316" s="21" t="str">
        <f t="shared" si="34"/>
        <v>Saturday</v>
      </c>
    </row>
    <row r="317" spans="1:21" x14ac:dyDescent="0.2">
      <c r="A317" s="15" t="s">
        <v>124</v>
      </c>
      <c r="B317" s="15" t="s">
        <v>919</v>
      </c>
      <c r="C317" s="15" t="s">
        <v>61</v>
      </c>
      <c r="D317" s="15" t="s">
        <v>50</v>
      </c>
      <c r="E317" s="15" t="s">
        <v>36</v>
      </c>
      <c r="F317" s="15" t="s">
        <v>28</v>
      </c>
      <c r="G317" s="15" t="s">
        <v>24</v>
      </c>
      <c r="H317" s="15">
        <v>45</v>
      </c>
      <c r="I317" s="17">
        <v>39332</v>
      </c>
      <c r="J317" s="15">
        <v>151027</v>
      </c>
      <c r="K317" s="15">
        <v>0.1</v>
      </c>
      <c r="L317" s="15" t="s">
        <v>33</v>
      </c>
      <c r="M317" s="15" t="s">
        <v>74</v>
      </c>
      <c r="N317" s="17" t="s">
        <v>21</v>
      </c>
      <c r="O317" s="18" t="str">
        <f t="shared" si="28"/>
        <v>Active</v>
      </c>
      <c r="P317" s="19">
        <f t="shared" si="29"/>
        <v>1</v>
      </c>
      <c r="Q317" s="20">
        <f t="shared" si="30"/>
        <v>15102.7</v>
      </c>
      <c r="R317" s="20">
        <f t="shared" si="31"/>
        <v>166129.70000000001</v>
      </c>
      <c r="S317" s="19">
        <f t="shared" si="32"/>
        <v>2007</v>
      </c>
      <c r="T317" s="19">
        <f t="shared" si="33"/>
        <v>36</v>
      </c>
      <c r="U317" s="21" t="str">
        <f t="shared" si="34"/>
        <v>Friday</v>
      </c>
    </row>
    <row r="318" spans="1:21" x14ac:dyDescent="0.2">
      <c r="A318" s="15" t="s">
        <v>920</v>
      </c>
      <c r="B318" s="15" t="s">
        <v>921</v>
      </c>
      <c r="C318" s="15" t="s">
        <v>62</v>
      </c>
      <c r="D318" s="15" t="s">
        <v>65</v>
      </c>
      <c r="E318" s="15" t="s">
        <v>44</v>
      </c>
      <c r="F318" s="15" t="s">
        <v>28</v>
      </c>
      <c r="G318" s="15" t="s">
        <v>24</v>
      </c>
      <c r="H318" s="15">
        <v>40</v>
      </c>
      <c r="I318" s="17">
        <v>43147</v>
      </c>
      <c r="J318" s="15">
        <v>120905</v>
      </c>
      <c r="K318" s="15">
        <v>0.05</v>
      </c>
      <c r="L318" s="15" t="s">
        <v>19</v>
      </c>
      <c r="M318" s="15" t="s">
        <v>63</v>
      </c>
      <c r="N318" s="17" t="s">
        <v>21</v>
      </c>
      <c r="O318" s="18" t="str">
        <f t="shared" si="28"/>
        <v>Active</v>
      </c>
      <c r="P318" s="19">
        <f t="shared" si="29"/>
        <v>1</v>
      </c>
      <c r="Q318" s="20">
        <f t="shared" si="30"/>
        <v>6045.25</v>
      </c>
      <c r="R318" s="20">
        <f t="shared" si="31"/>
        <v>126950.25</v>
      </c>
      <c r="S318" s="19">
        <f t="shared" si="32"/>
        <v>2018</v>
      </c>
      <c r="T318" s="19">
        <f t="shared" si="33"/>
        <v>7</v>
      </c>
      <c r="U318" s="21" t="str">
        <f t="shared" si="34"/>
        <v>Friday</v>
      </c>
    </row>
    <row r="319" spans="1:21" x14ac:dyDescent="0.2">
      <c r="A319" s="15" t="s">
        <v>922</v>
      </c>
      <c r="B319" s="15" t="s">
        <v>923</v>
      </c>
      <c r="C319" s="15" t="s">
        <v>14</v>
      </c>
      <c r="D319" s="15" t="s">
        <v>15</v>
      </c>
      <c r="E319" s="15" t="s">
        <v>36</v>
      </c>
      <c r="F319" s="15" t="s">
        <v>17</v>
      </c>
      <c r="G319" s="15" t="s">
        <v>18</v>
      </c>
      <c r="H319" s="15">
        <v>48</v>
      </c>
      <c r="I319" s="17">
        <v>43253</v>
      </c>
      <c r="J319" s="15">
        <v>231567</v>
      </c>
      <c r="K319" s="15">
        <v>0.36</v>
      </c>
      <c r="L319" s="15" t="s">
        <v>19</v>
      </c>
      <c r="M319" s="15" t="s">
        <v>63</v>
      </c>
      <c r="N319" s="17" t="s">
        <v>21</v>
      </c>
      <c r="O319" s="18" t="str">
        <f t="shared" si="28"/>
        <v>Active</v>
      </c>
      <c r="P319" s="19">
        <f t="shared" si="29"/>
        <v>1</v>
      </c>
      <c r="Q319" s="20">
        <f t="shared" si="30"/>
        <v>83364.12</v>
      </c>
      <c r="R319" s="20">
        <f t="shared" si="31"/>
        <v>314931.12</v>
      </c>
      <c r="S319" s="19">
        <f t="shared" si="32"/>
        <v>2018</v>
      </c>
      <c r="T319" s="19">
        <f t="shared" si="33"/>
        <v>22</v>
      </c>
      <c r="U319" s="21" t="str">
        <f t="shared" si="34"/>
        <v>Saturday</v>
      </c>
    </row>
    <row r="320" spans="1:21" x14ac:dyDescent="0.2">
      <c r="A320" s="15" t="s">
        <v>683</v>
      </c>
      <c r="B320" s="15" t="s">
        <v>924</v>
      </c>
      <c r="C320" s="15" t="s">
        <v>14</v>
      </c>
      <c r="D320" s="15" t="s">
        <v>27</v>
      </c>
      <c r="E320" s="15" t="s">
        <v>16</v>
      </c>
      <c r="F320" s="15" t="s">
        <v>28</v>
      </c>
      <c r="G320" s="15" t="s">
        <v>24</v>
      </c>
      <c r="H320" s="15">
        <v>31</v>
      </c>
      <c r="I320" s="17">
        <v>42197</v>
      </c>
      <c r="J320" s="15">
        <v>215388</v>
      </c>
      <c r="K320" s="15">
        <v>0.33</v>
      </c>
      <c r="L320" s="15" t="s">
        <v>19</v>
      </c>
      <c r="M320" s="15" t="s">
        <v>45</v>
      </c>
      <c r="N320" s="17" t="s">
        <v>21</v>
      </c>
      <c r="O320" s="18" t="str">
        <f t="shared" si="28"/>
        <v>Active</v>
      </c>
      <c r="P320" s="19">
        <f t="shared" si="29"/>
        <v>1</v>
      </c>
      <c r="Q320" s="20">
        <f t="shared" si="30"/>
        <v>71078.040000000008</v>
      </c>
      <c r="R320" s="20">
        <f t="shared" si="31"/>
        <v>286466.04000000004</v>
      </c>
      <c r="S320" s="19">
        <f t="shared" si="32"/>
        <v>2015</v>
      </c>
      <c r="T320" s="19">
        <f t="shared" si="33"/>
        <v>29</v>
      </c>
      <c r="U320" s="21" t="str">
        <f t="shared" si="34"/>
        <v>Sunday</v>
      </c>
    </row>
    <row r="321" spans="1:21" x14ac:dyDescent="0.2">
      <c r="A321" s="15" t="s">
        <v>368</v>
      </c>
      <c r="B321" s="15" t="s">
        <v>925</v>
      </c>
      <c r="C321" s="15" t="s">
        <v>61</v>
      </c>
      <c r="D321" s="15" t="s">
        <v>50</v>
      </c>
      <c r="E321" s="15" t="s">
        <v>44</v>
      </c>
      <c r="F321" s="15" t="s">
        <v>17</v>
      </c>
      <c r="G321" s="15" t="s">
        <v>24</v>
      </c>
      <c r="H321" s="15">
        <v>30</v>
      </c>
      <c r="I321" s="17">
        <v>42168</v>
      </c>
      <c r="J321" s="15">
        <v>127972</v>
      </c>
      <c r="K321" s="15">
        <v>0.11</v>
      </c>
      <c r="L321" s="15" t="s">
        <v>19</v>
      </c>
      <c r="M321" s="15" t="s">
        <v>63</v>
      </c>
      <c r="N321" s="17" t="s">
        <v>21</v>
      </c>
      <c r="O321" s="18" t="str">
        <f t="shared" si="28"/>
        <v>Active</v>
      </c>
      <c r="P321" s="19">
        <f t="shared" si="29"/>
        <v>1</v>
      </c>
      <c r="Q321" s="20">
        <f t="shared" si="30"/>
        <v>14076.92</v>
      </c>
      <c r="R321" s="20">
        <f t="shared" si="31"/>
        <v>142048.92000000001</v>
      </c>
      <c r="S321" s="19">
        <f t="shared" si="32"/>
        <v>2015</v>
      </c>
      <c r="T321" s="19">
        <f t="shared" si="33"/>
        <v>24</v>
      </c>
      <c r="U321" s="21" t="str">
        <f t="shared" si="34"/>
        <v>Saturday</v>
      </c>
    </row>
    <row r="322" spans="1:21" x14ac:dyDescent="0.2">
      <c r="A322" s="15" t="s">
        <v>926</v>
      </c>
      <c r="B322" s="15" t="s">
        <v>927</v>
      </c>
      <c r="C322" s="15" t="s">
        <v>69</v>
      </c>
      <c r="D322" s="15" t="s">
        <v>31</v>
      </c>
      <c r="E322" s="15" t="s">
        <v>32</v>
      </c>
      <c r="F322" s="15" t="s">
        <v>17</v>
      </c>
      <c r="G322" s="15" t="s">
        <v>24</v>
      </c>
      <c r="H322" s="15">
        <v>55</v>
      </c>
      <c r="I322" s="17">
        <v>34915</v>
      </c>
      <c r="J322" s="15">
        <v>80701</v>
      </c>
      <c r="K322" s="15">
        <v>0</v>
      </c>
      <c r="L322" s="15" t="s">
        <v>19</v>
      </c>
      <c r="M322" s="15" t="s">
        <v>20</v>
      </c>
      <c r="N322" s="17">
        <v>38456</v>
      </c>
      <c r="O322" s="18" t="str">
        <f t="shared" si="28"/>
        <v>Non-Active</v>
      </c>
      <c r="P322" s="19">
        <f t="shared" si="29"/>
        <v>0</v>
      </c>
      <c r="Q322" s="20">
        <f t="shared" si="30"/>
        <v>0</v>
      </c>
      <c r="R322" s="20">
        <f t="shared" si="31"/>
        <v>80701</v>
      </c>
      <c r="S322" s="19">
        <f t="shared" si="32"/>
        <v>1995</v>
      </c>
      <c r="T322" s="19">
        <f t="shared" si="33"/>
        <v>31</v>
      </c>
      <c r="U322" s="21" t="str">
        <f t="shared" si="34"/>
        <v>Friday</v>
      </c>
    </row>
    <row r="323" spans="1:21" x14ac:dyDescent="0.2">
      <c r="A323" s="15" t="s">
        <v>320</v>
      </c>
      <c r="B323" s="15" t="s">
        <v>928</v>
      </c>
      <c r="C323" s="15" t="s">
        <v>62</v>
      </c>
      <c r="D323" s="15" t="s">
        <v>43</v>
      </c>
      <c r="E323" s="15" t="s">
        <v>32</v>
      </c>
      <c r="F323" s="15" t="s">
        <v>28</v>
      </c>
      <c r="G323" s="15" t="s">
        <v>24</v>
      </c>
      <c r="H323" s="15">
        <v>28</v>
      </c>
      <c r="I323" s="17">
        <v>43863</v>
      </c>
      <c r="J323" s="15">
        <v>115417</v>
      </c>
      <c r="K323" s="15">
        <v>0.06</v>
      </c>
      <c r="L323" s="15" t="s">
        <v>33</v>
      </c>
      <c r="M323" s="15" t="s">
        <v>74</v>
      </c>
      <c r="N323" s="17" t="s">
        <v>21</v>
      </c>
      <c r="O323" s="18" t="str">
        <f t="shared" ref="O323:O386" si="35">IF(LEN(N323)&gt;0,"Non-Active","Active")</f>
        <v>Active</v>
      </c>
      <c r="P323" s="19">
        <f t="shared" ref="P323:P386" si="36">IF(O323="Non-Active",0,1)</f>
        <v>1</v>
      </c>
      <c r="Q323" s="20">
        <f t="shared" ref="Q323:Q386" si="37">J323*K323</f>
        <v>6925.0199999999995</v>
      </c>
      <c r="R323" s="20">
        <f t="shared" ref="R323:R386" si="38">J323+Q323</f>
        <v>122342.02</v>
      </c>
      <c r="S323" s="19">
        <f t="shared" ref="S323:S386" si="39">YEAR(I323)</f>
        <v>2020</v>
      </c>
      <c r="T323" s="19">
        <f t="shared" ref="T323:T386" si="40">WEEKNUM(I323,1)</f>
        <v>6</v>
      </c>
      <c r="U323" s="21" t="str">
        <f t="shared" ref="U323:U386" si="41">TEXT(I323,"ddddd")</f>
        <v>Sunday</v>
      </c>
    </row>
    <row r="324" spans="1:21" x14ac:dyDescent="0.2">
      <c r="A324" s="15" t="s">
        <v>629</v>
      </c>
      <c r="B324" s="15" t="s">
        <v>929</v>
      </c>
      <c r="C324" s="15" t="s">
        <v>30</v>
      </c>
      <c r="D324" s="15" t="s">
        <v>31</v>
      </c>
      <c r="E324" s="15" t="s">
        <v>32</v>
      </c>
      <c r="F324" s="15" t="s">
        <v>17</v>
      </c>
      <c r="G324" s="15" t="s">
        <v>18</v>
      </c>
      <c r="H324" s="15">
        <v>45</v>
      </c>
      <c r="I324" s="17">
        <v>43635</v>
      </c>
      <c r="J324" s="15">
        <v>88045</v>
      </c>
      <c r="K324" s="15">
        <v>0</v>
      </c>
      <c r="L324" s="15" t="s">
        <v>19</v>
      </c>
      <c r="M324" s="15" t="s">
        <v>20</v>
      </c>
      <c r="N324" s="17" t="s">
        <v>21</v>
      </c>
      <c r="O324" s="18" t="str">
        <f t="shared" si="35"/>
        <v>Active</v>
      </c>
      <c r="P324" s="19">
        <f t="shared" si="36"/>
        <v>1</v>
      </c>
      <c r="Q324" s="20">
        <f t="shared" si="37"/>
        <v>0</v>
      </c>
      <c r="R324" s="20">
        <f t="shared" si="38"/>
        <v>88045</v>
      </c>
      <c r="S324" s="19">
        <f t="shared" si="39"/>
        <v>2019</v>
      </c>
      <c r="T324" s="19">
        <f t="shared" si="40"/>
        <v>25</v>
      </c>
      <c r="U324" s="21" t="str">
        <f t="shared" si="41"/>
        <v>Wednesday</v>
      </c>
    </row>
    <row r="325" spans="1:21" x14ac:dyDescent="0.2">
      <c r="A325" s="15" t="s">
        <v>75</v>
      </c>
      <c r="B325" s="15" t="s">
        <v>930</v>
      </c>
      <c r="C325" s="15" t="s">
        <v>56</v>
      </c>
      <c r="D325" s="15" t="s">
        <v>27</v>
      </c>
      <c r="E325" s="15" t="s">
        <v>44</v>
      </c>
      <c r="F325" s="15" t="s">
        <v>17</v>
      </c>
      <c r="G325" s="15" t="s">
        <v>47</v>
      </c>
      <c r="H325" s="15">
        <v>45</v>
      </c>
      <c r="I325" s="17">
        <v>43185</v>
      </c>
      <c r="J325" s="15">
        <v>86478</v>
      </c>
      <c r="K325" s="15">
        <v>0.06</v>
      </c>
      <c r="L325" s="15" t="s">
        <v>19</v>
      </c>
      <c r="M325" s="15" t="s">
        <v>25</v>
      </c>
      <c r="N325" s="17" t="s">
        <v>21</v>
      </c>
      <c r="O325" s="18" t="str">
        <f t="shared" si="35"/>
        <v>Active</v>
      </c>
      <c r="P325" s="19">
        <f t="shared" si="36"/>
        <v>1</v>
      </c>
      <c r="Q325" s="20">
        <f t="shared" si="37"/>
        <v>5188.6799999999994</v>
      </c>
      <c r="R325" s="20">
        <f t="shared" si="38"/>
        <v>91666.68</v>
      </c>
      <c r="S325" s="19">
        <f t="shared" si="39"/>
        <v>2018</v>
      </c>
      <c r="T325" s="19">
        <f t="shared" si="40"/>
        <v>13</v>
      </c>
      <c r="U325" s="21" t="str">
        <f t="shared" si="41"/>
        <v>Monday</v>
      </c>
    </row>
    <row r="326" spans="1:21" x14ac:dyDescent="0.2">
      <c r="A326" s="15" t="s">
        <v>931</v>
      </c>
      <c r="B326" s="15" t="s">
        <v>932</v>
      </c>
      <c r="C326" s="15" t="s">
        <v>14</v>
      </c>
      <c r="D326" s="15" t="s">
        <v>31</v>
      </c>
      <c r="E326" s="15" t="s">
        <v>36</v>
      </c>
      <c r="F326" s="15" t="s">
        <v>28</v>
      </c>
      <c r="G326" s="15" t="s">
        <v>18</v>
      </c>
      <c r="H326" s="15">
        <v>63</v>
      </c>
      <c r="I326" s="17">
        <v>42387</v>
      </c>
      <c r="J326" s="15">
        <v>180994</v>
      </c>
      <c r="K326" s="15">
        <v>0.39</v>
      </c>
      <c r="L326" s="15" t="s">
        <v>19</v>
      </c>
      <c r="M326" s="15" t="s">
        <v>63</v>
      </c>
      <c r="N326" s="17" t="s">
        <v>21</v>
      </c>
      <c r="O326" s="18" t="str">
        <f t="shared" si="35"/>
        <v>Active</v>
      </c>
      <c r="P326" s="19">
        <f t="shared" si="36"/>
        <v>1</v>
      </c>
      <c r="Q326" s="20">
        <f t="shared" si="37"/>
        <v>70587.66</v>
      </c>
      <c r="R326" s="20">
        <f t="shared" si="38"/>
        <v>251581.66</v>
      </c>
      <c r="S326" s="19">
        <f t="shared" si="39"/>
        <v>2016</v>
      </c>
      <c r="T326" s="19">
        <f t="shared" si="40"/>
        <v>4</v>
      </c>
      <c r="U326" s="21" t="str">
        <f t="shared" si="41"/>
        <v>Monday</v>
      </c>
    </row>
    <row r="327" spans="1:21" x14ac:dyDescent="0.2">
      <c r="A327" s="15" t="s">
        <v>933</v>
      </c>
      <c r="B327" s="15" t="s">
        <v>934</v>
      </c>
      <c r="C327" s="15" t="s">
        <v>64</v>
      </c>
      <c r="D327" s="15" t="s">
        <v>15</v>
      </c>
      <c r="E327" s="15" t="s">
        <v>16</v>
      </c>
      <c r="F327" s="15" t="s">
        <v>17</v>
      </c>
      <c r="G327" s="15" t="s">
        <v>24</v>
      </c>
      <c r="H327" s="15">
        <v>55</v>
      </c>
      <c r="I327" s="17">
        <v>39418</v>
      </c>
      <c r="J327" s="15">
        <v>64494</v>
      </c>
      <c r="K327" s="15">
        <v>0</v>
      </c>
      <c r="L327" s="15" t="s">
        <v>19</v>
      </c>
      <c r="M327" s="15" t="s">
        <v>29</v>
      </c>
      <c r="N327" s="17" t="s">
        <v>21</v>
      </c>
      <c r="O327" s="18" t="str">
        <f t="shared" si="35"/>
        <v>Active</v>
      </c>
      <c r="P327" s="19">
        <f t="shared" si="36"/>
        <v>1</v>
      </c>
      <c r="Q327" s="20">
        <f t="shared" si="37"/>
        <v>0</v>
      </c>
      <c r="R327" s="20">
        <f t="shared" si="38"/>
        <v>64494</v>
      </c>
      <c r="S327" s="19">
        <f t="shared" si="39"/>
        <v>2007</v>
      </c>
      <c r="T327" s="19">
        <f t="shared" si="40"/>
        <v>49</v>
      </c>
      <c r="U327" s="21" t="str">
        <f t="shared" si="41"/>
        <v>Sunday</v>
      </c>
    </row>
    <row r="328" spans="1:21" x14ac:dyDescent="0.2">
      <c r="A328" s="15" t="s">
        <v>252</v>
      </c>
      <c r="B328" s="15" t="s">
        <v>935</v>
      </c>
      <c r="C328" s="15" t="s">
        <v>94</v>
      </c>
      <c r="D328" s="15" t="s">
        <v>50</v>
      </c>
      <c r="E328" s="15" t="s">
        <v>36</v>
      </c>
      <c r="F328" s="15" t="s">
        <v>28</v>
      </c>
      <c r="G328" s="15" t="s">
        <v>47</v>
      </c>
      <c r="H328" s="15">
        <v>47</v>
      </c>
      <c r="I328" s="17">
        <v>37550</v>
      </c>
      <c r="J328" s="15">
        <v>70122</v>
      </c>
      <c r="K328" s="15">
        <v>0</v>
      </c>
      <c r="L328" s="15" t="s">
        <v>19</v>
      </c>
      <c r="M328" s="15" t="s">
        <v>29</v>
      </c>
      <c r="N328" s="17" t="s">
        <v>21</v>
      </c>
      <c r="O328" s="18" t="str">
        <f t="shared" si="35"/>
        <v>Active</v>
      </c>
      <c r="P328" s="19">
        <f t="shared" si="36"/>
        <v>1</v>
      </c>
      <c r="Q328" s="20">
        <f t="shared" si="37"/>
        <v>0</v>
      </c>
      <c r="R328" s="20">
        <f t="shared" si="38"/>
        <v>70122</v>
      </c>
      <c r="S328" s="19">
        <f t="shared" si="39"/>
        <v>2002</v>
      </c>
      <c r="T328" s="19">
        <f t="shared" si="40"/>
        <v>43</v>
      </c>
      <c r="U328" s="21" t="str">
        <f t="shared" si="41"/>
        <v>Monday</v>
      </c>
    </row>
    <row r="329" spans="1:21" x14ac:dyDescent="0.2">
      <c r="A329" s="15" t="s">
        <v>301</v>
      </c>
      <c r="B329" s="15" t="s">
        <v>936</v>
      </c>
      <c r="C329" s="15" t="s">
        <v>40</v>
      </c>
      <c r="D329" s="15" t="s">
        <v>65</v>
      </c>
      <c r="E329" s="15" t="s">
        <v>36</v>
      </c>
      <c r="F329" s="15" t="s">
        <v>28</v>
      </c>
      <c r="G329" s="15" t="s">
        <v>18</v>
      </c>
      <c r="H329" s="15">
        <v>29</v>
      </c>
      <c r="I329" s="17">
        <v>42785</v>
      </c>
      <c r="J329" s="15">
        <v>181854</v>
      </c>
      <c r="K329" s="15">
        <v>0.28999999999999998</v>
      </c>
      <c r="L329" s="15" t="s">
        <v>19</v>
      </c>
      <c r="M329" s="15" t="s">
        <v>63</v>
      </c>
      <c r="N329" s="17">
        <v>43945</v>
      </c>
      <c r="O329" s="18" t="str">
        <f t="shared" si="35"/>
        <v>Non-Active</v>
      </c>
      <c r="P329" s="19">
        <f t="shared" si="36"/>
        <v>0</v>
      </c>
      <c r="Q329" s="20">
        <f t="shared" si="37"/>
        <v>52737.659999999996</v>
      </c>
      <c r="R329" s="20">
        <f t="shared" si="38"/>
        <v>234591.66</v>
      </c>
      <c r="S329" s="19">
        <f t="shared" si="39"/>
        <v>2017</v>
      </c>
      <c r="T329" s="19">
        <f t="shared" si="40"/>
        <v>8</v>
      </c>
      <c r="U329" s="21" t="str">
        <f t="shared" si="41"/>
        <v>Sunday</v>
      </c>
    </row>
    <row r="330" spans="1:21" x14ac:dyDescent="0.2">
      <c r="A330" s="15" t="s">
        <v>937</v>
      </c>
      <c r="B330" s="15" t="s">
        <v>938</v>
      </c>
      <c r="C330" s="15" t="s">
        <v>83</v>
      </c>
      <c r="D330" s="15" t="s">
        <v>23</v>
      </c>
      <c r="E330" s="15" t="s">
        <v>44</v>
      </c>
      <c r="F330" s="15" t="s">
        <v>17</v>
      </c>
      <c r="G330" s="15" t="s">
        <v>51</v>
      </c>
      <c r="H330" s="15">
        <v>34</v>
      </c>
      <c r="I330" s="17">
        <v>42664</v>
      </c>
      <c r="J330" s="15">
        <v>52811</v>
      </c>
      <c r="K330" s="15">
        <v>0</v>
      </c>
      <c r="L330" s="15" t="s">
        <v>19</v>
      </c>
      <c r="M330" s="15" t="s">
        <v>45</v>
      </c>
      <c r="N330" s="17" t="s">
        <v>21</v>
      </c>
      <c r="O330" s="18" t="str">
        <f t="shared" si="35"/>
        <v>Active</v>
      </c>
      <c r="P330" s="19">
        <f t="shared" si="36"/>
        <v>1</v>
      </c>
      <c r="Q330" s="20">
        <f t="shared" si="37"/>
        <v>0</v>
      </c>
      <c r="R330" s="20">
        <f t="shared" si="38"/>
        <v>52811</v>
      </c>
      <c r="S330" s="19">
        <f t="shared" si="39"/>
        <v>2016</v>
      </c>
      <c r="T330" s="19">
        <f t="shared" si="40"/>
        <v>43</v>
      </c>
      <c r="U330" s="21" t="str">
        <f t="shared" si="41"/>
        <v>Friday</v>
      </c>
    </row>
    <row r="331" spans="1:21" x14ac:dyDescent="0.2">
      <c r="A331" s="15" t="s">
        <v>939</v>
      </c>
      <c r="B331" s="15" t="s">
        <v>940</v>
      </c>
      <c r="C331" s="15" t="s">
        <v>76</v>
      </c>
      <c r="D331" s="15" t="s">
        <v>27</v>
      </c>
      <c r="E331" s="15" t="s">
        <v>16</v>
      </c>
      <c r="F331" s="15" t="s">
        <v>17</v>
      </c>
      <c r="G331" s="15" t="s">
        <v>24</v>
      </c>
      <c r="H331" s="15">
        <v>28</v>
      </c>
      <c r="I331" s="17">
        <v>43763</v>
      </c>
      <c r="J331" s="15">
        <v>50111</v>
      </c>
      <c r="K331" s="15">
        <v>0</v>
      </c>
      <c r="L331" s="15" t="s">
        <v>33</v>
      </c>
      <c r="M331" s="15" t="s">
        <v>34</v>
      </c>
      <c r="N331" s="17" t="s">
        <v>21</v>
      </c>
      <c r="O331" s="18" t="str">
        <f t="shared" si="35"/>
        <v>Active</v>
      </c>
      <c r="P331" s="19">
        <f t="shared" si="36"/>
        <v>1</v>
      </c>
      <c r="Q331" s="20">
        <f t="shared" si="37"/>
        <v>0</v>
      </c>
      <c r="R331" s="20">
        <f t="shared" si="38"/>
        <v>50111</v>
      </c>
      <c r="S331" s="19">
        <f t="shared" si="39"/>
        <v>2019</v>
      </c>
      <c r="T331" s="19">
        <f t="shared" si="40"/>
        <v>43</v>
      </c>
      <c r="U331" s="21" t="str">
        <f t="shared" si="41"/>
        <v>Friday</v>
      </c>
    </row>
    <row r="332" spans="1:21" x14ac:dyDescent="0.2">
      <c r="A332" s="15" t="s">
        <v>941</v>
      </c>
      <c r="B332" s="15" t="s">
        <v>858</v>
      </c>
      <c r="C332" s="15" t="s">
        <v>89</v>
      </c>
      <c r="D332" s="15" t="s">
        <v>27</v>
      </c>
      <c r="E332" s="15" t="s">
        <v>36</v>
      </c>
      <c r="F332" s="15" t="s">
        <v>28</v>
      </c>
      <c r="G332" s="15" t="s">
        <v>47</v>
      </c>
      <c r="H332" s="15">
        <v>31</v>
      </c>
      <c r="I332" s="17">
        <v>42497</v>
      </c>
      <c r="J332" s="15">
        <v>71192</v>
      </c>
      <c r="K332" s="15">
        <v>0</v>
      </c>
      <c r="L332" s="15" t="s">
        <v>19</v>
      </c>
      <c r="M332" s="15" t="s">
        <v>25</v>
      </c>
      <c r="N332" s="17" t="s">
        <v>21</v>
      </c>
      <c r="O332" s="18" t="str">
        <f t="shared" si="35"/>
        <v>Active</v>
      </c>
      <c r="P332" s="19">
        <f t="shared" si="36"/>
        <v>1</v>
      </c>
      <c r="Q332" s="20">
        <f t="shared" si="37"/>
        <v>0</v>
      </c>
      <c r="R332" s="20">
        <f t="shared" si="38"/>
        <v>71192</v>
      </c>
      <c r="S332" s="19">
        <f t="shared" si="39"/>
        <v>2016</v>
      </c>
      <c r="T332" s="19">
        <f t="shared" si="40"/>
        <v>19</v>
      </c>
      <c r="U332" s="21" t="str">
        <f t="shared" si="41"/>
        <v>Saturday</v>
      </c>
    </row>
    <row r="333" spans="1:21" x14ac:dyDescent="0.2">
      <c r="A333" s="15" t="s">
        <v>942</v>
      </c>
      <c r="B333" s="15" t="s">
        <v>943</v>
      </c>
      <c r="C333" s="15" t="s">
        <v>40</v>
      </c>
      <c r="D333" s="15" t="s">
        <v>50</v>
      </c>
      <c r="E333" s="15" t="s">
        <v>36</v>
      </c>
      <c r="F333" s="15" t="s">
        <v>17</v>
      </c>
      <c r="G333" s="15" t="s">
        <v>51</v>
      </c>
      <c r="H333" s="15">
        <v>50</v>
      </c>
      <c r="I333" s="17">
        <v>43452</v>
      </c>
      <c r="J333" s="15">
        <v>155351</v>
      </c>
      <c r="K333" s="15">
        <v>0.2</v>
      </c>
      <c r="L333" s="15" t="s">
        <v>19</v>
      </c>
      <c r="M333" s="15" t="s">
        <v>63</v>
      </c>
      <c r="N333" s="17" t="s">
        <v>21</v>
      </c>
      <c r="O333" s="18" t="str">
        <f t="shared" si="35"/>
        <v>Active</v>
      </c>
      <c r="P333" s="19">
        <f t="shared" si="36"/>
        <v>1</v>
      </c>
      <c r="Q333" s="20">
        <f t="shared" si="37"/>
        <v>31070.2</v>
      </c>
      <c r="R333" s="20">
        <f t="shared" si="38"/>
        <v>186421.2</v>
      </c>
      <c r="S333" s="19">
        <f t="shared" si="39"/>
        <v>2018</v>
      </c>
      <c r="T333" s="19">
        <f t="shared" si="40"/>
        <v>51</v>
      </c>
      <c r="U333" s="21" t="str">
        <f t="shared" si="41"/>
        <v>Tuesday</v>
      </c>
    </row>
    <row r="334" spans="1:21" x14ac:dyDescent="0.2">
      <c r="A334" s="15" t="s">
        <v>944</v>
      </c>
      <c r="B334" s="15" t="s">
        <v>945</v>
      </c>
      <c r="C334" s="15" t="s">
        <v>40</v>
      </c>
      <c r="D334" s="15" t="s">
        <v>23</v>
      </c>
      <c r="E334" s="15" t="s">
        <v>44</v>
      </c>
      <c r="F334" s="15" t="s">
        <v>28</v>
      </c>
      <c r="G334" s="15" t="s">
        <v>24</v>
      </c>
      <c r="H334" s="15">
        <v>39</v>
      </c>
      <c r="I334" s="17">
        <v>39049</v>
      </c>
      <c r="J334" s="15">
        <v>161690</v>
      </c>
      <c r="K334" s="15">
        <v>0.28999999999999998</v>
      </c>
      <c r="L334" s="15" t="s">
        <v>33</v>
      </c>
      <c r="M334" s="15" t="s">
        <v>60</v>
      </c>
      <c r="N334" s="17" t="s">
        <v>21</v>
      </c>
      <c r="O334" s="18" t="str">
        <f t="shared" si="35"/>
        <v>Active</v>
      </c>
      <c r="P334" s="19">
        <f t="shared" si="36"/>
        <v>1</v>
      </c>
      <c r="Q334" s="20">
        <f t="shared" si="37"/>
        <v>46890.1</v>
      </c>
      <c r="R334" s="20">
        <f t="shared" si="38"/>
        <v>208580.1</v>
      </c>
      <c r="S334" s="19">
        <f t="shared" si="39"/>
        <v>2006</v>
      </c>
      <c r="T334" s="19">
        <f t="shared" si="40"/>
        <v>48</v>
      </c>
      <c r="U334" s="21" t="str">
        <f t="shared" si="41"/>
        <v>Tuesday</v>
      </c>
    </row>
    <row r="335" spans="1:21" x14ac:dyDescent="0.2">
      <c r="A335" s="15" t="s">
        <v>946</v>
      </c>
      <c r="B335" s="15" t="s">
        <v>947</v>
      </c>
      <c r="C335" s="15" t="s">
        <v>86</v>
      </c>
      <c r="D335" s="15" t="s">
        <v>31</v>
      </c>
      <c r="E335" s="15" t="s">
        <v>44</v>
      </c>
      <c r="F335" s="15" t="s">
        <v>17</v>
      </c>
      <c r="G335" s="15" t="s">
        <v>24</v>
      </c>
      <c r="H335" s="15">
        <v>35</v>
      </c>
      <c r="I335" s="17">
        <v>42776</v>
      </c>
      <c r="J335" s="15">
        <v>60132</v>
      </c>
      <c r="K335" s="15">
        <v>0</v>
      </c>
      <c r="L335" s="15" t="s">
        <v>33</v>
      </c>
      <c r="M335" s="15" t="s">
        <v>80</v>
      </c>
      <c r="N335" s="17" t="s">
        <v>21</v>
      </c>
      <c r="O335" s="18" t="str">
        <f t="shared" si="35"/>
        <v>Active</v>
      </c>
      <c r="P335" s="19">
        <f t="shared" si="36"/>
        <v>1</v>
      </c>
      <c r="Q335" s="20">
        <f t="shared" si="37"/>
        <v>0</v>
      </c>
      <c r="R335" s="20">
        <f t="shared" si="38"/>
        <v>60132</v>
      </c>
      <c r="S335" s="19">
        <f t="shared" si="39"/>
        <v>2017</v>
      </c>
      <c r="T335" s="19">
        <f t="shared" si="40"/>
        <v>6</v>
      </c>
      <c r="U335" s="21" t="str">
        <f t="shared" si="41"/>
        <v>Friday</v>
      </c>
    </row>
    <row r="336" spans="1:21" x14ac:dyDescent="0.2">
      <c r="A336" s="15" t="s">
        <v>209</v>
      </c>
      <c r="B336" s="15" t="s">
        <v>948</v>
      </c>
      <c r="C336" s="15" t="s">
        <v>71</v>
      </c>
      <c r="D336" s="15" t="s">
        <v>27</v>
      </c>
      <c r="E336" s="15" t="s">
        <v>36</v>
      </c>
      <c r="F336" s="15" t="s">
        <v>28</v>
      </c>
      <c r="G336" s="15" t="s">
        <v>18</v>
      </c>
      <c r="H336" s="15">
        <v>54</v>
      </c>
      <c r="I336" s="17">
        <v>34631</v>
      </c>
      <c r="J336" s="15">
        <v>87216</v>
      </c>
      <c r="K336" s="15">
        <v>0</v>
      </c>
      <c r="L336" s="15" t="s">
        <v>19</v>
      </c>
      <c r="M336" s="15" t="s">
        <v>45</v>
      </c>
      <c r="N336" s="17" t="s">
        <v>21</v>
      </c>
      <c r="O336" s="18" t="str">
        <f t="shared" si="35"/>
        <v>Active</v>
      </c>
      <c r="P336" s="19">
        <f t="shared" si="36"/>
        <v>1</v>
      </c>
      <c r="Q336" s="20">
        <f t="shared" si="37"/>
        <v>0</v>
      </c>
      <c r="R336" s="20">
        <f t="shared" si="38"/>
        <v>87216</v>
      </c>
      <c r="S336" s="19">
        <f t="shared" si="39"/>
        <v>1994</v>
      </c>
      <c r="T336" s="19">
        <f t="shared" si="40"/>
        <v>44</v>
      </c>
      <c r="U336" s="21" t="str">
        <f t="shared" si="41"/>
        <v>Monday</v>
      </c>
    </row>
    <row r="337" spans="1:21" x14ac:dyDescent="0.2">
      <c r="A337" s="15" t="s">
        <v>949</v>
      </c>
      <c r="B337" s="15" t="s">
        <v>950</v>
      </c>
      <c r="C337" s="15" t="s">
        <v>76</v>
      </c>
      <c r="D337" s="15" t="s">
        <v>27</v>
      </c>
      <c r="E337" s="15" t="s">
        <v>32</v>
      </c>
      <c r="F337" s="15" t="s">
        <v>28</v>
      </c>
      <c r="G337" s="15" t="s">
        <v>18</v>
      </c>
      <c r="H337" s="15">
        <v>47</v>
      </c>
      <c r="I337" s="17">
        <v>43944</v>
      </c>
      <c r="J337" s="15">
        <v>50069</v>
      </c>
      <c r="K337" s="15">
        <v>0</v>
      </c>
      <c r="L337" s="15" t="s">
        <v>19</v>
      </c>
      <c r="M337" s="15" t="s">
        <v>63</v>
      </c>
      <c r="N337" s="17" t="s">
        <v>21</v>
      </c>
      <c r="O337" s="18" t="str">
        <f t="shared" si="35"/>
        <v>Active</v>
      </c>
      <c r="P337" s="19">
        <f t="shared" si="36"/>
        <v>1</v>
      </c>
      <c r="Q337" s="20">
        <f t="shared" si="37"/>
        <v>0</v>
      </c>
      <c r="R337" s="20">
        <f t="shared" si="38"/>
        <v>50069</v>
      </c>
      <c r="S337" s="19">
        <f t="shared" si="39"/>
        <v>2020</v>
      </c>
      <c r="T337" s="19">
        <f t="shared" si="40"/>
        <v>17</v>
      </c>
      <c r="U337" s="21" t="str">
        <f t="shared" si="41"/>
        <v>Thursday</v>
      </c>
    </row>
    <row r="338" spans="1:21" x14ac:dyDescent="0.2">
      <c r="A338" s="15" t="s">
        <v>326</v>
      </c>
      <c r="B338" s="15" t="s">
        <v>951</v>
      </c>
      <c r="C338" s="15" t="s">
        <v>40</v>
      </c>
      <c r="D338" s="15" t="s">
        <v>27</v>
      </c>
      <c r="E338" s="15" t="s">
        <v>44</v>
      </c>
      <c r="F338" s="15" t="s">
        <v>17</v>
      </c>
      <c r="G338" s="15" t="s">
        <v>18</v>
      </c>
      <c r="H338" s="15">
        <v>26</v>
      </c>
      <c r="I338" s="17">
        <v>44403</v>
      </c>
      <c r="J338" s="15">
        <v>151108</v>
      </c>
      <c r="K338" s="15">
        <v>0.22</v>
      </c>
      <c r="L338" s="15" t="s">
        <v>19</v>
      </c>
      <c r="M338" s="15" t="s">
        <v>39</v>
      </c>
      <c r="N338" s="17" t="s">
        <v>21</v>
      </c>
      <c r="O338" s="18" t="str">
        <f t="shared" si="35"/>
        <v>Active</v>
      </c>
      <c r="P338" s="19">
        <f t="shared" si="36"/>
        <v>1</v>
      </c>
      <c r="Q338" s="20">
        <f t="shared" si="37"/>
        <v>33243.760000000002</v>
      </c>
      <c r="R338" s="20">
        <f t="shared" si="38"/>
        <v>184351.76</v>
      </c>
      <c r="S338" s="19">
        <f t="shared" si="39"/>
        <v>2021</v>
      </c>
      <c r="T338" s="19">
        <f t="shared" si="40"/>
        <v>31</v>
      </c>
      <c r="U338" s="21" t="str">
        <f t="shared" si="41"/>
        <v>Monday</v>
      </c>
    </row>
    <row r="339" spans="1:21" x14ac:dyDescent="0.2">
      <c r="A339" s="15" t="s">
        <v>952</v>
      </c>
      <c r="B339" s="15" t="s">
        <v>953</v>
      </c>
      <c r="C339" s="15" t="s">
        <v>56</v>
      </c>
      <c r="D339" s="15" t="s">
        <v>27</v>
      </c>
      <c r="E339" s="15" t="s">
        <v>36</v>
      </c>
      <c r="F339" s="15" t="s">
        <v>17</v>
      </c>
      <c r="G339" s="15" t="s">
        <v>24</v>
      </c>
      <c r="H339" s="15">
        <v>42</v>
      </c>
      <c r="I339" s="17">
        <v>38640</v>
      </c>
      <c r="J339" s="15">
        <v>67398</v>
      </c>
      <c r="K339" s="15">
        <v>7.0000000000000007E-2</v>
      </c>
      <c r="L339" s="15" t="s">
        <v>19</v>
      </c>
      <c r="M339" s="15" t="s">
        <v>39</v>
      </c>
      <c r="N339" s="17" t="s">
        <v>21</v>
      </c>
      <c r="O339" s="18" t="str">
        <f t="shared" si="35"/>
        <v>Active</v>
      </c>
      <c r="P339" s="19">
        <f t="shared" si="36"/>
        <v>1</v>
      </c>
      <c r="Q339" s="20">
        <f t="shared" si="37"/>
        <v>4717.8600000000006</v>
      </c>
      <c r="R339" s="20">
        <f t="shared" si="38"/>
        <v>72115.86</v>
      </c>
      <c r="S339" s="19">
        <f t="shared" si="39"/>
        <v>2005</v>
      </c>
      <c r="T339" s="19">
        <f t="shared" si="40"/>
        <v>42</v>
      </c>
      <c r="U339" s="21" t="str">
        <f t="shared" si="41"/>
        <v>Saturday</v>
      </c>
    </row>
    <row r="340" spans="1:21" x14ac:dyDescent="0.2">
      <c r="A340" s="15" t="s">
        <v>351</v>
      </c>
      <c r="B340" s="15" t="s">
        <v>954</v>
      </c>
      <c r="C340" s="15" t="s">
        <v>86</v>
      </c>
      <c r="D340" s="15" t="s">
        <v>31</v>
      </c>
      <c r="E340" s="15" t="s">
        <v>16</v>
      </c>
      <c r="F340" s="15" t="s">
        <v>17</v>
      </c>
      <c r="G340" s="15" t="s">
        <v>51</v>
      </c>
      <c r="H340" s="15">
        <v>47</v>
      </c>
      <c r="I340" s="17">
        <v>42245</v>
      </c>
      <c r="J340" s="15">
        <v>68488</v>
      </c>
      <c r="K340" s="15">
        <v>0</v>
      </c>
      <c r="L340" s="15" t="s">
        <v>19</v>
      </c>
      <c r="M340" s="15" t="s">
        <v>63</v>
      </c>
      <c r="N340" s="17" t="s">
        <v>21</v>
      </c>
      <c r="O340" s="18" t="str">
        <f t="shared" si="35"/>
        <v>Active</v>
      </c>
      <c r="P340" s="19">
        <f t="shared" si="36"/>
        <v>1</v>
      </c>
      <c r="Q340" s="20">
        <f t="shared" si="37"/>
        <v>0</v>
      </c>
      <c r="R340" s="20">
        <f t="shared" si="38"/>
        <v>68488</v>
      </c>
      <c r="S340" s="19">
        <f t="shared" si="39"/>
        <v>2015</v>
      </c>
      <c r="T340" s="19">
        <f t="shared" si="40"/>
        <v>35</v>
      </c>
      <c r="U340" s="21" t="str">
        <f t="shared" si="41"/>
        <v>Saturday</v>
      </c>
    </row>
    <row r="341" spans="1:21" x14ac:dyDescent="0.2">
      <c r="A341" s="15" t="s">
        <v>336</v>
      </c>
      <c r="B341" s="15" t="s">
        <v>955</v>
      </c>
      <c r="C341" s="15" t="s">
        <v>30</v>
      </c>
      <c r="D341" s="15" t="s">
        <v>31</v>
      </c>
      <c r="E341" s="15" t="s">
        <v>36</v>
      </c>
      <c r="F341" s="15" t="s">
        <v>17</v>
      </c>
      <c r="G341" s="15" t="s">
        <v>51</v>
      </c>
      <c r="H341" s="15">
        <v>60</v>
      </c>
      <c r="I341" s="17">
        <v>35992</v>
      </c>
      <c r="J341" s="15">
        <v>92932</v>
      </c>
      <c r="K341" s="15">
        <v>0</v>
      </c>
      <c r="L341" s="15" t="s">
        <v>19</v>
      </c>
      <c r="M341" s="15" t="s">
        <v>29</v>
      </c>
      <c r="N341" s="17" t="s">
        <v>21</v>
      </c>
      <c r="O341" s="18" t="str">
        <f t="shared" si="35"/>
        <v>Active</v>
      </c>
      <c r="P341" s="19">
        <f t="shared" si="36"/>
        <v>1</v>
      </c>
      <c r="Q341" s="20">
        <f t="shared" si="37"/>
        <v>0</v>
      </c>
      <c r="R341" s="20">
        <f t="shared" si="38"/>
        <v>92932</v>
      </c>
      <c r="S341" s="19">
        <f t="shared" si="39"/>
        <v>1998</v>
      </c>
      <c r="T341" s="19">
        <f t="shared" si="40"/>
        <v>29</v>
      </c>
      <c r="U341" s="21" t="str">
        <f t="shared" si="41"/>
        <v>Thursday</v>
      </c>
    </row>
    <row r="342" spans="1:21" x14ac:dyDescent="0.2">
      <c r="A342" s="15" t="s">
        <v>289</v>
      </c>
      <c r="B342" s="15" t="s">
        <v>956</v>
      </c>
      <c r="C342" s="15" t="s">
        <v>68</v>
      </c>
      <c r="D342" s="15" t="s">
        <v>15</v>
      </c>
      <c r="E342" s="15" t="s">
        <v>32</v>
      </c>
      <c r="F342" s="15" t="s">
        <v>17</v>
      </c>
      <c r="G342" s="15" t="s">
        <v>51</v>
      </c>
      <c r="H342" s="15">
        <v>36</v>
      </c>
      <c r="I342" s="17">
        <v>39994</v>
      </c>
      <c r="J342" s="15">
        <v>43363</v>
      </c>
      <c r="K342" s="15">
        <v>0</v>
      </c>
      <c r="L342" s="15" t="s">
        <v>19</v>
      </c>
      <c r="M342" s="15" t="s">
        <v>25</v>
      </c>
      <c r="N342" s="17" t="s">
        <v>21</v>
      </c>
      <c r="O342" s="18" t="str">
        <f t="shared" si="35"/>
        <v>Active</v>
      </c>
      <c r="P342" s="19">
        <f t="shared" si="36"/>
        <v>1</v>
      </c>
      <c r="Q342" s="20">
        <f t="shared" si="37"/>
        <v>0</v>
      </c>
      <c r="R342" s="20">
        <f t="shared" si="38"/>
        <v>43363</v>
      </c>
      <c r="S342" s="19">
        <f t="shared" si="39"/>
        <v>2009</v>
      </c>
      <c r="T342" s="19">
        <f t="shared" si="40"/>
        <v>27</v>
      </c>
      <c r="U342" s="21" t="str">
        <f t="shared" si="41"/>
        <v>Tuesday</v>
      </c>
    </row>
    <row r="343" spans="1:21" x14ac:dyDescent="0.2">
      <c r="A343" s="15" t="s">
        <v>957</v>
      </c>
      <c r="B343" s="15" t="s">
        <v>958</v>
      </c>
      <c r="C343" s="15" t="s">
        <v>82</v>
      </c>
      <c r="D343" s="15" t="s">
        <v>27</v>
      </c>
      <c r="E343" s="15" t="s">
        <v>44</v>
      </c>
      <c r="F343" s="15" t="s">
        <v>28</v>
      </c>
      <c r="G343" s="15" t="s">
        <v>24</v>
      </c>
      <c r="H343" s="15">
        <v>31</v>
      </c>
      <c r="I343" s="17">
        <v>42780</v>
      </c>
      <c r="J343" s="15">
        <v>95963</v>
      </c>
      <c r="K343" s="15">
        <v>0</v>
      </c>
      <c r="L343" s="15" t="s">
        <v>33</v>
      </c>
      <c r="M343" s="15" t="s">
        <v>34</v>
      </c>
      <c r="N343" s="17" t="s">
        <v>21</v>
      </c>
      <c r="O343" s="18" t="str">
        <f t="shared" si="35"/>
        <v>Active</v>
      </c>
      <c r="P343" s="19">
        <f t="shared" si="36"/>
        <v>1</v>
      </c>
      <c r="Q343" s="20">
        <f t="shared" si="37"/>
        <v>0</v>
      </c>
      <c r="R343" s="20">
        <f t="shared" si="38"/>
        <v>95963</v>
      </c>
      <c r="S343" s="19">
        <f t="shared" si="39"/>
        <v>2017</v>
      </c>
      <c r="T343" s="19">
        <f t="shared" si="40"/>
        <v>7</v>
      </c>
      <c r="U343" s="21" t="str">
        <f t="shared" si="41"/>
        <v>Tuesday</v>
      </c>
    </row>
    <row r="344" spans="1:21" x14ac:dyDescent="0.2">
      <c r="A344" s="15" t="s">
        <v>372</v>
      </c>
      <c r="B344" s="15" t="s">
        <v>959</v>
      </c>
      <c r="C344" s="15" t="s">
        <v>62</v>
      </c>
      <c r="D344" s="15" t="s">
        <v>15</v>
      </c>
      <c r="E344" s="15" t="s">
        <v>44</v>
      </c>
      <c r="F344" s="15" t="s">
        <v>17</v>
      </c>
      <c r="G344" s="15" t="s">
        <v>51</v>
      </c>
      <c r="H344" s="15">
        <v>55</v>
      </c>
      <c r="I344" s="17">
        <v>40297</v>
      </c>
      <c r="J344" s="15">
        <v>111038</v>
      </c>
      <c r="K344" s="15">
        <v>0.05</v>
      </c>
      <c r="L344" s="15" t="s">
        <v>52</v>
      </c>
      <c r="M344" s="15" t="s">
        <v>53</v>
      </c>
      <c r="N344" s="17" t="s">
        <v>21</v>
      </c>
      <c r="O344" s="18" t="str">
        <f t="shared" si="35"/>
        <v>Active</v>
      </c>
      <c r="P344" s="19">
        <f t="shared" si="36"/>
        <v>1</v>
      </c>
      <c r="Q344" s="20">
        <f t="shared" si="37"/>
        <v>5551.9000000000005</v>
      </c>
      <c r="R344" s="20">
        <f t="shared" si="38"/>
        <v>116589.9</v>
      </c>
      <c r="S344" s="19">
        <f t="shared" si="39"/>
        <v>2010</v>
      </c>
      <c r="T344" s="19">
        <f t="shared" si="40"/>
        <v>18</v>
      </c>
      <c r="U344" s="21" t="str">
        <f t="shared" si="41"/>
        <v>Thursday</v>
      </c>
    </row>
    <row r="345" spans="1:21" x14ac:dyDescent="0.2">
      <c r="A345" s="15" t="s">
        <v>960</v>
      </c>
      <c r="B345" s="15" t="s">
        <v>961</v>
      </c>
      <c r="C345" s="15" t="s">
        <v>14</v>
      </c>
      <c r="D345" s="15" t="s">
        <v>31</v>
      </c>
      <c r="E345" s="15" t="s">
        <v>16</v>
      </c>
      <c r="F345" s="15" t="s">
        <v>17</v>
      </c>
      <c r="G345" s="15" t="s">
        <v>18</v>
      </c>
      <c r="H345" s="15">
        <v>51</v>
      </c>
      <c r="I345" s="17">
        <v>35230</v>
      </c>
      <c r="J345" s="15">
        <v>200246</v>
      </c>
      <c r="K345" s="15">
        <v>0.34</v>
      </c>
      <c r="L345" s="15" t="s">
        <v>19</v>
      </c>
      <c r="M345" s="15" t="s">
        <v>29</v>
      </c>
      <c r="N345" s="17" t="s">
        <v>21</v>
      </c>
      <c r="O345" s="18" t="str">
        <f t="shared" si="35"/>
        <v>Active</v>
      </c>
      <c r="P345" s="19">
        <f t="shared" si="36"/>
        <v>1</v>
      </c>
      <c r="Q345" s="20">
        <f t="shared" si="37"/>
        <v>68083.64</v>
      </c>
      <c r="R345" s="20">
        <f t="shared" si="38"/>
        <v>268329.64</v>
      </c>
      <c r="S345" s="19">
        <f t="shared" si="39"/>
        <v>1996</v>
      </c>
      <c r="T345" s="19">
        <f t="shared" si="40"/>
        <v>24</v>
      </c>
      <c r="U345" s="21" t="str">
        <f t="shared" si="41"/>
        <v>Friday</v>
      </c>
    </row>
    <row r="346" spans="1:21" x14ac:dyDescent="0.2">
      <c r="A346" s="15" t="s">
        <v>789</v>
      </c>
      <c r="B346" s="15" t="s">
        <v>962</v>
      </c>
      <c r="C346" s="15" t="s">
        <v>14</v>
      </c>
      <c r="D346" s="15" t="s">
        <v>27</v>
      </c>
      <c r="E346" s="15" t="s">
        <v>32</v>
      </c>
      <c r="F346" s="15" t="s">
        <v>17</v>
      </c>
      <c r="G346" s="15" t="s">
        <v>18</v>
      </c>
      <c r="H346" s="15">
        <v>48</v>
      </c>
      <c r="I346" s="17">
        <v>42053</v>
      </c>
      <c r="J346" s="15">
        <v>194871</v>
      </c>
      <c r="K346" s="15">
        <v>0.35</v>
      </c>
      <c r="L346" s="15" t="s">
        <v>19</v>
      </c>
      <c r="M346" s="15" t="s">
        <v>29</v>
      </c>
      <c r="N346" s="17" t="s">
        <v>21</v>
      </c>
      <c r="O346" s="18" t="str">
        <f t="shared" si="35"/>
        <v>Active</v>
      </c>
      <c r="P346" s="19">
        <f t="shared" si="36"/>
        <v>1</v>
      </c>
      <c r="Q346" s="20">
        <f t="shared" si="37"/>
        <v>68204.849999999991</v>
      </c>
      <c r="R346" s="20">
        <f t="shared" si="38"/>
        <v>263075.84999999998</v>
      </c>
      <c r="S346" s="19">
        <f t="shared" si="39"/>
        <v>2015</v>
      </c>
      <c r="T346" s="19">
        <f t="shared" si="40"/>
        <v>8</v>
      </c>
      <c r="U346" s="21" t="str">
        <f t="shared" si="41"/>
        <v>Wednesday</v>
      </c>
    </row>
    <row r="347" spans="1:21" x14ac:dyDescent="0.2">
      <c r="A347" s="15" t="s">
        <v>317</v>
      </c>
      <c r="B347" s="15" t="s">
        <v>963</v>
      </c>
      <c r="C347" s="15" t="s">
        <v>42</v>
      </c>
      <c r="D347" s="15" t="s">
        <v>65</v>
      </c>
      <c r="E347" s="15" t="s">
        <v>16</v>
      </c>
      <c r="F347" s="15" t="s">
        <v>28</v>
      </c>
      <c r="G347" s="15" t="s">
        <v>51</v>
      </c>
      <c r="H347" s="15">
        <v>58</v>
      </c>
      <c r="I347" s="17">
        <v>34592</v>
      </c>
      <c r="J347" s="15">
        <v>98769</v>
      </c>
      <c r="K347" s="15">
        <v>0</v>
      </c>
      <c r="L347" s="15" t="s">
        <v>52</v>
      </c>
      <c r="M347" s="15" t="s">
        <v>66</v>
      </c>
      <c r="N347" s="17">
        <v>42646</v>
      </c>
      <c r="O347" s="18" t="str">
        <f t="shared" si="35"/>
        <v>Non-Active</v>
      </c>
      <c r="P347" s="19">
        <f t="shared" si="36"/>
        <v>0</v>
      </c>
      <c r="Q347" s="20">
        <f t="shared" si="37"/>
        <v>0</v>
      </c>
      <c r="R347" s="20">
        <f t="shared" si="38"/>
        <v>98769</v>
      </c>
      <c r="S347" s="19">
        <f t="shared" si="39"/>
        <v>1994</v>
      </c>
      <c r="T347" s="19">
        <f t="shared" si="40"/>
        <v>38</v>
      </c>
      <c r="U347" s="21" t="str">
        <f t="shared" si="41"/>
        <v>Thursday</v>
      </c>
    </row>
    <row r="348" spans="1:21" x14ac:dyDescent="0.2">
      <c r="A348" s="15" t="s">
        <v>377</v>
      </c>
      <c r="B348" s="15" t="s">
        <v>964</v>
      </c>
      <c r="C348" s="15" t="s">
        <v>94</v>
      </c>
      <c r="D348" s="15" t="s">
        <v>50</v>
      </c>
      <c r="E348" s="15" t="s">
        <v>16</v>
      </c>
      <c r="F348" s="15" t="s">
        <v>17</v>
      </c>
      <c r="G348" s="15" t="s">
        <v>51</v>
      </c>
      <c r="H348" s="15">
        <v>29</v>
      </c>
      <c r="I348" s="17">
        <v>43239</v>
      </c>
      <c r="J348" s="15">
        <v>65334</v>
      </c>
      <c r="K348" s="15">
        <v>0</v>
      </c>
      <c r="L348" s="15" t="s">
        <v>52</v>
      </c>
      <c r="M348" s="15" t="s">
        <v>66</v>
      </c>
      <c r="N348" s="17" t="s">
        <v>21</v>
      </c>
      <c r="O348" s="18" t="str">
        <f t="shared" si="35"/>
        <v>Active</v>
      </c>
      <c r="P348" s="19">
        <f t="shared" si="36"/>
        <v>1</v>
      </c>
      <c r="Q348" s="20">
        <f t="shared" si="37"/>
        <v>0</v>
      </c>
      <c r="R348" s="20">
        <f t="shared" si="38"/>
        <v>65334</v>
      </c>
      <c r="S348" s="19">
        <f t="shared" si="39"/>
        <v>2018</v>
      </c>
      <c r="T348" s="19">
        <f t="shared" si="40"/>
        <v>20</v>
      </c>
      <c r="U348" s="21" t="str">
        <f t="shared" si="41"/>
        <v>Saturday</v>
      </c>
    </row>
    <row r="349" spans="1:21" x14ac:dyDescent="0.2">
      <c r="A349" s="15" t="s">
        <v>144</v>
      </c>
      <c r="B349" s="15" t="s">
        <v>965</v>
      </c>
      <c r="C349" s="15" t="s">
        <v>55</v>
      </c>
      <c r="D349" s="15" t="s">
        <v>27</v>
      </c>
      <c r="E349" s="15" t="s">
        <v>36</v>
      </c>
      <c r="F349" s="15" t="s">
        <v>17</v>
      </c>
      <c r="G349" s="15" t="s">
        <v>51</v>
      </c>
      <c r="H349" s="15">
        <v>25</v>
      </c>
      <c r="I349" s="17">
        <v>44327</v>
      </c>
      <c r="J349" s="15">
        <v>83934</v>
      </c>
      <c r="K349" s="15">
        <v>0</v>
      </c>
      <c r="L349" s="15" t="s">
        <v>19</v>
      </c>
      <c r="M349" s="15" t="s">
        <v>45</v>
      </c>
      <c r="N349" s="17" t="s">
        <v>21</v>
      </c>
      <c r="O349" s="18" t="str">
        <f t="shared" si="35"/>
        <v>Active</v>
      </c>
      <c r="P349" s="19">
        <f t="shared" si="36"/>
        <v>1</v>
      </c>
      <c r="Q349" s="20">
        <f t="shared" si="37"/>
        <v>0</v>
      </c>
      <c r="R349" s="20">
        <f t="shared" si="38"/>
        <v>83934</v>
      </c>
      <c r="S349" s="19">
        <f t="shared" si="39"/>
        <v>2021</v>
      </c>
      <c r="T349" s="19">
        <f t="shared" si="40"/>
        <v>20</v>
      </c>
      <c r="U349" s="21" t="str">
        <f t="shared" si="41"/>
        <v>Tuesday</v>
      </c>
    </row>
    <row r="350" spans="1:21" x14ac:dyDescent="0.2">
      <c r="A350" s="15" t="s">
        <v>966</v>
      </c>
      <c r="B350" s="15" t="s">
        <v>967</v>
      </c>
      <c r="C350" s="15" t="s">
        <v>40</v>
      </c>
      <c r="D350" s="15" t="s">
        <v>65</v>
      </c>
      <c r="E350" s="15" t="s">
        <v>16</v>
      </c>
      <c r="F350" s="15" t="s">
        <v>28</v>
      </c>
      <c r="G350" s="15" t="s">
        <v>18</v>
      </c>
      <c r="H350" s="15">
        <v>36</v>
      </c>
      <c r="I350" s="17">
        <v>42616</v>
      </c>
      <c r="J350" s="15">
        <v>150399</v>
      </c>
      <c r="K350" s="15">
        <v>0.28000000000000003</v>
      </c>
      <c r="L350" s="15" t="s">
        <v>19</v>
      </c>
      <c r="M350" s="15" t="s">
        <v>20</v>
      </c>
      <c r="N350" s="17" t="s">
        <v>21</v>
      </c>
      <c r="O350" s="18" t="str">
        <f t="shared" si="35"/>
        <v>Active</v>
      </c>
      <c r="P350" s="19">
        <f t="shared" si="36"/>
        <v>1</v>
      </c>
      <c r="Q350" s="20">
        <f t="shared" si="37"/>
        <v>42111.72</v>
      </c>
      <c r="R350" s="20">
        <f t="shared" si="38"/>
        <v>192510.72</v>
      </c>
      <c r="S350" s="19">
        <f t="shared" si="39"/>
        <v>2016</v>
      </c>
      <c r="T350" s="19">
        <f t="shared" si="40"/>
        <v>36</v>
      </c>
      <c r="U350" s="21" t="str">
        <f t="shared" si="41"/>
        <v>Saturday</v>
      </c>
    </row>
    <row r="351" spans="1:21" x14ac:dyDescent="0.2">
      <c r="A351" s="15" t="s">
        <v>321</v>
      </c>
      <c r="B351" s="15" t="s">
        <v>968</v>
      </c>
      <c r="C351" s="15" t="s">
        <v>40</v>
      </c>
      <c r="D351" s="15" t="s">
        <v>23</v>
      </c>
      <c r="E351" s="15" t="s">
        <v>16</v>
      </c>
      <c r="F351" s="15" t="s">
        <v>28</v>
      </c>
      <c r="G351" s="15" t="s">
        <v>24</v>
      </c>
      <c r="H351" s="15">
        <v>37</v>
      </c>
      <c r="I351" s="17">
        <v>41048</v>
      </c>
      <c r="J351" s="15">
        <v>160280</v>
      </c>
      <c r="K351" s="15">
        <v>0.19</v>
      </c>
      <c r="L351" s="15" t="s">
        <v>33</v>
      </c>
      <c r="M351" s="15" t="s">
        <v>60</v>
      </c>
      <c r="N351" s="17" t="s">
        <v>21</v>
      </c>
      <c r="O351" s="18" t="str">
        <f t="shared" si="35"/>
        <v>Active</v>
      </c>
      <c r="P351" s="19">
        <f t="shared" si="36"/>
        <v>1</v>
      </c>
      <c r="Q351" s="20">
        <f t="shared" si="37"/>
        <v>30453.200000000001</v>
      </c>
      <c r="R351" s="20">
        <f t="shared" si="38"/>
        <v>190733.2</v>
      </c>
      <c r="S351" s="19">
        <f t="shared" si="39"/>
        <v>2012</v>
      </c>
      <c r="T351" s="19">
        <f t="shared" si="40"/>
        <v>20</v>
      </c>
      <c r="U351" s="21" t="str">
        <f t="shared" si="41"/>
        <v>Saturday</v>
      </c>
    </row>
    <row r="352" spans="1:21" x14ac:dyDescent="0.2">
      <c r="A352" s="15" t="s">
        <v>969</v>
      </c>
      <c r="B352" s="15" t="s">
        <v>383</v>
      </c>
      <c r="C352" s="15" t="s">
        <v>83</v>
      </c>
      <c r="D352" s="15" t="s">
        <v>23</v>
      </c>
      <c r="E352" s="15" t="s">
        <v>44</v>
      </c>
      <c r="F352" s="15" t="s">
        <v>28</v>
      </c>
      <c r="G352" s="15" t="s">
        <v>24</v>
      </c>
      <c r="H352" s="15">
        <v>57</v>
      </c>
      <c r="I352" s="17">
        <v>35548</v>
      </c>
      <c r="J352" s="15">
        <v>54051</v>
      </c>
      <c r="K352" s="15">
        <v>0</v>
      </c>
      <c r="L352" s="15" t="s">
        <v>19</v>
      </c>
      <c r="M352" s="15" t="s">
        <v>45</v>
      </c>
      <c r="N352" s="17">
        <v>36079</v>
      </c>
      <c r="O352" s="18" t="str">
        <f t="shared" si="35"/>
        <v>Non-Active</v>
      </c>
      <c r="P352" s="19">
        <f t="shared" si="36"/>
        <v>0</v>
      </c>
      <c r="Q352" s="20">
        <f t="shared" si="37"/>
        <v>0</v>
      </c>
      <c r="R352" s="20">
        <f t="shared" si="38"/>
        <v>54051</v>
      </c>
      <c r="S352" s="19">
        <f t="shared" si="39"/>
        <v>1997</v>
      </c>
      <c r="T352" s="19">
        <f t="shared" si="40"/>
        <v>18</v>
      </c>
      <c r="U352" s="21" t="str">
        <f t="shared" si="41"/>
        <v>Monday</v>
      </c>
    </row>
    <row r="353" spans="1:21" x14ac:dyDescent="0.2">
      <c r="A353" s="15" t="s">
        <v>970</v>
      </c>
      <c r="B353" s="15" t="s">
        <v>971</v>
      </c>
      <c r="C353" s="15" t="s">
        <v>40</v>
      </c>
      <c r="D353" s="15" t="s">
        <v>31</v>
      </c>
      <c r="E353" s="15" t="s">
        <v>16</v>
      </c>
      <c r="F353" s="15" t="s">
        <v>17</v>
      </c>
      <c r="G353" s="15" t="s">
        <v>51</v>
      </c>
      <c r="H353" s="15">
        <v>59</v>
      </c>
      <c r="I353" s="17">
        <v>37726</v>
      </c>
      <c r="J353" s="15">
        <v>150699</v>
      </c>
      <c r="K353" s="15">
        <v>0.28999999999999998</v>
      </c>
      <c r="L353" s="15" t="s">
        <v>52</v>
      </c>
      <c r="M353" s="15" t="s">
        <v>53</v>
      </c>
      <c r="N353" s="17" t="s">
        <v>21</v>
      </c>
      <c r="O353" s="18" t="str">
        <f t="shared" si="35"/>
        <v>Active</v>
      </c>
      <c r="P353" s="19">
        <f t="shared" si="36"/>
        <v>1</v>
      </c>
      <c r="Q353" s="20">
        <f t="shared" si="37"/>
        <v>43702.71</v>
      </c>
      <c r="R353" s="20">
        <f t="shared" si="38"/>
        <v>194401.71</v>
      </c>
      <c r="S353" s="19">
        <f t="shared" si="39"/>
        <v>2003</v>
      </c>
      <c r="T353" s="19">
        <f t="shared" si="40"/>
        <v>16</v>
      </c>
      <c r="U353" s="21" t="str">
        <f t="shared" si="41"/>
        <v>Tuesday</v>
      </c>
    </row>
    <row r="354" spans="1:21" x14ac:dyDescent="0.2">
      <c r="A354" s="15" t="s">
        <v>264</v>
      </c>
      <c r="B354" s="15" t="s">
        <v>972</v>
      </c>
      <c r="C354" s="15" t="s">
        <v>64</v>
      </c>
      <c r="D354" s="15" t="s">
        <v>43</v>
      </c>
      <c r="E354" s="15" t="s">
        <v>44</v>
      </c>
      <c r="F354" s="15" t="s">
        <v>28</v>
      </c>
      <c r="G354" s="15" t="s">
        <v>51</v>
      </c>
      <c r="H354" s="15">
        <v>37</v>
      </c>
      <c r="I354" s="17">
        <v>41363</v>
      </c>
      <c r="J354" s="15">
        <v>69570</v>
      </c>
      <c r="K354" s="15">
        <v>0</v>
      </c>
      <c r="L354" s="15" t="s">
        <v>19</v>
      </c>
      <c r="M354" s="15" t="s">
        <v>45</v>
      </c>
      <c r="N354" s="17" t="s">
        <v>21</v>
      </c>
      <c r="O354" s="18" t="str">
        <f t="shared" si="35"/>
        <v>Active</v>
      </c>
      <c r="P354" s="19">
        <f t="shared" si="36"/>
        <v>1</v>
      </c>
      <c r="Q354" s="20">
        <f t="shared" si="37"/>
        <v>0</v>
      </c>
      <c r="R354" s="20">
        <f t="shared" si="38"/>
        <v>69570</v>
      </c>
      <c r="S354" s="19">
        <f t="shared" si="39"/>
        <v>2013</v>
      </c>
      <c r="T354" s="19">
        <f t="shared" si="40"/>
        <v>13</v>
      </c>
      <c r="U354" s="21" t="str">
        <f t="shared" si="41"/>
        <v>Saturday</v>
      </c>
    </row>
    <row r="355" spans="1:21" x14ac:dyDescent="0.2">
      <c r="A355" s="15" t="s">
        <v>173</v>
      </c>
      <c r="B355" s="15" t="s">
        <v>973</v>
      </c>
      <c r="C355" s="15" t="s">
        <v>82</v>
      </c>
      <c r="D355" s="15" t="s">
        <v>27</v>
      </c>
      <c r="E355" s="15" t="s">
        <v>36</v>
      </c>
      <c r="F355" s="15" t="s">
        <v>17</v>
      </c>
      <c r="G355" s="15" t="s">
        <v>24</v>
      </c>
      <c r="H355" s="15">
        <v>30</v>
      </c>
      <c r="I355" s="17">
        <v>43553</v>
      </c>
      <c r="J355" s="15">
        <v>86774</v>
      </c>
      <c r="K355" s="15">
        <v>0</v>
      </c>
      <c r="L355" s="15" t="s">
        <v>33</v>
      </c>
      <c r="M355" s="15" t="s">
        <v>34</v>
      </c>
      <c r="N355" s="17" t="s">
        <v>21</v>
      </c>
      <c r="O355" s="18" t="str">
        <f t="shared" si="35"/>
        <v>Active</v>
      </c>
      <c r="P355" s="19">
        <f t="shared" si="36"/>
        <v>1</v>
      </c>
      <c r="Q355" s="20">
        <f t="shared" si="37"/>
        <v>0</v>
      </c>
      <c r="R355" s="20">
        <f t="shared" si="38"/>
        <v>86774</v>
      </c>
      <c r="S355" s="19">
        <f t="shared" si="39"/>
        <v>2019</v>
      </c>
      <c r="T355" s="19">
        <f t="shared" si="40"/>
        <v>13</v>
      </c>
      <c r="U355" s="21" t="str">
        <f t="shared" si="41"/>
        <v>Friday</v>
      </c>
    </row>
    <row r="356" spans="1:21" x14ac:dyDescent="0.2">
      <c r="A356" s="15" t="s">
        <v>974</v>
      </c>
      <c r="B356" s="15" t="s">
        <v>975</v>
      </c>
      <c r="C356" s="15" t="s">
        <v>22</v>
      </c>
      <c r="D356" s="15" t="s">
        <v>23</v>
      </c>
      <c r="E356" s="15" t="s">
        <v>36</v>
      </c>
      <c r="F356" s="15" t="s">
        <v>28</v>
      </c>
      <c r="G356" s="15" t="s">
        <v>18</v>
      </c>
      <c r="H356" s="15">
        <v>49</v>
      </c>
      <c r="I356" s="17">
        <v>36979</v>
      </c>
      <c r="J356" s="15">
        <v>57606</v>
      </c>
      <c r="K356" s="15">
        <v>0</v>
      </c>
      <c r="L356" s="15" t="s">
        <v>19</v>
      </c>
      <c r="M356" s="15" t="s">
        <v>45</v>
      </c>
      <c r="N356" s="17" t="s">
        <v>21</v>
      </c>
      <c r="O356" s="18" t="str">
        <f t="shared" si="35"/>
        <v>Active</v>
      </c>
      <c r="P356" s="19">
        <f t="shared" si="36"/>
        <v>1</v>
      </c>
      <c r="Q356" s="20">
        <f t="shared" si="37"/>
        <v>0</v>
      </c>
      <c r="R356" s="20">
        <f t="shared" si="38"/>
        <v>57606</v>
      </c>
      <c r="S356" s="19">
        <f t="shared" si="39"/>
        <v>2001</v>
      </c>
      <c r="T356" s="19">
        <f t="shared" si="40"/>
        <v>13</v>
      </c>
      <c r="U356" s="21" t="str">
        <f t="shared" si="41"/>
        <v>Thursday</v>
      </c>
    </row>
    <row r="357" spans="1:21" x14ac:dyDescent="0.2">
      <c r="A357" s="15" t="s">
        <v>397</v>
      </c>
      <c r="B357" s="15" t="s">
        <v>181</v>
      </c>
      <c r="C357" s="15" t="s">
        <v>61</v>
      </c>
      <c r="D357" s="15" t="s">
        <v>15</v>
      </c>
      <c r="E357" s="15" t="s">
        <v>32</v>
      </c>
      <c r="F357" s="15" t="s">
        <v>17</v>
      </c>
      <c r="G357" s="15" t="s">
        <v>24</v>
      </c>
      <c r="H357" s="15">
        <v>48</v>
      </c>
      <c r="I357" s="17">
        <v>37144</v>
      </c>
      <c r="J357" s="15">
        <v>125730</v>
      </c>
      <c r="K357" s="15">
        <v>0.11</v>
      </c>
      <c r="L357" s="15" t="s">
        <v>33</v>
      </c>
      <c r="M357" s="15" t="s">
        <v>80</v>
      </c>
      <c r="N357" s="17" t="s">
        <v>21</v>
      </c>
      <c r="O357" s="18" t="str">
        <f t="shared" si="35"/>
        <v>Active</v>
      </c>
      <c r="P357" s="19">
        <f t="shared" si="36"/>
        <v>1</v>
      </c>
      <c r="Q357" s="20">
        <f t="shared" si="37"/>
        <v>13830.3</v>
      </c>
      <c r="R357" s="20">
        <f t="shared" si="38"/>
        <v>139560.29999999999</v>
      </c>
      <c r="S357" s="19">
        <f t="shared" si="39"/>
        <v>2001</v>
      </c>
      <c r="T357" s="19">
        <f t="shared" si="40"/>
        <v>37</v>
      </c>
      <c r="U357" s="21" t="str">
        <f t="shared" si="41"/>
        <v>Monday</v>
      </c>
    </row>
    <row r="358" spans="1:21" x14ac:dyDescent="0.2">
      <c r="A358" s="15" t="s">
        <v>221</v>
      </c>
      <c r="B358" s="15" t="s">
        <v>976</v>
      </c>
      <c r="C358" s="15" t="s">
        <v>98</v>
      </c>
      <c r="D358" s="15" t="s">
        <v>27</v>
      </c>
      <c r="E358" s="15" t="s">
        <v>16</v>
      </c>
      <c r="F358" s="15" t="s">
        <v>17</v>
      </c>
      <c r="G358" s="15" t="s">
        <v>24</v>
      </c>
      <c r="H358" s="15">
        <v>51</v>
      </c>
      <c r="I358" s="17">
        <v>40964</v>
      </c>
      <c r="J358" s="15">
        <v>64170</v>
      </c>
      <c r="K358" s="15">
        <v>0</v>
      </c>
      <c r="L358" s="15" t="s">
        <v>19</v>
      </c>
      <c r="M358" s="15" t="s">
        <v>29</v>
      </c>
      <c r="N358" s="17" t="s">
        <v>21</v>
      </c>
      <c r="O358" s="18" t="str">
        <f t="shared" si="35"/>
        <v>Active</v>
      </c>
      <c r="P358" s="19">
        <f t="shared" si="36"/>
        <v>1</v>
      </c>
      <c r="Q358" s="20">
        <f t="shared" si="37"/>
        <v>0</v>
      </c>
      <c r="R358" s="20">
        <f t="shared" si="38"/>
        <v>64170</v>
      </c>
      <c r="S358" s="19">
        <f t="shared" si="39"/>
        <v>2012</v>
      </c>
      <c r="T358" s="19">
        <f t="shared" si="40"/>
        <v>8</v>
      </c>
      <c r="U358" s="21" t="str">
        <f t="shared" si="41"/>
        <v>Saturday</v>
      </c>
    </row>
    <row r="359" spans="1:21" x14ac:dyDescent="0.2">
      <c r="A359" s="15" t="s">
        <v>977</v>
      </c>
      <c r="B359" s="15" t="s">
        <v>978</v>
      </c>
      <c r="C359" s="15" t="s">
        <v>77</v>
      </c>
      <c r="D359" s="15" t="s">
        <v>23</v>
      </c>
      <c r="E359" s="15" t="s">
        <v>44</v>
      </c>
      <c r="F359" s="15" t="s">
        <v>28</v>
      </c>
      <c r="G359" s="15" t="s">
        <v>51</v>
      </c>
      <c r="H359" s="15">
        <v>56</v>
      </c>
      <c r="I359" s="17">
        <v>35816</v>
      </c>
      <c r="J359" s="15">
        <v>72303</v>
      </c>
      <c r="K359" s="15">
        <v>0</v>
      </c>
      <c r="L359" s="15" t="s">
        <v>19</v>
      </c>
      <c r="M359" s="15" t="s">
        <v>39</v>
      </c>
      <c r="N359" s="17" t="s">
        <v>21</v>
      </c>
      <c r="O359" s="18" t="str">
        <f t="shared" si="35"/>
        <v>Active</v>
      </c>
      <c r="P359" s="19">
        <f t="shared" si="36"/>
        <v>1</v>
      </c>
      <c r="Q359" s="20">
        <f t="shared" si="37"/>
        <v>0</v>
      </c>
      <c r="R359" s="20">
        <f t="shared" si="38"/>
        <v>72303</v>
      </c>
      <c r="S359" s="19">
        <f t="shared" si="39"/>
        <v>1998</v>
      </c>
      <c r="T359" s="19">
        <f t="shared" si="40"/>
        <v>4</v>
      </c>
      <c r="U359" s="21" t="str">
        <f t="shared" si="41"/>
        <v>Wednesday</v>
      </c>
    </row>
    <row r="360" spans="1:21" x14ac:dyDescent="0.2">
      <c r="A360" s="15" t="s">
        <v>979</v>
      </c>
      <c r="B360" s="15" t="s">
        <v>980</v>
      </c>
      <c r="C360" s="15" t="s">
        <v>62</v>
      </c>
      <c r="D360" s="15" t="s">
        <v>50</v>
      </c>
      <c r="E360" s="15" t="s">
        <v>16</v>
      </c>
      <c r="F360" s="15" t="s">
        <v>28</v>
      </c>
      <c r="G360" s="15" t="s">
        <v>51</v>
      </c>
      <c r="H360" s="15">
        <v>36</v>
      </c>
      <c r="I360" s="17">
        <v>41116</v>
      </c>
      <c r="J360" s="15">
        <v>105891</v>
      </c>
      <c r="K360" s="15">
        <v>7.0000000000000007E-2</v>
      </c>
      <c r="L360" s="15" t="s">
        <v>19</v>
      </c>
      <c r="M360" s="15" t="s">
        <v>63</v>
      </c>
      <c r="N360" s="17" t="s">
        <v>21</v>
      </c>
      <c r="O360" s="18" t="str">
        <f t="shared" si="35"/>
        <v>Active</v>
      </c>
      <c r="P360" s="19">
        <f t="shared" si="36"/>
        <v>1</v>
      </c>
      <c r="Q360" s="20">
        <f t="shared" si="37"/>
        <v>7412.3700000000008</v>
      </c>
      <c r="R360" s="20">
        <f t="shared" si="38"/>
        <v>113303.37</v>
      </c>
      <c r="S360" s="19">
        <f t="shared" si="39"/>
        <v>2012</v>
      </c>
      <c r="T360" s="19">
        <f t="shared" si="40"/>
        <v>30</v>
      </c>
      <c r="U360" s="21" t="str">
        <f t="shared" si="41"/>
        <v>Thursday</v>
      </c>
    </row>
    <row r="361" spans="1:21" x14ac:dyDescent="0.2">
      <c r="A361" s="15" t="s">
        <v>287</v>
      </c>
      <c r="B361" s="15" t="s">
        <v>981</v>
      </c>
      <c r="C361" s="15" t="s">
        <v>14</v>
      </c>
      <c r="D361" s="15" t="s">
        <v>43</v>
      </c>
      <c r="E361" s="15" t="s">
        <v>44</v>
      </c>
      <c r="F361" s="15" t="s">
        <v>28</v>
      </c>
      <c r="G361" s="15" t="s">
        <v>24</v>
      </c>
      <c r="H361" s="15">
        <v>38</v>
      </c>
      <c r="I361" s="17">
        <v>44433</v>
      </c>
      <c r="J361" s="15">
        <v>255230</v>
      </c>
      <c r="K361" s="15">
        <v>0.36</v>
      </c>
      <c r="L361" s="15" t="s">
        <v>19</v>
      </c>
      <c r="M361" s="15" t="s">
        <v>25</v>
      </c>
      <c r="N361" s="17" t="s">
        <v>21</v>
      </c>
      <c r="O361" s="18" t="str">
        <f t="shared" si="35"/>
        <v>Active</v>
      </c>
      <c r="P361" s="19">
        <f t="shared" si="36"/>
        <v>1</v>
      </c>
      <c r="Q361" s="20">
        <f t="shared" si="37"/>
        <v>91882.8</v>
      </c>
      <c r="R361" s="20">
        <f t="shared" si="38"/>
        <v>347112.8</v>
      </c>
      <c r="S361" s="19">
        <f t="shared" si="39"/>
        <v>2021</v>
      </c>
      <c r="T361" s="19">
        <f t="shared" si="40"/>
        <v>35</v>
      </c>
      <c r="U361" s="21" t="str">
        <f t="shared" si="41"/>
        <v>Wednesday</v>
      </c>
    </row>
    <row r="362" spans="1:21" x14ac:dyDescent="0.2">
      <c r="A362" s="15" t="s">
        <v>982</v>
      </c>
      <c r="B362" s="15" t="s">
        <v>983</v>
      </c>
      <c r="C362" s="15" t="s">
        <v>64</v>
      </c>
      <c r="D362" s="15" t="s">
        <v>50</v>
      </c>
      <c r="E362" s="15" t="s">
        <v>36</v>
      </c>
      <c r="F362" s="15" t="s">
        <v>17</v>
      </c>
      <c r="G362" s="15" t="s">
        <v>51</v>
      </c>
      <c r="H362" s="15">
        <v>56</v>
      </c>
      <c r="I362" s="17">
        <v>33770</v>
      </c>
      <c r="J362" s="15">
        <v>59591</v>
      </c>
      <c r="K362" s="15">
        <v>0</v>
      </c>
      <c r="L362" s="15" t="s">
        <v>52</v>
      </c>
      <c r="M362" s="15" t="s">
        <v>53</v>
      </c>
      <c r="N362" s="17" t="s">
        <v>21</v>
      </c>
      <c r="O362" s="18" t="str">
        <f t="shared" si="35"/>
        <v>Active</v>
      </c>
      <c r="P362" s="19">
        <f t="shared" si="36"/>
        <v>1</v>
      </c>
      <c r="Q362" s="20">
        <f t="shared" si="37"/>
        <v>0</v>
      </c>
      <c r="R362" s="20">
        <f t="shared" si="38"/>
        <v>59591</v>
      </c>
      <c r="S362" s="19">
        <f t="shared" si="39"/>
        <v>1992</v>
      </c>
      <c r="T362" s="19">
        <f t="shared" si="40"/>
        <v>25</v>
      </c>
      <c r="U362" s="21" t="str">
        <f t="shared" si="41"/>
        <v>Monday</v>
      </c>
    </row>
    <row r="363" spans="1:21" x14ac:dyDescent="0.2">
      <c r="A363" s="15" t="s">
        <v>984</v>
      </c>
      <c r="B363" s="15" t="s">
        <v>985</v>
      </c>
      <c r="C363" s="15" t="s">
        <v>14</v>
      </c>
      <c r="D363" s="15" t="s">
        <v>23</v>
      </c>
      <c r="E363" s="15" t="s">
        <v>36</v>
      </c>
      <c r="F363" s="15" t="s">
        <v>17</v>
      </c>
      <c r="G363" s="15" t="s">
        <v>24</v>
      </c>
      <c r="H363" s="15">
        <v>52</v>
      </c>
      <c r="I363" s="17">
        <v>41113</v>
      </c>
      <c r="J363" s="15">
        <v>187048</v>
      </c>
      <c r="K363" s="15">
        <v>0.32</v>
      </c>
      <c r="L363" s="15" t="s">
        <v>33</v>
      </c>
      <c r="M363" s="15" t="s">
        <v>34</v>
      </c>
      <c r="N363" s="17" t="s">
        <v>21</v>
      </c>
      <c r="O363" s="18" t="str">
        <f t="shared" si="35"/>
        <v>Active</v>
      </c>
      <c r="P363" s="19">
        <f t="shared" si="36"/>
        <v>1</v>
      </c>
      <c r="Q363" s="20">
        <f t="shared" si="37"/>
        <v>59855.360000000001</v>
      </c>
      <c r="R363" s="20">
        <f t="shared" si="38"/>
        <v>246903.36</v>
      </c>
      <c r="S363" s="19">
        <f t="shared" si="39"/>
        <v>2012</v>
      </c>
      <c r="T363" s="19">
        <f t="shared" si="40"/>
        <v>30</v>
      </c>
      <c r="U363" s="21" t="str">
        <f t="shared" si="41"/>
        <v>Monday</v>
      </c>
    </row>
    <row r="364" spans="1:21" x14ac:dyDescent="0.2">
      <c r="A364" s="15" t="s">
        <v>183</v>
      </c>
      <c r="B364" s="15" t="s">
        <v>986</v>
      </c>
      <c r="C364" s="15" t="s">
        <v>64</v>
      </c>
      <c r="D364" s="15" t="s">
        <v>15</v>
      </c>
      <c r="E364" s="15" t="s">
        <v>44</v>
      </c>
      <c r="F364" s="15" t="s">
        <v>17</v>
      </c>
      <c r="G364" s="15" t="s">
        <v>51</v>
      </c>
      <c r="H364" s="15">
        <v>53</v>
      </c>
      <c r="I364" s="17">
        <v>37296</v>
      </c>
      <c r="J364" s="15">
        <v>58605</v>
      </c>
      <c r="K364" s="15">
        <v>0</v>
      </c>
      <c r="L364" s="15" t="s">
        <v>19</v>
      </c>
      <c r="M364" s="15" t="s">
        <v>39</v>
      </c>
      <c r="N364" s="17" t="s">
        <v>21</v>
      </c>
      <c r="O364" s="18" t="str">
        <f t="shared" si="35"/>
        <v>Active</v>
      </c>
      <c r="P364" s="19">
        <f t="shared" si="36"/>
        <v>1</v>
      </c>
      <c r="Q364" s="20">
        <f t="shared" si="37"/>
        <v>0</v>
      </c>
      <c r="R364" s="20">
        <f t="shared" si="38"/>
        <v>58605</v>
      </c>
      <c r="S364" s="19">
        <f t="shared" si="39"/>
        <v>2002</v>
      </c>
      <c r="T364" s="19">
        <f t="shared" si="40"/>
        <v>6</v>
      </c>
      <c r="U364" s="21" t="str">
        <f t="shared" si="41"/>
        <v>Saturday</v>
      </c>
    </row>
    <row r="365" spans="1:21" x14ac:dyDescent="0.2">
      <c r="A365" s="15" t="s">
        <v>987</v>
      </c>
      <c r="B365" s="15" t="s">
        <v>988</v>
      </c>
      <c r="C365" s="15" t="s">
        <v>40</v>
      </c>
      <c r="D365" s="15" t="s">
        <v>31</v>
      </c>
      <c r="E365" s="15" t="s">
        <v>32</v>
      </c>
      <c r="F365" s="15" t="s">
        <v>17</v>
      </c>
      <c r="G365" s="15" t="s">
        <v>51</v>
      </c>
      <c r="H365" s="15">
        <v>60</v>
      </c>
      <c r="I365" s="17">
        <v>42739</v>
      </c>
      <c r="J365" s="15">
        <v>178502</v>
      </c>
      <c r="K365" s="15">
        <v>0.2</v>
      </c>
      <c r="L365" s="15" t="s">
        <v>19</v>
      </c>
      <c r="M365" s="15" t="s">
        <v>25</v>
      </c>
      <c r="N365" s="17" t="s">
        <v>21</v>
      </c>
      <c r="O365" s="18" t="str">
        <f t="shared" si="35"/>
        <v>Active</v>
      </c>
      <c r="P365" s="19">
        <f t="shared" si="36"/>
        <v>1</v>
      </c>
      <c r="Q365" s="20">
        <f t="shared" si="37"/>
        <v>35700.400000000001</v>
      </c>
      <c r="R365" s="20">
        <f t="shared" si="38"/>
        <v>214202.4</v>
      </c>
      <c r="S365" s="19">
        <f t="shared" si="39"/>
        <v>2017</v>
      </c>
      <c r="T365" s="19">
        <f t="shared" si="40"/>
        <v>1</v>
      </c>
      <c r="U365" s="21" t="str">
        <f t="shared" si="41"/>
        <v>Wednesday</v>
      </c>
    </row>
    <row r="366" spans="1:21" x14ac:dyDescent="0.2">
      <c r="A366" s="15" t="s">
        <v>989</v>
      </c>
      <c r="B366" s="15" t="s">
        <v>990</v>
      </c>
      <c r="C366" s="15" t="s">
        <v>62</v>
      </c>
      <c r="D366" s="15" t="s">
        <v>65</v>
      </c>
      <c r="E366" s="15" t="s">
        <v>44</v>
      </c>
      <c r="F366" s="15" t="s">
        <v>28</v>
      </c>
      <c r="G366" s="15" t="s">
        <v>24</v>
      </c>
      <c r="H366" s="15">
        <v>63</v>
      </c>
      <c r="I366" s="17">
        <v>42214</v>
      </c>
      <c r="J366" s="15">
        <v>103724</v>
      </c>
      <c r="K366" s="15">
        <v>0.05</v>
      </c>
      <c r="L366" s="15" t="s">
        <v>33</v>
      </c>
      <c r="M366" s="15" t="s">
        <v>74</v>
      </c>
      <c r="N366" s="17" t="s">
        <v>21</v>
      </c>
      <c r="O366" s="18" t="str">
        <f t="shared" si="35"/>
        <v>Active</v>
      </c>
      <c r="P366" s="19">
        <f t="shared" si="36"/>
        <v>1</v>
      </c>
      <c r="Q366" s="20">
        <f t="shared" si="37"/>
        <v>5186.2000000000007</v>
      </c>
      <c r="R366" s="20">
        <f t="shared" si="38"/>
        <v>108910.2</v>
      </c>
      <c r="S366" s="19">
        <f t="shared" si="39"/>
        <v>2015</v>
      </c>
      <c r="T366" s="19">
        <f t="shared" si="40"/>
        <v>31</v>
      </c>
      <c r="U366" s="21" t="str">
        <f t="shared" si="41"/>
        <v>Wednesday</v>
      </c>
    </row>
    <row r="367" spans="1:21" x14ac:dyDescent="0.2">
      <c r="A367" s="15" t="s">
        <v>991</v>
      </c>
      <c r="B367" s="15" t="s">
        <v>992</v>
      </c>
      <c r="C367" s="15" t="s">
        <v>40</v>
      </c>
      <c r="D367" s="15" t="s">
        <v>31</v>
      </c>
      <c r="E367" s="15" t="s">
        <v>16</v>
      </c>
      <c r="F367" s="15" t="s">
        <v>17</v>
      </c>
      <c r="G367" s="15" t="s">
        <v>51</v>
      </c>
      <c r="H367" s="15">
        <v>37</v>
      </c>
      <c r="I367" s="17">
        <v>39528</v>
      </c>
      <c r="J367" s="15">
        <v>156277</v>
      </c>
      <c r="K367" s="15">
        <v>0.22</v>
      </c>
      <c r="L367" s="15" t="s">
        <v>52</v>
      </c>
      <c r="M367" s="15" t="s">
        <v>81</v>
      </c>
      <c r="N367" s="17" t="s">
        <v>21</v>
      </c>
      <c r="O367" s="18" t="str">
        <f t="shared" si="35"/>
        <v>Active</v>
      </c>
      <c r="P367" s="19">
        <f t="shared" si="36"/>
        <v>1</v>
      </c>
      <c r="Q367" s="20">
        <f t="shared" si="37"/>
        <v>34380.94</v>
      </c>
      <c r="R367" s="20">
        <f t="shared" si="38"/>
        <v>190657.94</v>
      </c>
      <c r="S367" s="19">
        <f t="shared" si="39"/>
        <v>2008</v>
      </c>
      <c r="T367" s="19">
        <f t="shared" si="40"/>
        <v>12</v>
      </c>
      <c r="U367" s="21" t="str">
        <f t="shared" si="41"/>
        <v>Friday</v>
      </c>
    </row>
    <row r="368" spans="1:21" x14ac:dyDescent="0.2">
      <c r="A368" s="15" t="s">
        <v>993</v>
      </c>
      <c r="B368" s="15" t="s">
        <v>994</v>
      </c>
      <c r="C368" s="15" t="s">
        <v>129</v>
      </c>
      <c r="D368" s="15" t="s">
        <v>31</v>
      </c>
      <c r="E368" s="15" t="s">
        <v>16</v>
      </c>
      <c r="F368" s="15" t="s">
        <v>17</v>
      </c>
      <c r="G368" s="15" t="s">
        <v>51</v>
      </c>
      <c r="H368" s="15">
        <v>30</v>
      </c>
      <c r="I368" s="17">
        <v>43086</v>
      </c>
      <c r="J368" s="15">
        <v>87744</v>
      </c>
      <c r="K368" s="15">
        <v>0</v>
      </c>
      <c r="L368" s="15" t="s">
        <v>52</v>
      </c>
      <c r="M368" s="15" t="s">
        <v>53</v>
      </c>
      <c r="N368" s="17" t="s">
        <v>21</v>
      </c>
      <c r="O368" s="18" t="str">
        <f t="shared" si="35"/>
        <v>Active</v>
      </c>
      <c r="P368" s="19">
        <f t="shared" si="36"/>
        <v>1</v>
      </c>
      <c r="Q368" s="20">
        <f t="shared" si="37"/>
        <v>0</v>
      </c>
      <c r="R368" s="20">
        <f t="shared" si="38"/>
        <v>87744</v>
      </c>
      <c r="S368" s="19">
        <f t="shared" si="39"/>
        <v>2017</v>
      </c>
      <c r="T368" s="19">
        <f t="shared" si="40"/>
        <v>51</v>
      </c>
      <c r="U368" s="21" t="str">
        <f t="shared" si="41"/>
        <v>Sunday</v>
      </c>
    </row>
    <row r="369" spans="1:21" x14ac:dyDescent="0.2">
      <c r="A369" s="15" t="s">
        <v>995</v>
      </c>
      <c r="B369" s="15" t="s">
        <v>996</v>
      </c>
      <c r="C369" s="15" t="s">
        <v>64</v>
      </c>
      <c r="D369" s="15" t="s">
        <v>15</v>
      </c>
      <c r="E369" s="15" t="s">
        <v>36</v>
      </c>
      <c r="F369" s="15" t="s">
        <v>28</v>
      </c>
      <c r="G369" s="15" t="s">
        <v>18</v>
      </c>
      <c r="H369" s="15">
        <v>30</v>
      </c>
      <c r="I369" s="17">
        <v>43542</v>
      </c>
      <c r="J369" s="15">
        <v>54714</v>
      </c>
      <c r="K369" s="15">
        <v>0</v>
      </c>
      <c r="L369" s="15" t="s">
        <v>19</v>
      </c>
      <c r="M369" s="15" t="s">
        <v>29</v>
      </c>
      <c r="N369" s="17" t="s">
        <v>21</v>
      </c>
      <c r="O369" s="18" t="str">
        <f t="shared" si="35"/>
        <v>Active</v>
      </c>
      <c r="P369" s="19">
        <f t="shared" si="36"/>
        <v>1</v>
      </c>
      <c r="Q369" s="20">
        <f t="shared" si="37"/>
        <v>0</v>
      </c>
      <c r="R369" s="20">
        <f t="shared" si="38"/>
        <v>54714</v>
      </c>
      <c r="S369" s="19">
        <f t="shared" si="39"/>
        <v>2019</v>
      </c>
      <c r="T369" s="19">
        <f t="shared" si="40"/>
        <v>12</v>
      </c>
      <c r="U369" s="21" t="str">
        <f t="shared" si="41"/>
        <v>Monday</v>
      </c>
    </row>
    <row r="370" spans="1:21" x14ac:dyDescent="0.2">
      <c r="A370" s="15" t="s">
        <v>997</v>
      </c>
      <c r="B370" s="15" t="s">
        <v>998</v>
      </c>
      <c r="C370" s="15" t="s">
        <v>26</v>
      </c>
      <c r="D370" s="15" t="s">
        <v>27</v>
      </c>
      <c r="E370" s="15" t="s">
        <v>32</v>
      </c>
      <c r="F370" s="15" t="s">
        <v>17</v>
      </c>
      <c r="G370" s="15" t="s">
        <v>24</v>
      </c>
      <c r="H370" s="15">
        <v>45</v>
      </c>
      <c r="I370" s="17">
        <v>41511</v>
      </c>
      <c r="J370" s="15">
        <v>99169</v>
      </c>
      <c r="K370" s="15">
        <v>0</v>
      </c>
      <c r="L370" s="15" t="s">
        <v>33</v>
      </c>
      <c r="M370" s="15" t="s">
        <v>60</v>
      </c>
      <c r="N370" s="17" t="s">
        <v>21</v>
      </c>
      <c r="O370" s="18" t="str">
        <f t="shared" si="35"/>
        <v>Active</v>
      </c>
      <c r="P370" s="19">
        <f t="shared" si="36"/>
        <v>1</v>
      </c>
      <c r="Q370" s="20">
        <f t="shared" si="37"/>
        <v>0</v>
      </c>
      <c r="R370" s="20">
        <f t="shared" si="38"/>
        <v>99169</v>
      </c>
      <c r="S370" s="19">
        <f t="shared" si="39"/>
        <v>2013</v>
      </c>
      <c r="T370" s="19">
        <f t="shared" si="40"/>
        <v>35</v>
      </c>
      <c r="U370" s="21" t="str">
        <f t="shared" si="41"/>
        <v>Sunday</v>
      </c>
    </row>
    <row r="371" spans="1:21" x14ac:dyDescent="0.2">
      <c r="A371" s="15" t="s">
        <v>302</v>
      </c>
      <c r="B371" s="15" t="s">
        <v>999</v>
      </c>
      <c r="C371" s="15" t="s">
        <v>61</v>
      </c>
      <c r="D371" s="15" t="s">
        <v>65</v>
      </c>
      <c r="E371" s="15" t="s">
        <v>16</v>
      </c>
      <c r="F371" s="15" t="s">
        <v>17</v>
      </c>
      <c r="G371" s="15" t="s">
        <v>24</v>
      </c>
      <c r="H371" s="15">
        <v>55</v>
      </c>
      <c r="I371" s="17">
        <v>38888</v>
      </c>
      <c r="J371" s="15">
        <v>142628</v>
      </c>
      <c r="K371" s="15">
        <v>0.12</v>
      </c>
      <c r="L371" s="15" t="s">
        <v>33</v>
      </c>
      <c r="M371" s="15" t="s">
        <v>80</v>
      </c>
      <c r="N371" s="17" t="s">
        <v>21</v>
      </c>
      <c r="O371" s="18" t="str">
        <f t="shared" si="35"/>
        <v>Active</v>
      </c>
      <c r="P371" s="19">
        <f t="shared" si="36"/>
        <v>1</v>
      </c>
      <c r="Q371" s="20">
        <f t="shared" si="37"/>
        <v>17115.36</v>
      </c>
      <c r="R371" s="20">
        <f t="shared" si="38"/>
        <v>159743.35999999999</v>
      </c>
      <c r="S371" s="19">
        <f t="shared" si="39"/>
        <v>2006</v>
      </c>
      <c r="T371" s="19">
        <f t="shared" si="40"/>
        <v>25</v>
      </c>
      <c r="U371" s="21" t="str">
        <f t="shared" si="41"/>
        <v>Tuesday</v>
      </c>
    </row>
    <row r="372" spans="1:21" x14ac:dyDescent="0.2">
      <c r="A372" s="15" t="s">
        <v>271</v>
      </c>
      <c r="B372" s="15" t="s">
        <v>1000</v>
      </c>
      <c r="C372" s="15" t="s">
        <v>42</v>
      </c>
      <c r="D372" s="15" t="s">
        <v>43</v>
      </c>
      <c r="E372" s="15" t="s">
        <v>36</v>
      </c>
      <c r="F372" s="15" t="s">
        <v>17</v>
      </c>
      <c r="G372" s="15" t="s">
        <v>51</v>
      </c>
      <c r="H372" s="15">
        <v>33</v>
      </c>
      <c r="I372" s="17">
        <v>41756</v>
      </c>
      <c r="J372" s="15">
        <v>75869</v>
      </c>
      <c r="K372" s="15">
        <v>0</v>
      </c>
      <c r="L372" s="15" t="s">
        <v>52</v>
      </c>
      <c r="M372" s="15" t="s">
        <v>53</v>
      </c>
      <c r="N372" s="17" t="s">
        <v>21</v>
      </c>
      <c r="O372" s="18" t="str">
        <f t="shared" si="35"/>
        <v>Active</v>
      </c>
      <c r="P372" s="19">
        <f t="shared" si="36"/>
        <v>1</v>
      </c>
      <c r="Q372" s="20">
        <f t="shared" si="37"/>
        <v>0</v>
      </c>
      <c r="R372" s="20">
        <f t="shared" si="38"/>
        <v>75869</v>
      </c>
      <c r="S372" s="19">
        <f t="shared" si="39"/>
        <v>2014</v>
      </c>
      <c r="T372" s="19">
        <f t="shared" si="40"/>
        <v>18</v>
      </c>
      <c r="U372" s="21" t="str">
        <f t="shared" si="41"/>
        <v>Sunday</v>
      </c>
    </row>
    <row r="373" spans="1:21" x14ac:dyDescent="0.2">
      <c r="A373" s="15" t="s">
        <v>276</v>
      </c>
      <c r="B373" s="15" t="s">
        <v>1001</v>
      </c>
      <c r="C373" s="15" t="s">
        <v>71</v>
      </c>
      <c r="D373" s="15" t="s">
        <v>27</v>
      </c>
      <c r="E373" s="15" t="s">
        <v>36</v>
      </c>
      <c r="F373" s="15" t="s">
        <v>17</v>
      </c>
      <c r="G373" s="15" t="s">
        <v>18</v>
      </c>
      <c r="H373" s="15">
        <v>65</v>
      </c>
      <c r="I373" s="17">
        <v>43234</v>
      </c>
      <c r="J373" s="15">
        <v>60985</v>
      </c>
      <c r="K373" s="15">
        <v>0</v>
      </c>
      <c r="L373" s="15" t="s">
        <v>19</v>
      </c>
      <c r="M373" s="15" t="s">
        <v>63</v>
      </c>
      <c r="N373" s="17" t="s">
        <v>21</v>
      </c>
      <c r="O373" s="18" t="str">
        <f t="shared" si="35"/>
        <v>Active</v>
      </c>
      <c r="P373" s="19">
        <f t="shared" si="36"/>
        <v>1</v>
      </c>
      <c r="Q373" s="20">
        <f t="shared" si="37"/>
        <v>0</v>
      </c>
      <c r="R373" s="20">
        <f t="shared" si="38"/>
        <v>60985</v>
      </c>
      <c r="S373" s="19">
        <f t="shared" si="39"/>
        <v>2018</v>
      </c>
      <c r="T373" s="19">
        <f t="shared" si="40"/>
        <v>20</v>
      </c>
      <c r="U373" s="21" t="str">
        <f t="shared" si="41"/>
        <v>Monday</v>
      </c>
    </row>
    <row r="374" spans="1:21" x14ac:dyDescent="0.2">
      <c r="A374" s="15" t="s">
        <v>175</v>
      </c>
      <c r="B374" s="15" t="s">
        <v>1002</v>
      </c>
      <c r="C374" s="15" t="s">
        <v>61</v>
      </c>
      <c r="D374" s="15" t="s">
        <v>27</v>
      </c>
      <c r="E374" s="15" t="s">
        <v>16</v>
      </c>
      <c r="F374" s="15" t="s">
        <v>17</v>
      </c>
      <c r="G374" s="15" t="s">
        <v>24</v>
      </c>
      <c r="H374" s="15">
        <v>60</v>
      </c>
      <c r="I374" s="17">
        <v>40383</v>
      </c>
      <c r="J374" s="15">
        <v>126911</v>
      </c>
      <c r="K374" s="15">
        <v>0.1</v>
      </c>
      <c r="L374" s="15" t="s">
        <v>33</v>
      </c>
      <c r="M374" s="15" t="s">
        <v>74</v>
      </c>
      <c r="N374" s="17" t="s">
        <v>21</v>
      </c>
      <c r="O374" s="18" t="str">
        <f t="shared" si="35"/>
        <v>Active</v>
      </c>
      <c r="P374" s="19">
        <f t="shared" si="36"/>
        <v>1</v>
      </c>
      <c r="Q374" s="20">
        <f t="shared" si="37"/>
        <v>12691.1</v>
      </c>
      <c r="R374" s="20">
        <f t="shared" si="38"/>
        <v>139602.1</v>
      </c>
      <c r="S374" s="19">
        <f t="shared" si="39"/>
        <v>2010</v>
      </c>
      <c r="T374" s="19">
        <f t="shared" si="40"/>
        <v>30</v>
      </c>
      <c r="U374" s="21" t="str">
        <f t="shared" si="41"/>
        <v>Saturday</v>
      </c>
    </row>
    <row r="375" spans="1:21" x14ac:dyDescent="0.2">
      <c r="A375" s="15" t="s">
        <v>1003</v>
      </c>
      <c r="B375" s="15" t="s">
        <v>1004</v>
      </c>
      <c r="C375" s="15" t="s">
        <v>14</v>
      </c>
      <c r="D375" s="15" t="s">
        <v>50</v>
      </c>
      <c r="E375" s="15" t="s">
        <v>16</v>
      </c>
      <c r="F375" s="15" t="s">
        <v>28</v>
      </c>
      <c r="G375" s="15" t="s">
        <v>24</v>
      </c>
      <c r="H375" s="15">
        <v>56</v>
      </c>
      <c r="I375" s="17">
        <v>38042</v>
      </c>
      <c r="J375" s="15">
        <v>216949</v>
      </c>
      <c r="K375" s="15">
        <v>0.32</v>
      </c>
      <c r="L375" s="15" t="s">
        <v>33</v>
      </c>
      <c r="M375" s="15" t="s">
        <v>74</v>
      </c>
      <c r="N375" s="17" t="s">
        <v>21</v>
      </c>
      <c r="O375" s="18" t="str">
        <f t="shared" si="35"/>
        <v>Active</v>
      </c>
      <c r="P375" s="19">
        <f t="shared" si="36"/>
        <v>1</v>
      </c>
      <c r="Q375" s="20">
        <f t="shared" si="37"/>
        <v>69423.680000000008</v>
      </c>
      <c r="R375" s="20">
        <f t="shared" si="38"/>
        <v>286372.68</v>
      </c>
      <c r="S375" s="19">
        <f t="shared" si="39"/>
        <v>2004</v>
      </c>
      <c r="T375" s="19">
        <f t="shared" si="40"/>
        <v>9</v>
      </c>
      <c r="U375" s="21" t="str">
        <f t="shared" si="41"/>
        <v>Wednesday</v>
      </c>
    </row>
    <row r="376" spans="1:21" x14ac:dyDescent="0.2">
      <c r="A376" s="15" t="s">
        <v>1005</v>
      </c>
      <c r="B376" s="15" t="s">
        <v>1006</v>
      </c>
      <c r="C376" s="15" t="s">
        <v>40</v>
      </c>
      <c r="D376" s="15" t="s">
        <v>31</v>
      </c>
      <c r="E376" s="15" t="s">
        <v>36</v>
      </c>
      <c r="F376" s="15" t="s">
        <v>28</v>
      </c>
      <c r="G376" s="15" t="s">
        <v>24</v>
      </c>
      <c r="H376" s="15">
        <v>53</v>
      </c>
      <c r="I376" s="17">
        <v>41204</v>
      </c>
      <c r="J376" s="15">
        <v>168510</v>
      </c>
      <c r="K376" s="15">
        <v>0.28999999999999998</v>
      </c>
      <c r="L376" s="15" t="s">
        <v>19</v>
      </c>
      <c r="M376" s="15" t="s">
        <v>63</v>
      </c>
      <c r="N376" s="17" t="s">
        <v>21</v>
      </c>
      <c r="O376" s="18" t="str">
        <f t="shared" si="35"/>
        <v>Active</v>
      </c>
      <c r="P376" s="19">
        <f t="shared" si="36"/>
        <v>1</v>
      </c>
      <c r="Q376" s="20">
        <f t="shared" si="37"/>
        <v>48867.899999999994</v>
      </c>
      <c r="R376" s="20">
        <f t="shared" si="38"/>
        <v>217377.9</v>
      </c>
      <c r="S376" s="19">
        <f t="shared" si="39"/>
        <v>2012</v>
      </c>
      <c r="T376" s="19">
        <f t="shared" si="40"/>
        <v>43</v>
      </c>
      <c r="U376" s="21" t="str">
        <f t="shared" si="41"/>
        <v>Monday</v>
      </c>
    </row>
    <row r="377" spans="1:21" x14ac:dyDescent="0.2">
      <c r="A377" s="15" t="s">
        <v>1007</v>
      </c>
      <c r="B377" s="15" t="s">
        <v>1008</v>
      </c>
      <c r="C377" s="15" t="s">
        <v>129</v>
      </c>
      <c r="D377" s="15" t="s">
        <v>31</v>
      </c>
      <c r="E377" s="15" t="s">
        <v>44</v>
      </c>
      <c r="F377" s="15" t="s">
        <v>17</v>
      </c>
      <c r="G377" s="15" t="s">
        <v>51</v>
      </c>
      <c r="H377" s="15">
        <v>36</v>
      </c>
      <c r="I377" s="17">
        <v>42443</v>
      </c>
      <c r="J377" s="15">
        <v>85870</v>
      </c>
      <c r="K377" s="15">
        <v>0</v>
      </c>
      <c r="L377" s="15" t="s">
        <v>52</v>
      </c>
      <c r="M377" s="15" t="s">
        <v>53</v>
      </c>
      <c r="N377" s="17" t="s">
        <v>21</v>
      </c>
      <c r="O377" s="18" t="str">
        <f t="shared" si="35"/>
        <v>Active</v>
      </c>
      <c r="P377" s="19">
        <f t="shared" si="36"/>
        <v>1</v>
      </c>
      <c r="Q377" s="20">
        <f t="shared" si="37"/>
        <v>0</v>
      </c>
      <c r="R377" s="20">
        <f t="shared" si="38"/>
        <v>85870</v>
      </c>
      <c r="S377" s="19">
        <f t="shared" si="39"/>
        <v>2016</v>
      </c>
      <c r="T377" s="19">
        <f t="shared" si="40"/>
        <v>12</v>
      </c>
      <c r="U377" s="21" t="str">
        <f t="shared" si="41"/>
        <v>Monday</v>
      </c>
    </row>
    <row r="378" spans="1:21" x14ac:dyDescent="0.2">
      <c r="A378" s="15" t="s">
        <v>232</v>
      </c>
      <c r="B378" s="15" t="s">
        <v>1009</v>
      </c>
      <c r="C378" s="15" t="s">
        <v>42</v>
      </c>
      <c r="D378" s="15" t="s">
        <v>43</v>
      </c>
      <c r="E378" s="15" t="s">
        <v>32</v>
      </c>
      <c r="F378" s="15" t="s">
        <v>17</v>
      </c>
      <c r="G378" s="15" t="s">
        <v>24</v>
      </c>
      <c r="H378" s="15">
        <v>46</v>
      </c>
      <c r="I378" s="17">
        <v>37271</v>
      </c>
      <c r="J378" s="15">
        <v>86510</v>
      </c>
      <c r="K378" s="15">
        <v>0</v>
      </c>
      <c r="L378" s="15" t="s">
        <v>33</v>
      </c>
      <c r="M378" s="15" t="s">
        <v>60</v>
      </c>
      <c r="N378" s="17">
        <v>37623</v>
      </c>
      <c r="O378" s="18" t="str">
        <f t="shared" si="35"/>
        <v>Non-Active</v>
      </c>
      <c r="P378" s="19">
        <f t="shared" si="36"/>
        <v>0</v>
      </c>
      <c r="Q378" s="20">
        <f t="shared" si="37"/>
        <v>0</v>
      </c>
      <c r="R378" s="20">
        <f t="shared" si="38"/>
        <v>86510</v>
      </c>
      <c r="S378" s="19">
        <f t="shared" si="39"/>
        <v>2002</v>
      </c>
      <c r="T378" s="19">
        <f t="shared" si="40"/>
        <v>3</v>
      </c>
      <c r="U378" s="21" t="str">
        <f t="shared" si="41"/>
        <v>Tuesday</v>
      </c>
    </row>
    <row r="379" spans="1:21" x14ac:dyDescent="0.2">
      <c r="A379" s="15" t="s">
        <v>1010</v>
      </c>
      <c r="B379" s="15" t="s">
        <v>1011</v>
      </c>
      <c r="C379" s="15" t="s">
        <v>62</v>
      </c>
      <c r="D379" s="15" t="s">
        <v>50</v>
      </c>
      <c r="E379" s="15" t="s">
        <v>44</v>
      </c>
      <c r="F379" s="15" t="s">
        <v>17</v>
      </c>
      <c r="G379" s="15" t="s">
        <v>51</v>
      </c>
      <c r="H379" s="15">
        <v>38</v>
      </c>
      <c r="I379" s="17">
        <v>42999</v>
      </c>
      <c r="J379" s="15">
        <v>119647</v>
      </c>
      <c r="K379" s="15">
        <v>0.09</v>
      </c>
      <c r="L379" s="15" t="s">
        <v>52</v>
      </c>
      <c r="M379" s="15" t="s">
        <v>53</v>
      </c>
      <c r="N379" s="17" t="s">
        <v>21</v>
      </c>
      <c r="O379" s="18" t="str">
        <f t="shared" si="35"/>
        <v>Active</v>
      </c>
      <c r="P379" s="19">
        <f t="shared" si="36"/>
        <v>1</v>
      </c>
      <c r="Q379" s="20">
        <f t="shared" si="37"/>
        <v>10768.23</v>
      </c>
      <c r="R379" s="20">
        <f t="shared" si="38"/>
        <v>130415.23</v>
      </c>
      <c r="S379" s="19">
        <f t="shared" si="39"/>
        <v>2017</v>
      </c>
      <c r="T379" s="19">
        <f t="shared" si="40"/>
        <v>38</v>
      </c>
      <c r="U379" s="21" t="str">
        <f t="shared" si="41"/>
        <v>Thursday</v>
      </c>
    </row>
    <row r="380" spans="1:21" x14ac:dyDescent="0.2">
      <c r="A380" s="15" t="s">
        <v>234</v>
      </c>
      <c r="B380" s="15" t="s">
        <v>1012</v>
      </c>
      <c r="C380" s="15" t="s">
        <v>26</v>
      </c>
      <c r="D380" s="15" t="s">
        <v>27</v>
      </c>
      <c r="E380" s="15" t="s">
        <v>16</v>
      </c>
      <c r="F380" s="15" t="s">
        <v>28</v>
      </c>
      <c r="G380" s="15" t="s">
        <v>18</v>
      </c>
      <c r="H380" s="15">
        <v>62</v>
      </c>
      <c r="I380" s="17">
        <v>36996</v>
      </c>
      <c r="J380" s="15">
        <v>80921</v>
      </c>
      <c r="K380" s="15">
        <v>0</v>
      </c>
      <c r="L380" s="15" t="s">
        <v>19</v>
      </c>
      <c r="M380" s="15" t="s">
        <v>29</v>
      </c>
      <c r="N380" s="17" t="s">
        <v>21</v>
      </c>
      <c r="O380" s="18" t="str">
        <f t="shared" si="35"/>
        <v>Active</v>
      </c>
      <c r="P380" s="19">
        <f t="shared" si="36"/>
        <v>1</v>
      </c>
      <c r="Q380" s="20">
        <f t="shared" si="37"/>
        <v>0</v>
      </c>
      <c r="R380" s="20">
        <f t="shared" si="38"/>
        <v>80921</v>
      </c>
      <c r="S380" s="19">
        <f t="shared" si="39"/>
        <v>2001</v>
      </c>
      <c r="T380" s="19">
        <f t="shared" si="40"/>
        <v>16</v>
      </c>
      <c r="U380" s="21" t="str">
        <f t="shared" si="41"/>
        <v>Sunday</v>
      </c>
    </row>
    <row r="381" spans="1:21" x14ac:dyDescent="0.2">
      <c r="A381" s="15" t="s">
        <v>1013</v>
      </c>
      <c r="B381" s="15" t="s">
        <v>1014</v>
      </c>
      <c r="C381" s="15" t="s">
        <v>97</v>
      </c>
      <c r="D381" s="15" t="s">
        <v>31</v>
      </c>
      <c r="E381" s="15" t="s">
        <v>16</v>
      </c>
      <c r="F381" s="15" t="s">
        <v>17</v>
      </c>
      <c r="G381" s="15" t="s">
        <v>18</v>
      </c>
      <c r="H381" s="15">
        <v>61</v>
      </c>
      <c r="I381" s="17">
        <v>40193</v>
      </c>
      <c r="J381" s="15">
        <v>98110</v>
      </c>
      <c r="K381" s="15">
        <v>0.13</v>
      </c>
      <c r="L381" s="15" t="s">
        <v>19</v>
      </c>
      <c r="M381" s="15" t="s">
        <v>20</v>
      </c>
      <c r="N381" s="17" t="s">
        <v>21</v>
      </c>
      <c r="O381" s="18" t="str">
        <f t="shared" si="35"/>
        <v>Active</v>
      </c>
      <c r="P381" s="19">
        <f t="shared" si="36"/>
        <v>1</v>
      </c>
      <c r="Q381" s="20">
        <f t="shared" si="37"/>
        <v>12754.300000000001</v>
      </c>
      <c r="R381" s="20">
        <f t="shared" si="38"/>
        <v>110864.3</v>
      </c>
      <c r="S381" s="19">
        <f t="shared" si="39"/>
        <v>2010</v>
      </c>
      <c r="T381" s="19">
        <f t="shared" si="40"/>
        <v>3</v>
      </c>
      <c r="U381" s="21" t="str">
        <f t="shared" si="41"/>
        <v>Friday</v>
      </c>
    </row>
    <row r="382" spans="1:21" x14ac:dyDescent="0.2">
      <c r="A382" s="15" t="s">
        <v>393</v>
      </c>
      <c r="B382" s="15" t="s">
        <v>1015</v>
      </c>
      <c r="C382" s="15" t="s">
        <v>71</v>
      </c>
      <c r="D382" s="15" t="s">
        <v>27</v>
      </c>
      <c r="E382" s="15" t="s">
        <v>44</v>
      </c>
      <c r="F382" s="15" t="s">
        <v>17</v>
      </c>
      <c r="G382" s="15" t="s">
        <v>18</v>
      </c>
      <c r="H382" s="15">
        <v>59</v>
      </c>
      <c r="I382" s="17">
        <v>43028</v>
      </c>
      <c r="J382" s="15">
        <v>86831</v>
      </c>
      <c r="K382" s="15">
        <v>0</v>
      </c>
      <c r="L382" s="15" t="s">
        <v>19</v>
      </c>
      <c r="M382" s="15" t="s">
        <v>39</v>
      </c>
      <c r="N382" s="17" t="s">
        <v>21</v>
      </c>
      <c r="O382" s="18" t="str">
        <f t="shared" si="35"/>
        <v>Active</v>
      </c>
      <c r="P382" s="19">
        <f t="shared" si="36"/>
        <v>1</v>
      </c>
      <c r="Q382" s="20">
        <f t="shared" si="37"/>
        <v>0</v>
      </c>
      <c r="R382" s="20">
        <f t="shared" si="38"/>
        <v>86831</v>
      </c>
      <c r="S382" s="19">
        <f t="shared" si="39"/>
        <v>2017</v>
      </c>
      <c r="T382" s="19">
        <f t="shared" si="40"/>
        <v>42</v>
      </c>
      <c r="U382" s="21" t="str">
        <f t="shared" si="41"/>
        <v>Friday</v>
      </c>
    </row>
    <row r="383" spans="1:21" x14ac:dyDescent="0.2">
      <c r="A383" s="15" t="s">
        <v>1016</v>
      </c>
      <c r="B383" s="15" t="s">
        <v>1017</v>
      </c>
      <c r="C383" s="15" t="s">
        <v>55</v>
      </c>
      <c r="D383" s="15" t="s">
        <v>27</v>
      </c>
      <c r="E383" s="15" t="s">
        <v>44</v>
      </c>
      <c r="F383" s="15" t="s">
        <v>17</v>
      </c>
      <c r="G383" s="15" t="s">
        <v>24</v>
      </c>
      <c r="H383" s="15">
        <v>49</v>
      </c>
      <c r="I383" s="17">
        <v>40431</v>
      </c>
      <c r="J383" s="15">
        <v>72826</v>
      </c>
      <c r="K383" s="15">
        <v>0</v>
      </c>
      <c r="L383" s="15" t="s">
        <v>33</v>
      </c>
      <c r="M383" s="15" t="s">
        <v>60</v>
      </c>
      <c r="N383" s="17" t="s">
        <v>21</v>
      </c>
      <c r="O383" s="18" t="str">
        <f t="shared" si="35"/>
        <v>Active</v>
      </c>
      <c r="P383" s="19">
        <f t="shared" si="36"/>
        <v>1</v>
      </c>
      <c r="Q383" s="20">
        <f t="shared" si="37"/>
        <v>0</v>
      </c>
      <c r="R383" s="20">
        <f t="shared" si="38"/>
        <v>72826</v>
      </c>
      <c r="S383" s="19">
        <f t="shared" si="39"/>
        <v>2010</v>
      </c>
      <c r="T383" s="19">
        <f t="shared" si="40"/>
        <v>37</v>
      </c>
      <c r="U383" s="21" t="str">
        <f t="shared" si="41"/>
        <v>Friday</v>
      </c>
    </row>
    <row r="384" spans="1:21" x14ac:dyDescent="0.2">
      <c r="A384" s="15" t="s">
        <v>1018</v>
      </c>
      <c r="B384" s="15" t="s">
        <v>1019</v>
      </c>
      <c r="C384" s="15" t="s">
        <v>40</v>
      </c>
      <c r="D384" s="15" t="s">
        <v>43</v>
      </c>
      <c r="E384" s="15" t="s">
        <v>36</v>
      </c>
      <c r="F384" s="15" t="s">
        <v>17</v>
      </c>
      <c r="G384" s="15" t="s">
        <v>24</v>
      </c>
      <c r="H384" s="15">
        <v>64</v>
      </c>
      <c r="I384" s="17">
        <v>40588</v>
      </c>
      <c r="J384" s="15">
        <v>171217</v>
      </c>
      <c r="K384" s="15">
        <v>0.19</v>
      </c>
      <c r="L384" s="15" t="s">
        <v>19</v>
      </c>
      <c r="M384" s="15" t="s">
        <v>63</v>
      </c>
      <c r="N384" s="17" t="s">
        <v>21</v>
      </c>
      <c r="O384" s="18" t="str">
        <f t="shared" si="35"/>
        <v>Active</v>
      </c>
      <c r="P384" s="19">
        <f t="shared" si="36"/>
        <v>1</v>
      </c>
      <c r="Q384" s="20">
        <f t="shared" si="37"/>
        <v>32531.23</v>
      </c>
      <c r="R384" s="20">
        <f t="shared" si="38"/>
        <v>203748.23</v>
      </c>
      <c r="S384" s="19">
        <f t="shared" si="39"/>
        <v>2011</v>
      </c>
      <c r="T384" s="19">
        <f t="shared" si="40"/>
        <v>8</v>
      </c>
      <c r="U384" s="21" t="str">
        <f t="shared" si="41"/>
        <v>Monday</v>
      </c>
    </row>
    <row r="385" spans="1:21" x14ac:dyDescent="0.2">
      <c r="A385" s="15" t="s">
        <v>1020</v>
      </c>
      <c r="B385" s="15" t="s">
        <v>1021</v>
      </c>
      <c r="C385" s="15" t="s">
        <v>62</v>
      </c>
      <c r="D385" s="15" t="s">
        <v>27</v>
      </c>
      <c r="E385" s="15" t="s">
        <v>16</v>
      </c>
      <c r="F385" s="15" t="s">
        <v>17</v>
      </c>
      <c r="G385" s="15" t="s">
        <v>18</v>
      </c>
      <c r="H385" s="15">
        <v>57</v>
      </c>
      <c r="I385" s="17">
        <v>43948</v>
      </c>
      <c r="J385" s="15">
        <v>103058</v>
      </c>
      <c r="K385" s="15">
        <v>7.0000000000000007E-2</v>
      </c>
      <c r="L385" s="15" t="s">
        <v>19</v>
      </c>
      <c r="M385" s="15" t="s">
        <v>29</v>
      </c>
      <c r="N385" s="17" t="s">
        <v>21</v>
      </c>
      <c r="O385" s="18" t="str">
        <f t="shared" si="35"/>
        <v>Active</v>
      </c>
      <c r="P385" s="19">
        <f t="shared" si="36"/>
        <v>1</v>
      </c>
      <c r="Q385" s="20">
        <f t="shared" si="37"/>
        <v>7214.06</v>
      </c>
      <c r="R385" s="20">
        <f t="shared" si="38"/>
        <v>110272.06</v>
      </c>
      <c r="S385" s="19">
        <f t="shared" si="39"/>
        <v>2020</v>
      </c>
      <c r="T385" s="19">
        <f t="shared" si="40"/>
        <v>18</v>
      </c>
      <c r="U385" s="21" t="str">
        <f t="shared" si="41"/>
        <v>Monday</v>
      </c>
    </row>
    <row r="386" spans="1:21" x14ac:dyDescent="0.2">
      <c r="A386" s="15" t="s">
        <v>1022</v>
      </c>
      <c r="B386" s="15" t="s">
        <v>1023</v>
      </c>
      <c r="C386" s="15" t="s">
        <v>62</v>
      </c>
      <c r="D386" s="15" t="s">
        <v>50</v>
      </c>
      <c r="E386" s="15" t="s">
        <v>44</v>
      </c>
      <c r="F386" s="15" t="s">
        <v>28</v>
      </c>
      <c r="G386" s="15" t="s">
        <v>24</v>
      </c>
      <c r="H386" s="15">
        <v>52</v>
      </c>
      <c r="I386" s="17">
        <v>41858</v>
      </c>
      <c r="J386" s="15">
        <v>117062</v>
      </c>
      <c r="K386" s="15">
        <v>7.0000000000000007E-2</v>
      </c>
      <c r="L386" s="15" t="s">
        <v>19</v>
      </c>
      <c r="M386" s="15" t="s">
        <v>39</v>
      </c>
      <c r="N386" s="17" t="s">
        <v>21</v>
      </c>
      <c r="O386" s="18" t="str">
        <f t="shared" si="35"/>
        <v>Active</v>
      </c>
      <c r="P386" s="19">
        <f t="shared" si="36"/>
        <v>1</v>
      </c>
      <c r="Q386" s="20">
        <f t="shared" si="37"/>
        <v>8194.34</v>
      </c>
      <c r="R386" s="20">
        <f t="shared" si="38"/>
        <v>125256.34</v>
      </c>
      <c r="S386" s="19">
        <f t="shared" si="39"/>
        <v>2014</v>
      </c>
      <c r="T386" s="19">
        <f t="shared" si="40"/>
        <v>32</v>
      </c>
      <c r="U386" s="21" t="str">
        <f t="shared" si="41"/>
        <v>Thursday</v>
      </c>
    </row>
    <row r="387" spans="1:21" x14ac:dyDescent="0.2">
      <c r="A387" s="15" t="s">
        <v>1024</v>
      </c>
      <c r="B387" s="15" t="s">
        <v>1025</v>
      </c>
      <c r="C387" s="15" t="s">
        <v>61</v>
      </c>
      <c r="D387" s="15" t="s">
        <v>65</v>
      </c>
      <c r="E387" s="15" t="s">
        <v>44</v>
      </c>
      <c r="F387" s="15" t="s">
        <v>28</v>
      </c>
      <c r="G387" s="15" t="s">
        <v>51</v>
      </c>
      <c r="H387" s="15">
        <v>40</v>
      </c>
      <c r="I387" s="17">
        <v>43488</v>
      </c>
      <c r="J387" s="15">
        <v>159031</v>
      </c>
      <c r="K387" s="15">
        <v>0.1</v>
      </c>
      <c r="L387" s="15" t="s">
        <v>19</v>
      </c>
      <c r="M387" s="15" t="s">
        <v>45</v>
      </c>
      <c r="N387" s="17" t="s">
        <v>21</v>
      </c>
      <c r="O387" s="18" t="str">
        <f t="shared" ref="O387:O450" si="42">IF(LEN(N387)&gt;0,"Non-Active","Active")</f>
        <v>Active</v>
      </c>
      <c r="P387" s="19">
        <f t="shared" ref="P387:P450" si="43">IF(O387="Non-Active",0,1)</f>
        <v>1</v>
      </c>
      <c r="Q387" s="20">
        <f t="shared" ref="Q387:Q450" si="44">J387*K387</f>
        <v>15903.1</v>
      </c>
      <c r="R387" s="20">
        <f t="shared" ref="R387:R450" si="45">J387+Q387</f>
        <v>174934.1</v>
      </c>
      <c r="S387" s="19">
        <f t="shared" ref="S387:S450" si="46">YEAR(I387)</f>
        <v>2019</v>
      </c>
      <c r="T387" s="19">
        <f t="shared" ref="T387:T450" si="47">WEEKNUM(I387,1)</f>
        <v>4</v>
      </c>
      <c r="U387" s="21" t="str">
        <f t="shared" ref="U387:U450" si="48">TEXT(I387,"ddddd")</f>
        <v>Wednesday</v>
      </c>
    </row>
    <row r="388" spans="1:21" x14ac:dyDescent="0.2">
      <c r="A388" s="15" t="s">
        <v>324</v>
      </c>
      <c r="B388" s="15" t="s">
        <v>1026</v>
      </c>
      <c r="C388" s="15" t="s">
        <v>61</v>
      </c>
      <c r="D388" s="15" t="s">
        <v>27</v>
      </c>
      <c r="E388" s="15" t="s">
        <v>16</v>
      </c>
      <c r="F388" s="15" t="s">
        <v>17</v>
      </c>
      <c r="G388" s="15" t="s">
        <v>51</v>
      </c>
      <c r="H388" s="15">
        <v>49</v>
      </c>
      <c r="I388" s="17">
        <v>38000</v>
      </c>
      <c r="J388" s="15">
        <v>125086</v>
      </c>
      <c r="K388" s="15">
        <v>0.1</v>
      </c>
      <c r="L388" s="15" t="s">
        <v>52</v>
      </c>
      <c r="M388" s="15" t="s">
        <v>53</v>
      </c>
      <c r="N388" s="17" t="s">
        <v>21</v>
      </c>
      <c r="O388" s="18" t="str">
        <f t="shared" si="42"/>
        <v>Active</v>
      </c>
      <c r="P388" s="19">
        <f t="shared" si="43"/>
        <v>1</v>
      </c>
      <c r="Q388" s="20">
        <f t="shared" si="44"/>
        <v>12508.6</v>
      </c>
      <c r="R388" s="20">
        <f t="shared" si="45"/>
        <v>137594.6</v>
      </c>
      <c r="S388" s="19">
        <f t="shared" si="46"/>
        <v>2004</v>
      </c>
      <c r="T388" s="19">
        <f t="shared" si="47"/>
        <v>3</v>
      </c>
      <c r="U388" s="21" t="str">
        <f t="shared" si="48"/>
        <v>Wednesday</v>
      </c>
    </row>
    <row r="389" spans="1:21" x14ac:dyDescent="0.2">
      <c r="A389" s="15" t="s">
        <v>310</v>
      </c>
      <c r="B389" s="15" t="s">
        <v>1027</v>
      </c>
      <c r="C389" s="15" t="s">
        <v>98</v>
      </c>
      <c r="D389" s="15" t="s">
        <v>27</v>
      </c>
      <c r="E389" s="15" t="s">
        <v>44</v>
      </c>
      <c r="F389" s="15" t="s">
        <v>28</v>
      </c>
      <c r="G389" s="15" t="s">
        <v>18</v>
      </c>
      <c r="H389" s="15">
        <v>43</v>
      </c>
      <c r="I389" s="17">
        <v>42467</v>
      </c>
      <c r="J389" s="15">
        <v>67976</v>
      </c>
      <c r="K389" s="15">
        <v>0</v>
      </c>
      <c r="L389" s="15" t="s">
        <v>19</v>
      </c>
      <c r="M389" s="15" t="s">
        <v>63</v>
      </c>
      <c r="N389" s="17" t="s">
        <v>21</v>
      </c>
      <c r="O389" s="18" t="str">
        <f t="shared" si="42"/>
        <v>Active</v>
      </c>
      <c r="P389" s="19">
        <f t="shared" si="43"/>
        <v>1</v>
      </c>
      <c r="Q389" s="20">
        <f t="shared" si="44"/>
        <v>0</v>
      </c>
      <c r="R389" s="20">
        <f t="shared" si="45"/>
        <v>67976</v>
      </c>
      <c r="S389" s="19">
        <f t="shared" si="46"/>
        <v>2016</v>
      </c>
      <c r="T389" s="19">
        <f t="shared" si="47"/>
        <v>15</v>
      </c>
      <c r="U389" s="21" t="str">
        <f t="shared" si="48"/>
        <v>Thursday</v>
      </c>
    </row>
    <row r="390" spans="1:21" x14ac:dyDescent="0.2">
      <c r="A390" s="15" t="s">
        <v>1028</v>
      </c>
      <c r="B390" s="15" t="s">
        <v>1029</v>
      </c>
      <c r="C390" s="15" t="s">
        <v>64</v>
      </c>
      <c r="D390" s="15" t="s">
        <v>15</v>
      </c>
      <c r="E390" s="15" t="s">
        <v>44</v>
      </c>
      <c r="F390" s="15" t="s">
        <v>28</v>
      </c>
      <c r="G390" s="15" t="s">
        <v>18</v>
      </c>
      <c r="H390" s="15">
        <v>31</v>
      </c>
      <c r="I390" s="17">
        <v>44308</v>
      </c>
      <c r="J390" s="15">
        <v>74215</v>
      </c>
      <c r="K390" s="15">
        <v>0</v>
      </c>
      <c r="L390" s="15" t="s">
        <v>19</v>
      </c>
      <c r="M390" s="15" t="s">
        <v>39</v>
      </c>
      <c r="N390" s="17" t="s">
        <v>21</v>
      </c>
      <c r="O390" s="18" t="str">
        <f t="shared" si="42"/>
        <v>Active</v>
      </c>
      <c r="P390" s="19">
        <f t="shared" si="43"/>
        <v>1</v>
      </c>
      <c r="Q390" s="20">
        <f t="shared" si="44"/>
        <v>0</v>
      </c>
      <c r="R390" s="20">
        <f t="shared" si="45"/>
        <v>74215</v>
      </c>
      <c r="S390" s="19">
        <f t="shared" si="46"/>
        <v>2021</v>
      </c>
      <c r="T390" s="19">
        <f t="shared" si="47"/>
        <v>17</v>
      </c>
      <c r="U390" s="21" t="str">
        <f t="shared" si="48"/>
        <v>Thursday</v>
      </c>
    </row>
    <row r="391" spans="1:21" x14ac:dyDescent="0.2">
      <c r="A391" s="15" t="s">
        <v>1030</v>
      </c>
      <c r="B391" s="15" t="s">
        <v>1031</v>
      </c>
      <c r="C391" s="15" t="s">
        <v>40</v>
      </c>
      <c r="D391" s="15" t="s">
        <v>65</v>
      </c>
      <c r="E391" s="15" t="s">
        <v>36</v>
      </c>
      <c r="F391" s="15" t="s">
        <v>28</v>
      </c>
      <c r="G391" s="15" t="s">
        <v>24</v>
      </c>
      <c r="H391" s="15">
        <v>55</v>
      </c>
      <c r="I391" s="17">
        <v>40340</v>
      </c>
      <c r="J391" s="15">
        <v>187389</v>
      </c>
      <c r="K391" s="15">
        <v>0.25</v>
      </c>
      <c r="L391" s="15" t="s">
        <v>33</v>
      </c>
      <c r="M391" s="15" t="s">
        <v>34</v>
      </c>
      <c r="N391" s="17" t="s">
        <v>21</v>
      </c>
      <c r="O391" s="18" t="str">
        <f t="shared" si="42"/>
        <v>Active</v>
      </c>
      <c r="P391" s="19">
        <f t="shared" si="43"/>
        <v>1</v>
      </c>
      <c r="Q391" s="20">
        <f t="shared" si="44"/>
        <v>46847.25</v>
      </c>
      <c r="R391" s="20">
        <f t="shared" si="45"/>
        <v>234236.25</v>
      </c>
      <c r="S391" s="19">
        <f t="shared" si="46"/>
        <v>2010</v>
      </c>
      <c r="T391" s="19">
        <f t="shared" si="47"/>
        <v>24</v>
      </c>
      <c r="U391" s="21" t="str">
        <f t="shared" si="48"/>
        <v>Friday</v>
      </c>
    </row>
    <row r="392" spans="1:21" x14ac:dyDescent="0.2">
      <c r="A392" s="15" t="s">
        <v>878</v>
      </c>
      <c r="B392" s="15" t="s">
        <v>1032</v>
      </c>
      <c r="C392" s="15" t="s">
        <v>61</v>
      </c>
      <c r="D392" s="15" t="s">
        <v>23</v>
      </c>
      <c r="E392" s="15" t="s">
        <v>44</v>
      </c>
      <c r="F392" s="15" t="s">
        <v>17</v>
      </c>
      <c r="G392" s="15" t="s">
        <v>18</v>
      </c>
      <c r="H392" s="15">
        <v>41</v>
      </c>
      <c r="I392" s="17">
        <v>39747</v>
      </c>
      <c r="J392" s="15">
        <v>131841</v>
      </c>
      <c r="K392" s="15">
        <v>0.13</v>
      </c>
      <c r="L392" s="15" t="s">
        <v>19</v>
      </c>
      <c r="M392" s="15" t="s">
        <v>29</v>
      </c>
      <c r="N392" s="17" t="s">
        <v>21</v>
      </c>
      <c r="O392" s="18" t="str">
        <f t="shared" si="42"/>
        <v>Active</v>
      </c>
      <c r="P392" s="19">
        <f t="shared" si="43"/>
        <v>1</v>
      </c>
      <c r="Q392" s="20">
        <f t="shared" si="44"/>
        <v>17139.330000000002</v>
      </c>
      <c r="R392" s="20">
        <f t="shared" si="45"/>
        <v>148980.33000000002</v>
      </c>
      <c r="S392" s="19">
        <f t="shared" si="46"/>
        <v>2008</v>
      </c>
      <c r="T392" s="19">
        <f t="shared" si="47"/>
        <v>44</v>
      </c>
      <c r="U392" s="21" t="str">
        <f t="shared" si="48"/>
        <v>Sunday</v>
      </c>
    </row>
    <row r="393" spans="1:21" x14ac:dyDescent="0.2">
      <c r="A393" s="15" t="s">
        <v>105</v>
      </c>
      <c r="B393" s="15" t="s">
        <v>1033</v>
      </c>
      <c r="C393" s="15" t="s">
        <v>42</v>
      </c>
      <c r="D393" s="15" t="s">
        <v>65</v>
      </c>
      <c r="E393" s="15" t="s">
        <v>16</v>
      </c>
      <c r="F393" s="15" t="s">
        <v>28</v>
      </c>
      <c r="G393" s="15" t="s">
        <v>24</v>
      </c>
      <c r="H393" s="15">
        <v>34</v>
      </c>
      <c r="I393" s="17">
        <v>40750</v>
      </c>
      <c r="J393" s="15">
        <v>97231</v>
      </c>
      <c r="K393" s="15">
        <v>0</v>
      </c>
      <c r="L393" s="15" t="s">
        <v>33</v>
      </c>
      <c r="M393" s="15" t="s">
        <v>60</v>
      </c>
      <c r="N393" s="17" t="s">
        <v>21</v>
      </c>
      <c r="O393" s="18" t="str">
        <f t="shared" si="42"/>
        <v>Active</v>
      </c>
      <c r="P393" s="19">
        <f t="shared" si="43"/>
        <v>1</v>
      </c>
      <c r="Q393" s="20">
        <f t="shared" si="44"/>
        <v>0</v>
      </c>
      <c r="R393" s="20">
        <f t="shared" si="45"/>
        <v>97231</v>
      </c>
      <c r="S393" s="19">
        <f t="shared" si="46"/>
        <v>2011</v>
      </c>
      <c r="T393" s="19">
        <f t="shared" si="47"/>
        <v>31</v>
      </c>
      <c r="U393" s="21" t="str">
        <f t="shared" si="48"/>
        <v>Tuesday</v>
      </c>
    </row>
    <row r="394" spans="1:21" x14ac:dyDescent="0.2">
      <c r="A394" s="15" t="s">
        <v>114</v>
      </c>
      <c r="B394" s="15" t="s">
        <v>1034</v>
      </c>
      <c r="C394" s="15" t="s">
        <v>61</v>
      </c>
      <c r="D394" s="15" t="s">
        <v>15</v>
      </c>
      <c r="E394" s="15" t="s">
        <v>32</v>
      </c>
      <c r="F394" s="15" t="s">
        <v>17</v>
      </c>
      <c r="G394" s="15" t="s">
        <v>24</v>
      </c>
      <c r="H394" s="15">
        <v>41</v>
      </c>
      <c r="I394" s="17">
        <v>38060</v>
      </c>
      <c r="J394" s="15">
        <v>155004</v>
      </c>
      <c r="K394" s="15">
        <v>0.12</v>
      </c>
      <c r="L394" s="15" t="s">
        <v>19</v>
      </c>
      <c r="M394" s="15" t="s">
        <v>25</v>
      </c>
      <c r="N394" s="17" t="s">
        <v>21</v>
      </c>
      <c r="O394" s="18" t="str">
        <f t="shared" si="42"/>
        <v>Active</v>
      </c>
      <c r="P394" s="19">
        <f t="shared" si="43"/>
        <v>1</v>
      </c>
      <c r="Q394" s="20">
        <f t="shared" si="44"/>
        <v>18600.48</v>
      </c>
      <c r="R394" s="20">
        <f t="shared" si="45"/>
        <v>173604.48000000001</v>
      </c>
      <c r="S394" s="19">
        <f t="shared" si="46"/>
        <v>2004</v>
      </c>
      <c r="T394" s="19">
        <f t="shared" si="47"/>
        <v>12</v>
      </c>
      <c r="U394" s="21" t="str">
        <f t="shared" si="48"/>
        <v>Sunday</v>
      </c>
    </row>
    <row r="395" spans="1:21" x14ac:dyDescent="0.2">
      <c r="A395" s="15" t="s">
        <v>1035</v>
      </c>
      <c r="B395" s="15" t="s">
        <v>1036</v>
      </c>
      <c r="C395" s="15" t="s">
        <v>76</v>
      </c>
      <c r="D395" s="15" t="s">
        <v>27</v>
      </c>
      <c r="E395" s="15" t="s">
        <v>36</v>
      </c>
      <c r="F395" s="15" t="s">
        <v>28</v>
      </c>
      <c r="G395" s="15" t="s">
        <v>24</v>
      </c>
      <c r="H395" s="15">
        <v>40</v>
      </c>
      <c r="I395" s="17">
        <v>39293</v>
      </c>
      <c r="J395" s="15">
        <v>41859</v>
      </c>
      <c r="K395" s="15">
        <v>0</v>
      </c>
      <c r="L395" s="15" t="s">
        <v>19</v>
      </c>
      <c r="M395" s="15" t="s">
        <v>63</v>
      </c>
      <c r="N395" s="17" t="s">
        <v>21</v>
      </c>
      <c r="O395" s="18" t="str">
        <f t="shared" si="42"/>
        <v>Active</v>
      </c>
      <c r="P395" s="19">
        <f t="shared" si="43"/>
        <v>1</v>
      </c>
      <c r="Q395" s="20">
        <f t="shared" si="44"/>
        <v>0</v>
      </c>
      <c r="R395" s="20">
        <f t="shared" si="45"/>
        <v>41859</v>
      </c>
      <c r="S395" s="19">
        <f t="shared" si="46"/>
        <v>2007</v>
      </c>
      <c r="T395" s="19">
        <f t="shared" si="47"/>
        <v>31</v>
      </c>
      <c r="U395" s="21" t="str">
        <f t="shared" si="48"/>
        <v>Monday</v>
      </c>
    </row>
    <row r="396" spans="1:21" x14ac:dyDescent="0.2">
      <c r="A396" s="15" t="s">
        <v>1037</v>
      </c>
      <c r="B396" s="15" t="s">
        <v>1038</v>
      </c>
      <c r="C396" s="15" t="s">
        <v>73</v>
      </c>
      <c r="D396" s="15" t="s">
        <v>27</v>
      </c>
      <c r="E396" s="15" t="s">
        <v>36</v>
      </c>
      <c r="F396" s="15" t="s">
        <v>28</v>
      </c>
      <c r="G396" s="15" t="s">
        <v>47</v>
      </c>
      <c r="H396" s="15">
        <v>42</v>
      </c>
      <c r="I396" s="17">
        <v>38984</v>
      </c>
      <c r="J396" s="15">
        <v>52733</v>
      </c>
      <c r="K396" s="15">
        <v>0</v>
      </c>
      <c r="L396" s="15" t="s">
        <v>19</v>
      </c>
      <c r="M396" s="15" t="s">
        <v>20</v>
      </c>
      <c r="N396" s="17" t="s">
        <v>21</v>
      </c>
      <c r="O396" s="18" t="str">
        <f t="shared" si="42"/>
        <v>Active</v>
      </c>
      <c r="P396" s="19">
        <f t="shared" si="43"/>
        <v>1</v>
      </c>
      <c r="Q396" s="20">
        <f t="shared" si="44"/>
        <v>0</v>
      </c>
      <c r="R396" s="20">
        <f t="shared" si="45"/>
        <v>52733</v>
      </c>
      <c r="S396" s="19">
        <f t="shared" si="46"/>
        <v>2006</v>
      </c>
      <c r="T396" s="19">
        <f t="shared" si="47"/>
        <v>39</v>
      </c>
      <c r="U396" s="21" t="str">
        <f t="shared" si="48"/>
        <v>Sunday</v>
      </c>
    </row>
    <row r="397" spans="1:21" x14ac:dyDescent="0.2">
      <c r="A397" s="15" t="s">
        <v>1039</v>
      </c>
      <c r="B397" s="15" t="s">
        <v>1040</v>
      </c>
      <c r="C397" s="15" t="s">
        <v>14</v>
      </c>
      <c r="D397" s="15" t="s">
        <v>23</v>
      </c>
      <c r="E397" s="15" t="s">
        <v>32</v>
      </c>
      <c r="F397" s="15" t="s">
        <v>28</v>
      </c>
      <c r="G397" s="15" t="s">
        <v>24</v>
      </c>
      <c r="H397" s="15">
        <v>31</v>
      </c>
      <c r="I397" s="17">
        <v>42250</v>
      </c>
      <c r="J397" s="15">
        <v>250953</v>
      </c>
      <c r="K397" s="15">
        <v>0.34</v>
      </c>
      <c r="L397" s="15" t="s">
        <v>19</v>
      </c>
      <c r="M397" s="15" t="s">
        <v>29</v>
      </c>
      <c r="N397" s="17" t="s">
        <v>21</v>
      </c>
      <c r="O397" s="18" t="str">
        <f t="shared" si="42"/>
        <v>Active</v>
      </c>
      <c r="P397" s="19">
        <f t="shared" si="43"/>
        <v>1</v>
      </c>
      <c r="Q397" s="20">
        <f t="shared" si="44"/>
        <v>85324.02</v>
      </c>
      <c r="R397" s="20">
        <f t="shared" si="45"/>
        <v>336277.02</v>
      </c>
      <c r="S397" s="19">
        <f t="shared" si="46"/>
        <v>2015</v>
      </c>
      <c r="T397" s="19">
        <f t="shared" si="47"/>
        <v>36</v>
      </c>
      <c r="U397" s="21" t="str">
        <f t="shared" si="48"/>
        <v>Thursday</v>
      </c>
    </row>
    <row r="398" spans="1:21" x14ac:dyDescent="0.2">
      <c r="A398" s="15" t="s">
        <v>1041</v>
      </c>
      <c r="B398" s="15" t="s">
        <v>1042</v>
      </c>
      <c r="C398" s="15" t="s">
        <v>40</v>
      </c>
      <c r="D398" s="15" t="s">
        <v>43</v>
      </c>
      <c r="E398" s="15" t="s">
        <v>16</v>
      </c>
      <c r="F398" s="15" t="s">
        <v>28</v>
      </c>
      <c r="G398" s="15" t="s">
        <v>24</v>
      </c>
      <c r="H398" s="15">
        <v>49</v>
      </c>
      <c r="I398" s="17">
        <v>36210</v>
      </c>
      <c r="J398" s="15">
        <v>191807</v>
      </c>
      <c r="K398" s="15">
        <v>0.21</v>
      </c>
      <c r="L398" s="15" t="s">
        <v>33</v>
      </c>
      <c r="M398" s="15" t="s">
        <v>80</v>
      </c>
      <c r="N398" s="17" t="s">
        <v>21</v>
      </c>
      <c r="O398" s="18" t="str">
        <f t="shared" si="42"/>
        <v>Active</v>
      </c>
      <c r="P398" s="19">
        <f t="shared" si="43"/>
        <v>1</v>
      </c>
      <c r="Q398" s="20">
        <f t="shared" si="44"/>
        <v>40279.47</v>
      </c>
      <c r="R398" s="20">
        <f t="shared" si="45"/>
        <v>232086.47</v>
      </c>
      <c r="S398" s="19">
        <f t="shared" si="46"/>
        <v>1999</v>
      </c>
      <c r="T398" s="19">
        <f t="shared" si="47"/>
        <v>8</v>
      </c>
      <c r="U398" s="21" t="str">
        <f t="shared" si="48"/>
        <v>Friday</v>
      </c>
    </row>
    <row r="399" spans="1:21" x14ac:dyDescent="0.2">
      <c r="A399" s="15" t="s">
        <v>1043</v>
      </c>
      <c r="B399" s="15" t="s">
        <v>1044</v>
      </c>
      <c r="C399" s="15" t="s">
        <v>55</v>
      </c>
      <c r="D399" s="15" t="s">
        <v>27</v>
      </c>
      <c r="E399" s="15" t="s">
        <v>44</v>
      </c>
      <c r="F399" s="15" t="s">
        <v>28</v>
      </c>
      <c r="G399" s="15" t="s">
        <v>24</v>
      </c>
      <c r="H399" s="15">
        <v>42</v>
      </c>
      <c r="I399" s="17">
        <v>41813</v>
      </c>
      <c r="J399" s="15">
        <v>64677</v>
      </c>
      <c r="K399" s="15">
        <v>0</v>
      </c>
      <c r="L399" s="15" t="s">
        <v>33</v>
      </c>
      <c r="M399" s="15" t="s">
        <v>80</v>
      </c>
      <c r="N399" s="17" t="s">
        <v>21</v>
      </c>
      <c r="O399" s="18" t="str">
        <f t="shared" si="42"/>
        <v>Active</v>
      </c>
      <c r="P399" s="19">
        <f t="shared" si="43"/>
        <v>1</v>
      </c>
      <c r="Q399" s="20">
        <f t="shared" si="44"/>
        <v>0</v>
      </c>
      <c r="R399" s="20">
        <f t="shared" si="45"/>
        <v>64677</v>
      </c>
      <c r="S399" s="19">
        <f t="shared" si="46"/>
        <v>2014</v>
      </c>
      <c r="T399" s="19">
        <f t="shared" si="47"/>
        <v>26</v>
      </c>
      <c r="U399" s="21" t="str">
        <f t="shared" si="48"/>
        <v>Monday</v>
      </c>
    </row>
    <row r="400" spans="1:21" x14ac:dyDescent="0.2">
      <c r="A400" s="15" t="s">
        <v>681</v>
      </c>
      <c r="B400" s="15" t="s">
        <v>1045</v>
      </c>
      <c r="C400" s="15" t="s">
        <v>61</v>
      </c>
      <c r="D400" s="15" t="s">
        <v>27</v>
      </c>
      <c r="E400" s="15" t="s">
        <v>32</v>
      </c>
      <c r="F400" s="15" t="s">
        <v>28</v>
      </c>
      <c r="G400" s="15" t="s">
        <v>18</v>
      </c>
      <c r="H400" s="15">
        <v>46</v>
      </c>
      <c r="I400" s="17">
        <v>38244</v>
      </c>
      <c r="J400" s="15">
        <v>130274</v>
      </c>
      <c r="K400" s="15">
        <v>0.11</v>
      </c>
      <c r="L400" s="15" t="s">
        <v>19</v>
      </c>
      <c r="M400" s="15" t="s">
        <v>20</v>
      </c>
      <c r="N400" s="17" t="s">
        <v>21</v>
      </c>
      <c r="O400" s="18" t="str">
        <f t="shared" si="42"/>
        <v>Active</v>
      </c>
      <c r="P400" s="19">
        <f t="shared" si="43"/>
        <v>1</v>
      </c>
      <c r="Q400" s="20">
        <f t="shared" si="44"/>
        <v>14330.14</v>
      </c>
      <c r="R400" s="20">
        <f t="shared" si="45"/>
        <v>144604.14000000001</v>
      </c>
      <c r="S400" s="19">
        <f t="shared" si="46"/>
        <v>2004</v>
      </c>
      <c r="T400" s="19">
        <f t="shared" si="47"/>
        <v>38</v>
      </c>
      <c r="U400" s="21" t="str">
        <f t="shared" si="48"/>
        <v>Tuesday</v>
      </c>
    </row>
    <row r="401" spans="1:21" x14ac:dyDescent="0.2">
      <c r="A401" s="15" t="s">
        <v>1046</v>
      </c>
      <c r="B401" s="15" t="s">
        <v>1047</v>
      </c>
      <c r="C401" s="15" t="s">
        <v>71</v>
      </c>
      <c r="D401" s="15" t="s">
        <v>27</v>
      </c>
      <c r="E401" s="15" t="s">
        <v>16</v>
      </c>
      <c r="F401" s="15" t="s">
        <v>28</v>
      </c>
      <c r="G401" s="15" t="s">
        <v>24</v>
      </c>
      <c r="H401" s="15">
        <v>37</v>
      </c>
      <c r="I401" s="17">
        <v>42922</v>
      </c>
      <c r="J401" s="15">
        <v>96331</v>
      </c>
      <c r="K401" s="15">
        <v>0</v>
      </c>
      <c r="L401" s="15" t="s">
        <v>33</v>
      </c>
      <c r="M401" s="15" t="s">
        <v>74</v>
      </c>
      <c r="N401" s="17" t="s">
        <v>21</v>
      </c>
      <c r="O401" s="18" t="str">
        <f t="shared" si="42"/>
        <v>Active</v>
      </c>
      <c r="P401" s="19">
        <f t="shared" si="43"/>
        <v>1</v>
      </c>
      <c r="Q401" s="20">
        <f t="shared" si="44"/>
        <v>0</v>
      </c>
      <c r="R401" s="20">
        <f t="shared" si="45"/>
        <v>96331</v>
      </c>
      <c r="S401" s="19">
        <f t="shared" si="46"/>
        <v>2017</v>
      </c>
      <c r="T401" s="19">
        <f t="shared" si="47"/>
        <v>27</v>
      </c>
      <c r="U401" s="21" t="str">
        <f t="shared" si="48"/>
        <v>Thursday</v>
      </c>
    </row>
    <row r="402" spans="1:21" x14ac:dyDescent="0.2">
      <c r="A402" s="15" t="s">
        <v>1048</v>
      </c>
      <c r="B402" s="15" t="s">
        <v>1049</v>
      </c>
      <c r="C402" s="15" t="s">
        <v>61</v>
      </c>
      <c r="D402" s="15" t="s">
        <v>15</v>
      </c>
      <c r="E402" s="15" t="s">
        <v>16</v>
      </c>
      <c r="F402" s="15" t="s">
        <v>17</v>
      </c>
      <c r="G402" s="15" t="s">
        <v>18</v>
      </c>
      <c r="H402" s="15">
        <v>51</v>
      </c>
      <c r="I402" s="17">
        <v>38835</v>
      </c>
      <c r="J402" s="15">
        <v>150758</v>
      </c>
      <c r="K402" s="15">
        <v>0.13</v>
      </c>
      <c r="L402" s="15" t="s">
        <v>19</v>
      </c>
      <c r="M402" s="15" t="s">
        <v>20</v>
      </c>
      <c r="N402" s="17">
        <v>39310</v>
      </c>
      <c r="O402" s="18" t="str">
        <f t="shared" si="42"/>
        <v>Non-Active</v>
      </c>
      <c r="P402" s="19">
        <f t="shared" si="43"/>
        <v>0</v>
      </c>
      <c r="Q402" s="20">
        <f t="shared" si="44"/>
        <v>19598.54</v>
      </c>
      <c r="R402" s="20">
        <f t="shared" si="45"/>
        <v>170356.54</v>
      </c>
      <c r="S402" s="19">
        <f t="shared" si="46"/>
        <v>2006</v>
      </c>
      <c r="T402" s="19">
        <f t="shared" si="47"/>
        <v>17</v>
      </c>
      <c r="U402" s="21" t="str">
        <f t="shared" si="48"/>
        <v>Friday</v>
      </c>
    </row>
    <row r="403" spans="1:21" x14ac:dyDescent="0.2">
      <c r="A403" s="15" t="s">
        <v>347</v>
      </c>
      <c r="B403" s="15" t="s">
        <v>1050</v>
      </c>
      <c r="C403" s="15" t="s">
        <v>40</v>
      </c>
      <c r="D403" s="15" t="s">
        <v>31</v>
      </c>
      <c r="E403" s="15" t="s">
        <v>32</v>
      </c>
      <c r="F403" s="15" t="s">
        <v>28</v>
      </c>
      <c r="G403" s="15" t="s">
        <v>51</v>
      </c>
      <c r="H403" s="15">
        <v>46</v>
      </c>
      <c r="I403" s="17">
        <v>41839</v>
      </c>
      <c r="J403" s="15">
        <v>173629</v>
      </c>
      <c r="K403" s="15">
        <v>0.21</v>
      </c>
      <c r="L403" s="15" t="s">
        <v>52</v>
      </c>
      <c r="M403" s="15" t="s">
        <v>53</v>
      </c>
      <c r="N403" s="17" t="s">
        <v>21</v>
      </c>
      <c r="O403" s="18" t="str">
        <f t="shared" si="42"/>
        <v>Active</v>
      </c>
      <c r="P403" s="19">
        <f t="shared" si="43"/>
        <v>1</v>
      </c>
      <c r="Q403" s="20">
        <f t="shared" si="44"/>
        <v>36462.089999999997</v>
      </c>
      <c r="R403" s="20">
        <f t="shared" si="45"/>
        <v>210091.09</v>
      </c>
      <c r="S403" s="19">
        <f t="shared" si="46"/>
        <v>2014</v>
      </c>
      <c r="T403" s="19">
        <f t="shared" si="47"/>
        <v>29</v>
      </c>
      <c r="U403" s="21" t="str">
        <f t="shared" si="48"/>
        <v>Saturday</v>
      </c>
    </row>
    <row r="404" spans="1:21" x14ac:dyDescent="0.2">
      <c r="A404" s="15" t="s">
        <v>1051</v>
      </c>
      <c r="B404" s="15" t="s">
        <v>1052</v>
      </c>
      <c r="C404" s="15" t="s">
        <v>88</v>
      </c>
      <c r="D404" s="15" t="s">
        <v>27</v>
      </c>
      <c r="E404" s="15" t="s">
        <v>32</v>
      </c>
      <c r="F404" s="15" t="s">
        <v>28</v>
      </c>
      <c r="G404" s="15" t="s">
        <v>47</v>
      </c>
      <c r="H404" s="15">
        <v>55</v>
      </c>
      <c r="I404" s="17">
        <v>35919</v>
      </c>
      <c r="J404" s="15">
        <v>62174</v>
      </c>
      <c r="K404" s="15">
        <v>0</v>
      </c>
      <c r="L404" s="15" t="s">
        <v>19</v>
      </c>
      <c r="M404" s="15" t="s">
        <v>20</v>
      </c>
      <c r="N404" s="17" t="s">
        <v>21</v>
      </c>
      <c r="O404" s="18" t="str">
        <f t="shared" si="42"/>
        <v>Active</v>
      </c>
      <c r="P404" s="19">
        <f t="shared" si="43"/>
        <v>1</v>
      </c>
      <c r="Q404" s="20">
        <f t="shared" si="44"/>
        <v>0</v>
      </c>
      <c r="R404" s="20">
        <f t="shared" si="45"/>
        <v>62174</v>
      </c>
      <c r="S404" s="19">
        <f t="shared" si="46"/>
        <v>1998</v>
      </c>
      <c r="T404" s="19">
        <f t="shared" si="47"/>
        <v>19</v>
      </c>
      <c r="U404" s="21" t="str">
        <f t="shared" si="48"/>
        <v>Monday</v>
      </c>
    </row>
    <row r="405" spans="1:21" x14ac:dyDescent="0.2">
      <c r="A405" s="15" t="s">
        <v>1053</v>
      </c>
      <c r="B405" s="15" t="s">
        <v>1054</v>
      </c>
      <c r="C405" s="15" t="s">
        <v>64</v>
      </c>
      <c r="D405" s="15" t="s">
        <v>65</v>
      </c>
      <c r="E405" s="15" t="s">
        <v>36</v>
      </c>
      <c r="F405" s="15" t="s">
        <v>28</v>
      </c>
      <c r="G405" s="15" t="s">
        <v>18</v>
      </c>
      <c r="H405" s="15">
        <v>43</v>
      </c>
      <c r="I405" s="17">
        <v>43028</v>
      </c>
      <c r="J405" s="15">
        <v>56555</v>
      </c>
      <c r="K405" s="15">
        <v>0</v>
      </c>
      <c r="L405" s="15" t="s">
        <v>19</v>
      </c>
      <c r="M405" s="15" t="s">
        <v>39</v>
      </c>
      <c r="N405" s="17" t="s">
        <v>21</v>
      </c>
      <c r="O405" s="18" t="str">
        <f t="shared" si="42"/>
        <v>Active</v>
      </c>
      <c r="P405" s="19">
        <f t="shared" si="43"/>
        <v>1</v>
      </c>
      <c r="Q405" s="20">
        <f t="shared" si="44"/>
        <v>0</v>
      </c>
      <c r="R405" s="20">
        <f t="shared" si="45"/>
        <v>56555</v>
      </c>
      <c r="S405" s="19">
        <f t="shared" si="46"/>
        <v>2017</v>
      </c>
      <c r="T405" s="19">
        <f t="shared" si="47"/>
        <v>42</v>
      </c>
      <c r="U405" s="21" t="str">
        <f t="shared" si="48"/>
        <v>Friday</v>
      </c>
    </row>
    <row r="406" spans="1:21" x14ac:dyDescent="0.2">
      <c r="A406" s="15" t="s">
        <v>1055</v>
      </c>
      <c r="B406" s="15" t="s">
        <v>1056</v>
      </c>
      <c r="C406" s="15" t="s">
        <v>64</v>
      </c>
      <c r="D406" s="15" t="s">
        <v>43</v>
      </c>
      <c r="E406" s="15" t="s">
        <v>36</v>
      </c>
      <c r="F406" s="15" t="s">
        <v>28</v>
      </c>
      <c r="G406" s="15" t="s">
        <v>18</v>
      </c>
      <c r="H406" s="15">
        <v>48</v>
      </c>
      <c r="I406" s="17">
        <v>38623</v>
      </c>
      <c r="J406" s="15">
        <v>74655</v>
      </c>
      <c r="K406" s="15">
        <v>0</v>
      </c>
      <c r="L406" s="15" t="s">
        <v>19</v>
      </c>
      <c r="M406" s="15" t="s">
        <v>25</v>
      </c>
      <c r="N406" s="17" t="s">
        <v>21</v>
      </c>
      <c r="O406" s="18" t="str">
        <f t="shared" si="42"/>
        <v>Active</v>
      </c>
      <c r="P406" s="19">
        <f t="shared" si="43"/>
        <v>1</v>
      </c>
      <c r="Q406" s="20">
        <f t="shared" si="44"/>
        <v>0</v>
      </c>
      <c r="R406" s="20">
        <f t="shared" si="45"/>
        <v>74655</v>
      </c>
      <c r="S406" s="19">
        <f t="shared" si="46"/>
        <v>2005</v>
      </c>
      <c r="T406" s="19">
        <f t="shared" si="47"/>
        <v>40</v>
      </c>
      <c r="U406" s="21" t="str">
        <f t="shared" si="48"/>
        <v>Wednesday</v>
      </c>
    </row>
    <row r="407" spans="1:21" x14ac:dyDescent="0.2">
      <c r="A407" s="15" t="s">
        <v>180</v>
      </c>
      <c r="B407" s="15" t="s">
        <v>147</v>
      </c>
      <c r="C407" s="15" t="s">
        <v>98</v>
      </c>
      <c r="D407" s="15" t="s">
        <v>27</v>
      </c>
      <c r="E407" s="15" t="s">
        <v>32</v>
      </c>
      <c r="F407" s="15" t="s">
        <v>28</v>
      </c>
      <c r="G407" s="15" t="s">
        <v>18</v>
      </c>
      <c r="H407" s="15">
        <v>48</v>
      </c>
      <c r="I407" s="17">
        <v>37844</v>
      </c>
      <c r="J407" s="15">
        <v>93017</v>
      </c>
      <c r="K407" s="15">
        <v>0</v>
      </c>
      <c r="L407" s="15" t="s">
        <v>19</v>
      </c>
      <c r="M407" s="15" t="s">
        <v>63</v>
      </c>
      <c r="N407" s="17" t="s">
        <v>21</v>
      </c>
      <c r="O407" s="18" t="str">
        <f t="shared" si="42"/>
        <v>Active</v>
      </c>
      <c r="P407" s="19">
        <f t="shared" si="43"/>
        <v>1</v>
      </c>
      <c r="Q407" s="20">
        <f t="shared" si="44"/>
        <v>0</v>
      </c>
      <c r="R407" s="20">
        <f t="shared" si="45"/>
        <v>93017</v>
      </c>
      <c r="S407" s="19">
        <f t="shared" si="46"/>
        <v>2003</v>
      </c>
      <c r="T407" s="19">
        <f t="shared" si="47"/>
        <v>33</v>
      </c>
      <c r="U407" s="21" t="str">
        <f t="shared" si="48"/>
        <v>Monday</v>
      </c>
    </row>
    <row r="408" spans="1:21" x14ac:dyDescent="0.2">
      <c r="A408" s="15" t="s">
        <v>156</v>
      </c>
      <c r="B408" s="15" t="s">
        <v>1057</v>
      </c>
      <c r="C408" s="15" t="s">
        <v>42</v>
      </c>
      <c r="D408" s="15" t="s">
        <v>43</v>
      </c>
      <c r="E408" s="15" t="s">
        <v>36</v>
      </c>
      <c r="F408" s="15" t="s">
        <v>28</v>
      </c>
      <c r="G408" s="15" t="s">
        <v>24</v>
      </c>
      <c r="H408" s="15">
        <v>51</v>
      </c>
      <c r="I408" s="17">
        <v>41013</v>
      </c>
      <c r="J408" s="15">
        <v>82300</v>
      </c>
      <c r="K408" s="15">
        <v>0</v>
      </c>
      <c r="L408" s="15" t="s">
        <v>33</v>
      </c>
      <c r="M408" s="15" t="s">
        <v>34</v>
      </c>
      <c r="N408" s="17" t="s">
        <v>21</v>
      </c>
      <c r="O408" s="18" t="str">
        <f t="shared" si="42"/>
        <v>Active</v>
      </c>
      <c r="P408" s="19">
        <f t="shared" si="43"/>
        <v>1</v>
      </c>
      <c r="Q408" s="20">
        <f t="shared" si="44"/>
        <v>0</v>
      </c>
      <c r="R408" s="20">
        <f t="shared" si="45"/>
        <v>82300</v>
      </c>
      <c r="S408" s="19">
        <f t="shared" si="46"/>
        <v>2012</v>
      </c>
      <c r="T408" s="19">
        <f t="shared" si="47"/>
        <v>15</v>
      </c>
      <c r="U408" s="21" t="str">
        <f t="shared" si="48"/>
        <v>Saturday</v>
      </c>
    </row>
    <row r="409" spans="1:21" x14ac:dyDescent="0.2">
      <c r="A409" s="15" t="s">
        <v>1058</v>
      </c>
      <c r="B409" s="15" t="s">
        <v>1059</v>
      </c>
      <c r="C409" s="15" t="s">
        <v>59</v>
      </c>
      <c r="D409" s="15" t="s">
        <v>31</v>
      </c>
      <c r="E409" s="15" t="s">
        <v>16</v>
      </c>
      <c r="F409" s="15" t="s">
        <v>17</v>
      </c>
      <c r="G409" s="15" t="s">
        <v>18</v>
      </c>
      <c r="H409" s="15">
        <v>46</v>
      </c>
      <c r="I409" s="17">
        <v>39471</v>
      </c>
      <c r="J409" s="15">
        <v>91621</v>
      </c>
      <c r="K409" s="15">
        <v>0</v>
      </c>
      <c r="L409" s="15" t="s">
        <v>19</v>
      </c>
      <c r="M409" s="15" t="s">
        <v>20</v>
      </c>
      <c r="N409" s="17" t="s">
        <v>21</v>
      </c>
      <c r="O409" s="18" t="str">
        <f t="shared" si="42"/>
        <v>Active</v>
      </c>
      <c r="P409" s="19">
        <f t="shared" si="43"/>
        <v>1</v>
      </c>
      <c r="Q409" s="20">
        <f t="shared" si="44"/>
        <v>0</v>
      </c>
      <c r="R409" s="20">
        <f t="shared" si="45"/>
        <v>91621</v>
      </c>
      <c r="S409" s="19">
        <f t="shared" si="46"/>
        <v>2008</v>
      </c>
      <c r="T409" s="19">
        <f t="shared" si="47"/>
        <v>4</v>
      </c>
      <c r="U409" s="21" t="str">
        <f t="shared" si="48"/>
        <v>Thursday</v>
      </c>
    </row>
    <row r="410" spans="1:21" x14ac:dyDescent="0.2">
      <c r="A410" s="15" t="s">
        <v>1060</v>
      </c>
      <c r="B410" s="15" t="s">
        <v>1061</v>
      </c>
      <c r="C410" s="15" t="s">
        <v>42</v>
      </c>
      <c r="D410" s="15" t="s">
        <v>43</v>
      </c>
      <c r="E410" s="15" t="s">
        <v>16</v>
      </c>
      <c r="F410" s="15" t="s">
        <v>28</v>
      </c>
      <c r="G410" s="15" t="s">
        <v>51</v>
      </c>
      <c r="H410" s="15">
        <v>33</v>
      </c>
      <c r="I410" s="17">
        <v>41973</v>
      </c>
      <c r="J410" s="15">
        <v>91280</v>
      </c>
      <c r="K410" s="15">
        <v>0</v>
      </c>
      <c r="L410" s="15" t="s">
        <v>19</v>
      </c>
      <c r="M410" s="15" t="s">
        <v>45</v>
      </c>
      <c r="N410" s="17" t="s">
        <v>21</v>
      </c>
      <c r="O410" s="18" t="str">
        <f t="shared" si="42"/>
        <v>Active</v>
      </c>
      <c r="P410" s="19">
        <f t="shared" si="43"/>
        <v>1</v>
      </c>
      <c r="Q410" s="20">
        <f t="shared" si="44"/>
        <v>0</v>
      </c>
      <c r="R410" s="20">
        <f t="shared" si="45"/>
        <v>91280</v>
      </c>
      <c r="S410" s="19">
        <f t="shared" si="46"/>
        <v>2014</v>
      </c>
      <c r="T410" s="19">
        <f t="shared" si="47"/>
        <v>49</v>
      </c>
      <c r="U410" s="21" t="str">
        <f t="shared" si="48"/>
        <v>Sunday</v>
      </c>
    </row>
    <row r="411" spans="1:21" x14ac:dyDescent="0.2">
      <c r="A411" s="15" t="s">
        <v>95</v>
      </c>
      <c r="B411" s="15" t="s">
        <v>1062</v>
      </c>
      <c r="C411" s="15" t="s">
        <v>83</v>
      </c>
      <c r="D411" s="15" t="s">
        <v>23</v>
      </c>
      <c r="E411" s="15" t="s">
        <v>36</v>
      </c>
      <c r="F411" s="15" t="s">
        <v>17</v>
      </c>
      <c r="G411" s="15" t="s">
        <v>47</v>
      </c>
      <c r="H411" s="15">
        <v>42</v>
      </c>
      <c r="I411" s="17">
        <v>44092</v>
      </c>
      <c r="J411" s="15">
        <v>47071</v>
      </c>
      <c r="K411" s="15">
        <v>0</v>
      </c>
      <c r="L411" s="15" t="s">
        <v>19</v>
      </c>
      <c r="M411" s="15" t="s">
        <v>29</v>
      </c>
      <c r="N411" s="17" t="s">
        <v>21</v>
      </c>
      <c r="O411" s="18" t="str">
        <f t="shared" si="42"/>
        <v>Active</v>
      </c>
      <c r="P411" s="19">
        <f t="shared" si="43"/>
        <v>1</v>
      </c>
      <c r="Q411" s="20">
        <f t="shared" si="44"/>
        <v>0</v>
      </c>
      <c r="R411" s="20">
        <f t="shared" si="45"/>
        <v>47071</v>
      </c>
      <c r="S411" s="19">
        <f t="shared" si="46"/>
        <v>2020</v>
      </c>
      <c r="T411" s="19">
        <f t="shared" si="47"/>
        <v>38</v>
      </c>
      <c r="U411" s="21" t="str">
        <f t="shared" si="48"/>
        <v>Friday</v>
      </c>
    </row>
    <row r="412" spans="1:21" x14ac:dyDescent="0.2">
      <c r="A412" s="15" t="s">
        <v>1063</v>
      </c>
      <c r="B412" s="15" t="s">
        <v>1064</v>
      </c>
      <c r="C412" s="15" t="s">
        <v>91</v>
      </c>
      <c r="D412" s="15" t="s">
        <v>27</v>
      </c>
      <c r="E412" s="15" t="s">
        <v>36</v>
      </c>
      <c r="F412" s="15" t="s">
        <v>17</v>
      </c>
      <c r="G412" s="15" t="s">
        <v>18</v>
      </c>
      <c r="H412" s="15">
        <v>55</v>
      </c>
      <c r="I412" s="17">
        <v>40868</v>
      </c>
      <c r="J412" s="15">
        <v>81218</v>
      </c>
      <c r="K412" s="15">
        <v>0</v>
      </c>
      <c r="L412" s="15" t="s">
        <v>19</v>
      </c>
      <c r="M412" s="15" t="s">
        <v>20</v>
      </c>
      <c r="N412" s="17" t="s">
        <v>21</v>
      </c>
      <c r="O412" s="18" t="str">
        <f t="shared" si="42"/>
        <v>Active</v>
      </c>
      <c r="P412" s="19">
        <f t="shared" si="43"/>
        <v>1</v>
      </c>
      <c r="Q412" s="20">
        <f t="shared" si="44"/>
        <v>0</v>
      </c>
      <c r="R412" s="20">
        <f t="shared" si="45"/>
        <v>81218</v>
      </c>
      <c r="S412" s="19">
        <f t="shared" si="46"/>
        <v>2011</v>
      </c>
      <c r="T412" s="19">
        <f t="shared" si="47"/>
        <v>48</v>
      </c>
      <c r="U412" s="21" t="str">
        <f t="shared" si="48"/>
        <v>Monday</v>
      </c>
    </row>
    <row r="413" spans="1:21" x14ac:dyDescent="0.2">
      <c r="A413" s="15" t="s">
        <v>149</v>
      </c>
      <c r="B413" s="15" t="s">
        <v>1065</v>
      </c>
      <c r="C413" s="15" t="s">
        <v>14</v>
      </c>
      <c r="D413" s="15" t="s">
        <v>31</v>
      </c>
      <c r="E413" s="15" t="s">
        <v>36</v>
      </c>
      <c r="F413" s="15" t="s">
        <v>17</v>
      </c>
      <c r="G413" s="15" t="s">
        <v>24</v>
      </c>
      <c r="H413" s="15">
        <v>50</v>
      </c>
      <c r="I413" s="17">
        <v>39734</v>
      </c>
      <c r="J413" s="15">
        <v>181801</v>
      </c>
      <c r="K413" s="15">
        <v>0.4</v>
      </c>
      <c r="L413" s="15" t="s">
        <v>33</v>
      </c>
      <c r="M413" s="15" t="s">
        <v>80</v>
      </c>
      <c r="N413" s="17">
        <v>43810</v>
      </c>
      <c r="O413" s="18" t="str">
        <f t="shared" si="42"/>
        <v>Non-Active</v>
      </c>
      <c r="P413" s="19">
        <f t="shared" si="43"/>
        <v>0</v>
      </c>
      <c r="Q413" s="20">
        <f t="shared" si="44"/>
        <v>72720.400000000009</v>
      </c>
      <c r="R413" s="20">
        <f t="shared" si="45"/>
        <v>254521.40000000002</v>
      </c>
      <c r="S413" s="19">
        <f t="shared" si="46"/>
        <v>2008</v>
      </c>
      <c r="T413" s="19">
        <f t="shared" si="47"/>
        <v>42</v>
      </c>
      <c r="U413" s="21" t="str">
        <f t="shared" si="48"/>
        <v>Monday</v>
      </c>
    </row>
    <row r="414" spans="1:21" x14ac:dyDescent="0.2">
      <c r="A414" s="15" t="s">
        <v>1066</v>
      </c>
      <c r="B414" s="15" t="s">
        <v>1067</v>
      </c>
      <c r="C414" s="15" t="s">
        <v>94</v>
      </c>
      <c r="D414" s="15" t="s">
        <v>50</v>
      </c>
      <c r="E414" s="15" t="s">
        <v>36</v>
      </c>
      <c r="F414" s="15" t="s">
        <v>17</v>
      </c>
      <c r="G414" s="15" t="s">
        <v>18</v>
      </c>
      <c r="H414" s="15">
        <v>26</v>
      </c>
      <c r="I414" s="17">
        <v>44521</v>
      </c>
      <c r="J414" s="15">
        <v>63137</v>
      </c>
      <c r="K414" s="15">
        <v>0</v>
      </c>
      <c r="L414" s="15" t="s">
        <v>19</v>
      </c>
      <c r="M414" s="15" t="s">
        <v>20</v>
      </c>
      <c r="N414" s="17" t="s">
        <v>21</v>
      </c>
      <c r="O414" s="18" t="str">
        <f t="shared" si="42"/>
        <v>Active</v>
      </c>
      <c r="P414" s="19">
        <f t="shared" si="43"/>
        <v>1</v>
      </c>
      <c r="Q414" s="20">
        <f t="shared" si="44"/>
        <v>0</v>
      </c>
      <c r="R414" s="20">
        <f t="shared" si="45"/>
        <v>63137</v>
      </c>
      <c r="S414" s="19">
        <f t="shared" si="46"/>
        <v>2021</v>
      </c>
      <c r="T414" s="19">
        <f t="shared" si="47"/>
        <v>48</v>
      </c>
      <c r="U414" s="21" t="str">
        <f t="shared" si="48"/>
        <v>Sunday</v>
      </c>
    </row>
    <row r="415" spans="1:21" x14ac:dyDescent="0.2">
      <c r="A415" s="15" t="s">
        <v>1068</v>
      </c>
      <c r="B415" s="15" t="s">
        <v>1069</v>
      </c>
      <c r="C415" s="15" t="s">
        <v>14</v>
      </c>
      <c r="D415" s="15" t="s">
        <v>31</v>
      </c>
      <c r="E415" s="15" t="s">
        <v>36</v>
      </c>
      <c r="F415" s="15" t="s">
        <v>17</v>
      </c>
      <c r="G415" s="15" t="s">
        <v>24</v>
      </c>
      <c r="H415" s="15">
        <v>55</v>
      </c>
      <c r="I415" s="17">
        <v>43345</v>
      </c>
      <c r="J415" s="15">
        <v>221465</v>
      </c>
      <c r="K415" s="15">
        <v>0.34</v>
      </c>
      <c r="L415" s="15" t="s">
        <v>33</v>
      </c>
      <c r="M415" s="15" t="s">
        <v>34</v>
      </c>
      <c r="N415" s="17" t="s">
        <v>21</v>
      </c>
      <c r="O415" s="18" t="str">
        <f t="shared" si="42"/>
        <v>Active</v>
      </c>
      <c r="P415" s="19">
        <f t="shared" si="43"/>
        <v>1</v>
      </c>
      <c r="Q415" s="20">
        <f t="shared" si="44"/>
        <v>75298.100000000006</v>
      </c>
      <c r="R415" s="20">
        <f t="shared" si="45"/>
        <v>296763.09999999998</v>
      </c>
      <c r="S415" s="19">
        <f t="shared" si="46"/>
        <v>2018</v>
      </c>
      <c r="T415" s="19">
        <f t="shared" si="47"/>
        <v>36</v>
      </c>
      <c r="U415" s="21" t="str">
        <f t="shared" si="48"/>
        <v>Sunday</v>
      </c>
    </row>
    <row r="416" spans="1:21" x14ac:dyDescent="0.2">
      <c r="A416" s="15" t="s">
        <v>141</v>
      </c>
      <c r="B416" s="15" t="s">
        <v>1070</v>
      </c>
      <c r="C416" s="15" t="s">
        <v>30</v>
      </c>
      <c r="D416" s="15" t="s">
        <v>31</v>
      </c>
      <c r="E416" s="15" t="s">
        <v>16</v>
      </c>
      <c r="F416" s="15" t="s">
        <v>17</v>
      </c>
      <c r="G416" s="15" t="s">
        <v>24</v>
      </c>
      <c r="H416" s="15">
        <v>50</v>
      </c>
      <c r="I416" s="17">
        <v>41404</v>
      </c>
      <c r="J416" s="15">
        <v>79388</v>
      </c>
      <c r="K416" s="15">
        <v>0</v>
      </c>
      <c r="L416" s="15" t="s">
        <v>19</v>
      </c>
      <c r="M416" s="15" t="s">
        <v>25</v>
      </c>
      <c r="N416" s="17">
        <v>43681</v>
      </c>
      <c r="O416" s="18" t="str">
        <f t="shared" si="42"/>
        <v>Non-Active</v>
      </c>
      <c r="P416" s="19">
        <f t="shared" si="43"/>
        <v>0</v>
      </c>
      <c r="Q416" s="20">
        <f t="shared" si="44"/>
        <v>0</v>
      </c>
      <c r="R416" s="20">
        <f t="shared" si="45"/>
        <v>79388</v>
      </c>
      <c r="S416" s="19">
        <f t="shared" si="46"/>
        <v>2013</v>
      </c>
      <c r="T416" s="19">
        <f t="shared" si="47"/>
        <v>19</v>
      </c>
      <c r="U416" s="21" t="str">
        <f t="shared" si="48"/>
        <v>Friday</v>
      </c>
    </row>
    <row r="417" spans="1:21" x14ac:dyDescent="0.2">
      <c r="A417" s="15" t="s">
        <v>1071</v>
      </c>
      <c r="B417" s="15" t="s">
        <v>1072</v>
      </c>
      <c r="C417" s="15" t="s">
        <v>88</v>
      </c>
      <c r="D417" s="15" t="s">
        <v>27</v>
      </c>
      <c r="E417" s="15" t="s">
        <v>36</v>
      </c>
      <c r="F417" s="15" t="s">
        <v>17</v>
      </c>
      <c r="G417" s="15" t="s">
        <v>18</v>
      </c>
      <c r="H417" s="15">
        <v>28</v>
      </c>
      <c r="I417" s="17">
        <v>43122</v>
      </c>
      <c r="J417" s="15">
        <v>68176</v>
      </c>
      <c r="K417" s="15">
        <v>0</v>
      </c>
      <c r="L417" s="15" t="s">
        <v>19</v>
      </c>
      <c r="M417" s="15" t="s">
        <v>63</v>
      </c>
      <c r="N417" s="17" t="s">
        <v>21</v>
      </c>
      <c r="O417" s="18" t="str">
        <f t="shared" si="42"/>
        <v>Active</v>
      </c>
      <c r="P417" s="19">
        <f t="shared" si="43"/>
        <v>1</v>
      </c>
      <c r="Q417" s="20">
        <f t="shared" si="44"/>
        <v>0</v>
      </c>
      <c r="R417" s="20">
        <f t="shared" si="45"/>
        <v>68176</v>
      </c>
      <c r="S417" s="19">
        <f t="shared" si="46"/>
        <v>2018</v>
      </c>
      <c r="T417" s="19">
        <f t="shared" si="47"/>
        <v>4</v>
      </c>
      <c r="U417" s="21" t="str">
        <f t="shared" si="48"/>
        <v>Monday</v>
      </c>
    </row>
    <row r="418" spans="1:21" x14ac:dyDescent="0.2">
      <c r="A418" s="15" t="s">
        <v>1066</v>
      </c>
      <c r="B418" s="15" t="s">
        <v>1073</v>
      </c>
      <c r="C418" s="15" t="s">
        <v>61</v>
      </c>
      <c r="D418" s="15" t="s">
        <v>15</v>
      </c>
      <c r="E418" s="15" t="s">
        <v>16</v>
      </c>
      <c r="F418" s="15" t="s">
        <v>17</v>
      </c>
      <c r="G418" s="15" t="s">
        <v>51</v>
      </c>
      <c r="H418" s="15">
        <v>39</v>
      </c>
      <c r="I418" s="17">
        <v>43756</v>
      </c>
      <c r="J418" s="15">
        <v>122829</v>
      </c>
      <c r="K418" s="15">
        <v>0.11</v>
      </c>
      <c r="L418" s="15" t="s">
        <v>19</v>
      </c>
      <c r="M418" s="15" t="s">
        <v>20</v>
      </c>
      <c r="N418" s="17" t="s">
        <v>21</v>
      </c>
      <c r="O418" s="18" t="str">
        <f t="shared" si="42"/>
        <v>Active</v>
      </c>
      <c r="P418" s="19">
        <f t="shared" si="43"/>
        <v>1</v>
      </c>
      <c r="Q418" s="20">
        <f t="shared" si="44"/>
        <v>13511.19</v>
      </c>
      <c r="R418" s="20">
        <f t="shared" si="45"/>
        <v>136340.19</v>
      </c>
      <c r="S418" s="19">
        <f t="shared" si="46"/>
        <v>2019</v>
      </c>
      <c r="T418" s="19">
        <f t="shared" si="47"/>
        <v>42</v>
      </c>
      <c r="U418" s="21" t="str">
        <f t="shared" si="48"/>
        <v>Friday</v>
      </c>
    </row>
    <row r="419" spans="1:21" x14ac:dyDescent="0.2">
      <c r="A419" s="15" t="s">
        <v>122</v>
      </c>
      <c r="B419" s="15" t="s">
        <v>1074</v>
      </c>
      <c r="C419" s="15" t="s">
        <v>61</v>
      </c>
      <c r="D419" s="15" t="s">
        <v>43</v>
      </c>
      <c r="E419" s="15" t="s">
        <v>44</v>
      </c>
      <c r="F419" s="15" t="s">
        <v>17</v>
      </c>
      <c r="G419" s="15" t="s">
        <v>24</v>
      </c>
      <c r="H419" s="15">
        <v>31</v>
      </c>
      <c r="I419" s="17">
        <v>43695</v>
      </c>
      <c r="J419" s="15">
        <v>126353</v>
      </c>
      <c r="K419" s="15">
        <v>0.12</v>
      </c>
      <c r="L419" s="15" t="s">
        <v>33</v>
      </c>
      <c r="M419" s="15" t="s">
        <v>74</v>
      </c>
      <c r="N419" s="17" t="s">
        <v>21</v>
      </c>
      <c r="O419" s="18" t="str">
        <f t="shared" si="42"/>
        <v>Active</v>
      </c>
      <c r="P419" s="19">
        <f t="shared" si="43"/>
        <v>1</v>
      </c>
      <c r="Q419" s="20">
        <f t="shared" si="44"/>
        <v>15162.359999999999</v>
      </c>
      <c r="R419" s="20">
        <f t="shared" si="45"/>
        <v>141515.35999999999</v>
      </c>
      <c r="S419" s="19">
        <f t="shared" si="46"/>
        <v>2019</v>
      </c>
      <c r="T419" s="19">
        <f t="shared" si="47"/>
        <v>34</v>
      </c>
      <c r="U419" s="21" t="str">
        <f t="shared" si="48"/>
        <v>Sunday</v>
      </c>
    </row>
    <row r="420" spans="1:21" x14ac:dyDescent="0.2">
      <c r="A420" s="15" t="s">
        <v>240</v>
      </c>
      <c r="B420" s="15" t="s">
        <v>1075</v>
      </c>
      <c r="C420" s="15" t="s">
        <v>40</v>
      </c>
      <c r="D420" s="15" t="s">
        <v>65</v>
      </c>
      <c r="E420" s="15" t="s">
        <v>44</v>
      </c>
      <c r="F420" s="15" t="s">
        <v>17</v>
      </c>
      <c r="G420" s="15" t="s">
        <v>24</v>
      </c>
      <c r="H420" s="15">
        <v>55</v>
      </c>
      <c r="I420" s="17">
        <v>40468</v>
      </c>
      <c r="J420" s="15">
        <v>188727</v>
      </c>
      <c r="K420" s="15">
        <v>0.23</v>
      </c>
      <c r="L420" s="15" t="s">
        <v>33</v>
      </c>
      <c r="M420" s="15" t="s">
        <v>34</v>
      </c>
      <c r="N420" s="17" t="s">
        <v>21</v>
      </c>
      <c r="O420" s="18" t="str">
        <f t="shared" si="42"/>
        <v>Active</v>
      </c>
      <c r="P420" s="19">
        <f t="shared" si="43"/>
        <v>1</v>
      </c>
      <c r="Q420" s="20">
        <f t="shared" si="44"/>
        <v>43407.21</v>
      </c>
      <c r="R420" s="20">
        <f t="shared" si="45"/>
        <v>232134.21</v>
      </c>
      <c r="S420" s="19">
        <f t="shared" si="46"/>
        <v>2010</v>
      </c>
      <c r="T420" s="19">
        <f t="shared" si="47"/>
        <v>43</v>
      </c>
      <c r="U420" s="21" t="str">
        <f t="shared" si="48"/>
        <v>Sunday</v>
      </c>
    </row>
    <row r="421" spans="1:21" x14ac:dyDescent="0.2">
      <c r="A421" s="15" t="s">
        <v>113</v>
      </c>
      <c r="B421" s="15" t="s">
        <v>1076</v>
      </c>
      <c r="C421" s="15" t="s">
        <v>42</v>
      </c>
      <c r="D421" s="15" t="s">
        <v>50</v>
      </c>
      <c r="E421" s="15" t="s">
        <v>16</v>
      </c>
      <c r="F421" s="15" t="s">
        <v>28</v>
      </c>
      <c r="G421" s="15" t="s">
        <v>24</v>
      </c>
      <c r="H421" s="15">
        <v>52</v>
      </c>
      <c r="I421" s="17">
        <v>34383</v>
      </c>
      <c r="J421" s="15">
        <v>99624</v>
      </c>
      <c r="K421" s="15">
        <v>0</v>
      </c>
      <c r="L421" s="15" t="s">
        <v>19</v>
      </c>
      <c r="M421" s="15" t="s">
        <v>63</v>
      </c>
      <c r="N421" s="17" t="s">
        <v>21</v>
      </c>
      <c r="O421" s="18" t="str">
        <f t="shared" si="42"/>
        <v>Active</v>
      </c>
      <c r="P421" s="19">
        <f t="shared" si="43"/>
        <v>1</v>
      </c>
      <c r="Q421" s="20">
        <f t="shared" si="44"/>
        <v>0</v>
      </c>
      <c r="R421" s="20">
        <f t="shared" si="45"/>
        <v>99624</v>
      </c>
      <c r="S421" s="19">
        <f t="shared" si="46"/>
        <v>1994</v>
      </c>
      <c r="T421" s="19">
        <f t="shared" si="47"/>
        <v>8</v>
      </c>
      <c r="U421" s="21" t="str">
        <f t="shared" si="48"/>
        <v>Friday</v>
      </c>
    </row>
    <row r="422" spans="1:21" x14ac:dyDescent="0.2">
      <c r="A422" s="15" t="s">
        <v>1077</v>
      </c>
      <c r="B422" s="15" t="s">
        <v>1078</v>
      </c>
      <c r="C422" s="15" t="s">
        <v>62</v>
      </c>
      <c r="D422" s="15" t="s">
        <v>50</v>
      </c>
      <c r="E422" s="15" t="s">
        <v>44</v>
      </c>
      <c r="F422" s="15" t="s">
        <v>17</v>
      </c>
      <c r="G422" s="15" t="s">
        <v>24</v>
      </c>
      <c r="H422" s="15">
        <v>55</v>
      </c>
      <c r="I422" s="17">
        <v>41202</v>
      </c>
      <c r="J422" s="15">
        <v>108686</v>
      </c>
      <c r="K422" s="15">
        <v>0.06</v>
      </c>
      <c r="L422" s="15" t="s">
        <v>19</v>
      </c>
      <c r="M422" s="15" t="s">
        <v>29</v>
      </c>
      <c r="N422" s="17" t="s">
        <v>21</v>
      </c>
      <c r="O422" s="18" t="str">
        <f t="shared" si="42"/>
        <v>Active</v>
      </c>
      <c r="P422" s="19">
        <f t="shared" si="43"/>
        <v>1</v>
      </c>
      <c r="Q422" s="20">
        <f t="shared" si="44"/>
        <v>6521.16</v>
      </c>
      <c r="R422" s="20">
        <f t="shared" si="45"/>
        <v>115207.16</v>
      </c>
      <c r="S422" s="19">
        <f t="shared" si="46"/>
        <v>2012</v>
      </c>
      <c r="T422" s="19">
        <f t="shared" si="47"/>
        <v>42</v>
      </c>
      <c r="U422" s="21" t="str">
        <f t="shared" si="48"/>
        <v>Saturday</v>
      </c>
    </row>
    <row r="423" spans="1:21" x14ac:dyDescent="0.2">
      <c r="A423" s="15" t="s">
        <v>1079</v>
      </c>
      <c r="B423" s="15" t="s">
        <v>328</v>
      </c>
      <c r="C423" s="15" t="s">
        <v>68</v>
      </c>
      <c r="D423" s="15" t="s">
        <v>65</v>
      </c>
      <c r="E423" s="15" t="s">
        <v>32</v>
      </c>
      <c r="F423" s="15" t="s">
        <v>17</v>
      </c>
      <c r="G423" s="15" t="s">
        <v>51</v>
      </c>
      <c r="H423" s="15">
        <v>56</v>
      </c>
      <c r="I423" s="17">
        <v>34802</v>
      </c>
      <c r="J423" s="15">
        <v>50857</v>
      </c>
      <c r="K423" s="15">
        <v>0</v>
      </c>
      <c r="L423" s="15" t="s">
        <v>52</v>
      </c>
      <c r="M423" s="15" t="s">
        <v>81</v>
      </c>
      <c r="N423" s="17" t="s">
        <v>21</v>
      </c>
      <c r="O423" s="18" t="str">
        <f t="shared" si="42"/>
        <v>Active</v>
      </c>
      <c r="P423" s="19">
        <f t="shared" si="43"/>
        <v>1</v>
      </c>
      <c r="Q423" s="20">
        <f t="shared" si="44"/>
        <v>0</v>
      </c>
      <c r="R423" s="20">
        <f t="shared" si="45"/>
        <v>50857</v>
      </c>
      <c r="S423" s="19">
        <f t="shared" si="46"/>
        <v>1995</v>
      </c>
      <c r="T423" s="19">
        <f t="shared" si="47"/>
        <v>15</v>
      </c>
      <c r="U423" s="21" t="str">
        <f t="shared" si="48"/>
        <v>Thursday</v>
      </c>
    </row>
    <row r="424" spans="1:21" x14ac:dyDescent="0.2">
      <c r="A424" s="15" t="s">
        <v>1080</v>
      </c>
      <c r="B424" s="15" t="s">
        <v>1081</v>
      </c>
      <c r="C424" s="15" t="s">
        <v>69</v>
      </c>
      <c r="D424" s="15" t="s">
        <v>31</v>
      </c>
      <c r="E424" s="15" t="s">
        <v>36</v>
      </c>
      <c r="F424" s="15" t="s">
        <v>28</v>
      </c>
      <c r="G424" s="15" t="s">
        <v>18</v>
      </c>
      <c r="H424" s="15">
        <v>47</v>
      </c>
      <c r="I424" s="17">
        <v>36893</v>
      </c>
      <c r="J424" s="15">
        <v>120628</v>
      </c>
      <c r="K424" s="15">
        <v>0</v>
      </c>
      <c r="L424" s="15" t="s">
        <v>19</v>
      </c>
      <c r="M424" s="15" t="s">
        <v>20</v>
      </c>
      <c r="N424" s="17" t="s">
        <v>21</v>
      </c>
      <c r="O424" s="18" t="str">
        <f t="shared" si="42"/>
        <v>Active</v>
      </c>
      <c r="P424" s="19">
        <f t="shared" si="43"/>
        <v>1</v>
      </c>
      <c r="Q424" s="20">
        <f t="shared" si="44"/>
        <v>0</v>
      </c>
      <c r="R424" s="20">
        <f t="shared" si="45"/>
        <v>120628</v>
      </c>
      <c r="S424" s="19">
        <f t="shared" si="46"/>
        <v>2001</v>
      </c>
      <c r="T424" s="19">
        <f t="shared" si="47"/>
        <v>1</v>
      </c>
      <c r="U424" s="21" t="str">
        <f t="shared" si="48"/>
        <v>Tuesday</v>
      </c>
    </row>
    <row r="425" spans="1:21" x14ac:dyDescent="0.2">
      <c r="A425" s="15" t="s">
        <v>1082</v>
      </c>
      <c r="B425" s="15" t="s">
        <v>1083</v>
      </c>
      <c r="C425" s="15" t="s">
        <v>40</v>
      </c>
      <c r="D425" s="15" t="s">
        <v>50</v>
      </c>
      <c r="E425" s="15" t="s">
        <v>44</v>
      </c>
      <c r="F425" s="15" t="s">
        <v>17</v>
      </c>
      <c r="G425" s="15" t="s">
        <v>18</v>
      </c>
      <c r="H425" s="15">
        <v>63</v>
      </c>
      <c r="I425" s="17">
        <v>43996</v>
      </c>
      <c r="J425" s="15">
        <v>181216</v>
      </c>
      <c r="K425" s="15">
        <v>0.27</v>
      </c>
      <c r="L425" s="15" t="s">
        <v>19</v>
      </c>
      <c r="M425" s="15" t="s">
        <v>29</v>
      </c>
      <c r="N425" s="17" t="s">
        <v>21</v>
      </c>
      <c r="O425" s="18" t="str">
        <f t="shared" si="42"/>
        <v>Active</v>
      </c>
      <c r="P425" s="19">
        <f t="shared" si="43"/>
        <v>1</v>
      </c>
      <c r="Q425" s="20">
        <f t="shared" si="44"/>
        <v>48928.32</v>
      </c>
      <c r="R425" s="20">
        <f t="shared" si="45"/>
        <v>230144.32</v>
      </c>
      <c r="S425" s="19">
        <f t="shared" si="46"/>
        <v>2020</v>
      </c>
      <c r="T425" s="19">
        <f t="shared" si="47"/>
        <v>25</v>
      </c>
      <c r="U425" s="21" t="str">
        <f t="shared" si="48"/>
        <v>Sunday</v>
      </c>
    </row>
    <row r="426" spans="1:21" x14ac:dyDescent="0.2">
      <c r="A426" s="15" t="s">
        <v>151</v>
      </c>
      <c r="B426" s="15" t="s">
        <v>1084</v>
      </c>
      <c r="C426" s="15" t="s">
        <v>68</v>
      </c>
      <c r="D426" s="15" t="s">
        <v>15</v>
      </c>
      <c r="E426" s="15" t="s">
        <v>32</v>
      </c>
      <c r="F426" s="15" t="s">
        <v>17</v>
      </c>
      <c r="G426" s="15" t="s">
        <v>18</v>
      </c>
      <c r="H426" s="15">
        <v>63</v>
      </c>
      <c r="I426" s="17">
        <v>40984</v>
      </c>
      <c r="J426" s="15">
        <v>46081</v>
      </c>
      <c r="K426" s="15">
        <v>0</v>
      </c>
      <c r="L426" s="15" t="s">
        <v>19</v>
      </c>
      <c r="M426" s="15" t="s">
        <v>20</v>
      </c>
      <c r="N426" s="17" t="s">
        <v>21</v>
      </c>
      <c r="O426" s="18" t="str">
        <f t="shared" si="42"/>
        <v>Active</v>
      </c>
      <c r="P426" s="19">
        <f t="shared" si="43"/>
        <v>1</v>
      </c>
      <c r="Q426" s="20">
        <f t="shared" si="44"/>
        <v>0</v>
      </c>
      <c r="R426" s="20">
        <f t="shared" si="45"/>
        <v>46081</v>
      </c>
      <c r="S426" s="19">
        <f t="shared" si="46"/>
        <v>2012</v>
      </c>
      <c r="T426" s="19">
        <f t="shared" si="47"/>
        <v>11</v>
      </c>
      <c r="U426" s="21" t="str">
        <f t="shared" si="48"/>
        <v>Friday</v>
      </c>
    </row>
    <row r="427" spans="1:21" x14ac:dyDescent="0.2">
      <c r="A427" s="15" t="s">
        <v>1085</v>
      </c>
      <c r="B427" s="15" t="s">
        <v>1086</v>
      </c>
      <c r="C427" s="15" t="s">
        <v>61</v>
      </c>
      <c r="D427" s="15" t="s">
        <v>65</v>
      </c>
      <c r="E427" s="15" t="s">
        <v>32</v>
      </c>
      <c r="F427" s="15" t="s">
        <v>17</v>
      </c>
      <c r="G427" s="15" t="s">
        <v>18</v>
      </c>
      <c r="H427" s="15">
        <v>55</v>
      </c>
      <c r="I427" s="17">
        <v>38135</v>
      </c>
      <c r="J427" s="15">
        <v>159885</v>
      </c>
      <c r="K427" s="15">
        <v>0.12</v>
      </c>
      <c r="L427" s="15" t="s">
        <v>19</v>
      </c>
      <c r="M427" s="15" t="s">
        <v>29</v>
      </c>
      <c r="N427" s="17" t="s">
        <v>21</v>
      </c>
      <c r="O427" s="18" t="str">
        <f t="shared" si="42"/>
        <v>Active</v>
      </c>
      <c r="P427" s="19">
        <f t="shared" si="43"/>
        <v>1</v>
      </c>
      <c r="Q427" s="20">
        <f t="shared" si="44"/>
        <v>19186.2</v>
      </c>
      <c r="R427" s="20">
        <f t="shared" si="45"/>
        <v>179071.2</v>
      </c>
      <c r="S427" s="19">
        <f t="shared" si="46"/>
        <v>2004</v>
      </c>
      <c r="T427" s="19">
        <f t="shared" si="47"/>
        <v>22</v>
      </c>
      <c r="U427" s="21" t="str">
        <f t="shared" si="48"/>
        <v>Friday</v>
      </c>
    </row>
    <row r="428" spans="1:21" x14ac:dyDescent="0.2">
      <c r="A428" s="15" t="s">
        <v>1087</v>
      </c>
      <c r="B428" s="15" t="s">
        <v>1088</v>
      </c>
      <c r="C428" s="15" t="s">
        <v>40</v>
      </c>
      <c r="D428" s="15" t="s">
        <v>50</v>
      </c>
      <c r="E428" s="15" t="s">
        <v>36</v>
      </c>
      <c r="F428" s="15" t="s">
        <v>17</v>
      </c>
      <c r="G428" s="15" t="s">
        <v>18</v>
      </c>
      <c r="H428" s="15">
        <v>55</v>
      </c>
      <c r="I428" s="17">
        <v>35001</v>
      </c>
      <c r="J428" s="15">
        <v>153271</v>
      </c>
      <c r="K428" s="15">
        <v>0.15</v>
      </c>
      <c r="L428" s="15" t="s">
        <v>19</v>
      </c>
      <c r="M428" s="15" t="s">
        <v>25</v>
      </c>
      <c r="N428" s="17" t="s">
        <v>21</v>
      </c>
      <c r="O428" s="18" t="str">
        <f t="shared" si="42"/>
        <v>Active</v>
      </c>
      <c r="P428" s="19">
        <f t="shared" si="43"/>
        <v>1</v>
      </c>
      <c r="Q428" s="20">
        <f t="shared" si="44"/>
        <v>22990.649999999998</v>
      </c>
      <c r="R428" s="20">
        <f t="shared" si="45"/>
        <v>176261.65</v>
      </c>
      <c r="S428" s="19">
        <f t="shared" si="46"/>
        <v>1995</v>
      </c>
      <c r="T428" s="19">
        <f t="shared" si="47"/>
        <v>44</v>
      </c>
      <c r="U428" s="21" t="str">
        <f t="shared" si="48"/>
        <v>Sunday</v>
      </c>
    </row>
    <row r="429" spans="1:21" x14ac:dyDescent="0.2">
      <c r="A429" s="15" t="s">
        <v>1089</v>
      </c>
      <c r="B429" s="15" t="s">
        <v>1090</v>
      </c>
      <c r="C429" s="15" t="s">
        <v>62</v>
      </c>
      <c r="D429" s="15" t="s">
        <v>23</v>
      </c>
      <c r="E429" s="15" t="s">
        <v>36</v>
      </c>
      <c r="F429" s="15" t="s">
        <v>28</v>
      </c>
      <c r="G429" s="15" t="s">
        <v>24</v>
      </c>
      <c r="H429" s="15">
        <v>42</v>
      </c>
      <c r="I429" s="17">
        <v>40159</v>
      </c>
      <c r="J429" s="15">
        <v>114242</v>
      </c>
      <c r="K429" s="15">
        <v>0.08</v>
      </c>
      <c r="L429" s="15" t="s">
        <v>19</v>
      </c>
      <c r="M429" s="15" t="s">
        <v>39</v>
      </c>
      <c r="N429" s="17" t="s">
        <v>21</v>
      </c>
      <c r="O429" s="18" t="str">
        <f t="shared" si="42"/>
        <v>Active</v>
      </c>
      <c r="P429" s="19">
        <f t="shared" si="43"/>
        <v>1</v>
      </c>
      <c r="Q429" s="20">
        <f t="shared" si="44"/>
        <v>9139.36</v>
      </c>
      <c r="R429" s="20">
        <f t="shared" si="45"/>
        <v>123381.36</v>
      </c>
      <c r="S429" s="19">
        <f t="shared" si="46"/>
        <v>2009</v>
      </c>
      <c r="T429" s="19">
        <f t="shared" si="47"/>
        <v>50</v>
      </c>
      <c r="U429" s="21" t="str">
        <f t="shared" si="48"/>
        <v>Saturday</v>
      </c>
    </row>
    <row r="430" spans="1:21" x14ac:dyDescent="0.2">
      <c r="A430" s="15" t="s">
        <v>1091</v>
      </c>
      <c r="B430" s="15" t="s">
        <v>1092</v>
      </c>
      <c r="C430" s="15" t="s">
        <v>73</v>
      </c>
      <c r="D430" s="15" t="s">
        <v>27</v>
      </c>
      <c r="E430" s="15" t="s">
        <v>44</v>
      </c>
      <c r="F430" s="15" t="s">
        <v>17</v>
      </c>
      <c r="G430" s="15" t="s">
        <v>24</v>
      </c>
      <c r="H430" s="15">
        <v>39</v>
      </c>
      <c r="I430" s="17">
        <v>44153</v>
      </c>
      <c r="J430" s="15">
        <v>48415</v>
      </c>
      <c r="K430" s="15">
        <v>0</v>
      </c>
      <c r="L430" s="15" t="s">
        <v>33</v>
      </c>
      <c r="M430" s="15" t="s">
        <v>74</v>
      </c>
      <c r="N430" s="17" t="s">
        <v>21</v>
      </c>
      <c r="O430" s="18" t="str">
        <f t="shared" si="42"/>
        <v>Active</v>
      </c>
      <c r="P430" s="19">
        <f t="shared" si="43"/>
        <v>1</v>
      </c>
      <c r="Q430" s="20">
        <f t="shared" si="44"/>
        <v>0</v>
      </c>
      <c r="R430" s="20">
        <f t="shared" si="45"/>
        <v>48415</v>
      </c>
      <c r="S430" s="19">
        <f t="shared" si="46"/>
        <v>2020</v>
      </c>
      <c r="T430" s="19">
        <f t="shared" si="47"/>
        <v>47</v>
      </c>
      <c r="U430" s="21" t="str">
        <f t="shared" si="48"/>
        <v>Wednesday</v>
      </c>
    </row>
    <row r="431" spans="1:21" x14ac:dyDescent="0.2">
      <c r="A431" s="15" t="s">
        <v>297</v>
      </c>
      <c r="B431" s="15" t="s">
        <v>1093</v>
      </c>
      <c r="C431" s="15" t="s">
        <v>86</v>
      </c>
      <c r="D431" s="15" t="s">
        <v>31</v>
      </c>
      <c r="E431" s="15" t="s">
        <v>36</v>
      </c>
      <c r="F431" s="15" t="s">
        <v>28</v>
      </c>
      <c r="G431" s="15" t="s">
        <v>51</v>
      </c>
      <c r="H431" s="15">
        <v>35</v>
      </c>
      <c r="I431" s="17">
        <v>42878</v>
      </c>
      <c r="J431" s="15">
        <v>65566</v>
      </c>
      <c r="K431" s="15">
        <v>0</v>
      </c>
      <c r="L431" s="15" t="s">
        <v>19</v>
      </c>
      <c r="M431" s="15" t="s">
        <v>63</v>
      </c>
      <c r="N431" s="17" t="s">
        <v>21</v>
      </c>
      <c r="O431" s="18" t="str">
        <f t="shared" si="42"/>
        <v>Active</v>
      </c>
      <c r="P431" s="19">
        <f t="shared" si="43"/>
        <v>1</v>
      </c>
      <c r="Q431" s="20">
        <f t="shared" si="44"/>
        <v>0</v>
      </c>
      <c r="R431" s="20">
        <f t="shared" si="45"/>
        <v>65566</v>
      </c>
      <c r="S431" s="19">
        <f t="shared" si="46"/>
        <v>2017</v>
      </c>
      <c r="T431" s="19">
        <f t="shared" si="47"/>
        <v>21</v>
      </c>
      <c r="U431" s="21" t="str">
        <f t="shared" si="48"/>
        <v>Tuesday</v>
      </c>
    </row>
    <row r="432" spans="1:21" x14ac:dyDescent="0.2">
      <c r="A432" s="15" t="s">
        <v>1094</v>
      </c>
      <c r="B432" s="15" t="s">
        <v>1095</v>
      </c>
      <c r="C432" s="15" t="s">
        <v>61</v>
      </c>
      <c r="D432" s="15" t="s">
        <v>43</v>
      </c>
      <c r="E432" s="15" t="s">
        <v>16</v>
      </c>
      <c r="F432" s="15" t="s">
        <v>28</v>
      </c>
      <c r="G432" s="15" t="s">
        <v>24</v>
      </c>
      <c r="H432" s="15">
        <v>45</v>
      </c>
      <c r="I432" s="17">
        <v>37014</v>
      </c>
      <c r="J432" s="15">
        <v>147752</v>
      </c>
      <c r="K432" s="15">
        <v>0.12</v>
      </c>
      <c r="L432" s="15" t="s">
        <v>33</v>
      </c>
      <c r="M432" s="15" t="s">
        <v>74</v>
      </c>
      <c r="N432" s="17">
        <v>40903</v>
      </c>
      <c r="O432" s="18" t="str">
        <f t="shared" si="42"/>
        <v>Non-Active</v>
      </c>
      <c r="P432" s="19">
        <f t="shared" si="43"/>
        <v>0</v>
      </c>
      <c r="Q432" s="20">
        <f t="shared" si="44"/>
        <v>17730.239999999998</v>
      </c>
      <c r="R432" s="20">
        <f t="shared" si="45"/>
        <v>165482.23999999999</v>
      </c>
      <c r="S432" s="19">
        <f t="shared" si="46"/>
        <v>2001</v>
      </c>
      <c r="T432" s="19">
        <f t="shared" si="47"/>
        <v>18</v>
      </c>
      <c r="U432" s="21" t="str">
        <f t="shared" si="48"/>
        <v>Thursday</v>
      </c>
    </row>
    <row r="433" spans="1:21" x14ac:dyDescent="0.2">
      <c r="A433" s="15" t="s">
        <v>1096</v>
      </c>
      <c r="B433" s="15" t="s">
        <v>1097</v>
      </c>
      <c r="C433" s="15" t="s">
        <v>61</v>
      </c>
      <c r="D433" s="15" t="s">
        <v>43</v>
      </c>
      <c r="E433" s="15" t="s">
        <v>36</v>
      </c>
      <c r="F433" s="15" t="s">
        <v>17</v>
      </c>
      <c r="G433" s="15" t="s">
        <v>24</v>
      </c>
      <c r="H433" s="15">
        <v>25</v>
      </c>
      <c r="I433" s="17">
        <v>44453</v>
      </c>
      <c r="J433" s="15">
        <v>136810</v>
      </c>
      <c r="K433" s="15">
        <v>0.14000000000000001</v>
      </c>
      <c r="L433" s="15" t="s">
        <v>33</v>
      </c>
      <c r="M433" s="15" t="s">
        <v>80</v>
      </c>
      <c r="N433" s="17" t="s">
        <v>21</v>
      </c>
      <c r="O433" s="18" t="str">
        <f t="shared" si="42"/>
        <v>Active</v>
      </c>
      <c r="P433" s="19">
        <f t="shared" si="43"/>
        <v>1</v>
      </c>
      <c r="Q433" s="20">
        <f t="shared" si="44"/>
        <v>19153.400000000001</v>
      </c>
      <c r="R433" s="20">
        <f t="shared" si="45"/>
        <v>155963.4</v>
      </c>
      <c r="S433" s="19">
        <f t="shared" si="46"/>
        <v>2021</v>
      </c>
      <c r="T433" s="19">
        <f t="shared" si="47"/>
        <v>38</v>
      </c>
      <c r="U433" s="21" t="str">
        <f t="shared" si="48"/>
        <v>Tuesday</v>
      </c>
    </row>
    <row r="434" spans="1:21" x14ac:dyDescent="0.2">
      <c r="A434" s="15" t="s">
        <v>1098</v>
      </c>
      <c r="B434" s="15" t="s">
        <v>1099</v>
      </c>
      <c r="C434" s="15" t="s">
        <v>68</v>
      </c>
      <c r="D434" s="15" t="s">
        <v>50</v>
      </c>
      <c r="E434" s="15" t="s">
        <v>32</v>
      </c>
      <c r="F434" s="15" t="s">
        <v>28</v>
      </c>
      <c r="G434" s="15" t="s">
        <v>18</v>
      </c>
      <c r="H434" s="15">
        <v>47</v>
      </c>
      <c r="I434" s="17">
        <v>41333</v>
      </c>
      <c r="J434" s="15">
        <v>54635</v>
      </c>
      <c r="K434" s="15">
        <v>0</v>
      </c>
      <c r="L434" s="15" t="s">
        <v>19</v>
      </c>
      <c r="M434" s="15" t="s">
        <v>20</v>
      </c>
      <c r="N434" s="17" t="s">
        <v>21</v>
      </c>
      <c r="O434" s="18" t="str">
        <f t="shared" si="42"/>
        <v>Active</v>
      </c>
      <c r="P434" s="19">
        <f t="shared" si="43"/>
        <v>1</v>
      </c>
      <c r="Q434" s="20">
        <f t="shared" si="44"/>
        <v>0</v>
      </c>
      <c r="R434" s="20">
        <f t="shared" si="45"/>
        <v>54635</v>
      </c>
      <c r="S434" s="19">
        <f t="shared" si="46"/>
        <v>2013</v>
      </c>
      <c r="T434" s="19">
        <f t="shared" si="47"/>
        <v>9</v>
      </c>
      <c r="U434" s="21" t="str">
        <f t="shared" si="48"/>
        <v>Thursday</v>
      </c>
    </row>
    <row r="435" spans="1:21" x14ac:dyDescent="0.2">
      <c r="A435" s="15" t="s">
        <v>1100</v>
      </c>
      <c r="B435" s="15" t="s">
        <v>1101</v>
      </c>
      <c r="C435" s="15" t="s">
        <v>38</v>
      </c>
      <c r="D435" s="15" t="s">
        <v>27</v>
      </c>
      <c r="E435" s="15" t="s">
        <v>32</v>
      </c>
      <c r="F435" s="15" t="s">
        <v>17</v>
      </c>
      <c r="G435" s="15" t="s">
        <v>18</v>
      </c>
      <c r="H435" s="15">
        <v>42</v>
      </c>
      <c r="I435" s="17">
        <v>43866</v>
      </c>
      <c r="J435" s="15">
        <v>96636</v>
      </c>
      <c r="K435" s="15">
        <v>0</v>
      </c>
      <c r="L435" s="15" t="s">
        <v>19</v>
      </c>
      <c r="M435" s="15" t="s">
        <v>29</v>
      </c>
      <c r="N435" s="17" t="s">
        <v>21</v>
      </c>
      <c r="O435" s="18" t="str">
        <f t="shared" si="42"/>
        <v>Active</v>
      </c>
      <c r="P435" s="19">
        <f t="shared" si="43"/>
        <v>1</v>
      </c>
      <c r="Q435" s="20">
        <f t="shared" si="44"/>
        <v>0</v>
      </c>
      <c r="R435" s="20">
        <f t="shared" si="45"/>
        <v>96636</v>
      </c>
      <c r="S435" s="19">
        <f t="shared" si="46"/>
        <v>2020</v>
      </c>
      <c r="T435" s="19">
        <f t="shared" si="47"/>
        <v>6</v>
      </c>
      <c r="U435" s="21" t="str">
        <f t="shared" si="48"/>
        <v>Wednesday</v>
      </c>
    </row>
    <row r="436" spans="1:21" x14ac:dyDescent="0.2">
      <c r="A436" s="15" t="s">
        <v>198</v>
      </c>
      <c r="B436" s="15" t="s">
        <v>1102</v>
      </c>
      <c r="C436" s="15" t="s">
        <v>98</v>
      </c>
      <c r="D436" s="15" t="s">
        <v>27</v>
      </c>
      <c r="E436" s="15" t="s">
        <v>36</v>
      </c>
      <c r="F436" s="15" t="s">
        <v>17</v>
      </c>
      <c r="G436" s="15" t="s">
        <v>47</v>
      </c>
      <c r="H436" s="15">
        <v>35</v>
      </c>
      <c r="I436" s="17">
        <v>41941</v>
      </c>
      <c r="J436" s="15">
        <v>91592</v>
      </c>
      <c r="K436" s="15">
        <v>0</v>
      </c>
      <c r="L436" s="15" t="s">
        <v>19</v>
      </c>
      <c r="M436" s="15" t="s">
        <v>20</v>
      </c>
      <c r="N436" s="17" t="s">
        <v>21</v>
      </c>
      <c r="O436" s="18" t="str">
        <f t="shared" si="42"/>
        <v>Active</v>
      </c>
      <c r="P436" s="19">
        <f t="shared" si="43"/>
        <v>1</v>
      </c>
      <c r="Q436" s="20">
        <f t="shared" si="44"/>
        <v>0</v>
      </c>
      <c r="R436" s="20">
        <f t="shared" si="45"/>
        <v>91592</v>
      </c>
      <c r="S436" s="19">
        <f t="shared" si="46"/>
        <v>2014</v>
      </c>
      <c r="T436" s="19">
        <f t="shared" si="47"/>
        <v>44</v>
      </c>
      <c r="U436" s="21" t="str">
        <f t="shared" si="48"/>
        <v>Wednesday</v>
      </c>
    </row>
    <row r="437" spans="1:21" x14ac:dyDescent="0.2">
      <c r="A437" s="15" t="s">
        <v>78</v>
      </c>
      <c r="B437" s="15" t="s">
        <v>1103</v>
      </c>
      <c r="C437" s="15" t="s">
        <v>83</v>
      </c>
      <c r="D437" s="15" t="s">
        <v>23</v>
      </c>
      <c r="E437" s="15" t="s">
        <v>16</v>
      </c>
      <c r="F437" s="15" t="s">
        <v>17</v>
      </c>
      <c r="G437" s="15" t="s">
        <v>24</v>
      </c>
      <c r="H437" s="15">
        <v>45</v>
      </c>
      <c r="I437" s="17">
        <v>36755</v>
      </c>
      <c r="J437" s="15">
        <v>55563</v>
      </c>
      <c r="K437" s="15">
        <v>0</v>
      </c>
      <c r="L437" s="15" t="s">
        <v>33</v>
      </c>
      <c r="M437" s="15" t="s">
        <v>34</v>
      </c>
      <c r="N437" s="17" t="s">
        <v>21</v>
      </c>
      <c r="O437" s="18" t="str">
        <f t="shared" si="42"/>
        <v>Active</v>
      </c>
      <c r="P437" s="19">
        <f t="shared" si="43"/>
        <v>1</v>
      </c>
      <c r="Q437" s="20">
        <f t="shared" si="44"/>
        <v>0</v>
      </c>
      <c r="R437" s="20">
        <f t="shared" si="45"/>
        <v>55563</v>
      </c>
      <c r="S437" s="19">
        <f t="shared" si="46"/>
        <v>2000</v>
      </c>
      <c r="T437" s="19">
        <f t="shared" si="47"/>
        <v>34</v>
      </c>
      <c r="U437" s="21" t="str">
        <f t="shared" si="48"/>
        <v>Thursday</v>
      </c>
    </row>
    <row r="438" spans="1:21" x14ac:dyDescent="0.2">
      <c r="A438" s="15" t="s">
        <v>288</v>
      </c>
      <c r="B438" s="15" t="s">
        <v>1104</v>
      </c>
      <c r="C438" s="15" t="s">
        <v>40</v>
      </c>
      <c r="D438" s="15" t="s">
        <v>27</v>
      </c>
      <c r="E438" s="15" t="s">
        <v>16</v>
      </c>
      <c r="F438" s="15" t="s">
        <v>17</v>
      </c>
      <c r="G438" s="15" t="s">
        <v>24</v>
      </c>
      <c r="H438" s="15">
        <v>52</v>
      </c>
      <c r="I438" s="17">
        <v>35109</v>
      </c>
      <c r="J438" s="15">
        <v>159724</v>
      </c>
      <c r="K438" s="15">
        <v>0.23</v>
      </c>
      <c r="L438" s="15" t="s">
        <v>33</v>
      </c>
      <c r="M438" s="15" t="s">
        <v>60</v>
      </c>
      <c r="N438" s="17" t="s">
        <v>21</v>
      </c>
      <c r="O438" s="18" t="str">
        <f t="shared" si="42"/>
        <v>Active</v>
      </c>
      <c r="P438" s="19">
        <f t="shared" si="43"/>
        <v>1</v>
      </c>
      <c r="Q438" s="20">
        <f t="shared" si="44"/>
        <v>36736.520000000004</v>
      </c>
      <c r="R438" s="20">
        <f t="shared" si="45"/>
        <v>196460.52000000002</v>
      </c>
      <c r="S438" s="19">
        <f t="shared" si="46"/>
        <v>1996</v>
      </c>
      <c r="T438" s="19">
        <f t="shared" si="47"/>
        <v>7</v>
      </c>
      <c r="U438" s="21" t="str">
        <f t="shared" si="48"/>
        <v>Wednesday</v>
      </c>
    </row>
    <row r="439" spans="1:21" x14ac:dyDescent="0.2">
      <c r="A439" s="15" t="s">
        <v>1105</v>
      </c>
      <c r="B439" s="15" t="s">
        <v>1106</v>
      </c>
      <c r="C439" s="15" t="s">
        <v>14</v>
      </c>
      <c r="D439" s="15" t="s">
        <v>43</v>
      </c>
      <c r="E439" s="15" t="s">
        <v>32</v>
      </c>
      <c r="F439" s="15" t="s">
        <v>28</v>
      </c>
      <c r="G439" s="15" t="s">
        <v>24</v>
      </c>
      <c r="H439" s="15">
        <v>57</v>
      </c>
      <c r="I439" s="17">
        <v>42951</v>
      </c>
      <c r="J439" s="15">
        <v>183190</v>
      </c>
      <c r="K439" s="15">
        <v>0.36</v>
      </c>
      <c r="L439" s="15" t="s">
        <v>19</v>
      </c>
      <c r="M439" s="15" t="s">
        <v>20</v>
      </c>
      <c r="N439" s="17" t="s">
        <v>21</v>
      </c>
      <c r="O439" s="18" t="str">
        <f t="shared" si="42"/>
        <v>Active</v>
      </c>
      <c r="P439" s="19">
        <f t="shared" si="43"/>
        <v>1</v>
      </c>
      <c r="Q439" s="20">
        <f t="shared" si="44"/>
        <v>65948.399999999994</v>
      </c>
      <c r="R439" s="20">
        <f t="shared" si="45"/>
        <v>249138.4</v>
      </c>
      <c r="S439" s="19">
        <f t="shared" si="46"/>
        <v>2017</v>
      </c>
      <c r="T439" s="19">
        <f t="shared" si="47"/>
        <v>31</v>
      </c>
      <c r="U439" s="21" t="str">
        <f t="shared" si="48"/>
        <v>Friday</v>
      </c>
    </row>
    <row r="440" spans="1:21" x14ac:dyDescent="0.2">
      <c r="A440" s="15" t="s">
        <v>1107</v>
      </c>
      <c r="B440" s="15" t="s">
        <v>1108</v>
      </c>
      <c r="C440" s="15" t="s">
        <v>68</v>
      </c>
      <c r="D440" s="15" t="s">
        <v>65</v>
      </c>
      <c r="E440" s="15" t="s">
        <v>44</v>
      </c>
      <c r="F440" s="15" t="s">
        <v>17</v>
      </c>
      <c r="G440" s="15" t="s">
        <v>18</v>
      </c>
      <c r="H440" s="15">
        <v>56</v>
      </c>
      <c r="I440" s="17">
        <v>43824</v>
      </c>
      <c r="J440" s="15">
        <v>54829</v>
      </c>
      <c r="K440" s="15">
        <v>0</v>
      </c>
      <c r="L440" s="15" t="s">
        <v>19</v>
      </c>
      <c r="M440" s="15" t="s">
        <v>39</v>
      </c>
      <c r="N440" s="17" t="s">
        <v>21</v>
      </c>
      <c r="O440" s="18" t="str">
        <f t="shared" si="42"/>
        <v>Active</v>
      </c>
      <c r="P440" s="19">
        <f t="shared" si="43"/>
        <v>1</v>
      </c>
      <c r="Q440" s="20">
        <f t="shared" si="44"/>
        <v>0</v>
      </c>
      <c r="R440" s="20">
        <f t="shared" si="45"/>
        <v>54829</v>
      </c>
      <c r="S440" s="19">
        <f t="shared" si="46"/>
        <v>2019</v>
      </c>
      <c r="T440" s="19">
        <f t="shared" si="47"/>
        <v>52</v>
      </c>
      <c r="U440" s="21" t="str">
        <f t="shared" si="48"/>
        <v>Wednesday</v>
      </c>
    </row>
    <row r="441" spans="1:21" x14ac:dyDescent="0.2">
      <c r="A441" s="15" t="s">
        <v>1109</v>
      </c>
      <c r="B441" s="15" t="s">
        <v>298</v>
      </c>
      <c r="C441" s="15" t="s">
        <v>30</v>
      </c>
      <c r="D441" s="15" t="s">
        <v>31</v>
      </c>
      <c r="E441" s="15" t="s">
        <v>32</v>
      </c>
      <c r="F441" s="15" t="s">
        <v>28</v>
      </c>
      <c r="G441" s="15" t="s">
        <v>51</v>
      </c>
      <c r="H441" s="15">
        <v>46</v>
      </c>
      <c r="I441" s="17">
        <v>38464</v>
      </c>
      <c r="J441" s="15">
        <v>96639</v>
      </c>
      <c r="K441" s="15">
        <v>0</v>
      </c>
      <c r="L441" s="15" t="s">
        <v>52</v>
      </c>
      <c r="M441" s="15" t="s">
        <v>66</v>
      </c>
      <c r="N441" s="17" t="s">
        <v>21</v>
      </c>
      <c r="O441" s="18" t="str">
        <f t="shared" si="42"/>
        <v>Active</v>
      </c>
      <c r="P441" s="19">
        <f t="shared" si="43"/>
        <v>1</v>
      </c>
      <c r="Q441" s="20">
        <f t="shared" si="44"/>
        <v>0</v>
      </c>
      <c r="R441" s="20">
        <f t="shared" si="45"/>
        <v>96639</v>
      </c>
      <c r="S441" s="19">
        <f t="shared" si="46"/>
        <v>2005</v>
      </c>
      <c r="T441" s="19">
        <f t="shared" si="47"/>
        <v>17</v>
      </c>
      <c r="U441" s="21" t="str">
        <f t="shared" si="48"/>
        <v>Friday</v>
      </c>
    </row>
    <row r="442" spans="1:21" x14ac:dyDescent="0.2">
      <c r="A442" s="15" t="s">
        <v>115</v>
      </c>
      <c r="B442" s="15" t="s">
        <v>1110</v>
      </c>
      <c r="C442" s="15" t="s">
        <v>62</v>
      </c>
      <c r="D442" s="15" t="s">
        <v>43</v>
      </c>
      <c r="E442" s="15" t="s">
        <v>44</v>
      </c>
      <c r="F442" s="15" t="s">
        <v>17</v>
      </c>
      <c r="G442" s="15" t="s">
        <v>24</v>
      </c>
      <c r="H442" s="15">
        <v>43</v>
      </c>
      <c r="I442" s="17">
        <v>38879</v>
      </c>
      <c r="J442" s="15">
        <v>117278</v>
      </c>
      <c r="K442" s="15">
        <v>0.09</v>
      </c>
      <c r="L442" s="15" t="s">
        <v>19</v>
      </c>
      <c r="M442" s="15" t="s">
        <v>45</v>
      </c>
      <c r="N442" s="17" t="s">
        <v>21</v>
      </c>
      <c r="O442" s="18" t="str">
        <f t="shared" si="42"/>
        <v>Active</v>
      </c>
      <c r="P442" s="19">
        <f t="shared" si="43"/>
        <v>1</v>
      </c>
      <c r="Q442" s="20">
        <f t="shared" si="44"/>
        <v>10555.02</v>
      </c>
      <c r="R442" s="20">
        <f t="shared" si="45"/>
        <v>127833.02</v>
      </c>
      <c r="S442" s="19">
        <f t="shared" si="46"/>
        <v>2006</v>
      </c>
      <c r="T442" s="19">
        <f t="shared" si="47"/>
        <v>24</v>
      </c>
      <c r="U442" s="21" t="str">
        <f t="shared" si="48"/>
        <v>Sunday</v>
      </c>
    </row>
    <row r="443" spans="1:21" x14ac:dyDescent="0.2">
      <c r="A443" s="15" t="s">
        <v>1111</v>
      </c>
      <c r="B443" s="15" t="s">
        <v>1112</v>
      </c>
      <c r="C443" s="15" t="s">
        <v>56</v>
      </c>
      <c r="D443" s="15" t="s">
        <v>27</v>
      </c>
      <c r="E443" s="15" t="s">
        <v>44</v>
      </c>
      <c r="F443" s="15" t="s">
        <v>28</v>
      </c>
      <c r="G443" s="15" t="s">
        <v>24</v>
      </c>
      <c r="H443" s="15">
        <v>53</v>
      </c>
      <c r="I443" s="17">
        <v>39487</v>
      </c>
      <c r="J443" s="15">
        <v>84193</v>
      </c>
      <c r="K443" s="15">
        <v>0.09</v>
      </c>
      <c r="L443" s="15" t="s">
        <v>33</v>
      </c>
      <c r="M443" s="15" t="s">
        <v>74</v>
      </c>
      <c r="N443" s="17" t="s">
        <v>21</v>
      </c>
      <c r="O443" s="18" t="str">
        <f t="shared" si="42"/>
        <v>Active</v>
      </c>
      <c r="P443" s="19">
        <f t="shared" si="43"/>
        <v>1</v>
      </c>
      <c r="Q443" s="20">
        <f t="shared" si="44"/>
        <v>7577.37</v>
      </c>
      <c r="R443" s="20">
        <f t="shared" si="45"/>
        <v>91770.37</v>
      </c>
      <c r="S443" s="19">
        <f t="shared" si="46"/>
        <v>2008</v>
      </c>
      <c r="T443" s="19">
        <f t="shared" si="47"/>
        <v>6</v>
      </c>
      <c r="U443" s="21" t="str">
        <f t="shared" si="48"/>
        <v>Saturday</v>
      </c>
    </row>
    <row r="444" spans="1:21" x14ac:dyDescent="0.2">
      <c r="A444" s="15" t="s">
        <v>1113</v>
      </c>
      <c r="B444" s="15" t="s">
        <v>1114</v>
      </c>
      <c r="C444" s="15" t="s">
        <v>89</v>
      </c>
      <c r="D444" s="15" t="s">
        <v>27</v>
      </c>
      <c r="E444" s="15" t="s">
        <v>36</v>
      </c>
      <c r="F444" s="15" t="s">
        <v>17</v>
      </c>
      <c r="G444" s="15" t="s">
        <v>18</v>
      </c>
      <c r="H444" s="15">
        <v>47</v>
      </c>
      <c r="I444" s="17">
        <v>43309</v>
      </c>
      <c r="J444" s="15">
        <v>87806</v>
      </c>
      <c r="K444" s="15">
        <v>0</v>
      </c>
      <c r="L444" s="15" t="s">
        <v>19</v>
      </c>
      <c r="M444" s="15" t="s">
        <v>63</v>
      </c>
      <c r="N444" s="17" t="s">
        <v>21</v>
      </c>
      <c r="O444" s="18" t="str">
        <f t="shared" si="42"/>
        <v>Active</v>
      </c>
      <c r="P444" s="19">
        <f t="shared" si="43"/>
        <v>1</v>
      </c>
      <c r="Q444" s="20">
        <f t="shared" si="44"/>
        <v>0</v>
      </c>
      <c r="R444" s="20">
        <f t="shared" si="45"/>
        <v>87806</v>
      </c>
      <c r="S444" s="19">
        <f t="shared" si="46"/>
        <v>2018</v>
      </c>
      <c r="T444" s="19">
        <f t="shared" si="47"/>
        <v>30</v>
      </c>
      <c r="U444" s="21" t="str">
        <f t="shared" si="48"/>
        <v>Saturday</v>
      </c>
    </row>
    <row r="445" spans="1:21" x14ac:dyDescent="0.2">
      <c r="A445" s="15" t="s">
        <v>1115</v>
      </c>
      <c r="B445" s="15" t="s">
        <v>1116</v>
      </c>
      <c r="C445" s="15" t="s">
        <v>58</v>
      </c>
      <c r="D445" s="15" t="s">
        <v>31</v>
      </c>
      <c r="E445" s="15" t="s">
        <v>16</v>
      </c>
      <c r="F445" s="15" t="s">
        <v>28</v>
      </c>
      <c r="G445" s="15" t="s">
        <v>18</v>
      </c>
      <c r="H445" s="15">
        <v>62</v>
      </c>
      <c r="I445" s="17">
        <v>40820</v>
      </c>
      <c r="J445" s="15">
        <v>63959</v>
      </c>
      <c r="K445" s="15">
        <v>0</v>
      </c>
      <c r="L445" s="15" t="s">
        <v>19</v>
      </c>
      <c r="M445" s="15" t="s">
        <v>63</v>
      </c>
      <c r="N445" s="17" t="s">
        <v>21</v>
      </c>
      <c r="O445" s="18" t="str">
        <f t="shared" si="42"/>
        <v>Active</v>
      </c>
      <c r="P445" s="19">
        <f t="shared" si="43"/>
        <v>1</v>
      </c>
      <c r="Q445" s="20">
        <f t="shared" si="44"/>
        <v>0</v>
      </c>
      <c r="R445" s="20">
        <f t="shared" si="45"/>
        <v>63959</v>
      </c>
      <c r="S445" s="19">
        <f t="shared" si="46"/>
        <v>2011</v>
      </c>
      <c r="T445" s="19">
        <f t="shared" si="47"/>
        <v>41</v>
      </c>
      <c r="U445" s="21" t="str">
        <f t="shared" si="48"/>
        <v>Tuesday</v>
      </c>
    </row>
    <row r="446" spans="1:21" x14ac:dyDescent="0.2">
      <c r="A446" s="15" t="s">
        <v>1117</v>
      </c>
      <c r="B446" s="15" t="s">
        <v>1118</v>
      </c>
      <c r="C446" s="15" t="s">
        <v>14</v>
      </c>
      <c r="D446" s="15" t="s">
        <v>27</v>
      </c>
      <c r="E446" s="15" t="s">
        <v>16</v>
      </c>
      <c r="F446" s="15" t="s">
        <v>28</v>
      </c>
      <c r="G446" s="15" t="s">
        <v>24</v>
      </c>
      <c r="H446" s="15">
        <v>35</v>
      </c>
      <c r="I446" s="17">
        <v>42166</v>
      </c>
      <c r="J446" s="15">
        <v>234723</v>
      </c>
      <c r="K446" s="15">
        <v>0.36</v>
      </c>
      <c r="L446" s="15" t="s">
        <v>33</v>
      </c>
      <c r="M446" s="15" t="s">
        <v>74</v>
      </c>
      <c r="N446" s="17" t="s">
        <v>21</v>
      </c>
      <c r="O446" s="18" t="str">
        <f t="shared" si="42"/>
        <v>Active</v>
      </c>
      <c r="P446" s="19">
        <f t="shared" si="43"/>
        <v>1</v>
      </c>
      <c r="Q446" s="20">
        <f t="shared" si="44"/>
        <v>84500.28</v>
      </c>
      <c r="R446" s="20">
        <f t="shared" si="45"/>
        <v>319223.28000000003</v>
      </c>
      <c r="S446" s="19">
        <f t="shared" si="46"/>
        <v>2015</v>
      </c>
      <c r="T446" s="19">
        <f t="shared" si="47"/>
        <v>24</v>
      </c>
      <c r="U446" s="21" t="str">
        <f t="shared" si="48"/>
        <v>Thursday</v>
      </c>
    </row>
    <row r="447" spans="1:21" x14ac:dyDescent="0.2">
      <c r="A447" s="15" t="s">
        <v>1119</v>
      </c>
      <c r="B447" s="15" t="s">
        <v>1120</v>
      </c>
      <c r="C447" s="15" t="s">
        <v>68</v>
      </c>
      <c r="D447" s="15" t="s">
        <v>65</v>
      </c>
      <c r="E447" s="15" t="s">
        <v>32</v>
      </c>
      <c r="F447" s="15" t="s">
        <v>17</v>
      </c>
      <c r="G447" s="15" t="s">
        <v>24</v>
      </c>
      <c r="H447" s="15">
        <v>27</v>
      </c>
      <c r="I447" s="17">
        <v>43701</v>
      </c>
      <c r="J447" s="15">
        <v>50809</v>
      </c>
      <c r="K447" s="15">
        <v>0</v>
      </c>
      <c r="L447" s="15" t="s">
        <v>33</v>
      </c>
      <c r="M447" s="15" t="s">
        <v>80</v>
      </c>
      <c r="N447" s="17" t="s">
        <v>21</v>
      </c>
      <c r="O447" s="18" t="str">
        <f t="shared" si="42"/>
        <v>Active</v>
      </c>
      <c r="P447" s="19">
        <f t="shared" si="43"/>
        <v>1</v>
      </c>
      <c r="Q447" s="20">
        <f t="shared" si="44"/>
        <v>0</v>
      </c>
      <c r="R447" s="20">
        <f t="shared" si="45"/>
        <v>50809</v>
      </c>
      <c r="S447" s="19">
        <f t="shared" si="46"/>
        <v>2019</v>
      </c>
      <c r="T447" s="19">
        <f t="shared" si="47"/>
        <v>34</v>
      </c>
      <c r="U447" s="21" t="str">
        <f t="shared" si="48"/>
        <v>Saturday</v>
      </c>
    </row>
    <row r="448" spans="1:21" x14ac:dyDescent="0.2">
      <c r="A448" s="15" t="s">
        <v>1121</v>
      </c>
      <c r="B448" s="15" t="s">
        <v>1122</v>
      </c>
      <c r="C448" s="15" t="s">
        <v>42</v>
      </c>
      <c r="D448" s="15" t="s">
        <v>15</v>
      </c>
      <c r="E448" s="15" t="s">
        <v>36</v>
      </c>
      <c r="F448" s="15" t="s">
        <v>28</v>
      </c>
      <c r="G448" s="15" t="s">
        <v>18</v>
      </c>
      <c r="H448" s="15">
        <v>55</v>
      </c>
      <c r="I448" s="17">
        <v>37456</v>
      </c>
      <c r="J448" s="15">
        <v>77396</v>
      </c>
      <c r="K448" s="15">
        <v>0</v>
      </c>
      <c r="L448" s="15" t="s">
        <v>19</v>
      </c>
      <c r="M448" s="15" t="s">
        <v>45</v>
      </c>
      <c r="N448" s="17" t="s">
        <v>21</v>
      </c>
      <c r="O448" s="18" t="str">
        <f t="shared" si="42"/>
        <v>Active</v>
      </c>
      <c r="P448" s="19">
        <f t="shared" si="43"/>
        <v>1</v>
      </c>
      <c r="Q448" s="20">
        <f t="shared" si="44"/>
        <v>0</v>
      </c>
      <c r="R448" s="20">
        <f t="shared" si="45"/>
        <v>77396</v>
      </c>
      <c r="S448" s="19">
        <f t="shared" si="46"/>
        <v>2002</v>
      </c>
      <c r="T448" s="19">
        <f t="shared" si="47"/>
        <v>29</v>
      </c>
      <c r="U448" s="21" t="str">
        <f t="shared" si="48"/>
        <v>Friday</v>
      </c>
    </row>
    <row r="449" spans="1:21" x14ac:dyDescent="0.2">
      <c r="A449" s="15" t="s">
        <v>142</v>
      </c>
      <c r="B449" s="15" t="s">
        <v>1123</v>
      </c>
      <c r="C449" s="15" t="s">
        <v>42</v>
      </c>
      <c r="D449" s="15" t="s">
        <v>15</v>
      </c>
      <c r="E449" s="15" t="s">
        <v>44</v>
      </c>
      <c r="F449" s="15" t="s">
        <v>17</v>
      </c>
      <c r="G449" s="15" t="s">
        <v>24</v>
      </c>
      <c r="H449" s="15">
        <v>63</v>
      </c>
      <c r="I449" s="17">
        <v>36525</v>
      </c>
      <c r="J449" s="15">
        <v>89523</v>
      </c>
      <c r="K449" s="15">
        <v>0</v>
      </c>
      <c r="L449" s="15" t="s">
        <v>19</v>
      </c>
      <c r="M449" s="15" t="s">
        <v>39</v>
      </c>
      <c r="N449" s="17" t="s">
        <v>21</v>
      </c>
      <c r="O449" s="18" t="str">
        <f t="shared" si="42"/>
        <v>Active</v>
      </c>
      <c r="P449" s="19">
        <f t="shared" si="43"/>
        <v>1</v>
      </c>
      <c r="Q449" s="20">
        <f t="shared" si="44"/>
        <v>0</v>
      </c>
      <c r="R449" s="20">
        <f t="shared" si="45"/>
        <v>89523</v>
      </c>
      <c r="S449" s="19">
        <f t="shared" si="46"/>
        <v>1999</v>
      </c>
      <c r="T449" s="19">
        <f t="shared" si="47"/>
        <v>53</v>
      </c>
      <c r="U449" s="21" t="str">
        <f t="shared" si="48"/>
        <v>Friday</v>
      </c>
    </row>
    <row r="450" spans="1:21" x14ac:dyDescent="0.2">
      <c r="A450" s="15" t="s">
        <v>1124</v>
      </c>
      <c r="B450" s="15" t="s">
        <v>1125</v>
      </c>
      <c r="C450" s="15" t="s">
        <v>38</v>
      </c>
      <c r="D450" s="15" t="s">
        <v>27</v>
      </c>
      <c r="E450" s="15" t="s">
        <v>32</v>
      </c>
      <c r="F450" s="15" t="s">
        <v>17</v>
      </c>
      <c r="G450" s="15" t="s">
        <v>24</v>
      </c>
      <c r="H450" s="15">
        <v>53</v>
      </c>
      <c r="I450" s="17">
        <v>40744</v>
      </c>
      <c r="J450" s="15">
        <v>86173</v>
      </c>
      <c r="K450" s="15">
        <v>0</v>
      </c>
      <c r="L450" s="15" t="s">
        <v>33</v>
      </c>
      <c r="M450" s="15" t="s">
        <v>80</v>
      </c>
      <c r="N450" s="17" t="s">
        <v>21</v>
      </c>
      <c r="O450" s="18" t="str">
        <f t="shared" si="42"/>
        <v>Active</v>
      </c>
      <c r="P450" s="19">
        <f t="shared" si="43"/>
        <v>1</v>
      </c>
      <c r="Q450" s="20">
        <f t="shared" si="44"/>
        <v>0</v>
      </c>
      <c r="R450" s="20">
        <f t="shared" si="45"/>
        <v>86173</v>
      </c>
      <c r="S450" s="19">
        <f t="shared" si="46"/>
        <v>2011</v>
      </c>
      <c r="T450" s="19">
        <f t="shared" si="47"/>
        <v>30</v>
      </c>
      <c r="U450" s="21" t="str">
        <f t="shared" si="48"/>
        <v>Wednesday</v>
      </c>
    </row>
    <row r="451" spans="1:21" x14ac:dyDescent="0.2">
      <c r="A451" s="15" t="s">
        <v>1126</v>
      </c>
      <c r="B451" s="15" t="s">
        <v>1127</v>
      </c>
      <c r="C451" s="15" t="s">
        <v>14</v>
      </c>
      <c r="D451" s="15" t="s">
        <v>50</v>
      </c>
      <c r="E451" s="15" t="s">
        <v>36</v>
      </c>
      <c r="F451" s="15" t="s">
        <v>17</v>
      </c>
      <c r="G451" s="15" t="s">
        <v>47</v>
      </c>
      <c r="H451" s="15">
        <v>54</v>
      </c>
      <c r="I451" s="17">
        <v>36757</v>
      </c>
      <c r="J451" s="15">
        <v>222224</v>
      </c>
      <c r="K451" s="15">
        <v>0.38</v>
      </c>
      <c r="L451" s="15" t="s">
        <v>19</v>
      </c>
      <c r="M451" s="15" t="s">
        <v>29</v>
      </c>
      <c r="N451" s="17" t="s">
        <v>21</v>
      </c>
      <c r="O451" s="18" t="str">
        <f t="shared" ref="O451:O514" si="49">IF(LEN(N451)&gt;0,"Non-Active","Active")</f>
        <v>Active</v>
      </c>
      <c r="P451" s="19">
        <f t="shared" ref="P451:P514" si="50">IF(O451="Non-Active",0,1)</f>
        <v>1</v>
      </c>
      <c r="Q451" s="20">
        <f t="shared" ref="Q451:Q514" si="51">J451*K451</f>
        <v>84445.119999999995</v>
      </c>
      <c r="R451" s="20">
        <f t="shared" ref="R451:R514" si="52">J451+Q451</f>
        <v>306669.12</v>
      </c>
      <c r="S451" s="19">
        <f t="shared" ref="S451:S514" si="53">YEAR(I451)</f>
        <v>2000</v>
      </c>
      <c r="T451" s="19">
        <f t="shared" ref="T451:T514" si="54">WEEKNUM(I451,1)</f>
        <v>34</v>
      </c>
      <c r="U451" s="21" t="str">
        <f t="shared" ref="U451:U514" si="55">TEXT(I451,"ddddd")</f>
        <v>Saturday</v>
      </c>
    </row>
    <row r="452" spans="1:21" x14ac:dyDescent="0.2">
      <c r="A452" s="15" t="s">
        <v>1128</v>
      </c>
      <c r="B452" s="15" t="s">
        <v>1129</v>
      </c>
      <c r="C452" s="15" t="s">
        <v>61</v>
      </c>
      <c r="D452" s="15" t="s">
        <v>15</v>
      </c>
      <c r="E452" s="15" t="s">
        <v>16</v>
      </c>
      <c r="F452" s="15" t="s">
        <v>28</v>
      </c>
      <c r="G452" s="15" t="s">
        <v>24</v>
      </c>
      <c r="H452" s="15">
        <v>43</v>
      </c>
      <c r="I452" s="17">
        <v>44303</v>
      </c>
      <c r="J452" s="15">
        <v>146140</v>
      </c>
      <c r="K452" s="15">
        <v>0.15</v>
      </c>
      <c r="L452" s="15" t="s">
        <v>19</v>
      </c>
      <c r="M452" s="15" t="s">
        <v>63</v>
      </c>
      <c r="N452" s="17" t="s">
        <v>21</v>
      </c>
      <c r="O452" s="18" t="str">
        <f t="shared" si="49"/>
        <v>Active</v>
      </c>
      <c r="P452" s="19">
        <f t="shared" si="50"/>
        <v>1</v>
      </c>
      <c r="Q452" s="20">
        <f t="shared" si="51"/>
        <v>21921</v>
      </c>
      <c r="R452" s="20">
        <f t="shared" si="52"/>
        <v>168061</v>
      </c>
      <c r="S452" s="19">
        <f t="shared" si="53"/>
        <v>2021</v>
      </c>
      <c r="T452" s="19">
        <f t="shared" si="54"/>
        <v>16</v>
      </c>
      <c r="U452" s="21" t="str">
        <f t="shared" si="55"/>
        <v>Saturday</v>
      </c>
    </row>
    <row r="453" spans="1:21" x14ac:dyDescent="0.2">
      <c r="A453" s="15" t="s">
        <v>334</v>
      </c>
      <c r="B453" s="15" t="s">
        <v>1130</v>
      </c>
      <c r="C453" s="15" t="s">
        <v>97</v>
      </c>
      <c r="D453" s="15" t="s">
        <v>31</v>
      </c>
      <c r="E453" s="15" t="s">
        <v>44</v>
      </c>
      <c r="F453" s="15" t="s">
        <v>17</v>
      </c>
      <c r="G453" s="15" t="s">
        <v>18</v>
      </c>
      <c r="H453" s="15">
        <v>64</v>
      </c>
      <c r="I453" s="17">
        <v>34505</v>
      </c>
      <c r="J453" s="15">
        <v>109456</v>
      </c>
      <c r="K453" s="15">
        <v>0.1</v>
      </c>
      <c r="L453" s="15" t="s">
        <v>19</v>
      </c>
      <c r="M453" s="15" t="s">
        <v>20</v>
      </c>
      <c r="N453" s="17" t="s">
        <v>21</v>
      </c>
      <c r="O453" s="18" t="str">
        <f t="shared" si="49"/>
        <v>Active</v>
      </c>
      <c r="P453" s="19">
        <f t="shared" si="50"/>
        <v>1</v>
      </c>
      <c r="Q453" s="20">
        <f t="shared" si="51"/>
        <v>10945.6</v>
      </c>
      <c r="R453" s="20">
        <f t="shared" si="52"/>
        <v>120401.60000000001</v>
      </c>
      <c r="S453" s="19">
        <f t="shared" si="53"/>
        <v>1994</v>
      </c>
      <c r="T453" s="19">
        <f t="shared" si="54"/>
        <v>26</v>
      </c>
      <c r="U453" s="21" t="str">
        <f t="shared" si="55"/>
        <v>Monday</v>
      </c>
    </row>
    <row r="454" spans="1:21" x14ac:dyDescent="0.2">
      <c r="A454" s="15" t="s">
        <v>1131</v>
      </c>
      <c r="B454" s="15" t="s">
        <v>1132</v>
      </c>
      <c r="C454" s="15" t="s">
        <v>40</v>
      </c>
      <c r="D454" s="15" t="s">
        <v>15</v>
      </c>
      <c r="E454" s="15" t="s">
        <v>16</v>
      </c>
      <c r="F454" s="15" t="s">
        <v>17</v>
      </c>
      <c r="G454" s="15" t="s">
        <v>51</v>
      </c>
      <c r="H454" s="15">
        <v>65</v>
      </c>
      <c r="I454" s="17">
        <v>39728</v>
      </c>
      <c r="J454" s="15">
        <v>170221</v>
      </c>
      <c r="K454" s="15">
        <v>0.15</v>
      </c>
      <c r="L454" s="15" t="s">
        <v>52</v>
      </c>
      <c r="M454" s="15" t="s">
        <v>81</v>
      </c>
      <c r="N454" s="17" t="s">
        <v>21</v>
      </c>
      <c r="O454" s="18" t="str">
        <f t="shared" si="49"/>
        <v>Active</v>
      </c>
      <c r="P454" s="19">
        <f t="shared" si="50"/>
        <v>1</v>
      </c>
      <c r="Q454" s="20">
        <f t="shared" si="51"/>
        <v>25533.149999999998</v>
      </c>
      <c r="R454" s="20">
        <f t="shared" si="52"/>
        <v>195754.15</v>
      </c>
      <c r="S454" s="19">
        <f t="shared" si="53"/>
        <v>2008</v>
      </c>
      <c r="T454" s="19">
        <f t="shared" si="54"/>
        <v>41</v>
      </c>
      <c r="U454" s="21" t="str">
        <f t="shared" si="55"/>
        <v>Tuesday</v>
      </c>
    </row>
    <row r="455" spans="1:21" x14ac:dyDescent="0.2">
      <c r="A455" s="15" t="s">
        <v>252</v>
      </c>
      <c r="B455" s="15" t="s">
        <v>1133</v>
      </c>
      <c r="C455" s="15" t="s">
        <v>56</v>
      </c>
      <c r="D455" s="15" t="s">
        <v>27</v>
      </c>
      <c r="E455" s="15" t="s">
        <v>16</v>
      </c>
      <c r="F455" s="15" t="s">
        <v>17</v>
      </c>
      <c r="G455" s="15" t="s">
        <v>18</v>
      </c>
      <c r="H455" s="15">
        <v>42</v>
      </c>
      <c r="I455" s="17">
        <v>38777</v>
      </c>
      <c r="J455" s="15">
        <v>97433</v>
      </c>
      <c r="K455" s="15">
        <v>0.05</v>
      </c>
      <c r="L455" s="15" t="s">
        <v>19</v>
      </c>
      <c r="M455" s="15" t="s">
        <v>63</v>
      </c>
      <c r="N455" s="17">
        <v>42224</v>
      </c>
      <c r="O455" s="18" t="str">
        <f t="shared" si="49"/>
        <v>Non-Active</v>
      </c>
      <c r="P455" s="19">
        <f t="shared" si="50"/>
        <v>0</v>
      </c>
      <c r="Q455" s="20">
        <f t="shared" si="51"/>
        <v>4871.6500000000005</v>
      </c>
      <c r="R455" s="20">
        <f t="shared" si="52"/>
        <v>102304.65</v>
      </c>
      <c r="S455" s="19">
        <f t="shared" si="53"/>
        <v>2006</v>
      </c>
      <c r="T455" s="19">
        <f t="shared" si="54"/>
        <v>9</v>
      </c>
      <c r="U455" s="21" t="str">
        <f t="shared" si="55"/>
        <v>Wednesday</v>
      </c>
    </row>
    <row r="456" spans="1:21" x14ac:dyDescent="0.2">
      <c r="A456" s="15" t="s">
        <v>1134</v>
      </c>
      <c r="B456" s="15" t="s">
        <v>1135</v>
      </c>
      <c r="C456" s="15" t="s">
        <v>94</v>
      </c>
      <c r="D456" s="15" t="s">
        <v>50</v>
      </c>
      <c r="E456" s="15" t="s">
        <v>36</v>
      </c>
      <c r="F456" s="15" t="s">
        <v>28</v>
      </c>
      <c r="G456" s="15" t="s">
        <v>24</v>
      </c>
      <c r="H456" s="15">
        <v>35</v>
      </c>
      <c r="I456" s="17">
        <v>41516</v>
      </c>
      <c r="J456" s="15">
        <v>59646</v>
      </c>
      <c r="K456" s="15">
        <v>0</v>
      </c>
      <c r="L456" s="15" t="s">
        <v>33</v>
      </c>
      <c r="M456" s="15" t="s">
        <v>74</v>
      </c>
      <c r="N456" s="17" t="s">
        <v>21</v>
      </c>
      <c r="O456" s="18" t="str">
        <f t="shared" si="49"/>
        <v>Active</v>
      </c>
      <c r="P456" s="19">
        <f t="shared" si="50"/>
        <v>1</v>
      </c>
      <c r="Q456" s="20">
        <f t="shared" si="51"/>
        <v>0</v>
      </c>
      <c r="R456" s="20">
        <f t="shared" si="52"/>
        <v>59646</v>
      </c>
      <c r="S456" s="19">
        <f t="shared" si="53"/>
        <v>2013</v>
      </c>
      <c r="T456" s="19">
        <f t="shared" si="54"/>
        <v>35</v>
      </c>
      <c r="U456" s="21" t="str">
        <f t="shared" si="55"/>
        <v>Friday</v>
      </c>
    </row>
    <row r="457" spans="1:21" x14ac:dyDescent="0.2">
      <c r="A457" s="15" t="s">
        <v>37</v>
      </c>
      <c r="B457" s="15" t="s">
        <v>1136</v>
      </c>
      <c r="C457" s="15" t="s">
        <v>40</v>
      </c>
      <c r="D457" s="15" t="s">
        <v>31</v>
      </c>
      <c r="E457" s="15" t="s">
        <v>44</v>
      </c>
      <c r="F457" s="15" t="s">
        <v>28</v>
      </c>
      <c r="G457" s="15" t="s">
        <v>24</v>
      </c>
      <c r="H457" s="15">
        <v>64</v>
      </c>
      <c r="I457" s="17">
        <v>34940</v>
      </c>
      <c r="J457" s="15">
        <v>158787</v>
      </c>
      <c r="K457" s="15">
        <v>0.18</v>
      </c>
      <c r="L457" s="15" t="s">
        <v>33</v>
      </c>
      <c r="M457" s="15" t="s">
        <v>34</v>
      </c>
      <c r="N457" s="17" t="s">
        <v>21</v>
      </c>
      <c r="O457" s="18" t="str">
        <f t="shared" si="49"/>
        <v>Active</v>
      </c>
      <c r="P457" s="19">
        <f t="shared" si="50"/>
        <v>1</v>
      </c>
      <c r="Q457" s="20">
        <f t="shared" si="51"/>
        <v>28581.66</v>
      </c>
      <c r="R457" s="20">
        <f t="shared" si="52"/>
        <v>187368.66</v>
      </c>
      <c r="S457" s="19">
        <f t="shared" si="53"/>
        <v>1995</v>
      </c>
      <c r="T457" s="19">
        <f t="shared" si="54"/>
        <v>35</v>
      </c>
      <c r="U457" s="21" t="str">
        <f t="shared" si="55"/>
        <v>Tuesday</v>
      </c>
    </row>
    <row r="458" spans="1:21" x14ac:dyDescent="0.2">
      <c r="A458" s="15" t="s">
        <v>150</v>
      </c>
      <c r="B458" s="15" t="s">
        <v>286</v>
      </c>
      <c r="C458" s="15" t="s">
        <v>84</v>
      </c>
      <c r="D458" s="15" t="s">
        <v>31</v>
      </c>
      <c r="E458" s="15" t="s">
        <v>16</v>
      </c>
      <c r="F458" s="15" t="s">
        <v>28</v>
      </c>
      <c r="G458" s="15" t="s">
        <v>24</v>
      </c>
      <c r="H458" s="15">
        <v>55</v>
      </c>
      <c r="I458" s="17">
        <v>43219</v>
      </c>
      <c r="J458" s="15">
        <v>83378</v>
      </c>
      <c r="K458" s="15">
        <v>0</v>
      </c>
      <c r="L458" s="15" t="s">
        <v>33</v>
      </c>
      <c r="M458" s="15" t="s">
        <v>60</v>
      </c>
      <c r="N458" s="17" t="s">
        <v>21</v>
      </c>
      <c r="O458" s="18" t="str">
        <f t="shared" si="49"/>
        <v>Active</v>
      </c>
      <c r="P458" s="19">
        <f t="shared" si="50"/>
        <v>1</v>
      </c>
      <c r="Q458" s="20">
        <f t="shared" si="51"/>
        <v>0</v>
      </c>
      <c r="R458" s="20">
        <f t="shared" si="52"/>
        <v>83378</v>
      </c>
      <c r="S458" s="19">
        <f t="shared" si="53"/>
        <v>2018</v>
      </c>
      <c r="T458" s="19">
        <f t="shared" si="54"/>
        <v>18</v>
      </c>
      <c r="U458" s="21" t="str">
        <f t="shared" si="55"/>
        <v>Sunday</v>
      </c>
    </row>
    <row r="459" spans="1:21" x14ac:dyDescent="0.2">
      <c r="A459" s="15" t="s">
        <v>1137</v>
      </c>
      <c r="B459" s="15" t="s">
        <v>1138</v>
      </c>
      <c r="C459" s="15" t="s">
        <v>42</v>
      </c>
      <c r="D459" s="15" t="s">
        <v>43</v>
      </c>
      <c r="E459" s="15" t="s">
        <v>32</v>
      </c>
      <c r="F459" s="15" t="s">
        <v>17</v>
      </c>
      <c r="G459" s="15" t="s">
        <v>51</v>
      </c>
      <c r="H459" s="15">
        <v>32</v>
      </c>
      <c r="I459" s="17">
        <v>41590</v>
      </c>
      <c r="J459" s="15">
        <v>88895</v>
      </c>
      <c r="K459" s="15">
        <v>0</v>
      </c>
      <c r="L459" s="15" t="s">
        <v>19</v>
      </c>
      <c r="M459" s="15" t="s">
        <v>20</v>
      </c>
      <c r="N459" s="17" t="s">
        <v>21</v>
      </c>
      <c r="O459" s="18" t="str">
        <f t="shared" si="49"/>
        <v>Active</v>
      </c>
      <c r="P459" s="19">
        <f t="shared" si="50"/>
        <v>1</v>
      </c>
      <c r="Q459" s="20">
        <f t="shared" si="51"/>
        <v>0</v>
      </c>
      <c r="R459" s="20">
        <f t="shared" si="52"/>
        <v>88895</v>
      </c>
      <c r="S459" s="19">
        <f t="shared" si="53"/>
        <v>2013</v>
      </c>
      <c r="T459" s="19">
        <f t="shared" si="54"/>
        <v>46</v>
      </c>
      <c r="U459" s="21" t="str">
        <f t="shared" si="55"/>
        <v>Tuesday</v>
      </c>
    </row>
    <row r="460" spans="1:21" x14ac:dyDescent="0.2">
      <c r="A460" s="15" t="s">
        <v>103</v>
      </c>
      <c r="B460" s="15" t="s">
        <v>1139</v>
      </c>
      <c r="C460" s="15" t="s">
        <v>40</v>
      </c>
      <c r="D460" s="15" t="s">
        <v>43</v>
      </c>
      <c r="E460" s="15" t="s">
        <v>32</v>
      </c>
      <c r="F460" s="15" t="s">
        <v>28</v>
      </c>
      <c r="G460" s="15" t="s">
        <v>24</v>
      </c>
      <c r="H460" s="15">
        <v>45</v>
      </c>
      <c r="I460" s="17">
        <v>38332</v>
      </c>
      <c r="J460" s="15">
        <v>168846</v>
      </c>
      <c r="K460" s="15">
        <v>0.24</v>
      </c>
      <c r="L460" s="15" t="s">
        <v>33</v>
      </c>
      <c r="M460" s="15" t="s">
        <v>80</v>
      </c>
      <c r="N460" s="17" t="s">
        <v>21</v>
      </c>
      <c r="O460" s="18" t="str">
        <f t="shared" si="49"/>
        <v>Active</v>
      </c>
      <c r="P460" s="19">
        <f t="shared" si="50"/>
        <v>1</v>
      </c>
      <c r="Q460" s="20">
        <f t="shared" si="51"/>
        <v>40523.040000000001</v>
      </c>
      <c r="R460" s="20">
        <f t="shared" si="52"/>
        <v>209369.04</v>
      </c>
      <c r="S460" s="19">
        <f t="shared" si="53"/>
        <v>2004</v>
      </c>
      <c r="T460" s="19">
        <f t="shared" si="54"/>
        <v>50</v>
      </c>
      <c r="U460" s="21" t="str">
        <f t="shared" si="55"/>
        <v>Saturday</v>
      </c>
    </row>
    <row r="461" spans="1:21" x14ac:dyDescent="0.2">
      <c r="A461" s="15" t="s">
        <v>1140</v>
      </c>
      <c r="B461" s="15" t="s">
        <v>1141</v>
      </c>
      <c r="C461" s="15" t="s">
        <v>83</v>
      </c>
      <c r="D461" s="15" t="s">
        <v>23</v>
      </c>
      <c r="E461" s="15" t="s">
        <v>16</v>
      </c>
      <c r="F461" s="15" t="s">
        <v>28</v>
      </c>
      <c r="G461" s="15" t="s">
        <v>24</v>
      </c>
      <c r="H461" s="15">
        <v>35</v>
      </c>
      <c r="I461" s="17">
        <v>40596</v>
      </c>
      <c r="J461" s="15">
        <v>43336</v>
      </c>
      <c r="K461" s="15">
        <v>0</v>
      </c>
      <c r="L461" s="15" t="s">
        <v>19</v>
      </c>
      <c r="M461" s="15" t="s">
        <v>25</v>
      </c>
      <c r="N461" s="17">
        <v>44024</v>
      </c>
      <c r="O461" s="18" t="str">
        <f t="shared" si="49"/>
        <v>Non-Active</v>
      </c>
      <c r="P461" s="19">
        <f t="shared" si="50"/>
        <v>0</v>
      </c>
      <c r="Q461" s="20">
        <f t="shared" si="51"/>
        <v>0</v>
      </c>
      <c r="R461" s="20">
        <f t="shared" si="52"/>
        <v>43336</v>
      </c>
      <c r="S461" s="19">
        <f t="shared" si="53"/>
        <v>2011</v>
      </c>
      <c r="T461" s="19">
        <f t="shared" si="54"/>
        <v>9</v>
      </c>
      <c r="U461" s="21" t="str">
        <f t="shared" si="55"/>
        <v>Tuesday</v>
      </c>
    </row>
    <row r="462" spans="1:21" x14ac:dyDescent="0.2">
      <c r="A462" s="15" t="s">
        <v>1142</v>
      </c>
      <c r="B462" s="15" t="s">
        <v>1143</v>
      </c>
      <c r="C462" s="15" t="s">
        <v>61</v>
      </c>
      <c r="D462" s="15" t="s">
        <v>23</v>
      </c>
      <c r="E462" s="15" t="s">
        <v>32</v>
      </c>
      <c r="F462" s="15" t="s">
        <v>28</v>
      </c>
      <c r="G462" s="15" t="s">
        <v>51</v>
      </c>
      <c r="H462" s="15">
        <v>38</v>
      </c>
      <c r="I462" s="17">
        <v>40083</v>
      </c>
      <c r="J462" s="15">
        <v>127801</v>
      </c>
      <c r="K462" s="15">
        <v>0.15</v>
      </c>
      <c r="L462" s="15" t="s">
        <v>19</v>
      </c>
      <c r="M462" s="15" t="s">
        <v>39</v>
      </c>
      <c r="N462" s="17" t="s">
        <v>21</v>
      </c>
      <c r="O462" s="18" t="str">
        <f t="shared" si="49"/>
        <v>Active</v>
      </c>
      <c r="P462" s="19">
        <f t="shared" si="50"/>
        <v>1</v>
      </c>
      <c r="Q462" s="20">
        <f t="shared" si="51"/>
        <v>19170.149999999998</v>
      </c>
      <c r="R462" s="20">
        <f t="shared" si="52"/>
        <v>146971.15</v>
      </c>
      <c r="S462" s="19">
        <f t="shared" si="53"/>
        <v>2009</v>
      </c>
      <c r="T462" s="19">
        <f t="shared" si="54"/>
        <v>40</v>
      </c>
      <c r="U462" s="21" t="str">
        <f t="shared" si="55"/>
        <v>Sunday</v>
      </c>
    </row>
    <row r="463" spans="1:21" x14ac:dyDescent="0.2">
      <c r="A463" s="15" t="s">
        <v>1144</v>
      </c>
      <c r="B463" s="15" t="s">
        <v>1145</v>
      </c>
      <c r="C463" s="15" t="s">
        <v>89</v>
      </c>
      <c r="D463" s="15" t="s">
        <v>27</v>
      </c>
      <c r="E463" s="15" t="s">
        <v>32</v>
      </c>
      <c r="F463" s="15" t="s">
        <v>28</v>
      </c>
      <c r="G463" s="15" t="s">
        <v>47</v>
      </c>
      <c r="H463" s="15">
        <v>54</v>
      </c>
      <c r="I463" s="17">
        <v>36617</v>
      </c>
      <c r="J463" s="15">
        <v>76352</v>
      </c>
      <c r="K463" s="15">
        <v>0</v>
      </c>
      <c r="L463" s="15" t="s">
        <v>19</v>
      </c>
      <c r="M463" s="15" t="s">
        <v>25</v>
      </c>
      <c r="N463" s="17" t="s">
        <v>21</v>
      </c>
      <c r="O463" s="18" t="str">
        <f t="shared" si="49"/>
        <v>Active</v>
      </c>
      <c r="P463" s="19">
        <f t="shared" si="50"/>
        <v>1</v>
      </c>
      <c r="Q463" s="20">
        <f t="shared" si="51"/>
        <v>0</v>
      </c>
      <c r="R463" s="20">
        <f t="shared" si="52"/>
        <v>76352</v>
      </c>
      <c r="S463" s="19">
        <f t="shared" si="53"/>
        <v>2000</v>
      </c>
      <c r="T463" s="19">
        <f t="shared" si="54"/>
        <v>14</v>
      </c>
      <c r="U463" s="21" t="str">
        <f t="shared" si="55"/>
        <v>Saturday</v>
      </c>
    </row>
    <row r="464" spans="1:21" x14ac:dyDescent="0.2">
      <c r="A464" s="15" t="s">
        <v>1146</v>
      </c>
      <c r="B464" s="15" t="s">
        <v>1147</v>
      </c>
      <c r="C464" s="15" t="s">
        <v>14</v>
      </c>
      <c r="D464" s="15" t="s">
        <v>15</v>
      </c>
      <c r="E464" s="15" t="s">
        <v>32</v>
      </c>
      <c r="F464" s="15" t="s">
        <v>28</v>
      </c>
      <c r="G464" s="15" t="s">
        <v>18</v>
      </c>
      <c r="H464" s="15">
        <v>28</v>
      </c>
      <c r="I464" s="17">
        <v>43638</v>
      </c>
      <c r="J464" s="15">
        <v>250767</v>
      </c>
      <c r="K464" s="15">
        <v>0.38</v>
      </c>
      <c r="L464" s="15" t="s">
        <v>19</v>
      </c>
      <c r="M464" s="15" t="s">
        <v>63</v>
      </c>
      <c r="N464" s="17" t="s">
        <v>21</v>
      </c>
      <c r="O464" s="18" t="str">
        <f t="shared" si="49"/>
        <v>Active</v>
      </c>
      <c r="P464" s="19">
        <f t="shared" si="50"/>
        <v>1</v>
      </c>
      <c r="Q464" s="20">
        <f t="shared" si="51"/>
        <v>95291.46</v>
      </c>
      <c r="R464" s="20">
        <f t="shared" si="52"/>
        <v>346058.46</v>
      </c>
      <c r="S464" s="19">
        <f t="shared" si="53"/>
        <v>2019</v>
      </c>
      <c r="T464" s="19">
        <f t="shared" si="54"/>
        <v>25</v>
      </c>
      <c r="U464" s="21" t="str">
        <f t="shared" si="55"/>
        <v>Saturday</v>
      </c>
    </row>
    <row r="465" spans="1:21" x14ac:dyDescent="0.2">
      <c r="A465" s="15" t="s">
        <v>270</v>
      </c>
      <c r="B465" s="15" t="s">
        <v>1148</v>
      </c>
      <c r="C465" s="15" t="s">
        <v>14</v>
      </c>
      <c r="D465" s="15" t="s">
        <v>43</v>
      </c>
      <c r="E465" s="15" t="s">
        <v>32</v>
      </c>
      <c r="F465" s="15" t="s">
        <v>28</v>
      </c>
      <c r="G465" s="15" t="s">
        <v>18</v>
      </c>
      <c r="H465" s="15">
        <v>26</v>
      </c>
      <c r="I465" s="17">
        <v>44101</v>
      </c>
      <c r="J465" s="15">
        <v>223055</v>
      </c>
      <c r="K465" s="15">
        <v>0.3</v>
      </c>
      <c r="L465" s="15" t="s">
        <v>19</v>
      </c>
      <c r="M465" s="15" t="s">
        <v>29</v>
      </c>
      <c r="N465" s="17" t="s">
        <v>21</v>
      </c>
      <c r="O465" s="18" t="str">
        <f t="shared" si="49"/>
        <v>Active</v>
      </c>
      <c r="P465" s="19">
        <f t="shared" si="50"/>
        <v>1</v>
      </c>
      <c r="Q465" s="20">
        <f t="shared" si="51"/>
        <v>66916.5</v>
      </c>
      <c r="R465" s="20">
        <f t="shared" si="52"/>
        <v>289971.5</v>
      </c>
      <c r="S465" s="19">
        <f t="shared" si="53"/>
        <v>2020</v>
      </c>
      <c r="T465" s="19">
        <f t="shared" si="54"/>
        <v>40</v>
      </c>
      <c r="U465" s="21" t="str">
        <f t="shared" si="55"/>
        <v>Sunday</v>
      </c>
    </row>
    <row r="466" spans="1:21" x14ac:dyDescent="0.2">
      <c r="A466" s="15" t="s">
        <v>1149</v>
      </c>
      <c r="B466" s="15" t="s">
        <v>1150</v>
      </c>
      <c r="C466" s="15" t="s">
        <v>40</v>
      </c>
      <c r="D466" s="15" t="s">
        <v>31</v>
      </c>
      <c r="E466" s="15" t="s">
        <v>32</v>
      </c>
      <c r="F466" s="15" t="s">
        <v>28</v>
      </c>
      <c r="G466" s="15" t="s">
        <v>51</v>
      </c>
      <c r="H466" s="15">
        <v>45</v>
      </c>
      <c r="I466" s="17">
        <v>39185</v>
      </c>
      <c r="J466" s="15">
        <v>189680</v>
      </c>
      <c r="K466" s="15">
        <v>0.23</v>
      </c>
      <c r="L466" s="15" t="s">
        <v>52</v>
      </c>
      <c r="M466" s="15" t="s">
        <v>53</v>
      </c>
      <c r="N466" s="17" t="s">
        <v>21</v>
      </c>
      <c r="O466" s="18" t="str">
        <f t="shared" si="49"/>
        <v>Active</v>
      </c>
      <c r="P466" s="19">
        <f t="shared" si="50"/>
        <v>1</v>
      </c>
      <c r="Q466" s="20">
        <f t="shared" si="51"/>
        <v>43626.400000000001</v>
      </c>
      <c r="R466" s="20">
        <f t="shared" si="52"/>
        <v>233306.4</v>
      </c>
      <c r="S466" s="19">
        <f t="shared" si="53"/>
        <v>2007</v>
      </c>
      <c r="T466" s="19">
        <f t="shared" si="54"/>
        <v>15</v>
      </c>
      <c r="U466" s="21" t="str">
        <f t="shared" si="55"/>
        <v>Friday</v>
      </c>
    </row>
    <row r="467" spans="1:21" x14ac:dyDescent="0.2">
      <c r="A467" s="15" t="s">
        <v>136</v>
      </c>
      <c r="B467" s="15" t="s">
        <v>1151</v>
      </c>
      <c r="C467" s="15" t="s">
        <v>58</v>
      </c>
      <c r="D467" s="15" t="s">
        <v>31</v>
      </c>
      <c r="E467" s="15" t="s">
        <v>36</v>
      </c>
      <c r="F467" s="15" t="s">
        <v>28</v>
      </c>
      <c r="G467" s="15" t="s">
        <v>18</v>
      </c>
      <c r="H467" s="15">
        <v>57</v>
      </c>
      <c r="I467" s="17">
        <v>43299</v>
      </c>
      <c r="J467" s="15">
        <v>71167</v>
      </c>
      <c r="K467" s="15">
        <v>0</v>
      </c>
      <c r="L467" s="15" t="s">
        <v>19</v>
      </c>
      <c r="M467" s="15" t="s">
        <v>29</v>
      </c>
      <c r="N467" s="17" t="s">
        <v>21</v>
      </c>
      <c r="O467" s="18" t="str">
        <f t="shared" si="49"/>
        <v>Active</v>
      </c>
      <c r="P467" s="19">
        <f t="shared" si="50"/>
        <v>1</v>
      </c>
      <c r="Q467" s="20">
        <f t="shared" si="51"/>
        <v>0</v>
      </c>
      <c r="R467" s="20">
        <f t="shared" si="52"/>
        <v>71167</v>
      </c>
      <c r="S467" s="19">
        <f t="shared" si="53"/>
        <v>2018</v>
      </c>
      <c r="T467" s="19">
        <f t="shared" si="54"/>
        <v>29</v>
      </c>
      <c r="U467" s="21" t="str">
        <f t="shared" si="55"/>
        <v>Wednesday</v>
      </c>
    </row>
    <row r="468" spans="1:21" x14ac:dyDescent="0.2">
      <c r="A468" s="15" t="s">
        <v>1152</v>
      </c>
      <c r="B468" s="15" t="s">
        <v>1153</v>
      </c>
      <c r="C468" s="15" t="s">
        <v>55</v>
      </c>
      <c r="D468" s="15" t="s">
        <v>27</v>
      </c>
      <c r="E468" s="15" t="s">
        <v>44</v>
      </c>
      <c r="F468" s="15" t="s">
        <v>17</v>
      </c>
      <c r="G468" s="15" t="s">
        <v>18</v>
      </c>
      <c r="H468" s="15">
        <v>59</v>
      </c>
      <c r="I468" s="17">
        <v>40272</v>
      </c>
      <c r="J468" s="15">
        <v>76027</v>
      </c>
      <c r="K468" s="15">
        <v>0</v>
      </c>
      <c r="L468" s="15" t="s">
        <v>19</v>
      </c>
      <c r="M468" s="15" t="s">
        <v>63</v>
      </c>
      <c r="N468" s="17" t="s">
        <v>21</v>
      </c>
      <c r="O468" s="18" t="str">
        <f t="shared" si="49"/>
        <v>Active</v>
      </c>
      <c r="P468" s="19">
        <f t="shared" si="50"/>
        <v>1</v>
      </c>
      <c r="Q468" s="20">
        <f t="shared" si="51"/>
        <v>0</v>
      </c>
      <c r="R468" s="20">
        <f t="shared" si="52"/>
        <v>76027</v>
      </c>
      <c r="S468" s="19">
        <f t="shared" si="53"/>
        <v>2010</v>
      </c>
      <c r="T468" s="19">
        <f t="shared" si="54"/>
        <v>15</v>
      </c>
      <c r="U468" s="21" t="str">
        <f t="shared" si="55"/>
        <v>Sunday</v>
      </c>
    </row>
    <row r="469" spans="1:21" x14ac:dyDescent="0.2">
      <c r="A469" s="15" t="s">
        <v>389</v>
      </c>
      <c r="B469" s="15" t="s">
        <v>1154</v>
      </c>
      <c r="C469" s="15" t="s">
        <v>40</v>
      </c>
      <c r="D469" s="15" t="s">
        <v>31</v>
      </c>
      <c r="E469" s="15" t="s">
        <v>32</v>
      </c>
      <c r="F469" s="15" t="s">
        <v>28</v>
      </c>
      <c r="G469" s="15" t="s">
        <v>51</v>
      </c>
      <c r="H469" s="15">
        <v>48</v>
      </c>
      <c r="I469" s="17">
        <v>43809</v>
      </c>
      <c r="J469" s="15">
        <v>183113</v>
      </c>
      <c r="K469" s="15">
        <v>0.24</v>
      </c>
      <c r="L469" s="15" t="s">
        <v>52</v>
      </c>
      <c r="M469" s="15" t="s">
        <v>66</v>
      </c>
      <c r="N469" s="17" t="s">
        <v>21</v>
      </c>
      <c r="O469" s="18" t="str">
        <f t="shared" si="49"/>
        <v>Active</v>
      </c>
      <c r="P469" s="19">
        <f t="shared" si="50"/>
        <v>1</v>
      </c>
      <c r="Q469" s="20">
        <f t="shared" si="51"/>
        <v>43947.119999999995</v>
      </c>
      <c r="R469" s="20">
        <f t="shared" si="52"/>
        <v>227060.12</v>
      </c>
      <c r="S469" s="19">
        <f t="shared" si="53"/>
        <v>2019</v>
      </c>
      <c r="T469" s="19">
        <f t="shared" si="54"/>
        <v>50</v>
      </c>
      <c r="U469" s="21" t="str">
        <f t="shared" si="55"/>
        <v>Tuesday</v>
      </c>
    </row>
    <row r="470" spans="1:21" x14ac:dyDescent="0.2">
      <c r="A470" s="15" t="s">
        <v>1155</v>
      </c>
      <c r="B470" s="15" t="s">
        <v>1156</v>
      </c>
      <c r="C470" s="15" t="s">
        <v>64</v>
      </c>
      <c r="D470" s="15" t="s">
        <v>65</v>
      </c>
      <c r="E470" s="15" t="s">
        <v>36</v>
      </c>
      <c r="F470" s="15" t="s">
        <v>28</v>
      </c>
      <c r="G470" s="15" t="s">
        <v>47</v>
      </c>
      <c r="H470" s="15">
        <v>30</v>
      </c>
      <c r="I470" s="17">
        <v>44124</v>
      </c>
      <c r="J470" s="15">
        <v>67753</v>
      </c>
      <c r="K470" s="15">
        <v>0</v>
      </c>
      <c r="L470" s="15" t="s">
        <v>19</v>
      </c>
      <c r="M470" s="15" t="s">
        <v>39</v>
      </c>
      <c r="N470" s="17" t="s">
        <v>21</v>
      </c>
      <c r="O470" s="18" t="str">
        <f t="shared" si="49"/>
        <v>Active</v>
      </c>
      <c r="P470" s="19">
        <f t="shared" si="50"/>
        <v>1</v>
      </c>
      <c r="Q470" s="20">
        <f t="shared" si="51"/>
        <v>0</v>
      </c>
      <c r="R470" s="20">
        <f t="shared" si="52"/>
        <v>67753</v>
      </c>
      <c r="S470" s="19">
        <f t="shared" si="53"/>
        <v>2020</v>
      </c>
      <c r="T470" s="19">
        <f t="shared" si="54"/>
        <v>43</v>
      </c>
      <c r="U470" s="21" t="str">
        <f t="shared" si="55"/>
        <v>Tuesday</v>
      </c>
    </row>
    <row r="471" spans="1:21" x14ac:dyDescent="0.2">
      <c r="A471" s="15" t="s">
        <v>1157</v>
      </c>
      <c r="B471" s="15" t="s">
        <v>1158</v>
      </c>
      <c r="C471" s="15" t="s">
        <v>56</v>
      </c>
      <c r="D471" s="15" t="s">
        <v>27</v>
      </c>
      <c r="E471" s="15" t="s">
        <v>32</v>
      </c>
      <c r="F471" s="15" t="s">
        <v>28</v>
      </c>
      <c r="G471" s="15" t="s">
        <v>47</v>
      </c>
      <c r="H471" s="15">
        <v>31</v>
      </c>
      <c r="I471" s="17">
        <v>42656</v>
      </c>
      <c r="J471" s="15">
        <v>63744</v>
      </c>
      <c r="K471" s="15">
        <v>0.08</v>
      </c>
      <c r="L471" s="15" t="s">
        <v>19</v>
      </c>
      <c r="M471" s="15" t="s">
        <v>25</v>
      </c>
      <c r="N471" s="17" t="s">
        <v>21</v>
      </c>
      <c r="O471" s="18" t="str">
        <f t="shared" si="49"/>
        <v>Active</v>
      </c>
      <c r="P471" s="19">
        <f t="shared" si="50"/>
        <v>1</v>
      </c>
      <c r="Q471" s="20">
        <f t="shared" si="51"/>
        <v>5099.5200000000004</v>
      </c>
      <c r="R471" s="20">
        <f t="shared" si="52"/>
        <v>68843.520000000004</v>
      </c>
      <c r="S471" s="19">
        <f t="shared" si="53"/>
        <v>2016</v>
      </c>
      <c r="T471" s="19">
        <f t="shared" si="54"/>
        <v>42</v>
      </c>
      <c r="U471" s="21" t="str">
        <f t="shared" si="55"/>
        <v>Thursday</v>
      </c>
    </row>
    <row r="472" spans="1:21" x14ac:dyDescent="0.2">
      <c r="A472" s="15" t="s">
        <v>626</v>
      </c>
      <c r="B472" s="15" t="s">
        <v>1159</v>
      </c>
      <c r="C472" s="15" t="s">
        <v>30</v>
      </c>
      <c r="D472" s="15" t="s">
        <v>31</v>
      </c>
      <c r="E472" s="15" t="s">
        <v>36</v>
      </c>
      <c r="F472" s="15" t="s">
        <v>17</v>
      </c>
      <c r="G472" s="15" t="s">
        <v>24</v>
      </c>
      <c r="H472" s="15">
        <v>50</v>
      </c>
      <c r="I472" s="17">
        <v>37446</v>
      </c>
      <c r="J472" s="15">
        <v>92209</v>
      </c>
      <c r="K472" s="15">
        <v>0</v>
      </c>
      <c r="L472" s="15" t="s">
        <v>33</v>
      </c>
      <c r="M472" s="15" t="s">
        <v>74</v>
      </c>
      <c r="N472" s="17" t="s">
        <v>21</v>
      </c>
      <c r="O472" s="18" t="str">
        <f t="shared" si="49"/>
        <v>Active</v>
      </c>
      <c r="P472" s="19">
        <f t="shared" si="50"/>
        <v>1</v>
      </c>
      <c r="Q472" s="20">
        <f t="shared" si="51"/>
        <v>0</v>
      </c>
      <c r="R472" s="20">
        <f t="shared" si="52"/>
        <v>92209</v>
      </c>
      <c r="S472" s="19">
        <f t="shared" si="53"/>
        <v>2002</v>
      </c>
      <c r="T472" s="19">
        <f t="shared" si="54"/>
        <v>28</v>
      </c>
      <c r="U472" s="21" t="str">
        <f t="shared" si="55"/>
        <v>Tuesday</v>
      </c>
    </row>
    <row r="473" spans="1:21" x14ac:dyDescent="0.2">
      <c r="A473" s="15" t="s">
        <v>1160</v>
      </c>
      <c r="B473" s="15" t="s">
        <v>1161</v>
      </c>
      <c r="C473" s="15" t="s">
        <v>61</v>
      </c>
      <c r="D473" s="15" t="s">
        <v>50</v>
      </c>
      <c r="E473" s="15" t="s">
        <v>32</v>
      </c>
      <c r="F473" s="15" t="s">
        <v>28</v>
      </c>
      <c r="G473" s="15" t="s">
        <v>47</v>
      </c>
      <c r="H473" s="15">
        <v>51</v>
      </c>
      <c r="I473" s="17">
        <v>36770</v>
      </c>
      <c r="J473" s="15">
        <v>157487</v>
      </c>
      <c r="K473" s="15">
        <v>0.12</v>
      </c>
      <c r="L473" s="15" t="s">
        <v>19</v>
      </c>
      <c r="M473" s="15" t="s">
        <v>39</v>
      </c>
      <c r="N473" s="17" t="s">
        <v>21</v>
      </c>
      <c r="O473" s="18" t="str">
        <f t="shared" si="49"/>
        <v>Active</v>
      </c>
      <c r="P473" s="19">
        <f t="shared" si="50"/>
        <v>1</v>
      </c>
      <c r="Q473" s="20">
        <f t="shared" si="51"/>
        <v>18898.439999999999</v>
      </c>
      <c r="R473" s="20">
        <f t="shared" si="52"/>
        <v>176385.44</v>
      </c>
      <c r="S473" s="19">
        <f t="shared" si="53"/>
        <v>2000</v>
      </c>
      <c r="T473" s="19">
        <f t="shared" si="54"/>
        <v>36</v>
      </c>
      <c r="U473" s="21" t="str">
        <f t="shared" si="55"/>
        <v>Friday</v>
      </c>
    </row>
    <row r="474" spans="1:21" x14ac:dyDescent="0.2">
      <c r="A474" s="15" t="s">
        <v>1162</v>
      </c>
      <c r="B474" s="15" t="s">
        <v>1163</v>
      </c>
      <c r="C474" s="15" t="s">
        <v>42</v>
      </c>
      <c r="D474" s="15" t="s">
        <v>43</v>
      </c>
      <c r="E474" s="15" t="s">
        <v>16</v>
      </c>
      <c r="F474" s="15" t="s">
        <v>28</v>
      </c>
      <c r="G474" s="15" t="s">
        <v>51</v>
      </c>
      <c r="H474" s="15">
        <v>42</v>
      </c>
      <c r="I474" s="17">
        <v>42101</v>
      </c>
      <c r="J474" s="15">
        <v>99697</v>
      </c>
      <c r="K474" s="15">
        <v>0</v>
      </c>
      <c r="L474" s="15" t="s">
        <v>52</v>
      </c>
      <c r="M474" s="15" t="s">
        <v>66</v>
      </c>
      <c r="N474" s="17" t="s">
        <v>21</v>
      </c>
      <c r="O474" s="18" t="str">
        <f t="shared" si="49"/>
        <v>Active</v>
      </c>
      <c r="P474" s="19">
        <f t="shared" si="50"/>
        <v>1</v>
      </c>
      <c r="Q474" s="20">
        <f t="shared" si="51"/>
        <v>0</v>
      </c>
      <c r="R474" s="20">
        <f t="shared" si="52"/>
        <v>99697</v>
      </c>
      <c r="S474" s="19">
        <f t="shared" si="53"/>
        <v>2015</v>
      </c>
      <c r="T474" s="19">
        <f t="shared" si="54"/>
        <v>15</v>
      </c>
      <c r="U474" s="21" t="str">
        <f t="shared" si="55"/>
        <v>Tuesday</v>
      </c>
    </row>
    <row r="475" spans="1:21" x14ac:dyDescent="0.2">
      <c r="A475" s="15" t="s">
        <v>339</v>
      </c>
      <c r="B475" s="15" t="s">
        <v>1164</v>
      </c>
      <c r="C475" s="15" t="s">
        <v>89</v>
      </c>
      <c r="D475" s="15" t="s">
        <v>27</v>
      </c>
      <c r="E475" s="15" t="s">
        <v>16</v>
      </c>
      <c r="F475" s="15" t="s">
        <v>28</v>
      </c>
      <c r="G475" s="15" t="s">
        <v>24</v>
      </c>
      <c r="H475" s="15">
        <v>45</v>
      </c>
      <c r="I475" s="17">
        <v>40235</v>
      </c>
      <c r="J475" s="15">
        <v>90770</v>
      </c>
      <c r="K475" s="15">
        <v>0</v>
      </c>
      <c r="L475" s="15" t="s">
        <v>19</v>
      </c>
      <c r="M475" s="15" t="s">
        <v>29</v>
      </c>
      <c r="N475" s="17" t="s">
        <v>21</v>
      </c>
      <c r="O475" s="18" t="str">
        <f t="shared" si="49"/>
        <v>Active</v>
      </c>
      <c r="P475" s="19">
        <f t="shared" si="50"/>
        <v>1</v>
      </c>
      <c r="Q475" s="20">
        <f t="shared" si="51"/>
        <v>0</v>
      </c>
      <c r="R475" s="20">
        <f t="shared" si="52"/>
        <v>90770</v>
      </c>
      <c r="S475" s="19">
        <f t="shared" si="53"/>
        <v>2010</v>
      </c>
      <c r="T475" s="19">
        <f t="shared" si="54"/>
        <v>9</v>
      </c>
      <c r="U475" s="21" t="str">
        <f t="shared" si="55"/>
        <v>Friday</v>
      </c>
    </row>
    <row r="476" spans="1:21" x14ac:dyDescent="0.2">
      <c r="A476" s="15" t="s">
        <v>154</v>
      </c>
      <c r="B476" s="15" t="s">
        <v>1165</v>
      </c>
      <c r="C476" s="15" t="s">
        <v>68</v>
      </c>
      <c r="D476" s="15" t="s">
        <v>50</v>
      </c>
      <c r="E476" s="15" t="s">
        <v>44</v>
      </c>
      <c r="F476" s="15" t="s">
        <v>17</v>
      </c>
      <c r="G476" s="15" t="s">
        <v>24</v>
      </c>
      <c r="H476" s="15">
        <v>64</v>
      </c>
      <c r="I476" s="17">
        <v>38380</v>
      </c>
      <c r="J476" s="15">
        <v>55369</v>
      </c>
      <c r="K476" s="15">
        <v>0</v>
      </c>
      <c r="L476" s="15" t="s">
        <v>19</v>
      </c>
      <c r="M476" s="15" t="s">
        <v>39</v>
      </c>
      <c r="N476" s="17" t="s">
        <v>21</v>
      </c>
      <c r="O476" s="18" t="str">
        <f t="shared" si="49"/>
        <v>Active</v>
      </c>
      <c r="P476" s="19">
        <f t="shared" si="50"/>
        <v>1</v>
      </c>
      <c r="Q476" s="20">
        <f t="shared" si="51"/>
        <v>0</v>
      </c>
      <c r="R476" s="20">
        <f t="shared" si="52"/>
        <v>55369</v>
      </c>
      <c r="S476" s="19">
        <f t="shared" si="53"/>
        <v>2005</v>
      </c>
      <c r="T476" s="19">
        <f t="shared" si="54"/>
        <v>5</v>
      </c>
      <c r="U476" s="21" t="str">
        <f t="shared" si="55"/>
        <v>Friday</v>
      </c>
    </row>
    <row r="477" spans="1:21" x14ac:dyDescent="0.2">
      <c r="A477" s="15" t="s">
        <v>303</v>
      </c>
      <c r="B477" s="15" t="s">
        <v>1166</v>
      </c>
      <c r="C477" s="15" t="s">
        <v>129</v>
      </c>
      <c r="D477" s="15" t="s">
        <v>31</v>
      </c>
      <c r="E477" s="15" t="s">
        <v>44</v>
      </c>
      <c r="F477" s="15" t="s">
        <v>17</v>
      </c>
      <c r="G477" s="15" t="s">
        <v>51</v>
      </c>
      <c r="H477" s="15">
        <v>59</v>
      </c>
      <c r="I477" s="17">
        <v>41898</v>
      </c>
      <c r="J477" s="15">
        <v>69578</v>
      </c>
      <c r="K477" s="15">
        <v>0</v>
      </c>
      <c r="L477" s="15" t="s">
        <v>52</v>
      </c>
      <c r="M477" s="15" t="s">
        <v>66</v>
      </c>
      <c r="N477" s="17" t="s">
        <v>21</v>
      </c>
      <c r="O477" s="18" t="str">
        <f t="shared" si="49"/>
        <v>Active</v>
      </c>
      <c r="P477" s="19">
        <f t="shared" si="50"/>
        <v>1</v>
      </c>
      <c r="Q477" s="20">
        <f t="shared" si="51"/>
        <v>0</v>
      </c>
      <c r="R477" s="20">
        <f t="shared" si="52"/>
        <v>69578</v>
      </c>
      <c r="S477" s="19">
        <f t="shared" si="53"/>
        <v>2014</v>
      </c>
      <c r="T477" s="19">
        <f t="shared" si="54"/>
        <v>38</v>
      </c>
      <c r="U477" s="21" t="str">
        <f t="shared" si="55"/>
        <v>Tuesday</v>
      </c>
    </row>
    <row r="478" spans="1:21" x14ac:dyDescent="0.2">
      <c r="A478" s="15" t="s">
        <v>1167</v>
      </c>
      <c r="B478" s="15" t="s">
        <v>1168</v>
      </c>
      <c r="C478" s="15" t="s">
        <v>40</v>
      </c>
      <c r="D478" s="15" t="s">
        <v>65</v>
      </c>
      <c r="E478" s="15" t="s">
        <v>44</v>
      </c>
      <c r="F478" s="15" t="s">
        <v>28</v>
      </c>
      <c r="G478" s="15" t="s">
        <v>18</v>
      </c>
      <c r="H478" s="15">
        <v>41</v>
      </c>
      <c r="I478" s="17">
        <v>41429</v>
      </c>
      <c r="J478" s="15">
        <v>167526</v>
      </c>
      <c r="K478" s="15">
        <v>0.26</v>
      </c>
      <c r="L478" s="15" t="s">
        <v>19</v>
      </c>
      <c r="M478" s="15" t="s">
        <v>45</v>
      </c>
      <c r="N478" s="17" t="s">
        <v>21</v>
      </c>
      <c r="O478" s="18" t="str">
        <f t="shared" si="49"/>
        <v>Active</v>
      </c>
      <c r="P478" s="19">
        <f t="shared" si="50"/>
        <v>1</v>
      </c>
      <c r="Q478" s="20">
        <f t="shared" si="51"/>
        <v>43556.76</v>
      </c>
      <c r="R478" s="20">
        <f t="shared" si="52"/>
        <v>211082.76</v>
      </c>
      <c r="S478" s="19">
        <f t="shared" si="53"/>
        <v>2013</v>
      </c>
      <c r="T478" s="19">
        <f t="shared" si="54"/>
        <v>23</v>
      </c>
      <c r="U478" s="21" t="str">
        <f t="shared" si="55"/>
        <v>Tuesday</v>
      </c>
    </row>
    <row r="479" spans="1:21" x14ac:dyDescent="0.2">
      <c r="A479" s="15" t="s">
        <v>107</v>
      </c>
      <c r="B479" s="15" t="s">
        <v>1169</v>
      </c>
      <c r="C479" s="15" t="s">
        <v>129</v>
      </c>
      <c r="D479" s="15" t="s">
        <v>31</v>
      </c>
      <c r="E479" s="15" t="s">
        <v>44</v>
      </c>
      <c r="F479" s="15" t="s">
        <v>17</v>
      </c>
      <c r="G479" s="15" t="s">
        <v>51</v>
      </c>
      <c r="H479" s="15">
        <v>42</v>
      </c>
      <c r="I479" s="17">
        <v>44232</v>
      </c>
      <c r="J479" s="15">
        <v>65507</v>
      </c>
      <c r="K479" s="15">
        <v>0</v>
      </c>
      <c r="L479" s="15" t="s">
        <v>52</v>
      </c>
      <c r="M479" s="15" t="s">
        <v>81</v>
      </c>
      <c r="N479" s="17" t="s">
        <v>21</v>
      </c>
      <c r="O479" s="18" t="str">
        <f t="shared" si="49"/>
        <v>Active</v>
      </c>
      <c r="P479" s="19">
        <f t="shared" si="50"/>
        <v>1</v>
      </c>
      <c r="Q479" s="20">
        <f t="shared" si="51"/>
        <v>0</v>
      </c>
      <c r="R479" s="20">
        <f t="shared" si="52"/>
        <v>65507</v>
      </c>
      <c r="S479" s="19">
        <f t="shared" si="53"/>
        <v>2021</v>
      </c>
      <c r="T479" s="19">
        <f t="shared" si="54"/>
        <v>6</v>
      </c>
      <c r="U479" s="21" t="str">
        <f t="shared" si="55"/>
        <v>Friday</v>
      </c>
    </row>
    <row r="480" spans="1:21" x14ac:dyDescent="0.2">
      <c r="A480" s="15" t="s">
        <v>1170</v>
      </c>
      <c r="B480" s="15" t="s">
        <v>1171</v>
      </c>
      <c r="C480" s="15" t="s">
        <v>62</v>
      </c>
      <c r="D480" s="15" t="s">
        <v>15</v>
      </c>
      <c r="E480" s="15" t="s">
        <v>16</v>
      </c>
      <c r="F480" s="15" t="s">
        <v>28</v>
      </c>
      <c r="G480" s="15" t="s">
        <v>51</v>
      </c>
      <c r="H480" s="15">
        <v>54</v>
      </c>
      <c r="I480" s="17">
        <v>35913</v>
      </c>
      <c r="J480" s="15">
        <v>108268</v>
      </c>
      <c r="K480" s="15">
        <v>0.09</v>
      </c>
      <c r="L480" s="15" t="s">
        <v>52</v>
      </c>
      <c r="M480" s="15" t="s">
        <v>53</v>
      </c>
      <c r="N480" s="17">
        <v>38122</v>
      </c>
      <c r="O480" s="18" t="str">
        <f t="shared" si="49"/>
        <v>Non-Active</v>
      </c>
      <c r="P480" s="19">
        <f t="shared" si="50"/>
        <v>0</v>
      </c>
      <c r="Q480" s="20">
        <f t="shared" si="51"/>
        <v>9744.119999999999</v>
      </c>
      <c r="R480" s="20">
        <f t="shared" si="52"/>
        <v>118012.12</v>
      </c>
      <c r="S480" s="19">
        <f t="shared" si="53"/>
        <v>1998</v>
      </c>
      <c r="T480" s="19">
        <f t="shared" si="54"/>
        <v>18</v>
      </c>
      <c r="U480" s="21" t="str">
        <f t="shared" si="55"/>
        <v>Tuesday</v>
      </c>
    </row>
    <row r="481" spans="1:21" x14ac:dyDescent="0.2">
      <c r="A481" s="15" t="s">
        <v>188</v>
      </c>
      <c r="B481" s="15" t="s">
        <v>1172</v>
      </c>
      <c r="C481" s="15" t="s">
        <v>55</v>
      </c>
      <c r="D481" s="15" t="s">
        <v>27</v>
      </c>
      <c r="E481" s="15" t="s">
        <v>16</v>
      </c>
      <c r="F481" s="15" t="s">
        <v>28</v>
      </c>
      <c r="G481" s="15" t="s">
        <v>24</v>
      </c>
      <c r="H481" s="15">
        <v>37</v>
      </c>
      <c r="I481" s="17">
        <v>42405</v>
      </c>
      <c r="J481" s="15">
        <v>80055</v>
      </c>
      <c r="K481" s="15">
        <v>0</v>
      </c>
      <c r="L481" s="15" t="s">
        <v>33</v>
      </c>
      <c r="M481" s="15" t="s">
        <v>60</v>
      </c>
      <c r="N481" s="17" t="s">
        <v>21</v>
      </c>
      <c r="O481" s="18" t="str">
        <f t="shared" si="49"/>
        <v>Active</v>
      </c>
      <c r="P481" s="19">
        <f t="shared" si="50"/>
        <v>1</v>
      </c>
      <c r="Q481" s="20">
        <f t="shared" si="51"/>
        <v>0</v>
      </c>
      <c r="R481" s="20">
        <f t="shared" si="52"/>
        <v>80055</v>
      </c>
      <c r="S481" s="19">
        <f t="shared" si="53"/>
        <v>2016</v>
      </c>
      <c r="T481" s="19">
        <f t="shared" si="54"/>
        <v>6</v>
      </c>
      <c r="U481" s="21" t="str">
        <f t="shared" si="55"/>
        <v>Friday</v>
      </c>
    </row>
    <row r="482" spans="1:21" x14ac:dyDescent="0.2">
      <c r="A482" s="15" t="s">
        <v>1173</v>
      </c>
      <c r="B482" s="15" t="s">
        <v>1174</v>
      </c>
      <c r="C482" s="15" t="s">
        <v>42</v>
      </c>
      <c r="D482" s="15" t="s">
        <v>50</v>
      </c>
      <c r="E482" s="15" t="s">
        <v>16</v>
      </c>
      <c r="F482" s="15" t="s">
        <v>28</v>
      </c>
      <c r="G482" s="15" t="s">
        <v>51</v>
      </c>
      <c r="H482" s="15">
        <v>58</v>
      </c>
      <c r="I482" s="17">
        <v>39930</v>
      </c>
      <c r="J482" s="15">
        <v>76802</v>
      </c>
      <c r="K482" s="15">
        <v>0</v>
      </c>
      <c r="L482" s="15" t="s">
        <v>52</v>
      </c>
      <c r="M482" s="15" t="s">
        <v>81</v>
      </c>
      <c r="N482" s="17" t="s">
        <v>21</v>
      </c>
      <c r="O482" s="18" t="str">
        <f t="shared" si="49"/>
        <v>Active</v>
      </c>
      <c r="P482" s="19">
        <f t="shared" si="50"/>
        <v>1</v>
      </c>
      <c r="Q482" s="20">
        <f t="shared" si="51"/>
        <v>0</v>
      </c>
      <c r="R482" s="20">
        <f t="shared" si="52"/>
        <v>76802</v>
      </c>
      <c r="S482" s="19">
        <f t="shared" si="53"/>
        <v>2009</v>
      </c>
      <c r="T482" s="19">
        <f t="shared" si="54"/>
        <v>18</v>
      </c>
      <c r="U482" s="21" t="str">
        <f t="shared" si="55"/>
        <v>Monday</v>
      </c>
    </row>
    <row r="483" spans="1:21" x14ac:dyDescent="0.2">
      <c r="A483" s="15" t="s">
        <v>128</v>
      </c>
      <c r="B483" s="15" t="s">
        <v>1175</v>
      </c>
      <c r="C483" s="15" t="s">
        <v>14</v>
      </c>
      <c r="D483" s="15" t="s">
        <v>50</v>
      </c>
      <c r="E483" s="15" t="s">
        <v>44</v>
      </c>
      <c r="F483" s="15" t="s">
        <v>28</v>
      </c>
      <c r="G483" s="15" t="s">
        <v>24</v>
      </c>
      <c r="H483" s="15">
        <v>47</v>
      </c>
      <c r="I483" s="17">
        <v>42696</v>
      </c>
      <c r="J483" s="15">
        <v>253249</v>
      </c>
      <c r="K483" s="15">
        <v>0.31</v>
      </c>
      <c r="L483" s="15" t="s">
        <v>19</v>
      </c>
      <c r="M483" s="15" t="s">
        <v>25</v>
      </c>
      <c r="N483" s="17" t="s">
        <v>21</v>
      </c>
      <c r="O483" s="18" t="str">
        <f t="shared" si="49"/>
        <v>Active</v>
      </c>
      <c r="P483" s="19">
        <f t="shared" si="50"/>
        <v>1</v>
      </c>
      <c r="Q483" s="20">
        <f t="shared" si="51"/>
        <v>78507.19</v>
      </c>
      <c r="R483" s="20">
        <f t="shared" si="52"/>
        <v>331756.19</v>
      </c>
      <c r="S483" s="19">
        <f t="shared" si="53"/>
        <v>2016</v>
      </c>
      <c r="T483" s="19">
        <f t="shared" si="54"/>
        <v>48</v>
      </c>
      <c r="U483" s="21" t="str">
        <f t="shared" si="55"/>
        <v>Tuesday</v>
      </c>
    </row>
    <row r="484" spans="1:21" x14ac:dyDescent="0.2">
      <c r="A484" s="15" t="s">
        <v>481</v>
      </c>
      <c r="B484" s="15" t="s">
        <v>1176</v>
      </c>
      <c r="C484" s="15" t="s">
        <v>77</v>
      </c>
      <c r="D484" s="15" t="s">
        <v>23</v>
      </c>
      <c r="E484" s="15" t="s">
        <v>16</v>
      </c>
      <c r="F484" s="15" t="s">
        <v>17</v>
      </c>
      <c r="G484" s="15" t="s">
        <v>24</v>
      </c>
      <c r="H484" s="15">
        <v>60</v>
      </c>
      <c r="I484" s="17">
        <v>38667</v>
      </c>
      <c r="J484" s="15">
        <v>78388</v>
      </c>
      <c r="K484" s="15">
        <v>0</v>
      </c>
      <c r="L484" s="15" t="s">
        <v>33</v>
      </c>
      <c r="M484" s="15" t="s">
        <v>80</v>
      </c>
      <c r="N484" s="17" t="s">
        <v>21</v>
      </c>
      <c r="O484" s="18" t="str">
        <f t="shared" si="49"/>
        <v>Active</v>
      </c>
      <c r="P484" s="19">
        <f t="shared" si="50"/>
        <v>1</v>
      </c>
      <c r="Q484" s="20">
        <f t="shared" si="51"/>
        <v>0</v>
      </c>
      <c r="R484" s="20">
        <f t="shared" si="52"/>
        <v>78388</v>
      </c>
      <c r="S484" s="19">
        <f t="shared" si="53"/>
        <v>2005</v>
      </c>
      <c r="T484" s="19">
        <f t="shared" si="54"/>
        <v>46</v>
      </c>
      <c r="U484" s="21" t="str">
        <f t="shared" si="55"/>
        <v>Friday</v>
      </c>
    </row>
    <row r="485" spans="1:21" x14ac:dyDescent="0.2">
      <c r="A485" s="15" t="s">
        <v>785</v>
      </c>
      <c r="B485" s="15" t="s">
        <v>1177</v>
      </c>
      <c r="C485" s="15" t="s">
        <v>14</v>
      </c>
      <c r="D485" s="15" t="s">
        <v>27</v>
      </c>
      <c r="E485" s="15" t="s">
        <v>32</v>
      </c>
      <c r="F485" s="15" t="s">
        <v>28</v>
      </c>
      <c r="G485" s="15" t="s">
        <v>18</v>
      </c>
      <c r="H485" s="15">
        <v>38</v>
      </c>
      <c r="I485" s="17">
        <v>42543</v>
      </c>
      <c r="J485" s="15">
        <v>249870</v>
      </c>
      <c r="K485" s="15">
        <v>0.34</v>
      </c>
      <c r="L485" s="15" t="s">
        <v>19</v>
      </c>
      <c r="M485" s="15" t="s">
        <v>20</v>
      </c>
      <c r="N485" s="17" t="s">
        <v>21</v>
      </c>
      <c r="O485" s="18" t="str">
        <f t="shared" si="49"/>
        <v>Active</v>
      </c>
      <c r="P485" s="19">
        <f t="shared" si="50"/>
        <v>1</v>
      </c>
      <c r="Q485" s="20">
        <f t="shared" si="51"/>
        <v>84955.8</v>
      </c>
      <c r="R485" s="20">
        <f t="shared" si="52"/>
        <v>334825.8</v>
      </c>
      <c r="S485" s="19">
        <f t="shared" si="53"/>
        <v>2016</v>
      </c>
      <c r="T485" s="19">
        <f t="shared" si="54"/>
        <v>26</v>
      </c>
      <c r="U485" s="21" t="str">
        <f t="shared" si="55"/>
        <v>Wednesday</v>
      </c>
    </row>
    <row r="486" spans="1:21" x14ac:dyDescent="0.2">
      <c r="A486" s="15" t="s">
        <v>952</v>
      </c>
      <c r="B486" s="15" t="s">
        <v>1178</v>
      </c>
      <c r="C486" s="15" t="s">
        <v>61</v>
      </c>
      <c r="D486" s="15" t="s">
        <v>43</v>
      </c>
      <c r="E486" s="15" t="s">
        <v>36</v>
      </c>
      <c r="F486" s="15" t="s">
        <v>28</v>
      </c>
      <c r="G486" s="15" t="s">
        <v>24</v>
      </c>
      <c r="H486" s="15">
        <v>63</v>
      </c>
      <c r="I486" s="17">
        <v>42064</v>
      </c>
      <c r="J486" s="15">
        <v>148321</v>
      </c>
      <c r="K486" s="15">
        <v>0.15</v>
      </c>
      <c r="L486" s="15" t="s">
        <v>33</v>
      </c>
      <c r="M486" s="15" t="s">
        <v>60</v>
      </c>
      <c r="N486" s="17" t="s">
        <v>21</v>
      </c>
      <c r="O486" s="18" t="str">
        <f t="shared" si="49"/>
        <v>Active</v>
      </c>
      <c r="P486" s="19">
        <f t="shared" si="50"/>
        <v>1</v>
      </c>
      <c r="Q486" s="20">
        <f t="shared" si="51"/>
        <v>22248.149999999998</v>
      </c>
      <c r="R486" s="20">
        <f t="shared" si="52"/>
        <v>170569.15</v>
      </c>
      <c r="S486" s="19">
        <f t="shared" si="53"/>
        <v>2015</v>
      </c>
      <c r="T486" s="19">
        <f t="shared" si="54"/>
        <v>10</v>
      </c>
      <c r="U486" s="21" t="str">
        <f t="shared" si="55"/>
        <v>Sunday</v>
      </c>
    </row>
    <row r="487" spans="1:21" x14ac:dyDescent="0.2">
      <c r="A487" s="15" t="s">
        <v>1179</v>
      </c>
      <c r="B487" s="15" t="s">
        <v>1180</v>
      </c>
      <c r="C487" s="15" t="s">
        <v>82</v>
      </c>
      <c r="D487" s="15" t="s">
        <v>27</v>
      </c>
      <c r="E487" s="15" t="s">
        <v>32</v>
      </c>
      <c r="F487" s="15" t="s">
        <v>17</v>
      </c>
      <c r="G487" s="15" t="s">
        <v>24</v>
      </c>
      <c r="H487" s="15">
        <v>60</v>
      </c>
      <c r="I487" s="17">
        <v>38027</v>
      </c>
      <c r="J487" s="15">
        <v>90258</v>
      </c>
      <c r="K487" s="15">
        <v>0</v>
      </c>
      <c r="L487" s="15" t="s">
        <v>33</v>
      </c>
      <c r="M487" s="15" t="s">
        <v>80</v>
      </c>
      <c r="N487" s="17" t="s">
        <v>21</v>
      </c>
      <c r="O487" s="18" t="str">
        <f t="shared" si="49"/>
        <v>Active</v>
      </c>
      <c r="P487" s="19">
        <f t="shared" si="50"/>
        <v>1</v>
      </c>
      <c r="Q487" s="20">
        <f t="shared" si="51"/>
        <v>0</v>
      </c>
      <c r="R487" s="20">
        <f t="shared" si="52"/>
        <v>90258</v>
      </c>
      <c r="S487" s="19">
        <f t="shared" si="53"/>
        <v>2004</v>
      </c>
      <c r="T487" s="19">
        <f t="shared" si="54"/>
        <v>7</v>
      </c>
      <c r="U487" s="21" t="str">
        <f t="shared" si="55"/>
        <v>Tuesday</v>
      </c>
    </row>
    <row r="488" spans="1:21" x14ac:dyDescent="0.2">
      <c r="A488" s="15" t="s">
        <v>1181</v>
      </c>
      <c r="B488" s="15" t="s">
        <v>1182</v>
      </c>
      <c r="C488" s="15" t="s">
        <v>98</v>
      </c>
      <c r="D488" s="15" t="s">
        <v>27</v>
      </c>
      <c r="E488" s="15" t="s">
        <v>36</v>
      </c>
      <c r="F488" s="15" t="s">
        <v>17</v>
      </c>
      <c r="G488" s="15" t="s">
        <v>47</v>
      </c>
      <c r="H488" s="15">
        <v>42</v>
      </c>
      <c r="I488" s="17">
        <v>40593</v>
      </c>
      <c r="J488" s="15">
        <v>72486</v>
      </c>
      <c r="K488" s="15">
        <v>0</v>
      </c>
      <c r="L488" s="15" t="s">
        <v>19</v>
      </c>
      <c r="M488" s="15" t="s">
        <v>63</v>
      </c>
      <c r="N488" s="17" t="s">
        <v>21</v>
      </c>
      <c r="O488" s="18" t="str">
        <f t="shared" si="49"/>
        <v>Active</v>
      </c>
      <c r="P488" s="19">
        <f t="shared" si="50"/>
        <v>1</v>
      </c>
      <c r="Q488" s="20">
        <f t="shared" si="51"/>
        <v>0</v>
      </c>
      <c r="R488" s="20">
        <f t="shared" si="52"/>
        <v>72486</v>
      </c>
      <c r="S488" s="19">
        <f t="shared" si="53"/>
        <v>2011</v>
      </c>
      <c r="T488" s="19">
        <f t="shared" si="54"/>
        <v>8</v>
      </c>
      <c r="U488" s="21" t="str">
        <f t="shared" si="55"/>
        <v>Saturday</v>
      </c>
    </row>
    <row r="489" spans="1:21" x14ac:dyDescent="0.2">
      <c r="A489" s="15" t="s">
        <v>1183</v>
      </c>
      <c r="B489" s="15" t="s">
        <v>1184</v>
      </c>
      <c r="C489" s="15" t="s">
        <v>42</v>
      </c>
      <c r="D489" s="15" t="s">
        <v>15</v>
      </c>
      <c r="E489" s="15" t="s">
        <v>32</v>
      </c>
      <c r="F489" s="15" t="s">
        <v>28</v>
      </c>
      <c r="G489" s="15" t="s">
        <v>51</v>
      </c>
      <c r="H489" s="15">
        <v>34</v>
      </c>
      <c r="I489" s="17">
        <v>41886</v>
      </c>
      <c r="J489" s="15">
        <v>95499</v>
      </c>
      <c r="K489" s="15">
        <v>0</v>
      </c>
      <c r="L489" s="15" t="s">
        <v>52</v>
      </c>
      <c r="M489" s="15" t="s">
        <v>53</v>
      </c>
      <c r="N489" s="17">
        <v>42958</v>
      </c>
      <c r="O489" s="18" t="str">
        <f t="shared" si="49"/>
        <v>Non-Active</v>
      </c>
      <c r="P489" s="19">
        <f t="shared" si="50"/>
        <v>0</v>
      </c>
      <c r="Q489" s="20">
        <f t="shared" si="51"/>
        <v>0</v>
      </c>
      <c r="R489" s="20">
        <f t="shared" si="52"/>
        <v>95499</v>
      </c>
      <c r="S489" s="19">
        <f t="shared" si="53"/>
        <v>2014</v>
      </c>
      <c r="T489" s="19">
        <f t="shared" si="54"/>
        <v>36</v>
      </c>
      <c r="U489" s="21" t="str">
        <f t="shared" si="55"/>
        <v>Thursday</v>
      </c>
    </row>
    <row r="490" spans="1:21" x14ac:dyDescent="0.2">
      <c r="A490" s="15" t="s">
        <v>1185</v>
      </c>
      <c r="B490" s="15" t="s">
        <v>386</v>
      </c>
      <c r="C490" s="15" t="s">
        <v>42</v>
      </c>
      <c r="D490" s="15" t="s">
        <v>65</v>
      </c>
      <c r="E490" s="15" t="s">
        <v>16</v>
      </c>
      <c r="F490" s="15" t="s">
        <v>17</v>
      </c>
      <c r="G490" s="15" t="s">
        <v>51</v>
      </c>
      <c r="H490" s="15">
        <v>53</v>
      </c>
      <c r="I490" s="17">
        <v>38344</v>
      </c>
      <c r="J490" s="15">
        <v>90212</v>
      </c>
      <c r="K490" s="15">
        <v>0</v>
      </c>
      <c r="L490" s="15" t="s">
        <v>52</v>
      </c>
      <c r="M490" s="15" t="s">
        <v>53</v>
      </c>
      <c r="N490" s="17" t="s">
        <v>21</v>
      </c>
      <c r="O490" s="18" t="str">
        <f t="shared" si="49"/>
        <v>Active</v>
      </c>
      <c r="P490" s="19">
        <f t="shared" si="50"/>
        <v>1</v>
      </c>
      <c r="Q490" s="20">
        <f t="shared" si="51"/>
        <v>0</v>
      </c>
      <c r="R490" s="20">
        <f t="shared" si="52"/>
        <v>90212</v>
      </c>
      <c r="S490" s="19">
        <f t="shared" si="53"/>
        <v>2004</v>
      </c>
      <c r="T490" s="19">
        <f t="shared" si="54"/>
        <v>52</v>
      </c>
      <c r="U490" s="21" t="str">
        <f t="shared" si="55"/>
        <v>Thursday</v>
      </c>
    </row>
    <row r="491" spans="1:21" x14ac:dyDescent="0.2">
      <c r="A491" s="15" t="s">
        <v>137</v>
      </c>
      <c r="B491" s="15" t="s">
        <v>1186</v>
      </c>
      <c r="C491" s="15" t="s">
        <v>14</v>
      </c>
      <c r="D491" s="15" t="s">
        <v>43</v>
      </c>
      <c r="E491" s="15" t="s">
        <v>16</v>
      </c>
      <c r="F491" s="15" t="s">
        <v>28</v>
      </c>
      <c r="G491" s="15" t="s">
        <v>24</v>
      </c>
      <c r="H491" s="15">
        <v>39</v>
      </c>
      <c r="I491" s="17">
        <v>43804</v>
      </c>
      <c r="J491" s="15">
        <v>254057</v>
      </c>
      <c r="K491" s="15">
        <v>0.39</v>
      </c>
      <c r="L491" s="15" t="s">
        <v>33</v>
      </c>
      <c r="M491" s="15" t="s">
        <v>74</v>
      </c>
      <c r="N491" s="17" t="s">
        <v>21</v>
      </c>
      <c r="O491" s="18" t="str">
        <f t="shared" si="49"/>
        <v>Active</v>
      </c>
      <c r="P491" s="19">
        <f t="shared" si="50"/>
        <v>1</v>
      </c>
      <c r="Q491" s="20">
        <f t="shared" si="51"/>
        <v>99082.23000000001</v>
      </c>
      <c r="R491" s="20">
        <f t="shared" si="52"/>
        <v>353139.23</v>
      </c>
      <c r="S491" s="19">
        <f t="shared" si="53"/>
        <v>2019</v>
      </c>
      <c r="T491" s="19">
        <f t="shared" si="54"/>
        <v>49</v>
      </c>
      <c r="U491" s="21" t="str">
        <f t="shared" si="55"/>
        <v>Thursday</v>
      </c>
    </row>
    <row r="492" spans="1:21" x14ac:dyDescent="0.2">
      <c r="A492" s="15" t="s">
        <v>1187</v>
      </c>
      <c r="B492" s="15" t="s">
        <v>1188</v>
      </c>
      <c r="C492" s="15" t="s">
        <v>83</v>
      </c>
      <c r="D492" s="15" t="s">
        <v>23</v>
      </c>
      <c r="E492" s="15" t="s">
        <v>36</v>
      </c>
      <c r="F492" s="15" t="s">
        <v>17</v>
      </c>
      <c r="G492" s="15" t="s">
        <v>51</v>
      </c>
      <c r="H492" s="15">
        <v>58</v>
      </c>
      <c r="I492" s="17">
        <v>40463</v>
      </c>
      <c r="J492" s="15">
        <v>43001</v>
      </c>
      <c r="K492" s="15">
        <v>0</v>
      </c>
      <c r="L492" s="15" t="s">
        <v>19</v>
      </c>
      <c r="M492" s="15" t="s">
        <v>25</v>
      </c>
      <c r="N492" s="17" t="s">
        <v>21</v>
      </c>
      <c r="O492" s="18" t="str">
        <f t="shared" si="49"/>
        <v>Active</v>
      </c>
      <c r="P492" s="19">
        <f t="shared" si="50"/>
        <v>1</v>
      </c>
      <c r="Q492" s="20">
        <f t="shared" si="51"/>
        <v>0</v>
      </c>
      <c r="R492" s="20">
        <f t="shared" si="52"/>
        <v>43001</v>
      </c>
      <c r="S492" s="19">
        <f t="shared" si="53"/>
        <v>2010</v>
      </c>
      <c r="T492" s="19">
        <f t="shared" si="54"/>
        <v>42</v>
      </c>
      <c r="U492" s="21" t="str">
        <f t="shared" si="55"/>
        <v>Tuesday</v>
      </c>
    </row>
    <row r="493" spans="1:21" x14ac:dyDescent="0.2">
      <c r="A493" s="15" t="s">
        <v>375</v>
      </c>
      <c r="B493" s="15" t="s">
        <v>1189</v>
      </c>
      <c r="C493" s="15" t="s">
        <v>56</v>
      </c>
      <c r="D493" s="15" t="s">
        <v>27</v>
      </c>
      <c r="E493" s="15" t="s">
        <v>36</v>
      </c>
      <c r="F493" s="15" t="s">
        <v>28</v>
      </c>
      <c r="G493" s="15" t="s">
        <v>51</v>
      </c>
      <c r="H493" s="15">
        <v>60</v>
      </c>
      <c r="I493" s="17">
        <v>36010</v>
      </c>
      <c r="J493" s="15">
        <v>85120</v>
      </c>
      <c r="K493" s="15">
        <v>0.09</v>
      </c>
      <c r="L493" s="15" t="s">
        <v>19</v>
      </c>
      <c r="M493" s="15" t="s">
        <v>63</v>
      </c>
      <c r="N493" s="17" t="s">
        <v>21</v>
      </c>
      <c r="O493" s="18" t="str">
        <f t="shared" si="49"/>
        <v>Active</v>
      </c>
      <c r="P493" s="19">
        <f t="shared" si="50"/>
        <v>1</v>
      </c>
      <c r="Q493" s="20">
        <f t="shared" si="51"/>
        <v>7660.7999999999993</v>
      </c>
      <c r="R493" s="20">
        <f t="shared" si="52"/>
        <v>92780.800000000003</v>
      </c>
      <c r="S493" s="19">
        <f t="shared" si="53"/>
        <v>1998</v>
      </c>
      <c r="T493" s="19">
        <f t="shared" si="54"/>
        <v>32</v>
      </c>
      <c r="U493" s="21" t="str">
        <f t="shared" si="55"/>
        <v>Monday</v>
      </c>
    </row>
    <row r="494" spans="1:21" x14ac:dyDescent="0.2">
      <c r="A494" s="15" t="s">
        <v>1190</v>
      </c>
      <c r="B494" s="15" t="s">
        <v>1191</v>
      </c>
      <c r="C494" s="15" t="s">
        <v>83</v>
      </c>
      <c r="D494" s="15" t="s">
        <v>23</v>
      </c>
      <c r="E494" s="15" t="s">
        <v>36</v>
      </c>
      <c r="F494" s="15" t="s">
        <v>28</v>
      </c>
      <c r="G494" s="15" t="s">
        <v>51</v>
      </c>
      <c r="H494" s="15">
        <v>34</v>
      </c>
      <c r="I494" s="17">
        <v>42219</v>
      </c>
      <c r="J494" s="15">
        <v>52200</v>
      </c>
      <c r="K494" s="15">
        <v>0</v>
      </c>
      <c r="L494" s="15" t="s">
        <v>19</v>
      </c>
      <c r="M494" s="15" t="s">
        <v>29</v>
      </c>
      <c r="N494" s="17" t="s">
        <v>21</v>
      </c>
      <c r="O494" s="18" t="str">
        <f t="shared" si="49"/>
        <v>Active</v>
      </c>
      <c r="P494" s="19">
        <f t="shared" si="50"/>
        <v>1</v>
      </c>
      <c r="Q494" s="20">
        <f t="shared" si="51"/>
        <v>0</v>
      </c>
      <c r="R494" s="20">
        <f t="shared" si="52"/>
        <v>52200</v>
      </c>
      <c r="S494" s="19">
        <f t="shared" si="53"/>
        <v>2015</v>
      </c>
      <c r="T494" s="19">
        <f t="shared" si="54"/>
        <v>32</v>
      </c>
      <c r="U494" s="21" t="str">
        <f t="shared" si="55"/>
        <v>Monday</v>
      </c>
    </row>
    <row r="495" spans="1:21" x14ac:dyDescent="0.2">
      <c r="A495" s="15" t="s">
        <v>1192</v>
      </c>
      <c r="B495" s="15" t="s">
        <v>1193</v>
      </c>
      <c r="C495" s="15" t="s">
        <v>61</v>
      </c>
      <c r="D495" s="15" t="s">
        <v>23</v>
      </c>
      <c r="E495" s="15" t="s">
        <v>32</v>
      </c>
      <c r="F495" s="15" t="s">
        <v>17</v>
      </c>
      <c r="G495" s="15" t="s">
        <v>18</v>
      </c>
      <c r="H495" s="15">
        <v>60</v>
      </c>
      <c r="I495" s="17">
        <v>39739</v>
      </c>
      <c r="J495" s="15">
        <v>150855</v>
      </c>
      <c r="K495" s="15">
        <v>0.11</v>
      </c>
      <c r="L495" s="15" t="s">
        <v>19</v>
      </c>
      <c r="M495" s="15" t="s">
        <v>39</v>
      </c>
      <c r="N495" s="17" t="s">
        <v>21</v>
      </c>
      <c r="O495" s="18" t="str">
        <f t="shared" si="49"/>
        <v>Active</v>
      </c>
      <c r="P495" s="19">
        <f t="shared" si="50"/>
        <v>1</v>
      </c>
      <c r="Q495" s="20">
        <f t="shared" si="51"/>
        <v>16594.05</v>
      </c>
      <c r="R495" s="20">
        <f t="shared" si="52"/>
        <v>167449.04999999999</v>
      </c>
      <c r="S495" s="19">
        <f t="shared" si="53"/>
        <v>2008</v>
      </c>
      <c r="T495" s="19">
        <f t="shared" si="54"/>
        <v>42</v>
      </c>
      <c r="U495" s="21" t="str">
        <f t="shared" si="55"/>
        <v>Saturday</v>
      </c>
    </row>
    <row r="496" spans="1:21" x14ac:dyDescent="0.2">
      <c r="A496" s="15" t="s">
        <v>1194</v>
      </c>
      <c r="B496" s="15" t="s">
        <v>1195</v>
      </c>
      <c r="C496" s="15" t="s">
        <v>26</v>
      </c>
      <c r="D496" s="15" t="s">
        <v>27</v>
      </c>
      <c r="E496" s="15" t="s">
        <v>36</v>
      </c>
      <c r="F496" s="15" t="s">
        <v>17</v>
      </c>
      <c r="G496" s="15" t="s">
        <v>51</v>
      </c>
      <c r="H496" s="15">
        <v>53</v>
      </c>
      <c r="I496" s="17">
        <v>38188</v>
      </c>
      <c r="J496" s="15">
        <v>65702</v>
      </c>
      <c r="K496" s="15">
        <v>0</v>
      </c>
      <c r="L496" s="15" t="s">
        <v>19</v>
      </c>
      <c r="M496" s="15" t="s">
        <v>29</v>
      </c>
      <c r="N496" s="17" t="s">
        <v>21</v>
      </c>
      <c r="O496" s="18" t="str">
        <f t="shared" si="49"/>
        <v>Active</v>
      </c>
      <c r="P496" s="19">
        <f t="shared" si="50"/>
        <v>1</v>
      </c>
      <c r="Q496" s="20">
        <f t="shared" si="51"/>
        <v>0</v>
      </c>
      <c r="R496" s="20">
        <f t="shared" si="52"/>
        <v>65702</v>
      </c>
      <c r="S496" s="19">
        <f t="shared" si="53"/>
        <v>2004</v>
      </c>
      <c r="T496" s="19">
        <f t="shared" si="54"/>
        <v>30</v>
      </c>
      <c r="U496" s="21" t="str">
        <f t="shared" si="55"/>
        <v>Tuesday</v>
      </c>
    </row>
    <row r="497" spans="1:21" x14ac:dyDescent="0.2">
      <c r="A497" s="15" t="s">
        <v>1196</v>
      </c>
      <c r="B497" s="15" t="s">
        <v>1197</v>
      </c>
      <c r="C497" s="15" t="s">
        <v>40</v>
      </c>
      <c r="D497" s="15" t="s">
        <v>15</v>
      </c>
      <c r="E497" s="15" t="s">
        <v>32</v>
      </c>
      <c r="F497" s="15" t="s">
        <v>28</v>
      </c>
      <c r="G497" s="15" t="s">
        <v>24</v>
      </c>
      <c r="H497" s="15">
        <v>58</v>
      </c>
      <c r="I497" s="17">
        <v>39367</v>
      </c>
      <c r="J497" s="15">
        <v>162038</v>
      </c>
      <c r="K497" s="15">
        <v>0.24</v>
      </c>
      <c r="L497" s="15" t="s">
        <v>33</v>
      </c>
      <c r="M497" s="15" t="s">
        <v>80</v>
      </c>
      <c r="N497" s="17" t="s">
        <v>21</v>
      </c>
      <c r="O497" s="18" t="str">
        <f t="shared" si="49"/>
        <v>Active</v>
      </c>
      <c r="P497" s="19">
        <f t="shared" si="50"/>
        <v>1</v>
      </c>
      <c r="Q497" s="20">
        <f t="shared" si="51"/>
        <v>38889.119999999995</v>
      </c>
      <c r="R497" s="20">
        <f t="shared" si="52"/>
        <v>200927.12</v>
      </c>
      <c r="S497" s="19">
        <f t="shared" si="53"/>
        <v>2007</v>
      </c>
      <c r="T497" s="19">
        <f t="shared" si="54"/>
        <v>41</v>
      </c>
      <c r="U497" s="21" t="str">
        <f t="shared" si="55"/>
        <v>Friday</v>
      </c>
    </row>
    <row r="498" spans="1:21" x14ac:dyDescent="0.2">
      <c r="A498" s="15" t="s">
        <v>1198</v>
      </c>
      <c r="B498" s="15" t="s">
        <v>1199</v>
      </c>
      <c r="C498" s="15" t="s">
        <v>61</v>
      </c>
      <c r="D498" s="15" t="s">
        <v>43</v>
      </c>
      <c r="E498" s="15" t="s">
        <v>16</v>
      </c>
      <c r="F498" s="15" t="s">
        <v>17</v>
      </c>
      <c r="G498" s="15" t="s">
        <v>24</v>
      </c>
      <c r="H498" s="15">
        <v>25</v>
      </c>
      <c r="I498" s="17">
        <v>43930</v>
      </c>
      <c r="J498" s="15">
        <v>157057</v>
      </c>
      <c r="K498" s="15">
        <v>0.1</v>
      </c>
      <c r="L498" s="15" t="s">
        <v>19</v>
      </c>
      <c r="M498" s="15" t="s">
        <v>29</v>
      </c>
      <c r="N498" s="17" t="s">
        <v>21</v>
      </c>
      <c r="O498" s="18" t="str">
        <f t="shared" si="49"/>
        <v>Active</v>
      </c>
      <c r="P498" s="19">
        <f t="shared" si="50"/>
        <v>1</v>
      </c>
      <c r="Q498" s="20">
        <f t="shared" si="51"/>
        <v>15705.7</v>
      </c>
      <c r="R498" s="20">
        <f t="shared" si="52"/>
        <v>172762.7</v>
      </c>
      <c r="S498" s="19">
        <f t="shared" si="53"/>
        <v>2020</v>
      </c>
      <c r="T498" s="19">
        <f t="shared" si="54"/>
        <v>15</v>
      </c>
      <c r="U498" s="21" t="str">
        <f t="shared" si="55"/>
        <v>Thursday</v>
      </c>
    </row>
    <row r="499" spans="1:21" x14ac:dyDescent="0.2">
      <c r="A499" s="15" t="s">
        <v>1200</v>
      </c>
      <c r="B499" s="15" t="s">
        <v>1201</v>
      </c>
      <c r="C499" s="15" t="s">
        <v>62</v>
      </c>
      <c r="D499" s="15" t="s">
        <v>27</v>
      </c>
      <c r="E499" s="15" t="s">
        <v>16</v>
      </c>
      <c r="F499" s="15" t="s">
        <v>28</v>
      </c>
      <c r="G499" s="15" t="s">
        <v>18</v>
      </c>
      <c r="H499" s="15">
        <v>46</v>
      </c>
      <c r="I499" s="17">
        <v>44419</v>
      </c>
      <c r="J499" s="15">
        <v>127559</v>
      </c>
      <c r="K499" s="15">
        <v>0.1</v>
      </c>
      <c r="L499" s="15" t="s">
        <v>19</v>
      </c>
      <c r="M499" s="15" t="s">
        <v>25</v>
      </c>
      <c r="N499" s="17" t="s">
        <v>21</v>
      </c>
      <c r="O499" s="18" t="str">
        <f t="shared" si="49"/>
        <v>Active</v>
      </c>
      <c r="P499" s="19">
        <f t="shared" si="50"/>
        <v>1</v>
      </c>
      <c r="Q499" s="20">
        <f t="shared" si="51"/>
        <v>12755.900000000001</v>
      </c>
      <c r="R499" s="20">
        <f t="shared" si="52"/>
        <v>140314.9</v>
      </c>
      <c r="S499" s="19">
        <f t="shared" si="53"/>
        <v>2021</v>
      </c>
      <c r="T499" s="19">
        <f t="shared" si="54"/>
        <v>33</v>
      </c>
      <c r="U499" s="21" t="str">
        <f t="shared" si="55"/>
        <v>Wednesday</v>
      </c>
    </row>
    <row r="500" spans="1:21" x14ac:dyDescent="0.2">
      <c r="A500" s="15" t="s">
        <v>1202</v>
      </c>
      <c r="B500" s="15" t="s">
        <v>1203</v>
      </c>
      <c r="C500" s="15" t="s">
        <v>129</v>
      </c>
      <c r="D500" s="15" t="s">
        <v>31</v>
      </c>
      <c r="E500" s="15" t="s">
        <v>32</v>
      </c>
      <c r="F500" s="15" t="s">
        <v>17</v>
      </c>
      <c r="G500" s="15" t="s">
        <v>18</v>
      </c>
      <c r="H500" s="15">
        <v>39</v>
      </c>
      <c r="I500" s="17">
        <v>43536</v>
      </c>
      <c r="J500" s="15">
        <v>62644</v>
      </c>
      <c r="K500" s="15">
        <v>0</v>
      </c>
      <c r="L500" s="15" t="s">
        <v>19</v>
      </c>
      <c r="M500" s="15" t="s">
        <v>63</v>
      </c>
      <c r="N500" s="17" t="s">
        <v>21</v>
      </c>
      <c r="O500" s="18" t="str">
        <f t="shared" si="49"/>
        <v>Active</v>
      </c>
      <c r="P500" s="19">
        <f t="shared" si="50"/>
        <v>1</v>
      </c>
      <c r="Q500" s="20">
        <f t="shared" si="51"/>
        <v>0</v>
      </c>
      <c r="R500" s="20">
        <f t="shared" si="52"/>
        <v>62644</v>
      </c>
      <c r="S500" s="19">
        <f t="shared" si="53"/>
        <v>2019</v>
      </c>
      <c r="T500" s="19">
        <f t="shared" si="54"/>
        <v>11</v>
      </c>
      <c r="U500" s="21" t="str">
        <f t="shared" si="55"/>
        <v>Tuesday</v>
      </c>
    </row>
    <row r="501" spans="1:21" x14ac:dyDescent="0.2">
      <c r="A501" s="15" t="s">
        <v>374</v>
      </c>
      <c r="B501" s="15" t="s">
        <v>265</v>
      </c>
      <c r="C501" s="15" t="s">
        <v>71</v>
      </c>
      <c r="D501" s="15" t="s">
        <v>27</v>
      </c>
      <c r="E501" s="15" t="s">
        <v>36</v>
      </c>
      <c r="F501" s="15" t="s">
        <v>28</v>
      </c>
      <c r="G501" s="15" t="s">
        <v>24</v>
      </c>
      <c r="H501" s="15">
        <v>50</v>
      </c>
      <c r="I501" s="17">
        <v>36956</v>
      </c>
      <c r="J501" s="15">
        <v>73907</v>
      </c>
      <c r="K501" s="15">
        <v>0</v>
      </c>
      <c r="L501" s="15" t="s">
        <v>33</v>
      </c>
      <c r="M501" s="15" t="s">
        <v>74</v>
      </c>
      <c r="N501" s="17" t="s">
        <v>21</v>
      </c>
      <c r="O501" s="18" t="str">
        <f t="shared" si="49"/>
        <v>Active</v>
      </c>
      <c r="P501" s="19">
        <f t="shared" si="50"/>
        <v>1</v>
      </c>
      <c r="Q501" s="20">
        <f t="shared" si="51"/>
        <v>0</v>
      </c>
      <c r="R501" s="20">
        <f t="shared" si="52"/>
        <v>73907</v>
      </c>
      <c r="S501" s="19">
        <f t="shared" si="53"/>
        <v>2001</v>
      </c>
      <c r="T501" s="19">
        <f t="shared" si="54"/>
        <v>10</v>
      </c>
      <c r="U501" s="21" t="str">
        <f t="shared" si="55"/>
        <v>Tuesday</v>
      </c>
    </row>
    <row r="502" spans="1:21" x14ac:dyDescent="0.2">
      <c r="A502" s="15" t="s">
        <v>143</v>
      </c>
      <c r="B502" s="15" t="s">
        <v>1204</v>
      </c>
      <c r="C502" s="15" t="s">
        <v>42</v>
      </c>
      <c r="D502" s="15" t="s">
        <v>65</v>
      </c>
      <c r="E502" s="15" t="s">
        <v>36</v>
      </c>
      <c r="F502" s="15" t="s">
        <v>17</v>
      </c>
      <c r="G502" s="15" t="s">
        <v>18</v>
      </c>
      <c r="H502" s="15">
        <v>56</v>
      </c>
      <c r="I502" s="17">
        <v>43169</v>
      </c>
      <c r="J502" s="15">
        <v>90040</v>
      </c>
      <c r="K502" s="15">
        <v>0</v>
      </c>
      <c r="L502" s="15" t="s">
        <v>19</v>
      </c>
      <c r="M502" s="15" t="s">
        <v>20</v>
      </c>
      <c r="N502" s="17" t="s">
        <v>21</v>
      </c>
      <c r="O502" s="18" t="str">
        <f t="shared" si="49"/>
        <v>Active</v>
      </c>
      <c r="P502" s="19">
        <f t="shared" si="50"/>
        <v>1</v>
      </c>
      <c r="Q502" s="20">
        <f t="shared" si="51"/>
        <v>0</v>
      </c>
      <c r="R502" s="20">
        <f t="shared" si="52"/>
        <v>90040</v>
      </c>
      <c r="S502" s="19">
        <f t="shared" si="53"/>
        <v>2018</v>
      </c>
      <c r="T502" s="19">
        <f t="shared" si="54"/>
        <v>10</v>
      </c>
      <c r="U502" s="21" t="str">
        <f t="shared" si="55"/>
        <v>Saturday</v>
      </c>
    </row>
    <row r="503" spans="1:21" x14ac:dyDescent="0.2">
      <c r="A503" s="15" t="s">
        <v>1205</v>
      </c>
      <c r="B503" s="15" t="s">
        <v>1206</v>
      </c>
      <c r="C503" s="15" t="s">
        <v>86</v>
      </c>
      <c r="D503" s="15" t="s">
        <v>31</v>
      </c>
      <c r="E503" s="15" t="s">
        <v>36</v>
      </c>
      <c r="F503" s="15" t="s">
        <v>17</v>
      </c>
      <c r="G503" s="15" t="s">
        <v>51</v>
      </c>
      <c r="H503" s="15">
        <v>30</v>
      </c>
      <c r="I503" s="17">
        <v>42516</v>
      </c>
      <c r="J503" s="15">
        <v>91134</v>
      </c>
      <c r="K503" s="15">
        <v>0</v>
      </c>
      <c r="L503" s="15" t="s">
        <v>52</v>
      </c>
      <c r="M503" s="15" t="s">
        <v>53</v>
      </c>
      <c r="N503" s="17" t="s">
        <v>21</v>
      </c>
      <c r="O503" s="18" t="str">
        <f t="shared" si="49"/>
        <v>Active</v>
      </c>
      <c r="P503" s="19">
        <f t="shared" si="50"/>
        <v>1</v>
      </c>
      <c r="Q503" s="20">
        <f t="shared" si="51"/>
        <v>0</v>
      </c>
      <c r="R503" s="20">
        <f t="shared" si="52"/>
        <v>91134</v>
      </c>
      <c r="S503" s="19">
        <f t="shared" si="53"/>
        <v>2016</v>
      </c>
      <c r="T503" s="19">
        <f t="shared" si="54"/>
        <v>22</v>
      </c>
      <c r="U503" s="21" t="str">
        <f t="shared" si="55"/>
        <v>Thursday</v>
      </c>
    </row>
    <row r="504" spans="1:21" x14ac:dyDescent="0.2">
      <c r="A504" s="15" t="s">
        <v>1207</v>
      </c>
      <c r="B504" s="15" t="s">
        <v>1208</v>
      </c>
      <c r="C504" s="15" t="s">
        <v>14</v>
      </c>
      <c r="D504" s="15" t="s">
        <v>23</v>
      </c>
      <c r="E504" s="15" t="s">
        <v>44</v>
      </c>
      <c r="F504" s="15" t="s">
        <v>17</v>
      </c>
      <c r="G504" s="15" t="s">
        <v>24</v>
      </c>
      <c r="H504" s="15">
        <v>45</v>
      </c>
      <c r="I504" s="17">
        <v>44461</v>
      </c>
      <c r="J504" s="15">
        <v>201396</v>
      </c>
      <c r="K504" s="15">
        <v>0.32</v>
      </c>
      <c r="L504" s="15" t="s">
        <v>19</v>
      </c>
      <c r="M504" s="15" t="s">
        <v>45</v>
      </c>
      <c r="N504" s="17" t="s">
        <v>21</v>
      </c>
      <c r="O504" s="18" t="str">
        <f t="shared" si="49"/>
        <v>Active</v>
      </c>
      <c r="P504" s="19">
        <f t="shared" si="50"/>
        <v>1</v>
      </c>
      <c r="Q504" s="20">
        <f t="shared" si="51"/>
        <v>64446.720000000001</v>
      </c>
      <c r="R504" s="20">
        <f t="shared" si="52"/>
        <v>265842.71999999997</v>
      </c>
      <c r="S504" s="19">
        <f t="shared" si="53"/>
        <v>2021</v>
      </c>
      <c r="T504" s="19">
        <f t="shared" si="54"/>
        <v>39</v>
      </c>
      <c r="U504" s="21" t="str">
        <f t="shared" si="55"/>
        <v>Wednesday</v>
      </c>
    </row>
    <row r="505" spans="1:21" x14ac:dyDescent="0.2">
      <c r="A505" s="15" t="s">
        <v>1209</v>
      </c>
      <c r="B505" s="15" t="s">
        <v>401</v>
      </c>
      <c r="C505" s="15" t="s">
        <v>68</v>
      </c>
      <c r="D505" s="15" t="s">
        <v>65</v>
      </c>
      <c r="E505" s="15" t="s">
        <v>32</v>
      </c>
      <c r="F505" s="15" t="s">
        <v>17</v>
      </c>
      <c r="G505" s="15" t="s">
        <v>24</v>
      </c>
      <c r="H505" s="15">
        <v>55</v>
      </c>
      <c r="I505" s="17">
        <v>40899</v>
      </c>
      <c r="J505" s="15">
        <v>54733</v>
      </c>
      <c r="K505" s="15">
        <v>0</v>
      </c>
      <c r="L505" s="15" t="s">
        <v>33</v>
      </c>
      <c r="M505" s="15" t="s">
        <v>80</v>
      </c>
      <c r="N505" s="17" t="s">
        <v>21</v>
      </c>
      <c r="O505" s="18" t="str">
        <f t="shared" si="49"/>
        <v>Active</v>
      </c>
      <c r="P505" s="19">
        <f t="shared" si="50"/>
        <v>1</v>
      </c>
      <c r="Q505" s="20">
        <f t="shared" si="51"/>
        <v>0</v>
      </c>
      <c r="R505" s="20">
        <f t="shared" si="52"/>
        <v>54733</v>
      </c>
      <c r="S505" s="19">
        <f t="shared" si="53"/>
        <v>2011</v>
      </c>
      <c r="T505" s="19">
        <f t="shared" si="54"/>
        <v>52</v>
      </c>
      <c r="U505" s="21" t="str">
        <f t="shared" si="55"/>
        <v>Thursday</v>
      </c>
    </row>
    <row r="506" spans="1:21" x14ac:dyDescent="0.2">
      <c r="A506" s="15" t="s">
        <v>1210</v>
      </c>
      <c r="B506" s="15" t="s">
        <v>1211</v>
      </c>
      <c r="C506" s="15" t="s">
        <v>98</v>
      </c>
      <c r="D506" s="15" t="s">
        <v>27</v>
      </c>
      <c r="E506" s="15" t="s">
        <v>32</v>
      </c>
      <c r="F506" s="15" t="s">
        <v>28</v>
      </c>
      <c r="G506" s="15" t="s">
        <v>47</v>
      </c>
      <c r="H506" s="15">
        <v>28</v>
      </c>
      <c r="I506" s="17">
        <v>43633</v>
      </c>
      <c r="J506" s="15">
        <v>65341</v>
      </c>
      <c r="K506" s="15">
        <v>0</v>
      </c>
      <c r="L506" s="15" t="s">
        <v>19</v>
      </c>
      <c r="M506" s="15" t="s">
        <v>45</v>
      </c>
      <c r="N506" s="17">
        <v>44662</v>
      </c>
      <c r="O506" s="18" t="str">
        <f t="shared" si="49"/>
        <v>Non-Active</v>
      </c>
      <c r="P506" s="19">
        <f t="shared" si="50"/>
        <v>0</v>
      </c>
      <c r="Q506" s="20">
        <f t="shared" si="51"/>
        <v>0</v>
      </c>
      <c r="R506" s="20">
        <f t="shared" si="52"/>
        <v>65341</v>
      </c>
      <c r="S506" s="19">
        <f t="shared" si="53"/>
        <v>2019</v>
      </c>
      <c r="T506" s="19">
        <f t="shared" si="54"/>
        <v>25</v>
      </c>
      <c r="U506" s="21" t="str">
        <f t="shared" si="55"/>
        <v>Monday</v>
      </c>
    </row>
    <row r="507" spans="1:21" x14ac:dyDescent="0.2">
      <c r="A507" s="15" t="s">
        <v>273</v>
      </c>
      <c r="B507" s="15" t="s">
        <v>1212</v>
      </c>
      <c r="C507" s="15" t="s">
        <v>61</v>
      </c>
      <c r="D507" s="15" t="s">
        <v>15</v>
      </c>
      <c r="E507" s="15" t="s">
        <v>32</v>
      </c>
      <c r="F507" s="15" t="s">
        <v>17</v>
      </c>
      <c r="G507" s="15" t="s">
        <v>47</v>
      </c>
      <c r="H507" s="15">
        <v>59</v>
      </c>
      <c r="I507" s="17">
        <v>43400</v>
      </c>
      <c r="J507" s="15">
        <v>139208</v>
      </c>
      <c r="K507" s="15">
        <v>0.11</v>
      </c>
      <c r="L507" s="15" t="s">
        <v>19</v>
      </c>
      <c r="M507" s="15" t="s">
        <v>25</v>
      </c>
      <c r="N507" s="17" t="s">
        <v>21</v>
      </c>
      <c r="O507" s="18" t="str">
        <f t="shared" si="49"/>
        <v>Active</v>
      </c>
      <c r="P507" s="19">
        <f t="shared" si="50"/>
        <v>1</v>
      </c>
      <c r="Q507" s="20">
        <f t="shared" si="51"/>
        <v>15312.88</v>
      </c>
      <c r="R507" s="20">
        <f t="shared" si="52"/>
        <v>154520.88</v>
      </c>
      <c r="S507" s="19">
        <f t="shared" si="53"/>
        <v>2018</v>
      </c>
      <c r="T507" s="19">
        <f t="shared" si="54"/>
        <v>43</v>
      </c>
      <c r="U507" s="21" t="str">
        <f t="shared" si="55"/>
        <v>Saturday</v>
      </c>
    </row>
    <row r="508" spans="1:21" x14ac:dyDescent="0.2">
      <c r="A508" s="15" t="s">
        <v>1213</v>
      </c>
      <c r="B508" s="15" t="s">
        <v>1214</v>
      </c>
      <c r="C508" s="15" t="s">
        <v>42</v>
      </c>
      <c r="D508" s="15" t="s">
        <v>50</v>
      </c>
      <c r="E508" s="15" t="s">
        <v>44</v>
      </c>
      <c r="F508" s="15" t="s">
        <v>28</v>
      </c>
      <c r="G508" s="15" t="s">
        <v>24</v>
      </c>
      <c r="H508" s="15">
        <v>63</v>
      </c>
      <c r="I508" s="17">
        <v>43171</v>
      </c>
      <c r="J508" s="15">
        <v>73200</v>
      </c>
      <c r="K508" s="15">
        <v>0</v>
      </c>
      <c r="L508" s="15" t="s">
        <v>33</v>
      </c>
      <c r="M508" s="15" t="s">
        <v>74</v>
      </c>
      <c r="N508" s="17" t="s">
        <v>21</v>
      </c>
      <c r="O508" s="18" t="str">
        <f t="shared" si="49"/>
        <v>Active</v>
      </c>
      <c r="P508" s="19">
        <f t="shared" si="50"/>
        <v>1</v>
      </c>
      <c r="Q508" s="20">
        <f t="shared" si="51"/>
        <v>0</v>
      </c>
      <c r="R508" s="20">
        <f t="shared" si="52"/>
        <v>73200</v>
      </c>
      <c r="S508" s="19">
        <f t="shared" si="53"/>
        <v>2018</v>
      </c>
      <c r="T508" s="19">
        <f t="shared" si="54"/>
        <v>11</v>
      </c>
      <c r="U508" s="21" t="str">
        <f t="shared" si="55"/>
        <v>Monday</v>
      </c>
    </row>
    <row r="509" spans="1:21" x14ac:dyDescent="0.2">
      <c r="A509" s="15" t="s">
        <v>1215</v>
      </c>
      <c r="B509" s="15" t="s">
        <v>1216</v>
      </c>
      <c r="C509" s="15" t="s">
        <v>62</v>
      </c>
      <c r="D509" s="15" t="s">
        <v>65</v>
      </c>
      <c r="E509" s="15" t="s">
        <v>44</v>
      </c>
      <c r="F509" s="15" t="s">
        <v>17</v>
      </c>
      <c r="G509" s="15" t="s">
        <v>51</v>
      </c>
      <c r="H509" s="15">
        <v>46</v>
      </c>
      <c r="I509" s="17">
        <v>40292</v>
      </c>
      <c r="J509" s="15">
        <v>102636</v>
      </c>
      <c r="K509" s="15">
        <v>0.06</v>
      </c>
      <c r="L509" s="15" t="s">
        <v>19</v>
      </c>
      <c r="M509" s="15" t="s">
        <v>63</v>
      </c>
      <c r="N509" s="17" t="s">
        <v>21</v>
      </c>
      <c r="O509" s="18" t="str">
        <f t="shared" si="49"/>
        <v>Active</v>
      </c>
      <c r="P509" s="19">
        <f t="shared" si="50"/>
        <v>1</v>
      </c>
      <c r="Q509" s="20">
        <f t="shared" si="51"/>
        <v>6158.16</v>
      </c>
      <c r="R509" s="20">
        <f t="shared" si="52"/>
        <v>108794.16</v>
      </c>
      <c r="S509" s="19">
        <f t="shared" si="53"/>
        <v>2010</v>
      </c>
      <c r="T509" s="19">
        <f t="shared" si="54"/>
        <v>17</v>
      </c>
      <c r="U509" s="21" t="str">
        <f t="shared" si="55"/>
        <v>Saturday</v>
      </c>
    </row>
    <row r="510" spans="1:21" x14ac:dyDescent="0.2">
      <c r="A510" s="15" t="s">
        <v>1217</v>
      </c>
      <c r="B510" s="15" t="s">
        <v>1218</v>
      </c>
      <c r="C510" s="15" t="s">
        <v>49</v>
      </c>
      <c r="D510" s="15" t="s">
        <v>50</v>
      </c>
      <c r="E510" s="15" t="s">
        <v>44</v>
      </c>
      <c r="F510" s="15" t="s">
        <v>17</v>
      </c>
      <c r="G510" s="15" t="s">
        <v>51</v>
      </c>
      <c r="H510" s="15">
        <v>26</v>
      </c>
      <c r="I510" s="17">
        <v>44236</v>
      </c>
      <c r="J510" s="15">
        <v>87427</v>
      </c>
      <c r="K510" s="15">
        <v>0</v>
      </c>
      <c r="L510" s="15" t="s">
        <v>52</v>
      </c>
      <c r="M510" s="15" t="s">
        <v>53</v>
      </c>
      <c r="N510" s="17" t="s">
        <v>21</v>
      </c>
      <c r="O510" s="18" t="str">
        <f t="shared" si="49"/>
        <v>Active</v>
      </c>
      <c r="P510" s="19">
        <f t="shared" si="50"/>
        <v>1</v>
      </c>
      <c r="Q510" s="20">
        <f t="shared" si="51"/>
        <v>0</v>
      </c>
      <c r="R510" s="20">
        <f t="shared" si="52"/>
        <v>87427</v>
      </c>
      <c r="S510" s="19">
        <f t="shared" si="53"/>
        <v>2021</v>
      </c>
      <c r="T510" s="19">
        <f t="shared" si="54"/>
        <v>7</v>
      </c>
      <c r="U510" s="21" t="str">
        <f t="shared" si="55"/>
        <v>Tuesday</v>
      </c>
    </row>
    <row r="511" spans="1:21" x14ac:dyDescent="0.2">
      <c r="A511" s="15" t="s">
        <v>1219</v>
      </c>
      <c r="B511" s="15" t="s">
        <v>1220</v>
      </c>
      <c r="C511" s="15" t="s">
        <v>73</v>
      </c>
      <c r="D511" s="15" t="s">
        <v>27</v>
      </c>
      <c r="E511" s="15" t="s">
        <v>16</v>
      </c>
      <c r="F511" s="15" t="s">
        <v>28</v>
      </c>
      <c r="G511" s="15" t="s">
        <v>18</v>
      </c>
      <c r="H511" s="15">
        <v>45</v>
      </c>
      <c r="I511" s="17">
        <v>43248</v>
      </c>
      <c r="J511" s="15">
        <v>49219</v>
      </c>
      <c r="K511" s="15">
        <v>0</v>
      </c>
      <c r="L511" s="15" t="s">
        <v>19</v>
      </c>
      <c r="M511" s="15" t="s">
        <v>29</v>
      </c>
      <c r="N511" s="17" t="s">
        <v>21</v>
      </c>
      <c r="O511" s="18" t="str">
        <f t="shared" si="49"/>
        <v>Active</v>
      </c>
      <c r="P511" s="19">
        <f t="shared" si="50"/>
        <v>1</v>
      </c>
      <c r="Q511" s="20">
        <f t="shared" si="51"/>
        <v>0</v>
      </c>
      <c r="R511" s="20">
        <f t="shared" si="52"/>
        <v>49219</v>
      </c>
      <c r="S511" s="19">
        <f t="shared" si="53"/>
        <v>2018</v>
      </c>
      <c r="T511" s="19">
        <f t="shared" si="54"/>
        <v>22</v>
      </c>
      <c r="U511" s="21" t="str">
        <f t="shared" si="55"/>
        <v>Monday</v>
      </c>
    </row>
    <row r="512" spans="1:21" x14ac:dyDescent="0.2">
      <c r="A512" s="15" t="s">
        <v>1221</v>
      </c>
      <c r="B512" s="15" t="s">
        <v>857</v>
      </c>
      <c r="C512" s="15" t="s">
        <v>62</v>
      </c>
      <c r="D512" s="15" t="s">
        <v>15</v>
      </c>
      <c r="E512" s="15" t="s">
        <v>36</v>
      </c>
      <c r="F512" s="15" t="s">
        <v>28</v>
      </c>
      <c r="G512" s="15" t="s">
        <v>24</v>
      </c>
      <c r="H512" s="15">
        <v>50</v>
      </c>
      <c r="I512" s="17">
        <v>43239</v>
      </c>
      <c r="J512" s="15">
        <v>106437</v>
      </c>
      <c r="K512" s="15">
        <v>7.0000000000000007E-2</v>
      </c>
      <c r="L512" s="15" t="s">
        <v>33</v>
      </c>
      <c r="M512" s="15" t="s">
        <v>80</v>
      </c>
      <c r="N512" s="17" t="s">
        <v>21</v>
      </c>
      <c r="O512" s="18" t="str">
        <f t="shared" si="49"/>
        <v>Active</v>
      </c>
      <c r="P512" s="19">
        <f t="shared" si="50"/>
        <v>1</v>
      </c>
      <c r="Q512" s="20">
        <f t="shared" si="51"/>
        <v>7450.5900000000011</v>
      </c>
      <c r="R512" s="20">
        <f t="shared" si="52"/>
        <v>113887.59</v>
      </c>
      <c r="S512" s="19">
        <f t="shared" si="53"/>
        <v>2018</v>
      </c>
      <c r="T512" s="19">
        <f t="shared" si="54"/>
        <v>20</v>
      </c>
      <c r="U512" s="21" t="str">
        <f t="shared" si="55"/>
        <v>Saturday</v>
      </c>
    </row>
    <row r="513" spans="1:21" x14ac:dyDescent="0.2">
      <c r="A513" s="15" t="s">
        <v>1222</v>
      </c>
      <c r="B513" s="15" t="s">
        <v>1223</v>
      </c>
      <c r="C513" s="15" t="s">
        <v>64</v>
      </c>
      <c r="D513" s="15" t="s">
        <v>15</v>
      </c>
      <c r="E513" s="15" t="s">
        <v>36</v>
      </c>
      <c r="F513" s="15" t="s">
        <v>28</v>
      </c>
      <c r="G513" s="15" t="s">
        <v>51</v>
      </c>
      <c r="H513" s="15">
        <v>46</v>
      </c>
      <c r="I513" s="17">
        <v>42129</v>
      </c>
      <c r="J513" s="15">
        <v>64364</v>
      </c>
      <c r="K513" s="15">
        <v>0</v>
      </c>
      <c r="L513" s="15" t="s">
        <v>52</v>
      </c>
      <c r="M513" s="15" t="s">
        <v>53</v>
      </c>
      <c r="N513" s="17" t="s">
        <v>21</v>
      </c>
      <c r="O513" s="18" t="str">
        <f t="shared" si="49"/>
        <v>Active</v>
      </c>
      <c r="P513" s="19">
        <f t="shared" si="50"/>
        <v>1</v>
      </c>
      <c r="Q513" s="20">
        <f t="shared" si="51"/>
        <v>0</v>
      </c>
      <c r="R513" s="20">
        <f t="shared" si="52"/>
        <v>64364</v>
      </c>
      <c r="S513" s="19">
        <f t="shared" si="53"/>
        <v>2015</v>
      </c>
      <c r="T513" s="19">
        <f t="shared" si="54"/>
        <v>19</v>
      </c>
      <c r="U513" s="21" t="str">
        <f t="shared" si="55"/>
        <v>Tuesday</v>
      </c>
    </row>
    <row r="514" spans="1:21" x14ac:dyDescent="0.2">
      <c r="A514" s="15" t="s">
        <v>1224</v>
      </c>
      <c r="B514" s="15" t="s">
        <v>1225</v>
      </c>
      <c r="C514" s="15" t="s">
        <v>40</v>
      </c>
      <c r="D514" s="15" t="s">
        <v>23</v>
      </c>
      <c r="E514" s="15" t="s">
        <v>36</v>
      </c>
      <c r="F514" s="15" t="s">
        <v>28</v>
      </c>
      <c r="G514" s="15" t="s">
        <v>18</v>
      </c>
      <c r="H514" s="15">
        <v>50</v>
      </c>
      <c r="I514" s="17">
        <v>44486</v>
      </c>
      <c r="J514" s="15">
        <v>172180</v>
      </c>
      <c r="K514" s="15">
        <v>0.3</v>
      </c>
      <c r="L514" s="15" t="s">
        <v>19</v>
      </c>
      <c r="M514" s="15" t="s">
        <v>29</v>
      </c>
      <c r="N514" s="17" t="s">
        <v>21</v>
      </c>
      <c r="O514" s="18" t="str">
        <f t="shared" si="49"/>
        <v>Active</v>
      </c>
      <c r="P514" s="19">
        <f t="shared" si="50"/>
        <v>1</v>
      </c>
      <c r="Q514" s="20">
        <f t="shared" si="51"/>
        <v>51654</v>
      </c>
      <c r="R514" s="20">
        <f t="shared" si="52"/>
        <v>223834</v>
      </c>
      <c r="S514" s="19">
        <f t="shared" si="53"/>
        <v>2021</v>
      </c>
      <c r="T514" s="19">
        <f t="shared" si="54"/>
        <v>43</v>
      </c>
      <c r="U514" s="21" t="str">
        <f t="shared" si="55"/>
        <v>Sunday</v>
      </c>
    </row>
    <row r="515" spans="1:21" x14ac:dyDescent="0.2">
      <c r="A515" s="15" t="s">
        <v>1226</v>
      </c>
      <c r="B515" s="15" t="s">
        <v>1227</v>
      </c>
      <c r="C515" s="15" t="s">
        <v>42</v>
      </c>
      <c r="D515" s="15" t="s">
        <v>50</v>
      </c>
      <c r="E515" s="15" t="s">
        <v>36</v>
      </c>
      <c r="F515" s="15" t="s">
        <v>17</v>
      </c>
      <c r="G515" s="15" t="s">
        <v>51</v>
      </c>
      <c r="H515" s="15">
        <v>33</v>
      </c>
      <c r="I515" s="17">
        <v>41043</v>
      </c>
      <c r="J515" s="15">
        <v>88343</v>
      </c>
      <c r="K515" s="15">
        <v>0</v>
      </c>
      <c r="L515" s="15" t="s">
        <v>52</v>
      </c>
      <c r="M515" s="15" t="s">
        <v>66</v>
      </c>
      <c r="N515" s="17" t="s">
        <v>21</v>
      </c>
      <c r="O515" s="18" t="str">
        <f t="shared" ref="O515:O578" si="56">IF(LEN(N515)&gt;0,"Non-Active","Active")</f>
        <v>Active</v>
      </c>
      <c r="P515" s="19">
        <f t="shared" ref="P515:P578" si="57">IF(O515="Non-Active",0,1)</f>
        <v>1</v>
      </c>
      <c r="Q515" s="20">
        <f t="shared" ref="Q515:Q578" si="58">J515*K515</f>
        <v>0</v>
      </c>
      <c r="R515" s="20">
        <f t="shared" ref="R515:R578" si="59">J515+Q515</f>
        <v>88343</v>
      </c>
      <c r="S515" s="19">
        <f t="shared" ref="S515:S578" si="60">YEAR(I515)</f>
        <v>2012</v>
      </c>
      <c r="T515" s="19">
        <f t="shared" ref="T515:T578" si="61">WEEKNUM(I515,1)</f>
        <v>20</v>
      </c>
      <c r="U515" s="21" t="str">
        <f t="shared" ref="U515:U578" si="62">TEXT(I515,"ddddd")</f>
        <v>Monday</v>
      </c>
    </row>
    <row r="516" spans="1:21" x14ac:dyDescent="0.2">
      <c r="A516" s="15" t="s">
        <v>1228</v>
      </c>
      <c r="B516" s="15" t="s">
        <v>1229</v>
      </c>
      <c r="C516" s="15" t="s">
        <v>88</v>
      </c>
      <c r="D516" s="15" t="s">
        <v>27</v>
      </c>
      <c r="E516" s="15" t="s">
        <v>44</v>
      </c>
      <c r="F516" s="15" t="s">
        <v>28</v>
      </c>
      <c r="G516" s="15" t="s">
        <v>51</v>
      </c>
      <c r="H516" s="15">
        <v>57</v>
      </c>
      <c r="I516" s="17">
        <v>41830</v>
      </c>
      <c r="J516" s="15">
        <v>66649</v>
      </c>
      <c r="K516" s="15">
        <v>0</v>
      </c>
      <c r="L516" s="15" t="s">
        <v>52</v>
      </c>
      <c r="M516" s="15" t="s">
        <v>66</v>
      </c>
      <c r="N516" s="17" t="s">
        <v>21</v>
      </c>
      <c r="O516" s="18" t="str">
        <f t="shared" si="56"/>
        <v>Active</v>
      </c>
      <c r="P516" s="19">
        <f t="shared" si="57"/>
        <v>1</v>
      </c>
      <c r="Q516" s="20">
        <f t="shared" si="58"/>
        <v>0</v>
      </c>
      <c r="R516" s="20">
        <f t="shared" si="59"/>
        <v>66649</v>
      </c>
      <c r="S516" s="19">
        <f t="shared" si="60"/>
        <v>2014</v>
      </c>
      <c r="T516" s="19">
        <f t="shared" si="61"/>
        <v>28</v>
      </c>
      <c r="U516" s="21" t="str">
        <f t="shared" si="62"/>
        <v>Thursday</v>
      </c>
    </row>
    <row r="517" spans="1:21" x14ac:dyDescent="0.2">
      <c r="A517" s="15" t="s">
        <v>485</v>
      </c>
      <c r="B517" s="15" t="s">
        <v>1230</v>
      </c>
      <c r="C517" s="15" t="s">
        <v>62</v>
      </c>
      <c r="D517" s="15" t="s">
        <v>15</v>
      </c>
      <c r="E517" s="15" t="s">
        <v>32</v>
      </c>
      <c r="F517" s="15" t="s">
        <v>17</v>
      </c>
      <c r="G517" s="15" t="s">
        <v>18</v>
      </c>
      <c r="H517" s="15">
        <v>48</v>
      </c>
      <c r="I517" s="17">
        <v>36272</v>
      </c>
      <c r="J517" s="15">
        <v>102847</v>
      </c>
      <c r="K517" s="15">
        <v>0.05</v>
      </c>
      <c r="L517" s="15" t="s">
        <v>19</v>
      </c>
      <c r="M517" s="15" t="s">
        <v>20</v>
      </c>
      <c r="N517" s="17" t="s">
        <v>21</v>
      </c>
      <c r="O517" s="18" t="str">
        <f t="shared" si="56"/>
        <v>Active</v>
      </c>
      <c r="P517" s="19">
        <f t="shared" si="57"/>
        <v>1</v>
      </c>
      <c r="Q517" s="20">
        <f t="shared" si="58"/>
        <v>5142.3500000000004</v>
      </c>
      <c r="R517" s="20">
        <f t="shared" si="59"/>
        <v>107989.35</v>
      </c>
      <c r="S517" s="19">
        <f t="shared" si="60"/>
        <v>1999</v>
      </c>
      <c r="T517" s="19">
        <f t="shared" si="61"/>
        <v>17</v>
      </c>
      <c r="U517" s="21" t="str">
        <f t="shared" si="62"/>
        <v>Thursday</v>
      </c>
    </row>
    <row r="518" spans="1:21" x14ac:dyDescent="0.2">
      <c r="A518" s="15" t="s">
        <v>1231</v>
      </c>
      <c r="B518" s="15" t="s">
        <v>1232</v>
      </c>
      <c r="C518" s="15" t="s">
        <v>61</v>
      </c>
      <c r="D518" s="15" t="s">
        <v>15</v>
      </c>
      <c r="E518" s="15" t="s">
        <v>36</v>
      </c>
      <c r="F518" s="15" t="s">
        <v>28</v>
      </c>
      <c r="G518" s="15" t="s">
        <v>51</v>
      </c>
      <c r="H518" s="15">
        <v>46</v>
      </c>
      <c r="I518" s="17">
        <v>40378</v>
      </c>
      <c r="J518" s="15">
        <v>134881</v>
      </c>
      <c r="K518" s="15">
        <v>0.15</v>
      </c>
      <c r="L518" s="15" t="s">
        <v>52</v>
      </c>
      <c r="M518" s="15" t="s">
        <v>81</v>
      </c>
      <c r="N518" s="17" t="s">
        <v>21</v>
      </c>
      <c r="O518" s="18" t="str">
        <f t="shared" si="56"/>
        <v>Active</v>
      </c>
      <c r="P518" s="19">
        <f t="shared" si="57"/>
        <v>1</v>
      </c>
      <c r="Q518" s="20">
        <f t="shared" si="58"/>
        <v>20232.149999999998</v>
      </c>
      <c r="R518" s="20">
        <f t="shared" si="59"/>
        <v>155113.15</v>
      </c>
      <c r="S518" s="19">
        <f t="shared" si="60"/>
        <v>2010</v>
      </c>
      <c r="T518" s="19">
        <f t="shared" si="61"/>
        <v>30</v>
      </c>
      <c r="U518" s="21" t="str">
        <f t="shared" si="62"/>
        <v>Monday</v>
      </c>
    </row>
    <row r="519" spans="1:21" x14ac:dyDescent="0.2">
      <c r="A519" s="15" t="s">
        <v>1233</v>
      </c>
      <c r="B519" s="15" t="s">
        <v>1234</v>
      </c>
      <c r="C519" s="15" t="s">
        <v>64</v>
      </c>
      <c r="D519" s="15" t="s">
        <v>43</v>
      </c>
      <c r="E519" s="15" t="s">
        <v>36</v>
      </c>
      <c r="F519" s="15" t="s">
        <v>28</v>
      </c>
      <c r="G519" s="15" t="s">
        <v>24</v>
      </c>
      <c r="H519" s="15">
        <v>52</v>
      </c>
      <c r="I519" s="17">
        <v>36303</v>
      </c>
      <c r="J519" s="15">
        <v>68807</v>
      </c>
      <c r="K519" s="15">
        <v>0</v>
      </c>
      <c r="L519" s="15" t="s">
        <v>33</v>
      </c>
      <c r="M519" s="15" t="s">
        <v>34</v>
      </c>
      <c r="N519" s="17">
        <v>42338</v>
      </c>
      <c r="O519" s="18" t="str">
        <f t="shared" si="56"/>
        <v>Non-Active</v>
      </c>
      <c r="P519" s="19">
        <f t="shared" si="57"/>
        <v>0</v>
      </c>
      <c r="Q519" s="20">
        <f t="shared" si="58"/>
        <v>0</v>
      </c>
      <c r="R519" s="20">
        <f t="shared" si="59"/>
        <v>68807</v>
      </c>
      <c r="S519" s="19">
        <f t="shared" si="60"/>
        <v>1999</v>
      </c>
      <c r="T519" s="19">
        <f t="shared" si="61"/>
        <v>22</v>
      </c>
      <c r="U519" s="21" t="str">
        <f t="shared" si="62"/>
        <v>Sunday</v>
      </c>
    </row>
    <row r="520" spans="1:21" x14ac:dyDescent="0.2">
      <c r="A520" s="15" t="s">
        <v>1235</v>
      </c>
      <c r="B520" s="15" t="s">
        <v>1236</v>
      </c>
      <c r="C520" s="15" t="s">
        <v>14</v>
      </c>
      <c r="D520" s="15" t="s">
        <v>27</v>
      </c>
      <c r="E520" s="15" t="s">
        <v>36</v>
      </c>
      <c r="F520" s="15" t="s">
        <v>28</v>
      </c>
      <c r="G520" s="15" t="s">
        <v>18</v>
      </c>
      <c r="H520" s="15">
        <v>56</v>
      </c>
      <c r="I520" s="17">
        <v>38866</v>
      </c>
      <c r="J520" s="15">
        <v>228822</v>
      </c>
      <c r="K520" s="15">
        <v>0.36</v>
      </c>
      <c r="L520" s="15" t="s">
        <v>19</v>
      </c>
      <c r="M520" s="15" t="s">
        <v>45</v>
      </c>
      <c r="N520" s="17" t="s">
        <v>21</v>
      </c>
      <c r="O520" s="18" t="str">
        <f t="shared" si="56"/>
        <v>Active</v>
      </c>
      <c r="P520" s="19">
        <f t="shared" si="57"/>
        <v>1</v>
      </c>
      <c r="Q520" s="20">
        <f t="shared" si="58"/>
        <v>82375.92</v>
      </c>
      <c r="R520" s="20">
        <f t="shared" si="59"/>
        <v>311197.92</v>
      </c>
      <c r="S520" s="19">
        <f t="shared" si="60"/>
        <v>2006</v>
      </c>
      <c r="T520" s="19">
        <f t="shared" si="61"/>
        <v>22</v>
      </c>
      <c r="U520" s="21" t="str">
        <f t="shared" si="62"/>
        <v>Monday</v>
      </c>
    </row>
    <row r="521" spans="1:21" x14ac:dyDescent="0.2">
      <c r="A521" s="15" t="s">
        <v>1237</v>
      </c>
      <c r="B521" s="15" t="s">
        <v>1238</v>
      </c>
      <c r="C521" s="15" t="s">
        <v>68</v>
      </c>
      <c r="D521" s="15" t="s">
        <v>43</v>
      </c>
      <c r="E521" s="15" t="s">
        <v>36</v>
      </c>
      <c r="F521" s="15" t="s">
        <v>28</v>
      </c>
      <c r="G521" s="15" t="s">
        <v>18</v>
      </c>
      <c r="H521" s="15">
        <v>28</v>
      </c>
      <c r="I521" s="17">
        <v>44395</v>
      </c>
      <c r="J521" s="15">
        <v>43391</v>
      </c>
      <c r="K521" s="15">
        <v>0</v>
      </c>
      <c r="L521" s="15" t="s">
        <v>19</v>
      </c>
      <c r="M521" s="15" t="s">
        <v>29</v>
      </c>
      <c r="N521" s="17" t="s">
        <v>21</v>
      </c>
      <c r="O521" s="18" t="str">
        <f t="shared" si="56"/>
        <v>Active</v>
      </c>
      <c r="P521" s="19">
        <f t="shared" si="57"/>
        <v>1</v>
      </c>
      <c r="Q521" s="20">
        <f t="shared" si="58"/>
        <v>0</v>
      </c>
      <c r="R521" s="20">
        <f t="shared" si="59"/>
        <v>43391</v>
      </c>
      <c r="S521" s="19">
        <f t="shared" si="60"/>
        <v>2021</v>
      </c>
      <c r="T521" s="19">
        <f t="shared" si="61"/>
        <v>30</v>
      </c>
      <c r="U521" s="21" t="str">
        <f t="shared" si="62"/>
        <v>Sunday</v>
      </c>
    </row>
    <row r="522" spans="1:21" x14ac:dyDescent="0.2">
      <c r="A522" s="15" t="s">
        <v>364</v>
      </c>
      <c r="B522" s="15" t="s">
        <v>1239</v>
      </c>
      <c r="C522" s="15" t="s">
        <v>30</v>
      </c>
      <c r="D522" s="15" t="s">
        <v>31</v>
      </c>
      <c r="E522" s="15" t="s">
        <v>44</v>
      </c>
      <c r="F522" s="15" t="s">
        <v>28</v>
      </c>
      <c r="G522" s="15" t="s">
        <v>24</v>
      </c>
      <c r="H522" s="15">
        <v>29</v>
      </c>
      <c r="I522" s="17">
        <v>44515</v>
      </c>
      <c r="J522" s="15">
        <v>91782</v>
      </c>
      <c r="K522" s="15">
        <v>0</v>
      </c>
      <c r="L522" s="15" t="s">
        <v>33</v>
      </c>
      <c r="M522" s="15" t="s">
        <v>80</v>
      </c>
      <c r="N522" s="17" t="s">
        <v>21</v>
      </c>
      <c r="O522" s="18" t="str">
        <f t="shared" si="56"/>
        <v>Active</v>
      </c>
      <c r="P522" s="19">
        <f t="shared" si="57"/>
        <v>1</v>
      </c>
      <c r="Q522" s="20">
        <f t="shared" si="58"/>
        <v>0</v>
      </c>
      <c r="R522" s="20">
        <f t="shared" si="59"/>
        <v>91782</v>
      </c>
      <c r="S522" s="19">
        <f t="shared" si="60"/>
        <v>2021</v>
      </c>
      <c r="T522" s="19">
        <f t="shared" si="61"/>
        <v>47</v>
      </c>
      <c r="U522" s="21" t="str">
        <f t="shared" si="62"/>
        <v>Monday</v>
      </c>
    </row>
    <row r="523" spans="1:21" x14ac:dyDescent="0.2">
      <c r="A523" s="15" t="s">
        <v>277</v>
      </c>
      <c r="B523" s="15" t="s">
        <v>1240</v>
      </c>
      <c r="C523" s="15" t="s">
        <v>14</v>
      </c>
      <c r="D523" s="15" t="s">
        <v>43</v>
      </c>
      <c r="E523" s="15" t="s">
        <v>32</v>
      </c>
      <c r="F523" s="15" t="s">
        <v>17</v>
      </c>
      <c r="G523" s="15" t="s">
        <v>24</v>
      </c>
      <c r="H523" s="15">
        <v>45</v>
      </c>
      <c r="I523" s="17">
        <v>42428</v>
      </c>
      <c r="J523" s="15">
        <v>211637</v>
      </c>
      <c r="K523" s="15">
        <v>0.31</v>
      </c>
      <c r="L523" s="15" t="s">
        <v>19</v>
      </c>
      <c r="M523" s="15" t="s">
        <v>20</v>
      </c>
      <c r="N523" s="17" t="s">
        <v>21</v>
      </c>
      <c r="O523" s="18" t="str">
        <f t="shared" si="56"/>
        <v>Active</v>
      </c>
      <c r="P523" s="19">
        <f t="shared" si="57"/>
        <v>1</v>
      </c>
      <c r="Q523" s="20">
        <f t="shared" si="58"/>
        <v>65607.47</v>
      </c>
      <c r="R523" s="20">
        <f t="shared" si="59"/>
        <v>277244.46999999997</v>
      </c>
      <c r="S523" s="19">
        <f t="shared" si="60"/>
        <v>2016</v>
      </c>
      <c r="T523" s="19">
        <f t="shared" si="61"/>
        <v>10</v>
      </c>
      <c r="U523" s="21" t="str">
        <f t="shared" si="62"/>
        <v>Sunday</v>
      </c>
    </row>
    <row r="524" spans="1:21" x14ac:dyDescent="0.2">
      <c r="A524" s="15" t="s">
        <v>391</v>
      </c>
      <c r="B524" s="15" t="s">
        <v>1241</v>
      </c>
      <c r="C524" s="15" t="s">
        <v>56</v>
      </c>
      <c r="D524" s="15" t="s">
        <v>27</v>
      </c>
      <c r="E524" s="15" t="s">
        <v>36</v>
      </c>
      <c r="F524" s="15" t="s">
        <v>28</v>
      </c>
      <c r="G524" s="15" t="s">
        <v>18</v>
      </c>
      <c r="H524" s="15">
        <v>28</v>
      </c>
      <c r="I524" s="17">
        <v>44051</v>
      </c>
      <c r="J524" s="15">
        <v>73255</v>
      </c>
      <c r="K524" s="15">
        <v>0.09</v>
      </c>
      <c r="L524" s="15" t="s">
        <v>19</v>
      </c>
      <c r="M524" s="15" t="s">
        <v>39</v>
      </c>
      <c r="N524" s="17" t="s">
        <v>21</v>
      </c>
      <c r="O524" s="18" t="str">
        <f t="shared" si="56"/>
        <v>Active</v>
      </c>
      <c r="P524" s="19">
        <f t="shared" si="57"/>
        <v>1</v>
      </c>
      <c r="Q524" s="20">
        <f t="shared" si="58"/>
        <v>6592.95</v>
      </c>
      <c r="R524" s="20">
        <f t="shared" si="59"/>
        <v>79847.95</v>
      </c>
      <c r="S524" s="19">
        <f t="shared" si="60"/>
        <v>2020</v>
      </c>
      <c r="T524" s="19">
        <f t="shared" si="61"/>
        <v>32</v>
      </c>
      <c r="U524" s="21" t="str">
        <f t="shared" si="62"/>
        <v>Saturday</v>
      </c>
    </row>
    <row r="525" spans="1:21" x14ac:dyDescent="0.2">
      <c r="A525" s="15" t="s">
        <v>1242</v>
      </c>
      <c r="B525" s="15" t="s">
        <v>1243</v>
      </c>
      <c r="C525" s="15" t="s">
        <v>62</v>
      </c>
      <c r="D525" s="15" t="s">
        <v>50</v>
      </c>
      <c r="E525" s="15" t="s">
        <v>32</v>
      </c>
      <c r="F525" s="15" t="s">
        <v>28</v>
      </c>
      <c r="G525" s="15" t="s">
        <v>18</v>
      </c>
      <c r="H525" s="15">
        <v>28</v>
      </c>
      <c r="I525" s="17">
        <v>44204</v>
      </c>
      <c r="J525" s="15">
        <v>108826</v>
      </c>
      <c r="K525" s="15">
        <v>0.1</v>
      </c>
      <c r="L525" s="15" t="s">
        <v>19</v>
      </c>
      <c r="M525" s="15" t="s">
        <v>45</v>
      </c>
      <c r="N525" s="17" t="s">
        <v>21</v>
      </c>
      <c r="O525" s="18" t="str">
        <f t="shared" si="56"/>
        <v>Active</v>
      </c>
      <c r="P525" s="19">
        <f t="shared" si="57"/>
        <v>1</v>
      </c>
      <c r="Q525" s="20">
        <f t="shared" si="58"/>
        <v>10882.6</v>
      </c>
      <c r="R525" s="20">
        <f t="shared" si="59"/>
        <v>119708.6</v>
      </c>
      <c r="S525" s="19">
        <f t="shared" si="60"/>
        <v>2021</v>
      </c>
      <c r="T525" s="19">
        <f t="shared" si="61"/>
        <v>2</v>
      </c>
      <c r="U525" s="21" t="str">
        <f t="shared" si="62"/>
        <v>Friday</v>
      </c>
    </row>
    <row r="526" spans="1:21" x14ac:dyDescent="0.2">
      <c r="A526" s="15" t="s">
        <v>1244</v>
      </c>
      <c r="B526" s="15" t="s">
        <v>1245</v>
      </c>
      <c r="C526" s="15" t="s">
        <v>88</v>
      </c>
      <c r="D526" s="15" t="s">
        <v>27</v>
      </c>
      <c r="E526" s="15" t="s">
        <v>44</v>
      </c>
      <c r="F526" s="15" t="s">
        <v>28</v>
      </c>
      <c r="G526" s="15" t="s">
        <v>18</v>
      </c>
      <c r="H526" s="15">
        <v>34</v>
      </c>
      <c r="I526" s="17">
        <v>42514</v>
      </c>
      <c r="J526" s="15">
        <v>94352</v>
      </c>
      <c r="K526" s="15">
        <v>0</v>
      </c>
      <c r="L526" s="15" t="s">
        <v>19</v>
      </c>
      <c r="M526" s="15" t="s">
        <v>45</v>
      </c>
      <c r="N526" s="17" t="s">
        <v>21</v>
      </c>
      <c r="O526" s="18" t="str">
        <f t="shared" si="56"/>
        <v>Active</v>
      </c>
      <c r="P526" s="19">
        <f t="shared" si="57"/>
        <v>1</v>
      </c>
      <c r="Q526" s="20">
        <f t="shared" si="58"/>
        <v>0</v>
      </c>
      <c r="R526" s="20">
        <f t="shared" si="59"/>
        <v>94352</v>
      </c>
      <c r="S526" s="19">
        <f t="shared" si="60"/>
        <v>2016</v>
      </c>
      <c r="T526" s="19">
        <f t="shared" si="61"/>
        <v>22</v>
      </c>
      <c r="U526" s="21" t="str">
        <f t="shared" si="62"/>
        <v>Tuesday</v>
      </c>
    </row>
    <row r="527" spans="1:21" x14ac:dyDescent="0.2">
      <c r="A527" s="15" t="s">
        <v>406</v>
      </c>
      <c r="B527" s="15" t="s">
        <v>1246</v>
      </c>
      <c r="C527" s="15" t="s">
        <v>91</v>
      </c>
      <c r="D527" s="15" t="s">
        <v>27</v>
      </c>
      <c r="E527" s="15" t="s">
        <v>16</v>
      </c>
      <c r="F527" s="15" t="s">
        <v>17</v>
      </c>
      <c r="G527" s="15" t="s">
        <v>51</v>
      </c>
      <c r="H527" s="15">
        <v>55</v>
      </c>
      <c r="I527" s="17">
        <v>34576</v>
      </c>
      <c r="J527" s="15">
        <v>73955</v>
      </c>
      <c r="K527" s="15">
        <v>0</v>
      </c>
      <c r="L527" s="15" t="s">
        <v>19</v>
      </c>
      <c r="M527" s="15" t="s">
        <v>39</v>
      </c>
      <c r="N527" s="17" t="s">
        <v>21</v>
      </c>
      <c r="O527" s="18" t="str">
        <f t="shared" si="56"/>
        <v>Active</v>
      </c>
      <c r="P527" s="19">
        <f t="shared" si="57"/>
        <v>1</v>
      </c>
      <c r="Q527" s="20">
        <f t="shared" si="58"/>
        <v>0</v>
      </c>
      <c r="R527" s="20">
        <f t="shared" si="59"/>
        <v>73955</v>
      </c>
      <c r="S527" s="19">
        <f t="shared" si="60"/>
        <v>1994</v>
      </c>
      <c r="T527" s="19">
        <f t="shared" si="61"/>
        <v>36</v>
      </c>
      <c r="U527" s="21" t="str">
        <f t="shared" si="62"/>
        <v>Tuesday</v>
      </c>
    </row>
    <row r="528" spans="1:21" x14ac:dyDescent="0.2">
      <c r="A528" s="15" t="s">
        <v>1247</v>
      </c>
      <c r="B528" s="15" t="s">
        <v>1248</v>
      </c>
      <c r="C528" s="15" t="s">
        <v>62</v>
      </c>
      <c r="D528" s="15" t="s">
        <v>23</v>
      </c>
      <c r="E528" s="15" t="s">
        <v>36</v>
      </c>
      <c r="F528" s="15" t="s">
        <v>28</v>
      </c>
      <c r="G528" s="15" t="s">
        <v>51</v>
      </c>
      <c r="H528" s="15">
        <v>34</v>
      </c>
      <c r="I528" s="17">
        <v>41499</v>
      </c>
      <c r="J528" s="15">
        <v>113909</v>
      </c>
      <c r="K528" s="15">
        <v>0.06</v>
      </c>
      <c r="L528" s="15" t="s">
        <v>52</v>
      </c>
      <c r="M528" s="15" t="s">
        <v>66</v>
      </c>
      <c r="N528" s="17" t="s">
        <v>21</v>
      </c>
      <c r="O528" s="18" t="str">
        <f t="shared" si="56"/>
        <v>Active</v>
      </c>
      <c r="P528" s="19">
        <f t="shared" si="57"/>
        <v>1</v>
      </c>
      <c r="Q528" s="20">
        <f t="shared" si="58"/>
        <v>6834.54</v>
      </c>
      <c r="R528" s="20">
        <f t="shared" si="59"/>
        <v>120743.54</v>
      </c>
      <c r="S528" s="19">
        <f t="shared" si="60"/>
        <v>2013</v>
      </c>
      <c r="T528" s="19">
        <f t="shared" si="61"/>
        <v>33</v>
      </c>
      <c r="U528" s="21" t="str">
        <f t="shared" si="62"/>
        <v>Tuesday</v>
      </c>
    </row>
    <row r="529" spans="1:21" x14ac:dyDescent="0.2">
      <c r="A529" s="15" t="s">
        <v>1249</v>
      </c>
      <c r="B529" s="15" t="s">
        <v>1250</v>
      </c>
      <c r="C529" s="15" t="s">
        <v>89</v>
      </c>
      <c r="D529" s="15" t="s">
        <v>27</v>
      </c>
      <c r="E529" s="15" t="s">
        <v>36</v>
      </c>
      <c r="F529" s="15" t="s">
        <v>28</v>
      </c>
      <c r="G529" s="15" t="s">
        <v>24</v>
      </c>
      <c r="H529" s="15">
        <v>27</v>
      </c>
      <c r="I529" s="17">
        <v>44189</v>
      </c>
      <c r="J529" s="15">
        <v>92321</v>
      </c>
      <c r="K529" s="15">
        <v>0</v>
      </c>
      <c r="L529" s="15" t="s">
        <v>19</v>
      </c>
      <c r="M529" s="15" t="s">
        <v>20</v>
      </c>
      <c r="N529" s="17" t="s">
        <v>21</v>
      </c>
      <c r="O529" s="18" t="str">
        <f t="shared" si="56"/>
        <v>Active</v>
      </c>
      <c r="P529" s="19">
        <f t="shared" si="57"/>
        <v>1</v>
      </c>
      <c r="Q529" s="20">
        <f t="shared" si="58"/>
        <v>0</v>
      </c>
      <c r="R529" s="20">
        <f t="shared" si="59"/>
        <v>92321</v>
      </c>
      <c r="S529" s="19">
        <f t="shared" si="60"/>
        <v>2020</v>
      </c>
      <c r="T529" s="19">
        <f t="shared" si="61"/>
        <v>52</v>
      </c>
      <c r="U529" s="21" t="str">
        <f t="shared" si="62"/>
        <v>Thursday</v>
      </c>
    </row>
    <row r="530" spans="1:21" x14ac:dyDescent="0.2">
      <c r="A530" s="15" t="s">
        <v>1196</v>
      </c>
      <c r="B530" s="15" t="s">
        <v>1251</v>
      </c>
      <c r="C530" s="15" t="s">
        <v>56</v>
      </c>
      <c r="D530" s="15" t="s">
        <v>27</v>
      </c>
      <c r="E530" s="15" t="s">
        <v>16</v>
      </c>
      <c r="F530" s="15" t="s">
        <v>28</v>
      </c>
      <c r="G530" s="15" t="s">
        <v>18</v>
      </c>
      <c r="H530" s="15">
        <v>52</v>
      </c>
      <c r="I530" s="17">
        <v>41417</v>
      </c>
      <c r="J530" s="15">
        <v>99557</v>
      </c>
      <c r="K530" s="15">
        <v>0.09</v>
      </c>
      <c r="L530" s="15" t="s">
        <v>19</v>
      </c>
      <c r="M530" s="15" t="s">
        <v>63</v>
      </c>
      <c r="N530" s="17" t="s">
        <v>21</v>
      </c>
      <c r="O530" s="18" t="str">
        <f t="shared" si="56"/>
        <v>Active</v>
      </c>
      <c r="P530" s="19">
        <f t="shared" si="57"/>
        <v>1</v>
      </c>
      <c r="Q530" s="20">
        <f t="shared" si="58"/>
        <v>8960.1299999999992</v>
      </c>
      <c r="R530" s="20">
        <f t="shared" si="59"/>
        <v>108517.13</v>
      </c>
      <c r="S530" s="19">
        <f t="shared" si="60"/>
        <v>2013</v>
      </c>
      <c r="T530" s="19">
        <f t="shared" si="61"/>
        <v>21</v>
      </c>
      <c r="U530" s="21" t="str">
        <f t="shared" si="62"/>
        <v>Thursday</v>
      </c>
    </row>
    <row r="531" spans="1:21" x14ac:dyDescent="0.2">
      <c r="A531" s="15" t="s">
        <v>1252</v>
      </c>
      <c r="B531" s="15" t="s">
        <v>1253</v>
      </c>
      <c r="C531" s="15" t="s">
        <v>59</v>
      </c>
      <c r="D531" s="15" t="s">
        <v>31</v>
      </c>
      <c r="E531" s="15" t="s">
        <v>44</v>
      </c>
      <c r="F531" s="15" t="s">
        <v>17</v>
      </c>
      <c r="G531" s="15" t="s">
        <v>18</v>
      </c>
      <c r="H531" s="15">
        <v>28</v>
      </c>
      <c r="I531" s="17">
        <v>43418</v>
      </c>
      <c r="J531" s="15">
        <v>115854</v>
      </c>
      <c r="K531" s="15">
        <v>0</v>
      </c>
      <c r="L531" s="15" t="s">
        <v>19</v>
      </c>
      <c r="M531" s="15" t="s">
        <v>39</v>
      </c>
      <c r="N531" s="17" t="s">
        <v>21</v>
      </c>
      <c r="O531" s="18" t="str">
        <f t="shared" si="56"/>
        <v>Active</v>
      </c>
      <c r="P531" s="19">
        <f t="shared" si="57"/>
        <v>1</v>
      </c>
      <c r="Q531" s="20">
        <f t="shared" si="58"/>
        <v>0</v>
      </c>
      <c r="R531" s="20">
        <f t="shared" si="59"/>
        <v>115854</v>
      </c>
      <c r="S531" s="19">
        <f t="shared" si="60"/>
        <v>2018</v>
      </c>
      <c r="T531" s="19">
        <f t="shared" si="61"/>
        <v>46</v>
      </c>
      <c r="U531" s="21" t="str">
        <f t="shared" si="62"/>
        <v>Wednesday</v>
      </c>
    </row>
    <row r="532" spans="1:21" x14ac:dyDescent="0.2">
      <c r="A532" s="15" t="s">
        <v>1254</v>
      </c>
      <c r="B532" s="15" t="s">
        <v>1255</v>
      </c>
      <c r="C532" s="15" t="s">
        <v>91</v>
      </c>
      <c r="D532" s="15" t="s">
        <v>27</v>
      </c>
      <c r="E532" s="15" t="s">
        <v>36</v>
      </c>
      <c r="F532" s="15" t="s">
        <v>17</v>
      </c>
      <c r="G532" s="15" t="s">
        <v>51</v>
      </c>
      <c r="H532" s="15">
        <v>44</v>
      </c>
      <c r="I532" s="17">
        <v>40603</v>
      </c>
      <c r="J532" s="15">
        <v>82462</v>
      </c>
      <c r="K532" s="15">
        <v>0</v>
      </c>
      <c r="L532" s="15" t="s">
        <v>19</v>
      </c>
      <c r="M532" s="15" t="s">
        <v>25</v>
      </c>
      <c r="N532" s="17" t="s">
        <v>21</v>
      </c>
      <c r="O532" s="18" t="str">
        <f t="shared" si="56"/>
        <v>Active</v>
      </c>
      <c r="P532" s="19">
        <f t="shared" si="57"/>
        <v>1</v>
      </c>
      <c r="Q532" s="20">
        <f t="shared" si="58"/>
        <v>0</v>
      </c>
      <c r="R532" s="20">
        <f t="shared" si="59"/>
        <v>82462</v>
      </c>
      <c r="S532" s="19">
        <f t="shared" si="60"/>
        <v>2011</v>
      </c>
      <c r="T532" s="19">
        <f t="shared" si="61"/>
        <v>10</v>
      </c>
      <c r="U532" s="21" t="str">
        <f t="shared" si="62"/>
        <v>Tuesday</v>
      </c>
    </row>
    <row r="533" spans="1:21" x14ac:dyDescent="0.2">
      <c r="A533" s="15" t="s">
        <v>164</v>
      </c>
      <c r="B533" s="15" t="s">
        <v>1256</v>
      </c>
      <c r="C533" s="15" t="s">
        <v>14</v>
      </c>
      <c r="D533" s="15" t="s">
        <v>27</v>
      </c>
      <c r="E533" s="15" t="s">
        <v>16</v>
      </c>
      <c r="F533" s="15" t="s">
        <v>17</v>
      </c>
      <c r="G533" s="15" t="s">
        <v>18</v>
      </c>
      <c r="H533" s="15">
        <v>53</v>
      </c>
      <c r="I533" s="17">
        <v>40856</v>
      </c>
      <c r="J533" s="15">
        <v>198473</v>
      </c>
      <c r="K533" s="15">
        <v>0.32</v>
      </c>
      <c r="L533" s="15" t="s">
        <v>19</v>
      </c>
      <c r="M533" s="15" t="s">
        <v>45</v>
      </c>
      <c r="N533" s="17" t="s">
        <v>21</v>
      </c>
      <c r="O533" s="18" t="str">
        <f t="shared" si="56"/>
        <v>Active</v>
      </c>
      <c r="P533" s="19">
        <f t="shared" si="57"/>
        <v>1</v>
      </c>
      <c r="Q533" s="20">
        <f t="shared" si="58"/>
        <v>63511.360000000001</v>
      </c>
      <c r="R533" s="20">
        <f t="shared" si="59"/>
        <v>261984.36</v>
      </c>
      <c r="S533" s="19">
        <f t="shared" si="60"/>
        <v>2011</v>
      </c>
      <c r="T533" s="19">
        <f t="shared" si="61"/>
        <v>46</v>
      </c>
      <c r="U533" s="21" t="str">
        <f t="shared" si="62"/>
        <v>Wednesday</v>
      </c>
    </row>
    <row r="534" spans="1:21" x14ac:dyDescent="0.2">
      <c r="A534" s="15" t="s">
        <v>1257</v>
      </c>
      <c r="B534" s="15" t="s">
        <v>1258</v>
      </c>
      <c r="C534" s="15" t="s">
        <v>61</v>
      </c>
      <c r="D534" s="15" t="s">
        <v>15</v>
      </c>
      <c r="E534" s="15" t="s">
        <v>32</v>
      </c>
      <c r="F534" s="15" t="s">
        <v>17</v>
      </c>
      <c r="G534" s="15" t="s">
        <v>24</v>
      </c>
      <c r="H534" s="15">
        <v>43</v>
      </c>
      <c r="I534" s="17">
        <v>39005</v>
      </c>
      <c r="J534" s="15">
        <v>153492</v>
      </c>
      <c r="K534" s="15">
        <v>0.11</v>
      </c>
      <c r="L534" s="15" t="s">
        <v>19</v>
      </c>
      <c r="M534" s="15" t="s">
        <v>20</v>
      </c>
      <c r="N534" s="17" t="s">
        <v>21</v>
      </c>
      <c r="O534" s="18" t="str">
        <f t="shared" si="56"/>
        <v>Active</v>
      </c>
      <c r="P534" s="19">
        <f t="shared" si="57"/>
        <v>1</v>
      </c>
      <c r="Q534" s="20">
        <f t="shared" si="58"/>
        <v>16884.12</v>
      </c>
      <c r="R534" s="20">
        <f t="shared" si="59"/>
        <v>170376.12</v>
      </c>
      <c r="S534" s="19">
        <f t="shared" si="60"/>
        <v>2006</v>
      </c>
      <c r="T534" s="19">
        <f t="shared" si="61"/>
        <v>42</v>
      </c>
      <c r="U534" s="21" t="str">
        <f t="shared" si="62"/>
        <v>Sunday</v>
      </c>
    </row>
    <row r="535" spans="1:21" x14ac:dyDescent="0.2">
      <c r="A535" s="15" t="s">
        <v>1259</v>
      </c>
      <c r="B535" s="15" t="s">
        <v>1260</v>
      </c>
      <c r="C535" s="15" t="s">
        <v>14</v>
      </c>
      <c r="D535" s="15" t="s">
        <v>23</v>
      </c>
      <c r="E535" s="15" t="s">
        <v>32</v>
      </c>
      <c r="F535" s="15" t="s">
        <v>17</v>
      </c>
      <c r="G535" s="15" t="s">
        <v>47</v>
      </c>
      <c r="H535" s="15">
        <v>28</v>
      </c>
      <c r="I535" s="17">
        <v>43121</v>
      </c>
      <c r="J535" s="15">
        <v>208210</v>
      </c>
      <c r="K535" s="15">
        <v>0.3</v>
      </c>
      <c r="L535" s="15" t="s">
        <v>19</v>
      </c>
      <c r="M535" s="15" t="s">
        <v>63</v>
      </c>
      <c r="N535" s="17" t="s">
        <v>21</v>
      </c>
      <c r="O535" s="18" t="str">
        <f t="shared" si="56"/>
        <v>Active</v>
      </c>
      <c r="P535" s="19">
        <f t="shared" si="57"/>
        <v>1</v>
      </c>
      <c r="Q535" s="20">
        <f t="shared" si="58"/>
        <v>62463</v>
      </c>
      <c r="R535" s="20">
        <f t="shared" si="59"/>
        <v>270673</v>
      </c>
      <c r="S535" s="19">
        <f t="shared" si="60"/>
        <v>2018</v>
      </c>
      <c r="T535" s="19">
        <f t="shared" si="61"/>
        <v>4</v>
      </c>
      <c r="U535" s="21" t="str">
        <f t="shared" si="62"/>
        <v>Sunday</v>
      </c>
    </row>
    <row r="536" spans="1:21" x14ac:dyDescent="0.2">
      <c r="A536" s="15" t="s">
        <v>1261</v>
      </c>
      <c r="B536" s="15" t="s">
        <v>1262</v>
      </c>
      <c r="C536" s="15" t="s">
        <v>42</v>
      </c>
      <c r="D536" s="15" t="s">
        <v>43</v>
      </c>
      <c r="E536" s="15" t="s">
        <v>32</v>
      </c>
      <c r="F536" s="15" t="s">
        <v>28</v>
      </c>
      <c r="G536" s="15" t="s">
        <v>18</v>
      </c>
      <c r="H536" s="15">
        <v>33</v>
      </c>
      <c r="I536" s="17">
        <v>42325</v>
      </c>
      <c r="J536" s="15">
        <v>91632</v>
      </c>
      <c r="K536" s="15">
        <v>0</v>
      </c>
      <c r="L536" s="15" t="s">
        <v>19</v>
      </c>
      <c r="M536" s="15" t="s">
        <v>39</v>
      </c>
      <c r="N536" s="17" t="s">
        <v>21</v>
      </c>
      <c r="O536" s="18" t="str">
        <f t="shared" si="56"/>
        <v>Active</v>
      </c>
      <c r="P536" s="19">
        <f t="shared" si="57"/>
        <v>1</v>
      </c>
      <c r="Q536" s="20">
        <f t="shared" si="58"/>
        <v>0</v>
      </c>
      <c r="R536" s="20">
        <f t="shared" si="59"/>
        <v>91632</v>
      </c>
      <c r="S536" s="19">
        <f t="shared" si="60"/>
        <v>2015</v>
      </c>
      <c r="T536" s="19">
        <f t="shared" si="61"/>
        <v>47</v>
      </c>
      <c r="U536" s="21" t="str">
        <f t="shared" si="62"/>
        <v>Tuesday</v>
      </c>
    </row>
    <row r="537" spans="1:21" x14ac:dyDescent="0.2">
      <c r="A537" s="15" t="s">
        <v>331</v>
      </c>
      <c r="B537" s="15" t="s">
        <v>1263</v>
      </c>
      <c r="C537" s="15" t="s">
        <v>22</v>
      </c>
      <c r="D537" s="15" t="s">
        <v>23</v>
      </c>
      <c r="E537" s="15" t="s">
        <v>32</v>
      </c>
      <c r="F537" s="15" t="s">
        <v>28</v>
      </c>
      <c r="G537" s="15" t="s">
        <v>24</v>
      </c>
      <c r="H537" s="15">
        <v>31</v>
      </c>
      <c r="I537" s="17">
        <v>43002</v>
      </c>
      <c r="J537" s="15">
        <v>71755</v>
      </c>
      <c r="K537" s="15">
        <v>0</v>
      </c>
      <c r="L537" s="15" t="s">
        <v>33</v>
      </c>
      <c r="M537" s="15" t="s">
        <v>80</v>
      </c>
      <c r="N537" s="17" t="s">
        <v>21</v>
      </c>
      <c r="O537" s="18" t="str">
        <f t="shared" si="56"/>
        <v>Active</v>
      </c>
      <c r="P537" s="19">
        <f t="shared" si="57"/>
        <v>1</v>
      </c>
      <c r="Q537" s="20">
        <f t="shared" si="58"/>
        <v>0</v>
      </c>
      <c r="R537" s="20">
        <f t="shared" si="59"/>
        <v>71755</v>
      </c>
      <c r="S537" s="19">
        <f t="shared" si="60"/>
        <v>2017</v>
      </c>
      <c r="T537" s="19">
        <f t="shared" si="61"/>
        <v>39</v>
      </c>
      <c r="U537" s="21" t="str">
        <f t="shared" si="62"/>
        <v>Sunday</v>
      </c>
    </row>
    <row r="538" spans="1:21" x14ac:dyDescent="0.2">
      <c r="A538" s="15" t="s">
        <v>346</v>
      </c>
      <c r="B538" s="15" t="s">
        <v>1264</v>
      </c>
      <c r="C538" s="15" t="s">
        <v>62</v>
      </c>
      <c r="D538" s="15" t="s">
        <v>65</v>
      </c>
      <c r="E538" s="15" t="s">
        <v>32</v>
      </c>
      <c r="F538" s="15" t="s">
        <v>17</v>
      </c>
      <c r="G538" s="15" t="s">
        <v>24</v>
      </c>
      <c r="H538" s="15">
        <v>52</v>
      </c>
      <c r="I538" s="17">
        <v>44519</v>
      </c>
      <c r="J538" s="15">
        <v>111006</v>
      </c>
      <c r="K538" s="15">
        <v>0.08</v>
      </c>
      <c r="L538" s="15" t="s">
        <v>33</v>
      </c>
      <c r="M538" s="15" t="s">
        <v>80</v>
      </c>
      <c r="N538" s="17" t="s">
        <v>21</v>
      </c>
      <c r="O538" s="18" t="str">
        <f t="shared" si="56"/>
        <v>Active</v>
      </c>
      <c r="P538" s="19">
        <f t="shared" si="57"/>
        <v>1</v>
      </c>
      <c r="Q538" s="20">
        <f t="shared" si="58"/>
        <v>8880.48</v>
      </c>
      <c r="R538" s="20">
        <f t="shared" si="59"/>
        <v>119886.48</v>
      </c>
      <c r="S538" s="19">
        <f t="shared" si="60"/>
        <v>2021</v>
      </c>
      <c r="T538" s="19">
        <f t="shared" si="61"/>
        <v>47</v>
      </c>
      <c r="U538" s="21" t="str">
        <f t="shared" si="62"/>
        <v>Friday</v>
      </c>
    </row>
    <row r="539" spans="1:21" x14ac:dyDescent="0.2">
      <c r="A539" s="15" t="s">
        <v>1265</v>
      </c>
      <c r="B539" s="15" t="s">
        <v>1266</v>
      </c>
      <c r="C539" s="15" t="s">
        <v>38</v>
      </c>
      <c r="D539" s="15" t="s">
        <v>27</v>
      </c>
      <c r="E539" s="15" t="s">
        <v>32</v>
      </c>
      <c r="F539" s="15" t="s">
        <v>28</v>
      </c>
      <c r="G539" s="15" t="s">
        <v>24</v>
      </c>
      <c r="H539" s="15">
        <v>55</v>
      </c>
      <c r="I539" s="17">
        <v>34692</v>
      </c>
      <c r="J539" s="15">
        <v>99774</v>
      </c>
      <c r="K539" s="15">
        <v>0</v>
      </c>
      <c r="L539" s="15" t="s">
        <v>19</v>
      </c>
      <c r="M539" s="15" t="s">
        <v>25</v>
      </c>
      <c r="N539" s="17" t="s">
        <v>21</v>
      </c>
      <c r="O539" s="18" t="str">
        <f t="shared" si="56"/>
        <v>Active</v>
      </c>
      <c r="P539" s="19">
        <f t="shared" si="57"/>
        <v>1</v>
      </c>
      <c r="Q539" s="20">
        <f t="shared" si="58"/>
        <v>0</v>
      </c>
      <c r="R539" s="20">
        <f t="shared" si="59"/>
        <v>99774</v>
      </c>
      <c r="S539" s="19">
        <f t="shared" si="60"/>
        <v>1994</v>
      </c>
      <c r="T539" s="19">
        <f t="shared" si="61"/>
        <v>52</v>
      </c>
      <c r="U539" s="21" t="str">
        <f t="shared" si="62"/>
        <v>Saturday</v>
      </c>
    </row>
    <row r="540" spans="1:21" x14ac:dyDescent="0.2">
      <c r="A540" s="15" t="s">
        <v>1267</v>
      </c>
      <c r="B540" s="15" t="s">
        <v>212</v>
      </c>
      <c r="C540" s="15" t="s">
        <v>40</v>
      </c>
      <c r="D540" s="15" t="s">
        <v>27</v>
      </c>
      <c r="E540" s="15" t="s">
        <v>16</v>
      </c>
      <c r="F540" s="15" t="s">
        <v>28</v>
      </c>
      <c r="G540" s="15" t="s">
        <v>24</v>
      </c>
      <c r="H540" s="15">
        <v>55</v>
      </c>
      <c r="I540" s="17">
        <v>39154</v>
      </c>
      <c r="J540" s="15">
        <v>184648</v>
      </c>
      <c r="K540" s="15">
        <v>0.24</v>
      </c>
      <c r="L540" s="15" t="s">
        <v>33</v>
      </c>
      <c r="M540" s="15" t="s">
        <v>74</v>
      </c>
      <c r="N540" s="17" t="s">
        <v>21</v>
      </c>
      <c r="O540" s="18" t="str">
        <f t="shared" si="56"/>
        <v>Active</v>
      </c>
      <c r="P540" s="19">
        <f t="shared" si="57"/>
        <v>1</v>
      </c>
      <c r="Q540" s="20">
        <f t="shared" si="58"/>
        <v>44315.519999999997</v>
      </c>
      <c r="R540" s="20">
        <f t="shared" si="59"/>
        <v>228963.52</v>
      </c>
      <c r="S540" s="19">
        <f t="shared" si="60"/>
        <v>2007</v>
      </c>
      <c r="T540" s="19">
        <f t="shared" si="61"/>
        <v>11</v>
      </c>
      <c r="U540" s="21" t="str">
        <f t="shared" si="62"/>
        <v>Tuesday</v>
      </c>
    </row>
    <row r="541" spans="1:21" x14ac:dyDescent="0.2">
      <c r="A541" s="15" t="s">
        <v>359</v>
      </c>
      <c r="B541" s="15" t="s">
        <v>1268</v>
      </c>
      <c r="C541" s="15" t="s">
        <v>14</v>
      </c>
      <c r="D541" s="15" t="s">
        <v>27</v>
      </c>
      <c r="E541" s="15" t="s">
        <v>36</v>
      </c>
      <c r="F541" s="15" t="s">
        <v>28</v>
      </c>
      <c r="G541" s="15" t="s">
        <v>51</v>
      </c>
      <c r="H541" s="15">
        <v>51</v>
      </c>
      <c r="I541" s="17">
        <v>37091</v>
      </c>
      <c r="J541" s="15">
        <v>247874</v>
      </c>
      <c r="K541" s="15">
        <v>0.33</v>
      </c>
      <c r="L541" s="15" t="s">
        <v>52</v>
      </c>
      <c r="M541" s="15" t="s">
        <v>81</v>
      </c>
      <c r="N541" s="17" t="s">
        <v>21</v>
      </c>
      <c r="O541" s="18" t="str">
        <f t="shared" si="56"/>
        <v>Active</v>
      </c>
      <c r="P541" s="19">
        <f t="shared" si="57"/>
        <v>1</v>
      </c>
      <c r="Q541" s="20">
        <f t="shared" si="58"/>
        <v>81798.42</v>
      </c>
      <c r="R541" s="20">
        <f t="shared" si="59"/>
        <v>329672.42</v>
      </c>
      <c r="S541" s="19">
        <f t="shared" si="60"/>
        <v>2001</v>
      </c>
      <c r="T541" s="19">
        <f t="shared" si="61"/>
        <v>29</v>
      </c>
      <c r="U541" s="21" t="str">
        <f t="shared" si="62"/>
        <v>Thursday</v>
      </c>
    </row>
    <row r="542" spans="1:21" x14ac:dyDescent="0.2">
      <c r="A542" s="15" t="s">
        <v>338</v>
      </c>
      <c r="B542" s="15" t="s">
        <v>1269</v>
      </c>
      <c r="C542" s="15" t="s">
        <v>86</v>
      </c>
      <c r="D542" s="15" t="s">
        <v>31</v>
      </c>
      <c r="E542" s="15" t="s">
        <v>36</v>
      </c>
      <c r="F542" s="15" t="s">
        <v>28</v>
      </c>
      <c r="G542" s="15" t="s">
        <v>24</v>
      </c>
      <c r="H542" s="15">
        <v>60</v>
      </c>
      <c r="I542" s="17">
        <v>39944</v>
      </c>
      <c r="J542" s="15">
        <v>62239</v>
      </c>
      <c r="K542" s="15">
        <v>0</v>
      </c>
      <c r="L542" s="15" t="s">
        <v>33</v>
      </c>
      <c r="M542" s="15" t="s">
        <v>60</v>
      </c>
      <c r="N542" s="17" t="s">
        <v>21</v>
      </c>
      <c r="O542" s="18" t="str">
        <f t="shared" si="56"/>
        <v>Active</v>
      </c>
      <c r="P542" s="19">
        <f t="shared" si="57"/>
        <v>1</v>
      </c>
      <c r="Q542" s="20">
        <f t="shared" si="58"/>
        <v>0</v>
      </c>
      <c r="R542" s="20">
        <f t="shared" si="59"/>
        <v>62239</v>
      </c>
      <c r="S542" s="19">
        <f t="shared" si="60"/>
        <v>2009</v>
      </c>
      <c r="T542" s="19">
        <f t="shared" si="61"/>
        <v>20</v>
      </c>
      <c r="U542" s="21" t="str">
        <f t="shared" si="62"/>
        <v>Monday</v>
      </c>
    </row>
    <row r="543" spans="1:21" x14ac:dyDescent="0.2">
      <c r="A543" s="15" t="s">
        <v>371</v>
      </c>
      <c r="B543" s="15" t="s">
        <v>376</v>
      </c>
      <c r="C543" s="15" t="s">
        <v>62</v>
      </c>
      <c r="D543" s="15" t="s">
        <v>65</v>
      </c>
      <c r="E543" s="15" t="s">
        <v>44</v>
      </c>
      <c r="F543" s="15" t="s">
        <v>17</v>
      </c>
      <c r="G543" s="15" t="s">
        <v>18</v>
      </c>
      <c r="H543" s="15">
        <v>31</v>
      </c>
      <c r="I543" s="17">
        <v>41919</v>
      </c>
      <c r="J543" s="15">
        <v>114911</v>
      </c>
      <c r="K543" s="15">
        <v>7.0000000000000007E-2</v>
      </c>
      <c r="L543" s="15" t="s">
        <v>19</v>
      </c>
      <c r="M543" s="15" t="s">
        <v>20</v>
      </c>
      <c r="N543" s="17" t="s">
        <v>21</v>
      </c>
      <c r="O543" s="18" t="str">
        <f t="shared" si="56"/>
        <v>Active</v>
      </c>
      <c r="P543" s="19">
        <f t="shared" si="57"/>
        <v>1</v>
      </c>
      <c r="Q543" s="20">
        <f t="shared" si="58"/>
        <v>8043.77</v>
      </c>
      <c r="R543" s="20">
        <f t="shared" si="59"/>
        <v>122954.77</v>
      </c>
      <c r="S543" s="19">
        <f t="shared" si="60"/>
        <v>2014</v>
      </c>
      <c r="T543" s="19">
        <f t="shared" si="61"/>
        <v>41</v>
      </c>
      <c r="U543" s="21" t="str">
        <f t="shared" si="62"/>
        <v>Tuesday</v>
      </c>
    </row>
    <row r="544" spans="1:21" x14ac:dyDescent="0.2">
      <c r="A544" s="15" t="s">
        <v>192</v>
      </c>
      <c r="B544" s="15" t="s">
        <v>1270</v>
      </c>
      <c r="C544" s="15" t="s">
        <v>97</v>
      </c>
      <c r="D544" s="15" t="s">
        <v>31</v>
      </c>
      <c r="E544" s="15" t="s">
        <v>32</v>
      </c>
      <c r="F544" s="15" t="s">
        <v>28</v>
      </c>
      <c r="G544" s="15" t="s">
        <v>51</v>
      </c>
      <c r="H544" s="15">
        <v>45</v>
      </c>
      <c r="I544" s="17">
        <v>43217</v>
      </c>
      <c r="J544" s="15">
        <v>115490</v>
      </c>
      <c r="K544" s="15">
        <v>0.12</v>
      </c>
      <c r="L544" s="15" t="s">
        <v>19</v>
      </c>
      <c r="M544" s="15" t="s">
        <v>20</v>
      </c>
      <c r="N544" s="17" t="s">
        <v>21</v>
      </c>
      <c r="O544" s="18" t="str">
        <f t="shared" si="56"/>
        <v>Active</v>
      </c>
      <c r="P544" s="19">
        <f t="shared" si="57"/>
        <v>1</v>
      </c>
      <c r="Q544" s="20">
        <f t="shared" si="58"/>
        <v>13858.8</v>
      </c>
      <c r="R544" s="20">
        <f t="shared" si="59"/>
        <v>129348.8</v>
      </c>
      <c r="S544" s="19">
        <f t="shared" si="60"/>
        <v>2018</v>
      </c>
      <c r="T544" s="19">
        <f t="shared" si="61"/>
        <v>17</v>
      </c>
      <c r="U544" s="21" t="str">
        <f t="shared" si="62"/>
        <v>Friday</v>
      </c>
    </row>
    <row r="545" spans="1:21" x14ac:dyDescent="0.2">
      <c r="A545" s="15" t="s">
        <v>1271</v>
      </c>
      <c r="B545" s="15" t="s">
        <v>1272</v>
      </c>
      <c r="C545" s="15" t="s">
        <v>62</v>
      </c>
      <c r="D545" s="15" t="s">
        <v>65</v>
      </c>
      <c r="E545" s="15" t="s">
        <v>44</v>
      </c>
      <c r="F545" s="15" t="s">
        <v>28</v>
      </c>
      <c r="G545" s="15" t="s">
        <v>24</v>
      </c>
      <c r="H545" s="15">
        <v>34</v>
      </c>
      <c r="I545" s="17">
        <v>40952</v>
      </c>
      <c r="J545" s="15">
        <v>118708</v>
      </c>
      <c r="K545" s="15">
        <v>7.0000000000000007E-2</v>
      </c>
      <c r="L545" s="15" t="s">
        <v>33</v>
      </c>
      <c r="M545" s="15" t="s">
        <v>74</v>
      </c>
      <c r="N545" s="17" t="s">
        <v>21</v>
      </c>
      <c r="O545" s="18" t="str">
        <f t="shared" si="56"/>
        <v>Active</v>
      </c>
      <c r="P545" s="19">
        <f t="shared" si="57"/>
        <v>1</v>
      </c>
      <c r="Q545" s="20">
        <f t="shared" si="58"/>
        <v>8309.5600000000013</v>
      </c>
      <c r="R545" s="20">
        <f t="shared" si="59"/>
        <v>127017.56</v>
      </c>
      <c r="S545" s="19">
        <f t="shared" si="60"/>
        <v>2012</v>
      </c>
      <c r="T545" s="19">
        <f t="shared" si="61"/>
        <v>7</v>
      </c>
      <c r="U545" s="21" t="str">
        <f t="shared" si="62"/>
        <v>Monday</v>
      </c>
    </row>
    <row r="546" spans="1:21" x14ac:dyDescent="0.2">
      <c r="A546" s="15" t="s">
        <v>1273</v>
      </c>
      <c r="B546" s="15" t="s">
        <v>1274</v>
      </c>
      <c r="C546" s="15" t="s">
        <v>40</v>
      </c>
      <c r="D546" s="15" t="s">
        <v>65</v>
      </c>
      <c r="E546" s="15" t="s">
        <v>44</v>
      </c>
      <c r="F546" s="15" t="s">
        <v>17</v>
      </c>
      <c r="G546" s="15" t="s">
        <v>24</v>
      </c>
      <c r="H546" s="15">
        <v>29</v>
      </c>
      <c r="I546" s="17">
        <v>42914</v>
      </c>
      <c r="J546" s="15">
        <v>197649</v>
      </c>
      <c r="K546" s="15">
        <v>0.2</v>
      </c>
      <c r="L546" s="15" t="s">
        <v>19</v>
      </c>
      <c r="M546" s="15" t="s">
        <v>29</v>
      </c>
      <c r="N546" s="17" t="s">
        <v>21</v>
      </c>
      <c r="O546" s="18" t="str">
        <f t="shared" si="56"/>
        <v>Active</v>
      </c>
      <c r="P546" s="19">
        <f t="shared" si="57"/>
        <v>1</v>
      </c>
      <c r="Q546" s="20">
        <f t="shared" si="58"/>
        <v>39529.800000000003</v>
      </c>
      <c r="R546" s="20">
        <f t="shared" si="59"/>
        <v>237178.8</v>
      </c>
      <c r="S546" s="19">
        <f t="shared" si="60"/>
        <v>2017</v>
      </c>
      <c r="T546" s="19">
        <f t="shared" si="61"/>
        <v>26</v>
      </c>
      <c r="U546" s="21" t="str">
        <f t="shared" si="62"/>
        <v>Wednesday</v>
      </c>
    </row>
    <row r="547" spans="1:21" x14ac:dyDescent="0.2">
      <c r="A547" s="15" t="s">
        <v>337</v>
      </c>
      <c r="B547" s="15" t="s">
        <v>1275</v>
      </c>
      <c r="C547" s="15" t="s">
        <v>42</v>
      </c>
      <c r="D547" s="15" t="s">
        <v>65</v>
      </c>
      <c r="E547" s="15" t="s">
        <v>44</v>
      </c>
      <c r="F547" s="15" t="s">
        <v>17</v>
      </c>
      <c r="G547" s="15" t="s">
        <v>24</v>
      </c>
      <c r="H547" s="15">
        <v>45</v>
      </c>
      <c r="I547" s="17">
        <v>43999</v>
      </c>
      <c r="J547" s="15">
        <v>89841</v>
      </c>
      <c r="K547" s="15">
        <v>0</v>
      </c>
      <c r="L547" s="15" t="s">
        <v>33</v>
      </c>
      <c r="M547" s="15" t="s">
        <v>60</v>
      </c>
      <c r="N547" s="17" t="s">
        <v>21</v>
      </c>
      <c r="O547" s="18" t="str">
        <f t="shared" si="56"/>
        <v>Active</v>
      </c>
      <c r="P547" s="19">
        <f t="shared" si="57"/>
        <v>1</v>
      </c>
      <c r="Q547" s="20">
        <f t="shared" si="58"/>
        <v>0</v>
      </c>
      <c r="R547" s="20">
        <f t="shared" si="59"/>
        <v>89841</v>
      </c>
      <c r="S547" s="19">
        <f t="shared" si="60"/>
        <v>2020</v>
      </c>
      <c r="T547" s="19">
        <f t="shared" si="61"/>
        <v>25</v>
      </c>
      <c r="U547" s="21" t="str">
        <f t="shared" si="62"/>
        <v>Wednesday</v>
      </c>
    </row>
    <row r="548" spans="1:21" x14ac:dyDescent="0.2">
      <c r="A548" s="15" t="s">
        <v>572</v>
      </c>
      <c r="B548" s="15" t="s">
        <v>1276</v>
      </c>
      <c r="C548" s="15" t="s">
        <v>64</v>
      </c>
      <c r="D548" s="15" t="s">
        <v>15</v>
      </c>
      <c r="E548" s="15" t="s">
        <v>44</v>
      </c>
      <c r="F548" s="15" t="s">
        <v>17</v>
      </c>
      <c r="G548" s="15" t="s">
        <v>18</v>
      </c>
      <c r="H548" s="15">
        <v>52</v>
      </c>
      <c r="I548" s="17">
        <v>43819</v>
      </c>
      <c r="J548" s="15">
        <v>61026</v>
      </c>
      <c r="K548" s="15">
        <v>0</v>
      </c>
      <c r="L548" s="15" t="s">
        <v>19</v>
      </c>
      <c r="M548" s="15" t="s">
        <v>39</v>
      </c>
      <c r="N548" s="17" t="s">
        <v>21</v>
      </c>
      <c r="O548" s="18" t="str">
        <f t="shared" si="56"/>
        <v>Active</v>
      </c>
      <c r="P548" s="19">
        <f t="shared" si="57"/>
        <v>1</v>
      </c>
      <c r="Q548" s="20">
        <f t="shared" si="58"/>
        <v>0</v>
      </c>
      <c r="R548" s="20">
        <f t="shared" si="59"/>
        <v>61026</v>
      </c>
      <c r="S548" s="19">
        <f t="shared" si="60"/>
        <v>2019</v>
      </c>
      <c r="T548" s="19">
        <f t="shared" si="61"/>
        <v>51</v>
      </c>
      <c r="U548" s="21" t="str">
        <f t="shared" si="62"/>
        <v>Friday</v>
      </c>
    </row>
    <row r="549" spans="1:21" x14ac:dyDescent="0.2">
      <c r="A549" s="15" t="s">
        <v>1277</v>
      </c>
      <c r="B549" s="15" t="s">
        <v>1278</v>
      </c>
      <c r="C549" s="15" t="s">
        <v>84</v>
      </c>
      <c r="D549" s="15" t="s">
        <v>31</v>
      </c>
      <c r="E549" s="15" t="s">
        <v>44</v>
      </c>
      <c r="F549" s="15" t="s">
        <v>17</v>
      </c>
      <c r="G549" s="15" t="s">
        <v>18</v>
      </c>
      <c r="H549" s="15">
        <v>48</v>
      </c>
      <c r="I549" s="17">
        <v>41907</v>
      </c>
      <c r="J549" s="15">
        <v>96693</v>
      </c>
      <c r="K549" s="15">
        <v>0</v>
      </c>
      <c r="L549" s="15" t="s">
        <v>19</v>
      </c>
      <c r="M549" s="15" t="s">
        <v>20</v>
      </c>
      <c r="N549" s="17" t="s">
        <v>21</v>
      </c>
      <c r="O549" s="18" t="str">
        <f t="shared" si="56"/>
        <v>Active</v>
      </c>
      <c r="P549" s="19">
        <f t="shared" si="57"/>
        <v>1</v>
      </c>
      <c r="Q549" s="20">
        <f t="shared" si="58"/>
        <v>0</v>
      </c>
      <c r="R549" s="20">
        <f t="shared" si="59"/>
        <v>96693</v>
      </c>
      <c r="S549" s="19">
        <f t="shared" si="60"/>
        <v>2014</v>
      </c>
      <c r="T549" s="19">
        <f t="shared" si="61"/>
        <v>39</v>
      </c>
      <c r="U549" s="21" t="str">
        <f t="shared" si="62"/>
        <v>Thursday</v>
      </c>
    </row>
    <row r="550" spans="1:21" x14ac:dyDescent="0.2">
      <c r="A550" s="15" t="s">
        <v>1279</v>
      </c>
      <c r="B550" s="15" t="s">
        <v>1280</v>
      </c>
      <c r="C550" s="15" t="s">
        <v>58</v>
      </c>
      <c r="D550" s="15" t="s">
        <v>31</v>
      </c>
      <c r="E550" s="15" t="s">
        <v>44</v>
      </c>
      <c r="F550" s="15" t="s">
        <v>17</v>
      </c>
      <c r="G550" s="15" t="s">
        <v>51</v>
      </c>
      <c r="H550" s="15">
        <v>48</v>
      </c>
      <c r="I550" s="17">
        <v>39991</v>
      </c>
      <c r="J550" s="15">
        <v>82907</v>
      </c>
      <c r="K550" s="15">
        <v>0</v>
      </c>
      <c r="L550" s="15" t="s">
        <v>19</v>
      </c>
      <c r="M550" s="15" t="s">
        <v>63</v>
      </c>
      <c r="N550" s="17" t="s">
        <v>21</v>
      </c>
      <c r="O550" s="18" t="str">
        <f t="shared" si="56"/>
        <v>Active</v>
      </c>
      <c r="P550" s="19">
        <f t="shared" si="57"/>
        <v>1</v>
      </c>
      <c r="Q550" s="20">
        <f t="shared" si="58"/>
        <v>0</v>
      </c>
      <c r="R550" s="20">
        <f t="shared" si="59"/>
        <v>82907</v>
      </c>
      <c r="S550" s="19">
        <f t="shared" si="60"/>
        <v>2009</v>
      </c>
      <c r="T550" s="19">
        <f t="shared" si="61"/>
        <v>26</v>
      </c>
      <c r="U550" s="21" t="str">
        <f t="shared" si="62"/>
        <v>Saturday</v>
      </c>
    </row>
    <row r="551" spans="1:21" x14ac:dyDescent="0.2">
      <c r="A551" s="15" t="s">
        <v>330</v>
      </c>
      <c r="B551" s="15" t="s">
        <v>1281</v>
      </c>
      <c r="C551" s="15" t="s">
        <v>14</v>
      </c>
      <c r="D551" s="15" t="s">
        <v>43</v>
      </c>
      <c r="E551" s="15" t="s">
        <v>32</v>
      </c>
      <c r="F551" s="15" t="s">
        <v>28</v>
      </c>
      <c r="G551" s="15" t="s">
        <v>24</v>
      </c>
      <c r="H551" s="15">
        <v>41</v>
      </c>
      <c r="I551" s="17">
        <v>41916</v>
      </c>
      <c r="J551" s="15">
        <v>257194</v>
      </c>
      <c r="K551" s="15">
        <v>0.35</v>
      </c>
      <c r="L551" s="15" t="s">
        <v>33</v>
      </c>
      <c r="M551" s="15" t="s">
        <v>80</v>
      </c>
      <c r="N551" s="17" t="s">
        <v>21</v>
      </c>
      <c r="O551" s="18" t="str">
        <f t="shared" si="56"/>
        <v>Active</v>
      </c>
      <c r="P551" s="19">
        <f t="shared" si="57"/>
        <v>1</v>
      </c>
      <c r="Q551" s="20">
        <f t="shared" si="58"/>
        <v>90017.9</v>
      </c>
      <c r="R551" s="20">
        <f t="shared" si="59"/>
        <v>347211.9</v>
      </c>
      <c r="S551" s="19">
        <f t="shared" si="60"/>
        <v>2014</v>
      </c>
      <c r="T551" s="19">
        <f t="shared" si="61"/>
        <v>40</v>
      </c>
      <c r="U551" s="21" t="str">
        <f t="shared" si="62"/>
        <v>Saturday</v>
      </c>
    </row>
    <row r="552" spans="1:21" x14ac:dyDescent="0.2">
      <c r="A552" s="15" t="s">
        <v>1282</v>
      </c>
      <c r="B552" s="15" t="s">
        <v>1283</v>
      </c>
      <c r="C552" s="15" t="s">
        <v>30</v>
      </c>
      <c r="D552" s="15" t="s">
        <v>31</v>
      </c>
      <c r="E552" s="15" t="s">
        <v>16</v>
      </c>
      <c r="F552" s="15" t="s">
        <v>28</v>
      </c>
      <c r="G552" s="15" t="s">
        <v>51</v>
      </c>
      <c r="H552" s="15">
        <v>41</v>
      </c>
      <c r="I552" s="17">
        <v>40929</v>
      </c>
      <c r="J552" s="15">
        <v>94658</v>
      </c>
      <c r="K552" s="15">
        <v>0</v>
      </c>
      <c r="L552" s="15" t="s">
        <v>19</v>
      </c>
      <c r="M552" s="15" t="s">
        <v>45</v>
      </c>
      <c r="N552" s="17" t="s">
        <v>21</v>
      </c>
      <c r="O552" s="18" t="str">
        <f t="shared" si="56"/>
        <v>Active</v>
      </c>
      <c r="P552" s="19">
        <f t="shared" si="57"/>
        <v>1</v>
      </c>
      <c r="Q552" s="20">
        <f t="shared" si="58"/>
        <v>0</v>
      </c>
      <c r="R552" s="20">
        <f t="shared" si="59"/>
        <v>94658</v>
      </c>
      <c r="S552" s="19">
        <f t="shared" si="60"/>
        <v>2012</v>
      </c>
      <c r="T552" s="19">
        <f t="shared" si="61"/>
        <v>3</v>
      </c>
      <c r="U552" s="21" t="str">
        <f t="shared" si="62"/>
        <v>Saturday</v>
      </c>
    </row>
    <row r="553" spans="1:21" x14ac:dyDescent="0.2">
      <c r="A553" s="15" t="s">
        <v>1284</v>
      </c>
      <c r="B553" s="15" t="s">
        <v>1285</v>
      </c>
      <c r="C553" s="15" t="s">
        <v>30</v>
      </c>
      <c r="D553" s="15" t="s">
        <v>31</v>
      </c>
      <c r="E553" s="15" t="s">
        <v>16</v>
      </c>
      <c r="F553" s="15" t="s">
        <v>28</v>
      </c>
      <c r="G553" s="15" t="s">
        <v>24</v>
      </c>
      <c r="H553" s="15">
        <v>55</v>
      </c>
      <c r="I553" s="17">
        <v>40663</v>
      </c>
      <c r="J553" s="15">
        <v>89419</v>
      </c>
      <c r="K553" s="15">
        <v>0</v>
      </c>
      <c r="L553" s="15" t="s">
        <v>33</v>
      </c>
      <c r="M553" s="15" t="s">
        <v>74</v>
      </c>
      <c r="N553" s="17" t="s">
        <v>21</v>
      </c>
      <c r="O553" s="18" t="str">
        <f t="shared" si="56"/>
        <v>Active</v>
      </c>
      <c r="P553" s="19">
        <f t="shared" si="57"/>
        <v>1</v>
      </c>
      <c r="Q553" s="20">
        <f t="shared" si="58"/>
        <v>0</v>
      </c>
      <c r="R553" s="20">
        <f t="shared" si="59"/>
        <v>89419</v>
      </c>
      <c r="S553" s="19">
        <f t="shared" si="60"/>
        <v>2011</v>
      </c>
      <c r="T553" s="19">
        <f t="shared" si="61"/>
        <v>18</v>
      </c>
      <c r="U553" s="21" t="str">
        <f t="shared" si="62"/>
        <v>Saturday</v>
      </c>
    </row>
    <row r="554" spans="1:21" x14ac:dyDescent="0.2">
      <c r="A554" s="15" t="s">
        <v>119</v>
      </c>
      <c r="B554" s="15" t="s">
        <v>1286</v>
      </c>
      <c r="C554" s="15" t="s">
        <v>22</v>
      </c>
      <c r="D554" s="15" t="s">
        <v>23</v>
      </c>
      <c r="E554" s="15" t="s">
        <v>36</v>
      </c>
      <c r="F554" s="15" t="s">
        <v>28</v>
      </c>
      <c r="G554" s="15" t="s">
        <v>47</v>
      </c>
      <c r="H554" s="15">
        <v>45</v>
      </c>
      <c r="I554" s="17">
        <v>42357</v>
      </c>
      <c r="J554" s="15">
        <v>51983</v>
      </c>
      <c r="K554" s="15">
        <v>0</v>
      </c>
      <c r="L554" s="15" t="s">
        <v>19</v>
      </c>
      <c r="M554" s="15" t="s">
        <v>29</v>
      </c>
      <c r="N554" s="17" t="s">
        <v>21</v>
      </c>
      <c r="O554" s="18" t="str">
        <f t="shared" si="56"/>
        <v>Active</v>
      </c>
      <c r="P554" s="19">
        <f t="shared" si="57"/>
        <v>1</v>
      </c>
      <c r="Q554" s="20">
        <f t="shared" si="58"/>
        <v>0</v>
      </c>
      <c r="R554" s="20">
        <f t="shared" si="59"/>
        <v>51983</v>
      </c>
      <c r="S554" s="19">
        <f t="shared" si="60"/>
        <v>2015</v>
      </c>
      <c r="T554" s="19">
        <f t="shared" si="61"/>
        <v>51</v>
      </c>
      <c r="U554" s="21" t="str">
        <f t="shared" si="62"/>
        <v>Saturday</v>
      </c>
    </row>
    <row r="555" spans="1:21" x14ac:dyDescent="0.2">
      <c r="A555" s="15" t="s">
        <v>1287</v>
      </c>
      <c r="B555" s="15" t="s">
        <v>1288</v>
      </c>
      <c r="C555" s="15" t="s">
        <v>40</v>
      </c>
      <c r="D555" s="15" t="s">
        <v>15</v>
      </c>
      <c r="E555" s="15" t="s">
        <v>32</v>
      </c>
      <c r="F555" s="15" t="s">
        <v>17</v>
      </c>
      <c r="G555" s="15" t="s">
        <v>24</v>
      </c>
      <c r="H555" s="15">
        <v>53</v>
      </c>
      <c r="I555" s="17">
        <v>37304</v>
      </c>
      <c r="J555" s="15">
        <v>179494</v>
      </c>
      <c r="K555" s="15">
        <v>0.2</v>
      </c>
      <c r="L555" s="15" t="s">
        <v>33</v>
      </c>
      <c r="M555" s="15" t="s">
        <v>80</v>
      </c>
      <c r="N555" s="17" t="s">
        <v>21</v>
      </c>
      <c r="O555" s="18" t="str">
        <f t="shared" si="56"/>
        <v>Active</v>
      </c>
      <c r="P555" s="19">
        <f t="shared" si="57"/>
        <v>1</v>
      </c>
      <c r="Q555" s="20">
        <f t="shared" si="58"/>
        <v>35898.800000000003</v>
      </c>
      <c r="R555" s="20">
        <f t="shared" si="59"/>
        <v>215392.8</v>
      </c>
      <c r="S555" s="19">
        <f t="shared" si="60"/>
        <v>2002</v>
      </c>
      <c r="T555" s="19">
        <f t="shared" si="61"/>
        <v>8</v>
      </c>
      <c r="U555" s="21" t="str">
        <f t="shared" si="62"/>
        <v>Sunday</v>
      </c>
    </row>
    <row r="556" spans="1:21" x14ac:dyDescent="0.2">
      <c r="A556" s="15" t="s">
        <v>323</v>
      </c>
      <c r="B556" s="15" t="s">
        <v>1289</v>
      </c>
      <c r="C556" s="15" t="s">
        <v>91</v>
      </c>
      <c r="D556" s="15" t="s">
        <v>27</v>
      </c>
      <c r="E556" s="15" t="s">
        <v>32</v>
      </c>
      <c r="F556" s="15" t="s">
        <v>28</v>
      </c>
      <c r="G556" s="15" t="s">
        <v>51</v>
      </c>
      <c r="H556" s="15">
        <v>49</v>
      </c>
      <c r="I556" s="17">
        <v>42545</v>
      </c>
      <c r="J556" s="15">
        <v>68426</v>
      </c>
      <c r="K556" s="15">
        <v>0</v>
      </c>
      <c r="L556" s="15" t="s">
        <v>52</v>
      </c>
      <c r="M556" s="15" t="s">
        <v>66</v>
      </c>
      <c r="N556" s="17" t="s">
        <v>21</v>
      </c>
      <c r="O556" s="18" t="str">
        <f t="shared" si="56"/>
        <v>Active</v>
      </c>
      <c r="P556" s="19">
        <f t="shared" si="57"/>
        <v>1</v>
      </c>
      <c r="Q556" s="20">
        <f t="shared" si="58"/>
        <v>0</v>
      </c>
      <c r="R556" s="20">
        <f t="shared" si="59"/>
        <v>68426</v>
      </c>
      <c r="S556" s="19">
        <f t="shared" si="60"/>
        <v>2016</v>
      </c>
      <c r="T556" s="19">
        <f t="shared" si="61"/>
        <v>26</v>
      </c>
      <c r="U556" s="21" t="str">
        <f t="shared" si="62"/>
        <v>Friday</v>
      </c>
    </row>
    <row r="557" spans="1:21" x14ac:dyDescent="0.2">
      <c r="A557" s="15" t="s">
        <v>398</v>
      </c>
      <c r="B557" s="15" t="s">
        <v>1290</v>
      </c>
      <c r="C557" s="15" t="s">
        <v>61</v>
      </c>
      <c r="D557" s="15" t="s">
        <v>15</v>
      </c>
      <c r="E557" s="15" t="s">
        <v>32</v>
      </c>
      <c r="F557" s="15" t="s">
        <v>17</v>
      </c>
      <c r="G557" s="15" t="s">
        <v>51</v>
      </c>
      <c r="H557" s="15">
        <v>55</v>
      </c>
      <c r="I557" s="17">
        <v>42772</v>
      </c>
      <c r="J557" s="15">
        <v>144986</v>
      </c>
      <c r="K557" s="15">
        <v>0.12</v>
      </c>
      <c r="L557" s="15" t="s">
        <v>19</v>
      </c>
      <c r="M557" s="15" t="s">
        <v>39</v>
      </c>
      <c r="N557" s="17" t="s">
        <v>21</v>
      </c>
      <c r="O557" s="18" t="str">
        <f t="shared" si="56"/>
        <v>Active</v>
      </c>
      <c r="P557" s="19">
        <f t="shared" si="57"/>
        <v>1</v>
      </c>
      <c r="Q557" s="20">
        <f t="shared" si="58"/>
        <v>17398.32</v>
      </c>
      <c r="R557" s="20">
        <f t="shared" si="59"/>
        <v>162384.32000000001</v>
      </c>
      <c r="S557" s="19">
        <f t="shared" si="60"/>
        <v>2017</v>
      </c>
      <c r="T557" s="19">
        <f t="shared" si="61"/>
        <v>6</v>
      </c>
      <c r="U557" s="21" t="str">
        <f t="shared" si="62"/>
        <v>Monday</v>
      </c>
    </row>
    <row r="558" spans="1:21" x14ac:dyDescent="0.2">
      <c r="A558" s="15" t="s">
        <v>385</v>
      </c>
      <c r="B558" s="15" t="s">
        <v>1291</v>
      </c>
      <c r="C558" s="15" t="s">
        <v>94</v>
      </c>
      <c r="D558" s="15" t="s">
        <v>50</v>
      </c>
      <c r="E558" s="15" t="s">
        <v>44</v>
      </c>
      <c r="F558" s="15" t="s">
        <v>17</v>
      </c>
      <c r="G558" s="15" t="s">
        <v>24</v>
      </c>
      <c r="H558" s="15">
        <v>45</v>
      </c>
      <c r="I558" s="17">
        <v>36754</v>
      </c>
      <c r="J558" s="15">
        <v>60113</v>
      </c>
      <c r="K558" s="15">
        <v>0</v>
      </c>
      <c r="L558" s="15" t="s">
        <v>19</v>
      </c>
      <c r="M558" s="15" t="s">
        <v>20</v>
      </c>
      <c r="N558" s="17" t="s">
        <v>21</v>
      </c>
      <c r="O558" s="18" t="str">
        <f t="shared" si="56"/>
        <v>Active</v>
      </c>
      <c r="P558" s="19">
        <f t="shared" si="57"/>
        <v>1</v>
      </c>
      <c r="Q558" s="20">
        <f t="shared" si="58"/>
        <v>0</v>
      </c>
      <c r="R558" s="20">
        <f t="shared" si="59"/>
        <v>60113</v>
      </c>
      <c r="S558" s="19">
        <f t="shared" si="60"/>
        <v>2000</v>
      </c>
      <c r="T558" s="19">
        <f t="shared" si="61"/>
        <v>34</v>
      </c>
      <c r="U558" s="21" t="str">
        <f t="shared" si="62"/>
        <v>Wednesday</v>
      </c>
    </row>
    <row r="559" spans="1:21" x14ac:dyDescent="0.2">
      <c r="A559" s="15" t="s">
        <v>558</v>
      </c>
      <c r="B559" s="15" t="s">
        <v>1292</v>
      </c>
      <c r="C559" s="15" t="s">
        <v>22</v>
      </c>
      <c r="D559" s="15" t="s">
        <v>23</v>
      </c>
      <c r="E559" s="15" t="s">
        <v>16</v>
      </c>
      <c r="F559" s="15" t="s">
        <v>17</v>
      </c>
      <c r="G559" s="15" t="s">
        <v>51</v>
      </c>
      <c r="H559" s="15">
        <v>52</v>
      </c>
      <c r="I559" s="17">
        <v>44304</v>
      </c>
      <c r="J559" s="15">
        <v>50548</v>
      </c>
      <c r="K559" s="15">
        <v>0</v>
      </c>
      <c r="L559" s="15" t="s">
        <v>52</v>
      </c>
      <c r="M559" s="15" t="s">
        <v>53</v>
      </c>
      <c r="N559" s="17" t="s">
        <v>21</v>
      </c>
      <c r="O559" s="18" t="str">
        <f t="shared" si="56"/>
        <v>Active</v>
      </c>
      <c r="P559" s="19">
        <f t="shared" si="57"/>
        <v>1</v>
      </c>
      <c r="Q559" s="20">
        <f t="shared" si="58"/>
        <v>0</v>
      </c>
      <c r="R559" s="20">
        <f t="shared" si="59"/>
        <v>50548</v>
      </c>
      <c r="S559" s="19">
        <f t="shared" si="60"/>
        <v>2021</v>
      </c>
      <c r="T559" s="19">
        <f t="shared" si="61"/>
        <v>17</v>
      </c>
      <c r="U559" s="21" t="str">
        <f t="shared" si="62"/>
        <v>Sunday</v>
      </c>
    </row>
    <row r="560" spans="1:21" x14ac:dyDescent="0.2">
      <c r="A560" s="15" t="s">
        <v>93</v>
      </c>
      <c r="B560" s="15" t="s">
        <v>1293</v>
      </c>
      <c r="C560" s="15" t="s">
        <v>64</v>
      </c>
      <c r="D560" s="15" t="s">
        <v>43</v>
      </c>
      <c r="E560" s="15" t="s">
        <v>36</v>
      </c>
      <c r="F560" s="15" t="s">
        <v>17</v>
      </c>
      <c r="G560" s="15" t="s">
        <v>18</v>
      </c>
      <c r="H560" s="15">
        <v>33</v>
      </c>
      <c r="I560" s="17">
        <v>43904</v>
      </c>
      <c r="J560" s="15">
        <v>68846</v>
      </c>
      <c r="K560" s="15">
        <v>0</v>
      </c>
      <c r="L560" s="15" t="s">
        <v>19</v>
      </c>
      <c r="M560" s="15" t="s">
        <v>20</v>
      </c>
      <c r="N560" s="17" t="s">
        <v>21</v>
      </c>
      <c r="O560" s="18" t="str">
        <f t="shared" si="56"/>
        <v>Active</v>
      </c>
      <c r="P560" s="19">
        <f t="shared" si="57"/>
        <v>1</v>
      </c>
      <c r="Q560" s="20">
        <f t="shared" si="58"/>
        <v>0</v>
      </c>
      <c r="R560" s="20">
        <f t="shared" si="59"/>
        <v>68846</v>
      </c>
      <c r="S560" s="19">
        <f t="shared" si="60"/>
        <v>2020</v>
      </c>
      <c r="T560" s="19">
        <f t="shared" si="61"/>
        <v>11</v>
      </c>
      <c r="U560" s="21" t="str">
        <f t="shared" si="62"/>
        <v>Saturday</v>
      </c>
    </row>
    <row r="561" spans="1:21" x14ac:dyDescent="0.2">
      <c r="A561" s="15" t="s">
        <v>787</v>
      </c>
      <c r="B561" s="15" t="s">
        <v>1294</v>
      </c>
      <c r="C561" s="15" t="s">
        <v>88</v>
      </c>
      <c r="D561" s="15" t="s">
        <v>27</v>
      </c>
      <c r="E561" s="15" t="s">
        <v>32</v>
      </c>
      <c r="F561" s="15" t="s">
        <v>17</v>
      </c>
      <c r="G561" s="15" t="s">
        <v>51</v>
      </c>
      <c r="H561" s="15">
        <v>59</v>
      </c>
      <c r="I561" s="17">
        <v>41717</v>
      </c>
      <c r="J561" s="15">
        <v>90901</v>
      </c>
      <c r="K561" s="15">
        <v>0</v>
      </c>
      <c r="L561" s="15" t="s">
        <v>19</v>
      </c>
      <c r="M561" s="15" t="s">
        <v>63</v>
      </c>
      <c r="N561" s="17" t="s">
        <v>21</v>
      </c>
      <c r="O561" s="18" t="str">
        <f t="shared" si="56"/>
        <v>Active</v>
      </c>
      <c r="P561" s="19">
        <f t="shared" si="57"/>
        <v>1</v>
      </c>
      <c r="Q561" s="20">
        <f t="shared" si="58"/>
        <v>0</v>
      </c>
      <c r="R561" s="20">
        <f t="shared" si="59"/>
        <v>90901</v>
      </c>
      <c r="S561" s="19">
        <f t="shared" si="60"/>
        <v>2014</v>
      </c>
      <c r="T561" s="19">
        <f t="shared" si="61"/>
        <v>12</v>
      </c>
      <c r="U561" s="21" t="str">
        <f t="shared" si="62"/>
        <v>Wednesday</v>
      </c>
    </row>
    <row r="562" spans="1:21" x14ac:dyDescent="0.2">
      <c r="A562" s="15" t="s">
        <v>1295</v>
      </c>
      <c r="B562" s="15" t="s">
        <v>1296</v>
      </c>
      <c r="C562" s="15" t="s">
        <v>62</v>
      </c>
      <c r="D562" s="15" t="s">
        <v>65</v>
      </c>
      <c r="E562" s="15" t="s">
        <v>32</v>
      </c>
      <c r="F562" s="15" t="s">
        <v>17</v>
      </c>
      <c r="G562" s="15" t="s">
        <v>24</v>
      </c>
      <c r="H562" s="15">
        <v>50</v>
      </c>
      <c r="I562" s="17">
        <v>41155</v>
      </c>
      <c r="J562" s="15">
        <v>102033</v>
      </c>
      <c r="K562" s="15">
        <v>0.08</v>
      </c>
      <c r="L562" s="15" t="s">
        <v>19</v>
      </c>
      <c r="M562" s="15" t="s">
        <v>25</v>
      </c>
      <c r="N562" s="17" t="s">
        <v>21</v>
      </c>
      <c r="O562" s="18" t="str">
        <f t="shared" si="56"/>
        <v>Active</v>
      </c>
      <c r="P562" s="19">
        <f t="shared" si="57"/>
        <v>1</v>
      </c>
      <c r="Q562" s="20">
        <f t="shared" si="58"/>
        <v>8162.64</v>
      </c>
      <c r="R562" s="20">
        <f t="shared" si="59"/>
        <v>110195.64</v>
      </c>
      <c r="S562" s="19">
        <f t="shared" si="60"/>
        <v>2012</v>
      </c>
      <c r="T562" s="19">
        <f t="shared" si="61"/>
        <v>36</v>
      </c>
      <c r="U562" s="21" t="str">
        <f t="shared" si="62"/>
        <v>Monday</v>
      </c>
    </row>
    <row r="563" spans="1:21" x14ac:dyDescent="0.2">
      <c r="A563" s="15" t="s">
        <v>1297</v>
      </c>
      <c r="B563" s="15" t="s">
        <v>1298</v>
      </c>
      <c r="C563" s="15" t="s">
        <v>40</v>
      </c>
      <c r="D563" s="15" t="s">
        <v>50</v>
      </c>
      <c r="E563" s="15" t="s">
        <v>36</v>
      </c>
      <c r="F563" s="15" t="s">
        <v>17</v>
      </c>
      <c r="G563" s="15" t="s">
        <v>18</v>
      </c>
      <c r="H563" s="15">
        <v>61</v>
      </c>
      <c r="I563" s="17">
        <v>44219</v>
      </c>
      <c r="J563" s="15">
        <v>151783</v>
      </c>
      <c r="K563" s="15">
        <v>0.26</v>
      </c>
      <c r="L563" s="15" t="s">
        <v>19</v>
      </c>
      <c r="M563" s="15" t="s">
        <v>63</v>
      </c>
      <c r="N563" s="17" t="s">
        <v>21</v>
      </c>
      <c r="O563" s="18" t="str">
        <f t="shared" si="56"/>
        <v>Active</v>
      </c>
      <c r="P563" s="19">
        <f t="shared" si="57"/>
        <v>1</v>
      </c>
      <c r="Q563" s="20">
        <f t="shared" si="58"/>
        <v>39463.58</v>
      </c>
      <c r="R563" s="20">
        <f t="shared" si="59"/>
        <v>191246.58000000002</v>
      </c>
      <c r="S563" s="19">
        <f t="shared" si="60"/>
        <v>2021</v>
      </c>
      <c r="T563" s="19">
        <f t="shared" si="61"/>
        <v>4</v>
      </c>
      <c r="U563" s="21" t="str">
        <f t="shared" si="62"/>
        <v>Saturday</v>
      </c>
    </row>
    <row r="564" spans="1:21" x14ac:dyDescent="0.2">
      <c r="A564" s="15" t="s">
        <v>388</v>
      </c>
      <c r="B564" s="15" t="s">
        <v>1299</v>
      </c>
      <c r="C564" s="15" t="s">
        <v>40</v>
      </c>
      <c r="D564" s="15" t="s">
        <v>31</v>
      </c>
      <c r="E564" s="15" t="s">
        <v>32</v>
      </c>
      <c r="F564" s="15" t="s">
        <v>17</v>
      </c>
      <c r="G564" s="15" t="s">
        <v>51</v>
      </c>
      <c r="H564" s="15">
        <v>27</v>
      </c>
      <c r="I564" s="17">
        <v>43441</v>
      </c>
      <c r="J564" s="15">
        <v>170164</v>
      </c>
      <c r="K564" s="15">
        <v>0.17</v>
      </c>
      <c r="L564" s="15" t="s">
        <v>19</v>
      </c>
      <c r="M564" s="15" t="s">
        <v>25</v>
      </c>
      <c r="N564" s="17" t="s">
        <v>21</v>
      </c>
      <c r="O564" s="18" t="str">
        <f t="shared" si="56"/>
        <v>Active</v>
      </c>
      <c r="P564" s="19">
        <f t="shared" si="57"/>
        <v>1</v>
      </c>
      <c r="Q564" s="20">
        <f t="shared" si="58"/>
        <v>28927.88</v>
      </c>
      <c r="R564" s="20">
        <f t="shared" si="59"/>
        <v>199091.88</v>
      </c>
      <c r="S564" s="19">
        <f t="shared" si="60"/>
        <v>2018</v>
      </c>
      <c r="T564" s="19">
        <f t="shared" si="61"/>
        <v>49</v>
      </c>
      <c r="U564" s="21" t="str">
        <f t="shared" si="62"/>
        <v>Friday</v>
      </c>
    </row>
    <row r="565" spans="1:21" x14ac:dyDescent="0.2">
      <c r="A565" s="15" t="s">
        <v>123</v>
      </c>
      <c r="B565" s="15" t="s">
        <v>1300</v>
      </c>
      <c r="C565" s="15" t="s">
        <v>61</v>
      </c>
      <c r="D565" s="15" t="s">
        <v>43</v>
      </c>
      <c r="E565" s="15" t="s">
        <v>44</v>
      </c>
      <c r="F565" s="15" t="s">
        <v>17</v>
      </c>
      <c r="G565" s="15" t="s">
        <v>24</v>
      </c>
      <c r="H565" s="15">
        <v>35</v>
      </c>
      <c r="I565" s="17">
        <v>41690</v>
      </c>
      <c r="J565" s="15">
        <v>155905</v>
      </c>
      <c r="K565" s="15">
        <v>0.14000000000000001</v>
      </c>
      <c r="L565" s="15" t="s">
        <v>19</v>
      </c>
      <c r="M565" s="15" t="s">
        <v>39</v>
      </c>
      <c r="N565" s="17" t="s">
        <v>21</v>
      </c>
      <c r="O565" s="18" t="str">
        <f t="shared" si="56"/>
        <v>Active</v>
      </c>
      <c r="P565" s="19">
        <f t="shared" si="57"/>
        <v>1</v>
      </c>
      <c r="Q565" s="20">
        <f t="shared" si="58"/>
        <v>21826.7</v>
      </c>
      <c r="R565" s="20">
        <f t="shared" si="59"/>
        <v>177731.7</v>
      </c>
      <c r="S565" s="19">
        <f t="shared" si="60"/>
        <v>2014</v>
      </c>
      <c r="T565" s="19">
        <f t="shared" si="61"/>
        <v>8</v>
      </c>
      <c r="U565" s="21" t="str">
        <f t="shared" si="62"/>
        <v>Thursday</v>
      </c>
    </row>
    <row r="566" spans="1:21" x14ac:dyDescent="0.2">
      <c r="A566" s="15" t="s">
        <v>1094</v>
      </c>
      <c r="B566" s="15" t="s">
        <v>1301</v>
      </c>
      <c r="C566" s="15" t="s">
        <v>68</v>
      </c>
      <c r="D566" s="15" t="s">
        <v>50</v>
      </c>
      <c r="E566" s="15" t="s">
        <v>32</v>
      </c>
      <c r="F566" s="15" t="s">
        <v>28</v>
      </c>
      <c r="G566" s="15" t="s">
        <v>24</v>
      </c>
      <c r="H566" s="15">
        <v>40</v>
      </c>
      <c r="I566" s="17">
        <v>42721</v>
      </c>
      <c r="J566" s="15">
        <v>50733</v>
      </c>
      <c r="K566" s="15">
        <v>0</v>
      </c>
      <c r="L566" s="15" t="s">
        <v>19</v>
      </c>
      <c r="M566" s="15" t="s">
        <v>45</v>
      </c>
      <c r="N566" s="17" t="s">
        <v>21</v>
      </c>
      <c r="O566" s="18" t="str">
        <f t="shared" si="56"/>
        <v>Active</v>
      </c>
      <c r="P566" s="19">
        <f t="shared" si="57"/>
        <v>1</v>
      </c>
      <c r="Q566" s="20">
        <f t="shared" si="58"/>
        <v>0</v>
      </c>
      <c r="R566" s="20">
        <f t="shared" si="59"/>
        <v>50733</v>
      </c>
      <c r="S566" s="19">
        <f t="shared" si="60"/>
        <v>2016</v>
      </c>
      <c r="T566" s="19">
        <f t="shared" si="61"/>
        <v>51</v>
      </c>
      <c r="U566" s="21" t="str">
        <f t="shared" si="62"/>
        <v>Saturday</v>
      </c>
    </row>
    <row r="567" spans="1:21" x14ac:dyDescent="0.2">
      <c r="A567" s="15" t="s">
        <v>148</v>
      </c>
      <c r="B567" s="15" t="s">
        <v>1302</v>
      </c>
      <c r="C567" s="15" t="s">
        <v>77</v>
      </c>
      <c r="D567" s="15" t="s">
        <v>23</v>
      </c>
      <c r="E567" s="15" t="s">
        <v>32</v>
      </c>
      <c r="F567" s="15" t="s">
        <v>17</v>
      </c>
      <c r="G567" s="15" t="s">
        <v>18</v>
      </c>
      <c r="H567" s="15">
        <v>30</v>
      </c>
      <c r="I567" s="17">
        <v>42761</v>
      </c>
      <c r="J567" s="15">
        <v>88663</v>
      </c>
      <c r="K567" s="15">
        <v>0</v>
      </c>
      <c r="L567" s="15" t="s">
        <v>19</v>
      </c>
      <c r="M567" s="15" t="s">
        <v>39</v>
      </c>
      <c r="N567" s="17" t="s">
        <v>21</v>
      </c>
      <c r="O567" s="18" t="str">
        <f t="shared" si="56"/>
        <v>Active</v>
      </c>
      <c r="P567" s="19">
        <f t="shared" si="57"/>
        <v>1</v>
      </c>
      <c r="Q567" s="20">
        <f t="shared" si="58"/>
        <v>0</v>
      </c>
      <c r="R567" s="20">
        <f t="shared" si="59"/>
        <v>88663</v>
      </c>
      <c r="S567" s="19">
        <f t="shared" si="60"/>
        <v>2017</v>
      </c>
      <c r="T567" s="19">
        <f t="shared" si="61"/>
        <v>4</v>
      </c>
      <c r="U567" s="21" t="str">
        <f t="shared" si="62"/>
        <v>Thursday</v>
      </c>
    </row>
    <row r="568" spans="1:21" x14ac:dyDescent="0.2">
      <c r="A568" s="15" t="s">
        <v>158</v>
      </c>
      <c r="B568" s="15" t="s">
        <v>1303</v>
      </c>
      <c r="C568" s="15" t="s">
        <v>129</v>
      </c>
      <c r="D568" s="15" t="s">
        <v>31</v>
      </c>
      <c r="E568" s="15" t="s">
        <v>36</v>
      </c>
      <c r="F568" s="15" t="s">
        <v>28</v>
      </c>
      <c r="G568" s="15" t="s">
        <v>24</v>
      </c>
      <c r="H568" s="15">
        <v>60</v>
      </c>
      <c r="I568" s="17">
        <v>33890</v>
      </c>
      <c r="J568" s="15">
        <v>88213</v>
      </c>
      <c r="K568" s="15">
        <v>0</v>
      </c>
      <c r="L568" s="15" t="s">
        <v>33</v>
      </c>
      <c r="M568" s="15" t="s">
        <v>80</v>
      </c>
      <c r="N568" s="17" t="s">
        <v>21</v>
      </c>
      <c r="O568" s="18" t="str">
        <f t="shared" si="56"/>
        <v>Active</v>
      </c>
      <c r="P568" s="19">
        <f t="shared" si="57"/>
        <v>1</v>
      </c>
      <c r="Q568" s="20">
        <f t="shared" si="58"/>
        <v>0</v>
      </c>
      <c r="R568" s="20">
        <f t="shared" si="59"/>
        <v>88213</v>
      </c>
      <c r="S568" s="19">
        <f t="shared" si="60"/>
        <v>1992</v>
      </c>
      <c r="T568" s="19">
        <f t="shared" si="61"/>
        <v>42</v>
      </c>
      <c r="U568" s="21" t="str">
        <f t="shared" si="62"/>
        <v>Tuesday</v>
      </c>
    </row>
    <row r="569" spans="1:21" x14ac:dyDescent="0.2">
      <c r="A569" s="15" t="s">
        <v>250</v>
      </c>
      <c r="B569" s="15" t="s">
        <v>1304</v>
      </c>
      <c r="C569" s="15" t="s">
        <v>64</v>
      </c>
      <c r="D569" s="15" t="s">
        <v>50</v>
      </c>
      <c r="E569" s="15" t="s">
        <v>44</v>
      </c>
      <c r="F569" s="15" t="s">
        <v>28</v>
      </c>
      <c r="G569" s="15" t="s">
        <v>24</v>
      </c>
      <c r="H569" s="15">
        <v>55</v>
      </c>
      <c r="I569" s="17">
        <v>44410</v>
      </c>
      <c r="J569" s="15">
        <v>67130</v>
      </c>
      <c r="K569" s="15">
        <v>0</v>
      </c>
      <c r="L569" s="15" t="s">
        <v>19</v>
      </c>
      <c r="M569" s="15" t="s">
        <v>45</v>
      </c>
      <c r="N569" s="17" t="s">
        <v>21</v>
      </c>
      <c r="O569" s="18" t="str">
        <f t="shared" si="56"/>
        <v>Active</v>
      </c>
      <c r="P569" s="19">
        <f t="shared" si="57"/>
        <v>1</v>
      </c>
      <c r="Q569" s="20">
        <f t="shared" si="58"/>
        <v>0</v>
      </c>
      <c r="R569" s="20">
        <f t="shared" si="59"/>
        <v>67130</v>
      </c>
      <c r="S569" s="19">
        <f t="shared" si="60"/>
        <v>2021</v>
      </c>
      <c r="T569" s="19">
        <f t="shared" si="61"/>
        <v>32</v>
      </c>
      <c r="U569" s="21" t="str">
        <f t="shared" si="62"/>
        <v>Monday</v>
      </c>
    </row>
    <row r="570" spans="1:21" x14ac:dyDescent="0.2">
      <c r="A570" s="15" t="s">
        <v>610</v>
      </c>
      <c r="B570" s="15" t="s">
        <v>1305</v>
      </c>
      <c r="C570" s="15" t="s">
        <v>42</v>
      </c>
      <c r="D570" s="15" t="s">
        <v>15</v>
      </c>
      <c r="E570" s="15" t="s">
        <v>44</v>
      </c>
      <c r="F570" s="15" t="s">
        <v>17</v>
      </c>
      <c r="G570" s="15" t="s">
        <v>24</v>
      </c>
      <c r="H570" s="15">
        <v>33</v>
      </c>
      <c r="I570" s="17">
        <v>42285</v>
      </c>
      <c r="J570" s="15">
        <v>94876</v>
      </c>
      <c r="K570" s="15">
        <v>0</v>
      </c>
      <c r="L570" s="15" t="s">
        <v>19</v>
      </c>
      <c r="M570" s="15" t="s">
        <v>45</v>
      </c>
      <c r="N570" s="17" t="s">
        <v>21</v>
      </c>
      <c r="O570" s="18" t="str">
        <f t="shared" si="56"/>
        <v>Active</v>
      </c>
      <c r="P570" s="19">
        <f t="shared" si="57"/>
        <v>1</v>
      </c>
      <c r="Q570" s="20">
        <f t="shared" si="58"/>
        <v>0</v>
      </c>
      <c r="R570" s="20">
        <f t="shared" si="59"/>
        <v>94876</v>
      </c>
      <c r="S570" s="19">
        <f t="shared" si="60"/>
        <v>2015</v>
      </c>
      <c r="T570" s="19">
        <f t="shared" si="61"/>
        <v>41</v>
      </c>
      <c r="U570" s="21" t="str">
        <f t="shared" si="62"/>
        <v>Thursday</v>
      </c>
    </row>
    <row r="571" spans="1:21" x14ac:dyDescent="0.2">
      <c r="A571" s="15" t="s">
        <v>1306</v>
      </c>
      <c r="B571" s="15" t="s">
        <v>1307</v>
      </c>
      <c r="C571" s="15" t="s">
        <v>86</v>
      </c>
      <c r="D571" s="15" t="s">
        <v>31</v>
      </c>
      <c r="E571" s="15" t="s">
        <v>44</v>
      </c>
      <c r="F571" s="15" t="s">
        <v>28</v>
      </c>
      <c r="G571" s="15" t="s">
        <v>51</v>
      </c>
      <c r="H571" s="15">
        <v>62</v>
      </c>
      <c r="I571" s="17">
        <v>34616</v>
      </c>
      <c r="J571" s="15">
        <v>98230</v>
      </c>
      <c r="K571" s="15">
        <v>0</v>
      </c>
      <c r="L571" s="15" t="s">
        <v>19</v>
      </c>
      <c r="M571" s="15" t="s">
        <v>45</v>
      </c>
      <c r="N571" s="17" t="s">
        <v>21</v>
      </c>
      <c r="O571" s="18" t="str">
        <f t="shared" si="56"/>
        <v>Active</v>
      </c>
      <c r="P571" s="19">
        <f t="shared" si="57"/>
        <v>1</v>
      </c>
      <c r="Q571" s="20">
        <f t="shared" si="58"/>
        <v>0</v>
      </c>
      <c r="R571" s="20">
        <f t="shared" si="59"/>
        <v>98230</v>
      </c>
      <c r="S571" s="19">
        <f t="shared" si="60"/>
        <v>1994</v>
      </c>
      <c r="T571" s="19">
        <f t="shared" si="61"/>
        <v>42</v>
      </c>
      <c r="U571" s="21" t="str">
        <f t="shared" si="62"/>
        <v>Sunday</v>
      </c>
    </row>
    <row r="572" spans="1:21" x14ac:dyDescent="0.2">
      <c r="A572" s="15" t="s">
        <v>1308</v>
      </c>
      <c r="B572" s="15" t="s">
        <v>1309</v>
      </c>
      <c r="C572" s="15" t="s">
        <v>58</v>
      </c>
      <c r="D572" s="15" t="s">
        <v>31</v>
      </c>
      <c r="E572" s="15" t="s">
        <v>16</v>
      </c>
      <c r="F572" s="15" t="s">
        <v>17</v>
      </c>
      <c r="G572" s="15" t="s">
        <v>24</v>
      </c>
      <c r="H572" s="15">
        <v>36</v>
      </c>
      <c r="I572" s="17">
        <v>43448</v>
      </c>
      <c r="J572" s="15">
        <v>96757</v>
      </c>
      <c r="K572" s="15">
        <v>0</v>
      </c>
      <c r="L572" s="15" t="s">
        <v>19</v>
      </c>
      <c r="M572" s="15" t="s">
        <v>29</v>
      </c>
      <c r="N572" s="17" t="s">
        <v>21</v>
      </c>
      <c r="O572" s="18" t="str">
        <f t="shared" si="56"/>
        <v>Active</v>
      </c>
      <c r="P572" s="19">
        <f t="shared" si="57"/>
        <v>1</v>
      </c>
      <c r="Q572" s="20">
        <f t="shared" si="58"/>
        <v>0</v>
      </c>
      <c r="R572" s="20">
        <f t="shared" si="59"/>
        <v>96757</v>
      </c>
      <c r="S572" s="19">
        <f t="shared" si="60"/>
        <v>2018</v>
      </c>
      <c r="T572" s="19">
        <f t="shared" si="61"/>
        <v>50</v>
      </c>
      <c r="U572" s="21" t="str">
        <f t="shared" si="62"/>
        <v>Friday</v>
      </c>
    </row>
    <row r="573" spans="1:21" x14ac:dyDescent="0.2">
      <c r="A573" s="15" t="s">
        <v>1310</v>
      </c>
      <c r="B573" s="15" t="s">
        <v>1311</v>
      </c>
      <c r="C573" s="15" t="s">
        <v>64</v>
      </c>
      <c r="D573" s="15" t="s">
        <v>43</v>
      </c>
      <c r="E573" s="15" t="s">
        <v>36</v>
      </c>
      <c r="F573" s="15" t="s">
        <v>28</v>
      </c>
      <c r="G573" s="15" t="s">
        <v>47</v>
      </c>
      <c r="H573" s="15">
        <v>35</v>
      </c>
      <c r="I573" s="17">
        <v>44015</v>
      </c>
      <c r="J573" s="15">
        <v>51513</v>
      </c>
      <c r="K573" s="15">
        <v>0</v>
      </c>
      <c r="L573" s="15" t="s">
        <v>19</v>
      </c>
      <c r="M573" s="15" t="s">
        <v>29</v>
      </c>
      <c r="N573" s="17" t="s">
        <v>21</v>
      </c>
      <c r="O573" s="18" t="str">
        <f t="shared" si="56"/>
        <v>Active</v>
      </c>
      <c r="P573" s="19">
        <f t="shared" si="57"/>
        <v>1</v>
      </c>
      <c r="Q573" s="20">
        <f t="shared" si="58"/>
        <v>0</v>
      </c>
      <c r="R573" s="20">
        <f t="shared" si="59"/>
        <v>51513</v>
      </c>
      <c r="S573" s="19">
        <f t="shared" si="60"/>
        <v>2020</v>
      </c>
      <c r="T573" s="19">
        <f t="shared" si="61"/>
        <v>27</v>
      </c>
      <c r="U573" s="21" t="str">
        <f t="shared" si="62"/>
        <v>Friday</v>
      </c>
    </row>
    <row r="574" spans="1:21" x14ac:dyDescent="0.2">
      <c r="A574" s="15" t="s">
        <v>1312</v>
      </c>
      <c r="B574" s="15" t="s">
        <v>1313</v>
      </c>
      <c r="C574" s="15" t="s">
        <v>14</v>
      </c>
      <c r="D574" s="15" t="s">
        <v>43</v>
      </c>
      <c r="E574" s="15" t="s">
        <v>32</v>
      </c>
      <c r="F574" s="15" t="s">
        <v>28</v>
      </c>
      <c r="G574" s="15" t="s">
        <v>24</v>
      </c>
      <c r="H574" s="15">
        <v>60</v>
      </c>
      <c r="I574" s="17">
        <v>39109</v>
      </c>
      <c r="J574" s="15">
        <v>234311</v>
      </c>
      <c r="K574" s="15">
        <v>0.37</v>
      </c>
      <c r="L574" s="15" t="s">
        <v>19</v>
      </c>
      <c r="M574" s="15" t="s">
        <v>45</v>
      </c>
      <c r="N574" s="17" t="s">
        <v>21</v>
      </c>
      <c r="O574" s="18" t="str">
        <f t="shared" si="56"/>
        <v>Active</v>
      </c>
      <c r="P574" s="19">
        <f t="shared" si="57"/>
        <v>1</v>
      </c>
      <c r="Q574" s="20">
        <f t="shared" si="58"/>
        <v>86695.069999999992</v>
      </c>
      <c r="R574" s="20">
        <f t="shared" si="59"/>
        <v>321006.07</v>
      </c>
      <c r="S574" s="19">
        <f t="shared" si="60"/>
        <v>2007</v>
      </c>
      <c r="T574" s="19">
        <f t="shared" si="61"/>
        <v>4</v>
      </c>
      <c r="U574" s="21" t="str">
        <f t="shared" si="62"/>
        <v>Saturday</v>
      </c>
    </row>
    <row r="575" spans="1:21" x14ac:dyDescent="0.2">
      <c r="A575" s="15" t="s">
        <v>1314</v>
      </c>
      <c r="B575" s="15" t="s">
        <v>1315</v>
      </c>
      <c r="C575" s="15" t="s">
        <v>61</v>
      </c>
      <c r="D575" s="15" t="s">
        <v>23</v>
      </c>
      <c r="E575" s="15" t="s">
        <v>44</v>
      </c>
      <c r="F575" s="15" t="s">
        <v>17</v>
      </c>
      <c r="G575" s="15" t="s">
        <v>51</v>
      </c>
      <c r="H575" s="15">
        <v>45</v>
      </c>
      <c r="I575" s="17">
        <v>40685</v>
      </c>
      <c r="J575" s="15">
        <v>152353</v>
      </c>
      <c r="K575" s="15">
        <v>0.14000000000000001</v>
      </c>
      <c r="L575" s="15" t="s">
        <v>19</v>
      </c>
      <c r="M575" s="15" t="s">
        <v>63</v>
      </c>
      <c r="N575" s="17" t="s">
        <v>21</v>
      </c>
      <c r="O575" s="18" t="str">
        <f t="shared" si="56"/>
        <v>Active</v>
      </c>
      <c r="P575" s="19">
        <f t="shared" si="57"/>
        <v>1</v>
      </c>
      <c r="Q575" s="20">
        <f t="shared" si="58"/>
        <v>21329.420000000002</v>
      </c>
      <c r="R575" s="20">
        <f t="shared" si="59"/>
        <v>173682.42</v>
      </c>
      <c r="S575" s="19">
        <f t="shared" si="60"/>
        <v>2011</v>
      </c>
      <c r="T575" s="19">
        <f t="shared" si="61"/>
        <v>22</v>
      </c>
      <c r="U575" s="21" t="str">
        <f t="shared" si="62"/>
        <v>Sunday</v>
      </c>
    </row>
    <row r="576" spans="1:21" x14ac:dyDescent="0.2">
      <c r="A576" s="15" t="s">
        <v>254</v>
      </c>
      <c r="B576" s="15" t="s">
        <v>1316</v>
      </c>
      <c r="C576" s="15" t="s">
        <v>61</v>
      </c>
      <c r="D576" s="15" t="s">
        <v>65</v>
      </c>
      <c r="E576" s="15" t="s">
        <v>44</v>
      </c>
      <c r="F576" s="15" t="s">
        <v>17</v>
      </c>
      <c r="G576" s="15" t="s">
        <v>18</v>
      </c>
      <c r="H576" s="15">
        <v>48</v>
      </c>
      <c r="I576" s="17">
        <v>40389</v>
      </c>
      <c r="J576" s="15">
        <v>124774</v>
      </c>
      <c r="K576" s="15">
        <v>0.12</v>
      </c>
      <c r="L576" s="15" t="s">
        <v>19</v>
      </c>
      <c r="M576" s="15" t="s">
        <v>39</v>
      </c>
      <c r="N576" s="17" t="s">
        <v>21</v>
      </c>
      <c r="O576" s="18" t="str">
        <f t="shared" si="56"/>
        <v>Active</v>
      </c>
      <c r="P576" s="19">
        <f t="shared" si="57"/>
        <v>1</v>
      </c>
      <c r="Q576" s="20">
        <f t="shared" si="58"/>
        <v>14972.88</v>
      </c>
      <c r="R576" s="20">
        <f t="shared" si="59"/>
        <v>139746.88</v>
      </c>
      <c r="S576" s="19">
        <f t="shared" si="60"/>
        <v>2010</v>
      </c>
      <c r="T576" s="19">
        <f t="shared" si="61"/>
        <v>31</v>
      </c>
      <c r="U576" s="21" t="str">
        <f t="shared" si="62"/>
        <v>Friday</v>
      </c>
    </row>
    <row r="577" spans="1:21" x14ac:dyDescent="0.2">
      <c r="A577" s="15" t="s">
        <v>1085</v>
      </c>
      <c r="B577" s="15" t="s">
        <v>1317</v>
      </c>
      <c r="C577" s="15" t="s">
        <v>40</v>
      </c>
      <c r="D577" s="15" t="s">
        <v>43</v>
      </c>
      <c r="E577" s="15" t="s">
        <v>32</v>
      </c>
      <c r="F577" s="15" t="s">
        <v>17</v>
      </c>
      <c r="G577" s="15" t="s">
        <v>24</v>
      </c>
      <c r="H577" s="15">
        <v>36</v>
      </c>
      <c r="I577" s="17">
        <v>40434</v>
      </c>
      <c r="J577" s="15">
        <v>157070</v>
      </c>
      <c r="K577" s="15">
        <v>0.28000000000000003</v>
      </c>
      <c r="L577" s="15" t="s">
        <v>33</v>
      </c>
      <c r="M577" s="15" t="s">
        <v>80</v>
      </c>
      <c r="N577" s="17" t="s">
        <v>21</v>
      </c>
      <c r="O577" s="18" t="str">
        <f t="shared" si="56"/>
        <v>Active</v>
      </c>
      <c r="P577" s="19">
        <f t="shared" si="57"/>
        <v>1</v>
      </c>
      <c r="Q577" s="20">
        <f t="shared" si="58"/>
        <v>43979.600000000006</v>
      </c>
      <c r="R577" s="20">
        <f t="shared" si="59"/>
        <v>201049.60000000001</v>
      </c>
      <c r="S577" s="19">
        <f t="shared" si="60"/>
        <v>2010</v>
      </c>
      <c r="T577" s="19">
        <f t="shared" si="61"/>
        <v>38</v>
      </c>
      <c r="U577" s="21" t="str">
        <f t="shared" si="62"/>
        <v>Monday</v>
      </c>
    </row>
    <row r="578" spans="1:21" x14ac:dyDescent="0.2">
      <c r="A578" s="15" t="s">
        <v>1318</v>
      </c>
      <c r="B578" s="15" t="s">
        <v>1319</v>
      </c>
      <c r="C578" s="15" t="s">
        <v>61</v>
      </c>
      <c r="D578" s="15" t="s">
        <v>15</v>
      </c>
      <c r="E578" s="15" t="s">
        <v>44</v>
      </c>
      <c r="F578" s="15" t="s">
        <v>28</v>
      </c>
      <c r="G578" s="15" t="s">
        <v>51</v>
      </c>
      <c r="H578" s="15">
        <v>44</v>
      </c>
      <c r="I578" s="17">
        <v>43685</v>
      </c>
      <c r="J578" s="15">
        <v>130133</v>
      </c>
      <c r="K578" s="15">
        <v>0.15</v>
      </c>
      <c r="L578" s="15" t="s">
        <v>19</v>
      </c>
      <c r="M578" s="15" t="s">
        <v>25</v>
      </c>
      <c r="N578" s="17">
        <v>44699</v>
      </c>
      <c r="O578" s="18" t="str">
        <f t="shared" si="56"/>
        <v>Non-Active</v>
      </c>
      <c r="P578" s="19">
        <f t="shared" si="57"/>
        <v>0</v>
      </c>
      <c r="Q578" s="20">
        <f t="shared" si="58"/>
        <v>19519.95</v>
      </c>
      <c r="R578" s="20">
        <f t="shared" si="59"/>
        <v>149652.95000000001</v>
      </c>
      <c r="S578" s="19">
        <f t="shared" si="60"/>
        <v>2019</v>
      </c>
      <c r="T578" s="19">
        <f t="shared" si="61"/>
        <v>32</v>
      </c>
      <c r="U578" s="21" t="str">
        <f t="shared" si="62"/>
        <v>Thursday</v>
      </c>
    </row>
    <row r="579" spans="1:21" x14ac:dyDescent="0.2">
      <c r="A579" s="15" t="s">
        <v>1320</v>
      </c>
      <c r="B579" s="15" t="s">
        <v>237</v>
      </c>
      <c r="C579" s="15" t="s">
        <v>62</v>
      </c>
      <c r="D579" s="15" t="s">
        <v>43</v>
      </c>
      <c r="E579" s="15" t="s">
        <v>36</v>
      </c>
      <c r="F579" s="15" t="s">
        <v>17</v>
      </c>
      <c r="G579" s="15" t="s">
        <v>24</v>
      </c>
      <c r="H579" s="15">
        <v>64</v>
      </c>
      <c r="I579" s="17">
        <v>43729</v>
      </c>
      <c r="J579" s="15">
        <v>108780</v>
      </c>
      <c r="K579" s="15">
        <v>0.06</v>
      </c>
      <c r="L579" s="15" t="s">
        <v>33</v>
      </c>
      <c r="M579" s="15" t="s">
        <v>74</v>
      </c>
      <c r="N579" s="17" t="s">
        <v>21</v>
      </c>
      <c r="O579" s="18" t="str">
        <f t="shared" ref="O579:O642" si="63">IF(LEN(N579)&gt;0,"Non-Active","Active")</f>
        <v>Active</v>
      </c>
      <c r="P579" s="19">
        <f t="shared" ref="P579:P642" si="64">IF(O579="Non-Active",0,1)</f>
        <v>1</v>
      </c>
      <c r="Q579" s="20">
        <f t="shared" ref="Q579:Q642" si="65">J579*K579</f>
        <v>6526.8</v>
      </c>
      <c r="R579" s="20">
        <f t="shared" ref="R579:R642" si="66">J579+Q579</f>
        <v>115306.8</v>
      </c>
      <c r="S579" s="19">
        <f t="shared" ref="S579:S642" si="67">YEAR(I579)</f>
        <v>2019</v>
      </c>
      <c r="T579" s="19">
        <f t="shared" ref="T579:T642" si="68">WEEKNUM(I579,1)</f>
        <v>38</v>
      </c>
      <c r="U579" s="21" t="str">
        <f t="shared" ref="U579:U642" si="69">TEXT(I579,"ddddd")</f>
        <v>Saturday</v>
      </c>
    </row>
    <row r="580" spans="1:21" x14ac:dyDescent="0.2">
      <c r="A580" s="15" t="s">
        <v>1321</v>
      </c>
      <c r="B580" s="15" t="s">
        <v>1322</v>
      </c>
      <c r="C580" s="15" t="s">
        <v>40</v>
      </c>
      <c r="D580" s="15" t="s">
        <v>31</v>
      </c>
      <c r="E580" s="15" t="s">
        <v>44</v>
      </c>
      <c r="F580" s="15" t="s">
        <v>17</v>
      </c>
      <c r="G580" s="15" t="s">
        <v>24</v>
      </c>
      <c r="H580" s="15">
        <v>46</v>
      </c>
      <c r="I580" s="17">
        <v>44125</v>
      </c>
      <c r="J580" s="15">
        <v>151853</v>
      </c>
      <c r="K580" s="15">
        <v>0.16</v>
      </c>
      <c r="L580" s="15" t="s">
        <v>33</v>
      </c>
      <c r="M580" s="15" t="s">
        <v>34</v>
      </c>
      <c r="N580" s="17" t="s">
        <v>21</v>
      </c>
      <c r="O580" s="18" t="str">
        <f t="shared" si="63"/>
        <v>Active</v>
      </c>
      <c r="P580" s="19">
        <f t="shared" si="64"/>
        <v>1</v>
      </c>
      <c r="Q580" s="20">
        <f t="shared" si="65"/>
        <v>24296.48</v>
      </c>
      <c r="R580" s="20">
        <f t="shared" si="66"/>
        <v>176149.48</v>
      </c>
      <c r="S580" s="19">
        <f t="shared" si="67"/>
        <v>2020</v>
      </c>
      <c r="T580" s="19">
        <f t="shared" si="68"/>
        <v>43</v>
      </c>
      <c r="U580" s="21" t="str">
        <f t="shared" si="69"/>
        <v>Wednesday</v>
      </c>
    </row>
    <row r="581" spans="1:21" x14ac:dyDescent="0.2">
      <c r="A581" s="15" t="s">
        <v>1323</v>
      </c>
      <c r="B581" s="15" t="s">
        <v>1324</v>
      </c>
      <c r="C581" s="15" t="s">
        <v>94</v>
      </c>
      <c r="D581" s="15" t="s">
        <v>50</v>
      </c>
      <c r="E581" s="15" t="s">
        <v>36</v>
      </c>
      <c r="F581" s="15" t="s">
        <v>17</v>
      </c>
      <c r="G581" s="15" t="s">
        <v>24</v>
      </c>
      <c r="H581" s="15">
        <v>62</v>
      </c>
      <c r="I581" s="17">
        <v>38977</v>
      </c>
      <c r="J581" s="15">
        <v>64669</v>
      </c>
      <c r="K581" s="15">
        <v>0</v>
      </c>
      <c r="L581" s="15" t="s">
        <v>33</v>
      </c>
      <c r="M581" s="15" t="s">
        <v>80</v>
      </c>
      <c r="N581" s="17" t="s">
        <v>21</v>
      </c>
      <c r="O581" s="18" t="str">
        <f t="shared" si="63"/>
        <v>Active</v>
      </c>
      <c r="P581" s="19">
        <f t="shared" si="64"/>
        <v>1</v>
      </c>
      <c r="Q581" s="20">
        <f t="shared" si="65"/>
        <v>0</v>
      </c>
      <c r="R581" s="20">
        <f t="shared" si="66"/>
        <v>64669</v>
      </c>
      <c r="S581" s="19">
        <f t="shared" si="67"/>
        <v>2006</v>
      </c>
      <c r="T581" s="19">
        <f t="shared" si="68"/>
        <v>38</v>
      </c>
      <c r="U581" s="21" t="str">
        <f t="shared" si="69"/>
        <v>Sunday</v>
      </c>
    </row>
    <row r="582" spans="1:21" x14ac:dyDescent="0.2">
      <c r="A582" s="15" t="s">
        <v>1325</v>
      </c>
      <c r="B582" s="15" t="s">
        <v>1326</v>
      </c>
      <c r="C582" s="15" t="s">
        <v>64</v>
      </c>
      <c r="D582" s="15" t="s">
        <v>43</v>
      </c>
      <c r="E582" s="15" t="s">
        <v>16</v>
      </c>
      <c r="F582" s="15" t="s">
        <v>28</v>
      </c>
      <c r="G582" s="15" t="s">
        <v>51</v>
      </c>
      <c r="H582" s="15">
        <v>61</v>
      </c>
      <c r="I582" s="17">
        <v>39568</v>
      </c>
      <c r="J582" s="15">
        <v>69352</v>
      </c>
      <c r="K582" s="15">
        <v>0</v>
      </c>
      <c r="L582" s="15" t="s">
        <v>52</v>
      </c>
      <c r="M582" s="15" t="s">
        <v>66</v>
      </c>
      <c r="N582" s="17" t="s">
        <v>21</v>
      </c>
      <c r="O582" s="18" t="str">
        <f t="shared" si="63"/>
        <v>Active</v>
      </c>
      <c r="P582" s="19">
        <f t="shared" si="64"/>
        <v>1</v>
      </c>
      <c r="Q582" s="20">
        <f t="shared" si="65"/>
        <v>0</v>
      </c>
      <c r="R582" s="20">
        <f t="shared" si="66"/>
        <v>69352</v>
      </c>
      <c r="S582" s="19">
        <f t="shared" si="67"/>
        <v>2008</v>
      </c>
      <c r="T582" s="19">
        <f t="shared" si="68"/>
        <v>18</v>
      </c>
      <c r="U582" s="21" t="str">
        <f t="shared" si="69"/>
        <v>Wednesday</v>
      </c>
    </row>
    <row r="583" spans="1:21" x14ac:dyDescent="0.2">
      <c r="A583" s="15" t="s">
        <v>268</v>
      </c>
      <c r="B583" s="15" t="s">
        <v>1327</v>
      </c>
      <c r="C583" s="15" t="s">
        <v>64</v>
      </c>
      <c r="D583" s="15" t="s">
        <v>43</v>
      </c>
      <c r="E583" s="15" t="s">
        <v>16</v>
      </c>
      <c r="F583" s="15" t="s">
        <v>28</v>
      </c>
      <c r="G583" s="15" t="s">
        <v>24</v>
      </c>
      <c r="H583" s="15">
        <v>65</v>
      </c>
      <c r="I583" s="17">
        <v>37181</v>
      </c>
      <c r="J583" s="15">
        <v>74631</v>
      </c>
      <c r="K583" s="15">
        <v>0</v>
      </c>
      <c r="L583" s="15" t="s">
        <v>33</v>
      </c>
      <c r="M583" s="15" t="s">
        <v>80</v>
      </c>
      <c r="N583" s="17" t="s">
        <v>21</v>
      </c>
      <c r="O583" s="18" t="str">
        <f t="shared" si="63"/>
        <v>Active</v>
      </c>
      <c r="P583" s="19">
        <f t="shared" si="64"/>
        <v>1</v>
      </c>
      <c r="Q583" s="20">
        <f t="shared" si="65"/>
        <v>0</v>
      </c>
      <c r="R583" s="20">
        <f t="shared" si="66"/>
        <v>74631</v>
      </c>
      <c r="S583" s="19">
        <f t="shared" si="67"/>
        <v>2001</v>
      </c>
      <c r="T583" s="19">
        <f t="shared" si="68"/>
        <v>42</v>
      </c>
      <c r="U583" s="21" t="str">
        <f t="shared" si="69"/>
        <v>Wednesday</v>
      </c>
    </row>
    <row r="584" spans="1:21" x14ac:dyDescent="0.2">
      <c r="A584" s="15" t="s">
        <v>1328</v>
      </c>
      <c r="B584" s="15" t="s">
        <v>133</v>
      </c>
      <c r="C584" s="15" t="s">
        <v>30</v>
      </c>
      <c r="D584" s="15" t="s">
        <v>31</v>
      </c>
      <c r="E584" s="15" t="s">
        <v>44</v>
      </c>
      <c r="F584" s="15" t="s">
        <v>28</v>
      </c>
      <c r="G584" s="15" t="s">
        <v>51</v>
      </c>
      <c r="H584" s="15">
        <v>54</v>
      </c>
      <c r="I584" s="17">
        <v>41028</v>
      </c>
      <c r="J584" s="15">
        <v>96441</v>
      </c>
      <c r="K584" s="15">
        <v>0</v>
      </c>
      <c r="L584" s="15" t="s">
        <v>52</v>
      </c>
      <c r="M584" s="15" t="s">
        <v>53</v>
      </c>
      <c r="N584" s="17" t="s">
        <v>21</v>
      </c>
      <c r="O584" s="18" t="str">
        <f t="shared" si="63"/>
        <v>Active</v>
      </c>
      <c r="P584" s="19">
        <f t="shared" si="64"/>
        <v>1</v>
      </c>
      <c r="Q584" s="20">
        <f t="shared" si="65"/>
        <v>0</v>
      </c>
      <c r="R584" s="20">
        <f t="shared" si="66"/>
        <v>96441</v>
      </c>
      <c r="S584" s="19">
        <f t="shared" si="67"/>
        <v>2012</v>
      </c>
      <c r="T584" s="19">
        <f t="shared" si="68"/>
        <v>18</v>
      </c>
      <c r="U584" s="21" t="str">
        <f t="shared" si="69"/>
        <v>Sunday</v>
      </c>
    </row>
    <row r="585" spans="1:21" x14ac:dyDescent="0.2">
      <c r="A585" s="15" t="s">
        <v>1329</v>
      </c>
      <c r="B585" s="15" t="s">
        <v>1330</v>
      </c>
      <c r="C585" s="15" t="s">
        <v>97</v>
      </c>
      <c r="D585" s="15" t="s">
        <v>31</v>
      </c>
      <c r="E585" s="15" t="s">
        <v>44</v>
      </c>
      <c r="F585" s="15" t="s">
        <v>28</v>
      </c>
      <c r="G585" s="15" t="s">
        <v>24</v>
      </c>
      <c r="H585" s="15">
        <v>46</v>
      </c>
      <c r="I585" s="17">
        <v>40836</v>
      </c>
      <c r="J585" s="15">
        <v>114250</v>
      </c>
      <c r="K585" s="15">
        <v>0.14000000000000001</v>
      </c>
      <c r="L585" s="15" t="s">
        <v>33</v>
      </c>
      <c r="M585" s="15" t="s">
        <v>34</v>
      </c>
      <c r="N585" s="17" t="s">
        <v>21</v>
      </c>
      <c r="O585" s="18" t="str">
        <f t="shared" si="63"/>
        <v>Active</v>
      </c>
      <c r="P585" s="19">
        <f t="shared" si="64"/>
        <v>1</v>
      </c>
      <c r="Q585" s="20">
        <f t="shared" si="65"/>
        <v>15995.000000000002</v>
      </c>
      <c r="R585" s="20">
        <f t="shared" si="66"/>
        <v>130245</v>
      </c>
      <c r="S585" s="19">
        <f t="shared" si="67"/>
        <v>2011</v>
      </c>
      <c r="T585" s="19">
        <f t="shared" si="68"/>
        <v>43</v>
      </c>
      <c r="U585" s="21" t="str">
        <f t="shared" si="69"/>
        <v>Thursday</v>
      </c>
    </row>
    <row r="586" spans="1:21" x14ac:dyDescent="0.2">
      <c r="A586" s="15" t="s">
        <v>1331</v>
      </c>
      <c r="B586" s="15" t="s">
        <v>1332</v>
      </c>
      <c r="C586" s="15" t="s">
        <v>56</v>
      </c>
      <c r="D586" s="15" t="s">
        <v>27</v>
      </c>
      <c r="E586" s="15" t="s">
        <v>32</v>
      </c>
      <c r="F586" s="15" t="s">
        <v>28</v>
      </c>
      <c r="G586" s="15" t="s">
        <v>51</v>
      </c>
      <c r="H586" s="15">
        <v>36</v>
      </c>
      <c r="I586" s="17">
        <v>44192</v>
      </c>
      <c r="J586" s="15">
        <v>70165</v>
      </c>
      <c r="K586" s="15">
        <v>7.0000000000000007E-2</v>
      </c>
      <c r="L586" s="15" t="s">
        <v>52</v>
      </c>
      <c r="M586" s="15" t="s">
        <v>81</v>
      </c>
      <c r="N586" s="17" t="s">
        <v>21</v>
      </c>
      <c r="O586" s="18" t="str">
        <f t="shared" si="63"/>
        <v>Active</v>
      </c>
      <c r="P586" s="19">
        <f t="shared" si="64"/>
        <v>1</v>
      </c>
      <c r="Q586" s="20">
        <f t="shared" si="65"/>
        <v>4911.55</v>
      </c>
      <c r="R586" s="20">
        <f t="shared" si="66"/>
        <v>75076.55</v>
      </c>
      <c r="S586" s="19">
        <f t="shared" si="67"/>
        <v>2020</v>
      </c>
      <c r="T586" s="19">
        <f t="shared" si="68"/>
        <v>53</v>
      </c>
      <c r="U586" s="21" t="str">
        <f t="shared" si="69"/>
        <v>Sunday</v>
      </c>
    </row>
    <row r="587" spans="1:21" x14ac:dyDescent="0.2">
      <c r="A587" s="15" t="s">
        <v>1333</v>
      </c>
      <c r="B587" s="15" t="s">
        <v>1334</v>
      </c>
      <c r="C587" s="15" t="s">
        <v>62</v>
      </c>
      <c r="D587" s="15" t="s">
        <v>27</v>
      </c>
      <c r="E587" s="15" t="s">
        <v>32</v>
      </c>
      <c r="F587" s="15" t="s">
        <v>28</v>
      </c>
      <c r="G587" s="15" t="s">
        <v>24</v>
      </c>
      <c r="H587" s="15">
        <v>60</v>
      </c>
      <c r="I587" s="17">
        <v>36554</v>
      </c>
      <c r="J587" s="15">
        <v>109059</v>
      </c>
      <c r="K587" s="15">
        <v>7.0000000000000007E-2</v>
      </c>
      <c r="L587" s="15" t="s">
        <v>33</v>
      </c>
      <c r="M587" s="15" t="s">
        <v>34</v>
      </c>
      <c r="N587" s="17" t="s">
        <v>21</v>
      </c>
      <c r="O587" s="18" t="str">
        <f t="shared" si="63"/>
        <v>Active</v>
      </c>
      <c r="P587" s="19">
        <f t="shared" si="64"/>
        <v>1</v>
      </c>
      <c r="Q587" s="20">
        <f t="shared" si="65"/>
        <v>7634.130000000001</v>
      </c>
      <c r="R587" s="20">
        <f t="shared" si="66"/>
        <v>116693.13</v>
      </c>
      <c r="S587" s="19">
        <f t="shared" si="67"/>
        <v>2000</v>
      </c>
      <c r="T587" s="19">
        <f t="shared" si="68"/>
        <v>5</v>
      </c>
      <c r="U587" s="21" t="str">
        <f t="shared" si="69"/>
        <v>Saturday</v>
      </c>
    </row>
    <row r="588" spans="1:21" x14ac:dyDescent="0.2">
      <c r="A588" s="15" t="s">
        <v>353</v>
      </c>
      <c r="B588" s="15" t="s">
        <v>1335</v>
      </c>
      <c r="C588" s="15" t="s">
        <v>69</v>
      </c>
      <c r="D588" s="15" t="s">
        <v>31</v>
      </c>
      <c r="E588" s="15" t="s">
        <v>16</v>
      </c>
      <c r="F588" s="15" t="s">
        <v>17</v>
      </c>
      <c r="G588" s="15" t="s">
        <v>24</v>
      </c>
      <c r="H588" s="15">
        <v>30</v>
      </c>
      <c r="I588" s="17">
        <v>42322</v>
      </c>
      <c r="J588" s="15">
        <v>77442</v>
      </c>
      <c r="K588" s="15">
        <v>0</v>
      </c>
      <c r="L588" s="15" t="s">
        <v>19</v>
      </c>
      <c r="M588" s="15" t="s">
        <v>29</v>
      </c>
      <c r="N588" s="17" t="s">
        <v>21</v>
      </c>
      <c r="O588" s="18" t="str">
        <f t="shared" si="63"/>
        <v>Active</v>
      </c>
      <c r="P588" s="19">
        <f t="shared" si="64"/>
        <v>1</v>
      </c>
      <c r="Q588" s="20">
        <f t="shared" si="65"/>
        <v>0</v>
      </c>
      <c r="R588" s="20">
        <f t="shared" si="66"/>
        <v>77442</v>
      </c>
      <c r="S588" s="19">
        <f t="shared" si="67"/>
        <v>2015</v>
      </c>
      <c r="T588" s="19">
        <f t="shared" si="68"/>
        <v>46</v>
      </c>
      <c r="U588" s="21" t="str">
        <f t="shared" si="69"/>
        <v>Saturday</v>
      </c>
    </row>
    <row r="589" spans="1:21" x14ac:dyDescent="0.2">
      <c r="A589" s="15" t="s">
        <v>1336</v>
      </c>
      <c r="B589" s="15" t="s">
        <v>1337</v>
      </c>
      <c r="C589" s="15" t="s">
        <v>64</v>
      </c>
      <c r="D589" s="15" t="s">
        <v>50</v>
      </c>
      <c r="E589" s="15" t="s">
        <v>32</v>
      </c>
      <c r="F589" s="15" t="s">
        <v>17</v>
      </c>
      <c r="G589" s="15" t="s">
        <v>51</v>
      </c>
      <c r="H589" s="15">
        <v>34</v>
      </c>
      <c r="I589" s="17">
        <v>41066</v>
      </c>
      <c r="J589" s="15">
        <v>72126</v>
      </c>
      <c r="K589" s="15">
        <v>0</v>
      </c>
      <c r="L589" s="15" t="s">
        <v>52</v>
      </c>
      <c r="M589" s="15" t="s">
        <v>81</v>
      </c>
      <c r="N589" s="17" t="s">
        <v>21</v>
      </c>
      <c r="O589" s="18" t="str">
        <f t="shared" si="63"/>
        <v>Active</v>
      </c>
      <c r="P589" s="19">
        <f t="shared" si="64"/>
        <v>1</v>
      </c>
      <c r="Q589" s="20">
        <f t="shared" si="65"/>
        <v>0</v>
      </c>
      <c r="R589" s="20">
        <f t="shared" si="66"/>
        <v>72126</v>
      </c>
      <c r="S589" s="19">
        <f t="shared" si="67"/>
        <v>2012</v>
      </c>
      <c r="T589" s="19">
        <f t="shared" si="68"/>
        <v>23</v>
      </c>
      <c r="U589" s="21" t="str">
        <f t="shared" si="69"/>
        <v>Wednesday</v>
      </c>
    </row>
    <row r="590" spans="1:21" x14ac:dyDescent="0.2">
      <c r="A590" s="15" t="s">
        <v>1338</v>
      </c>
      <c r="B590" s="15" t="s">
        <v>1339</v>
      </c>
      <c r="C590" s="15" t="s">
        <v>82</v>
      </c>
      <c r="D590" s="15" t="s">
        <v>27</v>
      </c>
      <c r="E590" s="15" t="s">
        <v>36</v>
      </c>
      <c r="F590" s="15" t="s">
        <v>28</v>
      </c>
      <c r="G590" s="15" t="s">
        <v>18</v>
      </c>
      <c r="H590" s="15">
        <v>55</v>
      </c>
      <c r="I590" s="17">
        <v>41565</v>
      </c>
      <c r="J590" s="15">
        <v>70334</v>
      </c>
      <c r="K590" s="15">
        <v>0</v>
      </c>
      <c r="L590" s="15" t="s">
        <v>19</v>
      </c>
      <c r="M590" s="15" t="s">
        <v>45</v>
      </c>
      <c r="N590" s="17" t="s">
        <v>21</v>
      </c>
      <c r="O590" s="18" t="str">
        <f t="shared" si="63"/>
        <v>Active</v>
      </c>
      <c r="P590" s="19">
        <f t="shared" si="64"/>
        <v>1</v>
      </c>
      <c r="Q590" s="20">
        <f t="shared" si="65"/>
        <v>0</v>
      </c>
      <c r="R590" s="20">
        <f t="shared" si="66"/>
        <v>70334</v>
      </c>
      <c r="S590" s="19">
        <f t="shared" si="67"/>
        <v>2013</v>
      </c>
      <c r="T590" s="19">
        <f t="shared" si="68"/>
        <v>42</v>
      </c>
      <c r="U590" s="21" t="str">
        <f t="shared" si="69"/>
        <v>Friday</v>
      </c>
    </row>
    <row r="591" spans="1:21" x14ac:dyDescent="0.2">
      <c r="A591" s="15" t="s">
        <v>1340</v>
      </c>
      <c r="B591" s="15" t="s">
        <v>1341</v>
      </c>
      <c r="C591" s="15" t="s">
        <v>30</v>
      </c>
      <c r="D591" s="15" t="s">
        <v>31</v>
      </c>
      <c r="E591" s="15" t="s">
        <v>16</v>
      </c>
      <c r="F591" s="15" t="s">
        <v>28</v>
      </c>
      <c r="G591" s="15" t="s">
        <v>24</v>
      </c>
      <c r="H591" s="15">
        <v>59</v>
      </c>
      <c r="I591" s="17">
        <v>40170</v>
      </c>
      <c r="J591" s="15">
        <v>78006</v>
      </c>
      <c r="K591" s="15">
        <v>0</v>
      </c>
      <c r="L591" s="15" t="s">
        <v>19</v>
      </c>
      <c r="M591" s="15" t="s">
        <v>45</v>
      </c>
      <c r="N591" s="17" t="s">
        <v>21</v>
      </c>
      <c r="O591" s="18" t="str">
        <f t="shared" si="63"/>
        <v>Active</v>
      </c>
      <c r="P591" s="19">
        <f t="shared" si="64"/>
        <v>1</v>
      </c>
      <c r="Q591" s="20">
        <f t="shared" si="65"/>
        <v>0</v>
      </c>
      <c r="R591" s="20">
        <f t="shared" si="66"/>
        <v>78006</v>
      </c>
      <c r="S591" s="19">
        <f t="shared" si="67"/>
        <v>2009</v>
      </c>
      <c r="T591" s="19">
        <f t="shared" si="68"/>
        <v>52</v>
      </c>
      <c r="U591" s="21" t="str">
        <f t="shared" si="69"/>
        <v>Wednesday</v>
      </c>
    </row>
    <row r="592" spans="1:21" x14ac:dyDescent="0.2">
      <c r="A592" s="15" t="s">
        <v>1342</v>
      </c>
      <c r="B592" s="15" t="s">
        <v>1343</v>
      </c>
      <c r="C592" s="15" t="s">
        <v>40</v>
      </c>
      <c r="D592" s="15" t="s">
        <v>27</v>
      </c>
      <c r="E592" s="15" t="s">
        <v>36</v>
      </c>
      <c r="F592" s="15" t="s">
        <v>17</v>
      </c>
      <c r="G592" s="15" t="s">
        <v>51</v>
      </c>
      <c r="H592" s="15">
        <v>28</v>
      </c>
      <c r="I592" s="17">
        <v>44221</v>
      </c>
      <c r="J592" s="15">
        <v>160385</v>
      </c>
      <c r="K592" s="15">
        <v>0.23</v>
      </c>
      <c r="L592" s="15" t="s">
        <v>19</v>
      </c>
      <c r="M592" s="15" t="s">
        <v>45</v>
      </c>
      <c r="N592" s="17">
        <v>44334</v>
      </c>
      <c r="O592" s="18" t="str">
        <f t="shared" si="63"/>
        <v>Non-Active</v>
      </c>
      <c r="P592" s="19">
        <f t="shared" si="64"/>
        <v>0</v>
      </c>
      <c r="Q592" s="20">
        <f t="shared" si="65"/>
        <v>36888.550000000003</v>
      </c>
      <c r="R592" s="20">
        <f t="shared" si="66"/>
        <v>197273.55</v>
      </c>
      <c r="S592" s="19">
        <f t="shared" si="67"/>
        <v>2021</v>
      </c>
      <c r="T592" s="19">
        <f t="shared" si="68"/>
        <v>5</v>
      </c>
      <c r="U592" s="21" t="str">
        <f t="shared" si="69"/>
        <v>Monday</v>
      </c>
    </row>
    <row r="593" spans="1:21" x14ac:dyDescent="0.2">
      <c r="A593" s="15" t="s">
        <v>1344</v>
      </c>
      <c r="B593" s="15" t="s">
        <v>1345</v>
      </c>
      <c r="C593" s="15" t="s">
        <v>14</v>
      </c>
      <c r="D593" s="15" t="s">
        <v>15</v>
      </c>
      <c r="E593" s="15" t="s">
        <v>32</v>
      </c>
      <c r="F593" s="15" t="s">
        <v>17</v>
      </c>
      <c r="G593" s="15" t="s">
        <v>18</v>
      </c>
      <c r="H593" s="15">
        <v>36</v>
      </c>
      <c r="I593" s="17">
        <v>41650</v>
      </c>
      <c r="J593" s="15">
        <v>202323</v>
      </c>
      <c r="K593" s="15">
        <v>0.39</v>
      </c>
      <c r="L593" s="15" t="s">
        <v>19</v>
      </c>
      <c r="M593" s="15" t="s">
        <v>20</v>
      </c>
      <c r="N593" s="17" t="s">
        <v>21</v>
      </c>
      <c r="O593" s="18" t="str">
        <f t="shared" si="63"/>
        <v>Active</v>
      </c>
      <c r="P593" s="19">
        <f t="shared" si="64"/>
        <v>1</v>
      </c>
      <c r="Q593" s="20">
        <f t="shared" si="65"/>
        <v>78905.97</v>
      </c>
      <c r="R593" s="20">
        <f t="shared" si="66"/>
        <v>281228.96999999997</v>
      </c>
      <c r="S593" s="19">
        <f t="shared" si="67"/>
        <v>2014</v>
      </c>
      <c r="T593" s="19">
        <f t="shared" si="68"/>
        <v>2</v>
      </c>
      <c r="U593" s="21" t="str">
        <f t="shared" si="69"/>
        <v>Saturday</v>
      </c>
    </row>
    <row r="594" spans="1:21" x14ac:dyDescent="0.2">
      <c r="A594" s="15" t="s">
        <v>1346</v>
      </c>
      <c r="B594" s="15" t="s">
        <v>1347</v>
      </c>
      <c r="C594" s="15" t="s">
        <v>61</v>
      </c>
      <c r="D594" s="15" t="s">
        <v>23</v>
      </c>
      <c r="E594" s="15" t="s">
        <v>32</v>
      </c>
      <c r="F594" s="15" t="s">
        <v>17</v>
      </c>
      <c r="G594" s="15" t="s">
        <v>51</v>
      </c>
      <c r="H594" s="15">
        <v>29</v>
      </c>
      <c r="I594" s="17">
        <v>44025</v>
      </c>
      <c r="J594" s="15">
        <v>141555</v>
      </c>
      <c r="K594" s="15">
        <v>0.11</v>
      </c>
      <c r="L594" s="15" t="s">
        <v>52</v>
      </c>
      <c r="M594" s="15" t="s">
        <v>81</v>
      </c>
      <c r="N594" s="17" t="s">
        <v>21</v>
      </c>
      <c r="O594" s="18" t="str">
        <f t="shared" si="63"/>
        <v>Active</v>
      </c>
      <c r="P594" s="19">
        <f t="shared" si="64"/>
        <v>1</v>
      </c>
      <c r="Q594" s="20">
        <f t="shared" si="65"/>
        <v>15571.05</v>
      </c>
      <c r="R594" s="20">
        <f t="shared" si="66"/>
        <v>157126.04999999999</v>
      </c>
      <c r="S594" s="19">
        <f t="shared" si="67"/>
        <v>2020</v>
      </c>
      <c r="T594" s="19">
        <f t="shared" si="68"/>
        <v>29</v>
      </c>
      <c r="U594" s="21" t="str">
        <f t="shared" si="69"/>
        <v>Monday</v>
      </c>
    </row>
    <row r="595" spans="1:21" x14ac:dyDescent="0.2">
      <c r="A595" s="15" t="s">
        <v>1348</v>
      </c>
      <c r="B595" s="15" t="s">
        <v>1349</v>
      </c>
      <c r="C595" s="15" t="s">
        <v>40</v>
      </c>
      <c r="D595" s="15" t="s">
        <v>15</v>
      </c>
      <c r="E595" s="15" t="s">
        <v>44</v>
      </c>
      <c r="F595" s="15" t="s">
        <v>17</v>
      </c>
      <c r="G595" s="15" t="s">
        <v>24</v>
      </c>
      <c r="H595" s="15">
        <v>34</v>
      </c>
      <c r="I595" s="17">
        <v>44032</v>
      </c>
      <c r="J595" s="15">
        <v>184960</v>
      </c>
      <c r="K595" s="15">
        <v>0.18</v>
      </c>
      <c r="L595" s="15" t="s">
        <v>19</v>
      </c>
      <c r="M595" s="15" t="s">
        <v>63</v>
      </c>
      <c r="N595" s="17" t="s">
        <v>21</v>
      </c>
      <c r="O595" s="18" t="str">
        <f t="shared" si="63"/>
        <v>Active</v>
      </c>
      <c r="P595" s="19">
        <f t="shared" si="64"/>
        <v>1</v>
      </c>
      <c r="Q595" s="20">
        <f t="shared" si="65"/>
        <v>33292.799999999996</v>
      </c>
      <c r="R595" s="20">
        <f t="shared" si="66"/>
        <v>218252.79999999999</v>
      </c>
      <c r="S595" s="19">
        <f t="shared" si="67"/>
        <v>2020</v>
      </c>
      <c r="T595" s="19">
        <f t="shared" si="68"/>
        <v>30</v>
      </c>
      <c r="U595" s="21" t="str">
        <f t="shared" si="69"/>
        <v>Monday</v>
      </c>
    </row>
    <row r="596" spans="1:21" x14ac:dyDescent="0.2">
      <c r="A596" s="15" t="s">
        <v>1350</v>
      </c>
      <c r="B596" s="15" t="s">
        <v>1351</v>
      </c>
      <c r="C596" s="15" t="s">
        <v>14</v>
      </c>
      <c r="D596" s="15" t="s">
        <v>27</v>
      </c>
      <c r="E596" s="15" t="s">
        <v>36</v>
      </c>
      <c r="F596" s="15" t="s">
        <v>28</v>
      </c>
      <c r="G596" s="15" t="s">
        <v>24</v>
      </c>
      <c r="H596" s="15">
        <v>37</v>
      </c>
      <c r="I596" s="17">
        <v>40719</v>
      </c>
      <c r="J596" s="15">
        <v>221592</v>
      </c>
      <c r="K596" s="15">
        <v>0.31</v>
      </c>
      <c r="L596" s="15" t="s">
        <v>19</v>
      </c>
      <c r="M596" s="15" t="s">
        <v>29</v>
      </c>
      <c r="N596" s="17" t="s">
        <v>21</v>
      </c>
      <c r="O596" s="18" t="str">
        <f t="shared" si="63"/>
        <v>Active</v>
      </c>
      <c r="P596" s="19">
        <f t="shared" si="64"/>
        <v>1</v>
      </c>
      <c r="Q596" s="20">
        <f t="shared" si="65"/>
        <v>68693.52</v>
      </c>
      <c r="R596" s="20">
        <f t="shared" si="66"/>
        <v>290285.52</v>
      </c>
      <c r="S596" s="19">
        <f t="shared" si="67"/>
        <v>2011</v>
      </c>
      <c r="T596" s="19">
        <f t="shared" si="68"/>
        <v>26</v>
      </c>
      <c r="U596" s="21" t="str">
        <f t="shared" si="69"/>
        <v>Saturday</v>
      </c>
    </row>
    <row r="597" spans="1:21" x14ac:dyDescent="0.2">
      <c r="A597" s="15" t="s">
        <v>1352</v>
      </c>
      <c r="B597" s="15" t="s">
        <v>1353</v>
      </c>
      <c r="C597" s="15" t="s">
        <v>22</v>
      </c>
      <c r="D597" s="15" t="s">
        <v>23</v>
      </c>
      <c r="E597" s="15" t="s">
        <v>36</v>
      </c>
      <c r="F597" s="15" t="s">
        <v>17</v>
      </c>
      <c r="G597" s="15" t="s">
        <v>24</v>
      </c>
      <c r="H597" s="15">
        <v>44</v>
      </c>
      <c r="I597" s="17">
        <v>39841</v>
      </c>
      <c r="J597" s="15">
        <v>53301</v>
      </c>
      <c r="K597" s="15">
        <v>0</v>
      </c>
      <c r="L597" s="15" t="s">
        <v>19</v>
      </c>
      <c r="M597" s="15" t="s">
        <v>63</v>
      </c>
      <c r="N597" s="17" t="s">
        <v>21</v>
      </c>
      <c r="O597" s="18" t="str">
        <f t="shared" si="63"/>
        <v>Active</v>
      </c>
      <c r="P597" s="19">
        <f t="shared" si="64"/>
        <v>1</v>
      </c>
      <c r="Q597" s="20">
        <f t="shared" si="65"/>
        <v>0</v>
      </c>
      <c r="R597" s="20">
        <f t="shared" si="66"/>
        <v>53301</v>
      </c>
      <c r="S597" s="19">
        <f t="shared" si="67"/>
        <v>2009</v>
      </c>
      <c r="T597" s="19">
        <f t="shared" si="68"/>
        <v>5</v>
      </c>
      <c r="U597" s="21" t="str">
        <f t="shared" si="69"/>
        <v>Wednesday</v>
      </c>
    </row>
    <row r="598" spans="1:21" x14ac:dyDescent="0.2">
      <c r="A598" s="15" t="s">
        <v>1354</v>
      </c>
      <c r="B598" s="15" t="s">
        <v>1355</v>
      </c>
      <c r="C598" s="15" t="s">
        <v>38</v>
      </c>
      <c r="D598" s="15" t="s">
        <v>27</v>
      </c>
      <c r="E598" s="15" t="s">
        <v>32</v>
      </c>
      <c r="F598" s="15" t="s">
        <v>28</v>
      </c>
      <c r="G598" s="15" t="s">
        <v>24</v>
      </c>
      <c r="H598" s="15">
        <v>45</v>
      </c>
      <c r="I598" s="17">
        <v>36587</v>
      </c>
      <c r="J598" s="15">
        <v>91276</v>
      </c>
      <c r="K598" s="15">
        <v>0</v>
      </c>
      <c r="L598" s="15" t="s">
        <v>19</v>
      </c>
      <c r="M598" s="15" t="s">
        <v>63</v>
      </c>
      <c r="N598" s="17" t="s">
        <v>21</v>
      </c>
      <c r="O598" s="18" t="str">
        <f t="shared" si="63"/>
        <v>Active</v>
      </c>
      <c r="P598" s="19">
        <f t="shared" si="64"/>
        <v>1</v>
      </c>
      <c r="Q598" s="20">
        <f t="shared" si="65"/>
        <v>0</v>
      </c>
      <c r="R598" s="20">
        <f t="shared" si="66"/>
        <v>91276</v>
      </c>
      <c r="S598" s="19">
        <f t="shared" si="67"/>
        <v>2000</v>
      </c>
      <c r="T598" s="19">
        <f t="shared" si="68"/>
        <v>10</v>
      </c>
      <c r="U598" s="21" t="str">
        <f t="shared" si="69"/>
        <v>Thursday</v>
      </c>
    </row>
    <row r="599" spans="1:21" x14ac:dyDescent="0.2">
      <c r="A599" s="15" t="s">
        <v>1356</v>
      </c>
      <c r="B599" s="15" t="s">
        <v>1357</v>
      </c>
      <c r="C599" s="15" t="s">
        <v>61</v>
      </c>
      <c r="D599" s="15" t="s">
        <v>23</v>
      </c>
      <c r="E599" s="15" t="s">
        <v>16</v>
      </c>
      <c r="F599" s="15" t="s">
        <v>17</v>
      </c>
      <c r="G599" s="15" t="s">
        <v>24</v>
      </c>
      <c r="H599" s="15">
        <v>52</v>
      </c>
      <c r="I599" s="17">
        <v>42983</v>
      </c>
      <c r="J599" s="15">
        <v>140042</v>
      </c>
      <c r="K599" s="15">
        <v>0.13</v>
      </c>
      <c r="L599" s="15" t="s">
        <v>19</v>
      </c>
      <c r="M599" s="15" t="s">
        <v>25</v>
      </c>
      <c r="N599" s="17" t="s">
        <v>21</v>
      </c>
      <c r="O599" s="18" t="str">
        <f t="shared" si="63"/>
        <v>Active</v>
      </c>
      <c r="P599" s="19">
        <f t="shared" si="64"/>
        <v>1</v>
      </c>
      <c r="Q599" s="20">
        <f t="shared" si="65"/>
        <v>18205.46</v>
      </c>
      <c r="R599" s="20">
        <f t="shared" si="66"/>
        <v>158247.46</v>
      </c>
      <c r="S599" s="19">
        <f t="shared" si="67"/>
        <v>2017</v>
      </c>
      <c r="T599" s="19">
        <f t="shared" si="68"/>
        <v>36</v>
      </c>
      <c r="U599" s="21" t="str">
        <f t="shared" si="69"/>
        <v>Tuesday</v>
      </c>
    </row>
    <row r="600" spans="1:21" x14ac:dyDescent="0.2">
      <c r="A600" s="15" t="s">
        <v>186</v>
      </c>
      <c r="B600" s="15" t="s">
        <v>1358</v>
      </c>
      <c r="C600" s="15" t="s">
        <v>68</v>
      </c>
      <c r="D600" s="15" t="s">
        <v>65</v>
      </c>
      <c r="E600" s="15" t="s">
        <v>36</v>
      </c>
      <c r="F600" s="15" t="s">
        <v>17</v>
      </c>
      <c r="G600" s="15" t="s">
        <v>24</v>
      </c>
      <c r="H600" s="15">
        <v>40</v>
      </c>
      <c r="I600" s="17">
        <v>43440</v>
      </c>
      <c r="J600" s="15">
        <v>57225</v>
      </c>
      <c r="K600" s="15">
        <v>0</v>
      </c>
      <c r="L600" s="15" t="s">
        <v>19</v>
      </c>
      <c r="M600" s="15" t="s">
        <v>29</v>
      </c>
      <c r="N600" s="17" t="s">
        <v>21</v>
      </c>
      <c r="O600" s="18" t="str">
        <f t="shared" si="63"/>
        <v>Active</v>
      </c>
      <c r="P600" s="19">
        <f t="shared" si="64"/>
        <v>1</v>
      </c>
      <c r="Q600" s="20">
        <f t="shared" si="65"/>
        <v>0</v>
      </c>
      <c r="R600" s="20">
        <f t="shared" si="66"/>
        <v>57225</v>
      </c>
      <c r="S600" s="19">
        <f t="shared" si="67"/>
        <v>2018</v>
      </c>
      <c r="T600" s="19">
        <f t="shared" si="68"/>
        <v>49</v>
      </c>
      <c r="U600" s="21" t="str">
        <f t="shared" si="69"/>
        <v>Thursday</v>
      </c>
    </row>
    <row r="601" spans="1:21" x14ac:dyDescent="0.2">
      <c r="A601" s="15" t="s">
        <v>1359</v>
      </c>
      <c r="B601" s="15" t="s">
        <v>1360</v>
      </c>
      <c r="C601" s="15" t="s">
        <v>62</v>
      </c>
      <c r="D601" s="15" t="s">
        <v>23</v>
      </c>
      <c r="E601" s="15" t="s">
        <v>44</v>
      </c>
      <c r="F601" s="15" t="s">
        <v>17</v>
      </c>
      <c r="G601" s="15" t="s">
        <v>51</v>
      </c>
      <c r="H601" s="15">
        <v>55</v>
      </c>
      <c r="I601" s="17">
        <v>40233</v>
      </c>
      <c r="J601" s="15">
        <v>102839</v>
      </c>
      <c r="K601" s="15">
        <v>0.05</v>
      </c>
      <c r="L601" s="15" t="s">
        <v>19</v>
      </c>
      <c r="M601" s="15" t="s">
        <v>45</v>
      </c>
      <c r="N601" s="17" t="s">
        <v>21</v>
      </c>
      <c r="O601" s="18" t="str">
        <f t="shared" si="63"/>
        <v>Active</v>
      </c>
      <c r="P601" s="19">
        <f t="shared" si="64"/>
        <v>1</v>
      </c>
      <c r="Q601" s="20">
        <f t="shared" si="65"/>
        <v>5141.9500000000007</v>
      </c>
      <c r="R601" s="20">
        <f t="shared" si="66"/>
        <v>107980.95</v>
      </c>
      <c r="S601" s="19">
        <f t="shared" si="67"/>
        <v>2010</v>
      </c>
      <c r="T601" s="19">
        <f t="shared" si="68"/>
        <v>9</v>
      </c>
      <c r="U601" s="21" t="str">
        <f t="shared" si="69"/>
        <v>Wednesday</v>
      </c>
    </row>
    <row r="602" spans="1:21" x14ac:dyDescent="0.2">
      <c r="A602" s="15" t="s">
        <v>1361</v>
      </c>
      <c r="B602" s="15" t="s">
        <v>1362</v>
      </c>
      <c r="C602" s="15" t="s">
        <v>40</v>
      </c>
      <c r="D602" s="15" t="s">
        <v>43</v>
      </c>
      <c r="E602" s="15" t="s">
        <v>16</v>
      </c>
      <c r="F602" s="15" t="s">
        <v>28</v>
      </c>
      <c r="G602" s="15" t="s">
        <v>24</v>
      </c>
      <c r="H602" s="15">
        <v>29</v>
      </c>
      <c r="I602" s="17">
        <v>44454</v>
      </c>
      <c r="J602" s="15">
        <v>199783</v>
      </c>
      <c r="K602" s="15">
        <v>0.21</v>
      </c>
      <c r="L602" s="15" t="s">
        <v>19</v>
      </c>
      <c r="M602" s="15" t="s">
        <v>20</v>
      </c>
      <c r="N602" s="17">
        <v>44661</v>
      </c>
      <c r="O602" s="18" t="str">
        <f t="shared" si="63"/>
        <v>Non-Active</v>
      </c>
      <c r="P602" s="19">
        <f t="shared" si="64"/>
        <v>0</v>
      </c>
      <c r="Q602" s="20">
        <f t="shared" si="65"/>
        <v>41954.43</v>
      </c>
      <c r="R602" s="20">
        <f t="shared" si="66"/>
        <v>241737.43</v>
      </c>
      <c r="S602" s="19">
        <f t="shared" si="67"/>
        <v>2021</v>
      </c>
      <c r="T602" s="19">
        <f t="shared" si="68"/>
        <v>38</v>
      </c>
      <c r="U602" s="21" t="str">
        <f t="shared" si="69"/>
        <v>Wednesday</v>
      </c>
    </row>
    <row r="603" spans="1:21" x14ac:dyDescent="0.2">
      <c r="A603" s="15" t="s">
        <v>1363</v>
      </c>
      <c r="B603" s="15" t="s">
        <v>1364</v>
      </c>
      <c r="C603" s="15" t="s">
        <v>77</v>
      </c>
      <c r="D603" s="15" t="s">
        <v>23</v>
      </c>
      <c r="E603" s="15" t="s">
        <v>16</v>
      </c>
      <c r="F603" s="15" t="s">
        <v>28</v>
      </c>
      <c r="G603" s="15" t="s">
        <v>51</v>
      </c>
      <c r="H603" s="15">
        <v>32</v>
      </c>
      <c r="I603" s="17">
        <v>44295</v>
      </c>
      <c r="J603" s="15">
        <v>70980</v>
      </c>
      <c r="K603" s="15">
        <v>0</v>
      </c>
      <c r="L603" s="15" t="s">
        <v>52</v>
      </c>
      <c r="M603" s="15" t="s">
        <v>66</v>
      </c>
      <c r="N603" s="17" t="s">
        <v>21</v>
      </c>
      <c r="O603" s="18" t="str">
        <f t="shared" si="63"/>
        <v>Active</v>
      </c>
      <c r="P603" s="19">
        <f t="shared" si="64"/>
        <v>1</v>
      </c>
      <c r="Q603" s="20">
        <f t="shared" si="65"/>
        <v>0</v>
      </c>
      <c r="R603" s="20">
        <f t="shared" si="66"/>
        <v>70980</v>
      </c>
      <c r="S603" s="19">
        <f t="shared" si="67"/>
        <v>2021</v>
      </c>
      <c r="T603" s="19">
        <f t="shared" si="68"/>
        <v>15</v>
      </c>
      <c r="U603" s="21" t="str">
        <f t="shared" si="69"/>
        <v>Friday</v>
      </c>
    </row>
    <row r="604" spans="1:21" x14ac:dyDescent="0.2">
      <c r="A604" s="15" t="s">
        <v>1365</v>
      </c>
      <c r="B604" s="15" t="s">
        <v>1366</v>
      </c>
      <c r="C604" s="15" t="s">
        <v>62</v>
      </c>
      <c r="D604" s="15" t="s">
        <v>43</v>
      </c>
      <c r="E604" s="15" t="s">
        <v>32</v>
      </c>
      <c r="F604" s="15" t="s">
        <v>28</v>
      </c>
      <c r="G604" s="15" t="s">
        <v>18</v>
      </c>
      <c r="H604" s="15">
        <v>51</v>
      </c>
      <c r="I604" s="17">
        <v>35456</v>
      </c>
      <c r="J604" s="15">
        <v>104431</v>
      </c>
      <c r="K604" s="15">
        <v>7.0000000000000007E-2</v>
      </c>
      <c r="L604" s="15" t="s">
        <v>19</v>
      </c>
      <c r="M604" s="15" t="s">
        <v>39</v>
      </c>
      <c r="N604" s="17" t="s">
        <v>21</v>
      </c>
      <c r="O604" s="18" t="str">
        <f t="shared" si="63"/>
        <v>Active</v>
      </c>
      <c r="P604" s="19">
        <f t="shared" si="64"/>
        <v>1</v>
      </c>
      <c r="Q604" s="20">
        <f t="shared" si="65"/>
        <v>7310.170000000001</v>
      </c>
      <c r="R604" s="20">
        <f t="shared" si="66"/>
        <v>111741.17</v>
      </c>
      <c r="S604" s="19">
        <f t="shared" si="67"/>
        <v>1997</v>
      </c>
      <c r="T604" s="19">
        <f t="shared" si="68"/>
        <v>5</v>
      </c>
      <c r="U604" s="21" t="str">
        <f t="shared" si="69"/>
        <v>Sunday</v>
      </c>
    </row>
    <row r="605" spans="1:21" x14ac:dyDescent="0.2">
      <c r="A605" s="15" t="s">
        <v>1367</v>
      </c>
      <c r="B605" s="15" t="s">
        <v>225</v>
      </c>
      <c r="C605" s="15" t="s">
        <v>83</v>
      </c>
      <c r="D605" s="15" t="s">
        <v>23</v>
      </c>
      <c r="E605" s="15" t="s">
        <v>44</v>
      </c>
      <c r="F605" s="15" t="s">
        <v>28</v>
      </c>
      <c r="G605" s="15" t="s">
        <v>18</v>
      </c>
      <c r="H605" s="15">
        <v>28</v>
      </c>
      <c r="I605" s="17">
        <v>44374</v>
      </c>
      <c r="J605" s="15">
        <v>48510</v>
      </c>
      <c r="K605" s="15">
        <v>0</v>
      </c>
      <c r="L605" s="15" t="s">
        <v>19</v>
      </c>
      <c r="M605" s="15" t="s">
        <v>20</v>
      </c>
      <c r="N605" s="17" t="s">
        <v>21</v>
      </c>
      <c r="O605" s="18" t="str">
        <f t="shared" si="63"/>
        <v>Active</v>
      </c>
      <c r="P605" s="19">
        <f t="shared" si="64"/>
        <v>1</v>
      </c>
      <c r="Q605" s="20">
        <f t="shared" si="65"/>
        <v>0</v>
      </c>
      <c r="R605" s="20">
        <f t="shared" si="66"/>
        <v>48510</v>
      </c>
      <c r="S605" s="19">
        <f t="shared" si="67"/>
        <v>2021</v>
      </c>
      <c r="T605" s="19">
        <f t="shared" si="68"/>
        <v>27</v>
      </c>
      <c r="U605" s="21" t="str">
        <f t="shared" si="69"/>
        <v>Sunday</v>
      </c>
    </row>
    <row r="606" spans="1:21" x14ac:dyDescent="0.2">
      <c r="A606" s="15" t="s">
        <v>1368</v>
      </c>
      <c r="B606" s="15" t="s">
        <v>1369</v>
      </c>
      <c r="C606" s="15" t="s">
        <v>30</v>
      </c>
      <c r="D606" s="15" t="s">
        <v>31</v>
      </c>
      <c r="E606" s="15" t="s">
        <v>44</v>
      </c>
      <c r="F606" s="15" t="s">
        <v>28</v>
      </c>
      <c r="G606" s="15" t="s">
        <v>47</v>
      </c>
      <c r="H606" s="15">
        <v>27</v>
      </c>
      <c r="I606" s="17">
        <v>43613</v>
      </c>
      <c r="J606" s="15">
        <v>70110</v>
      </c>
      <c r="K606" s="15">
        <v>0</v>
      </c>
      <c r="L606" s="15" t="s">
        <v>19</v>
      </c>
      <c r="M606" s="15" t="s">
        <v>45</v>
      </c>
      <c r="N606" s="17">
        <v>44203</v>
      </c>
      <c r="O606" s="18" t="str">
        <f t="shared" si="63"/>
        <v>Non-Active</v>
      </c>
      <c r="P606" s="19">
        <f t="shared" si="64"/>
        <v>0</v>
      </c>
      <c r="Q606" s="20">
        <f t="shared" si="65"/>
        <v>0</v>
      </c>
      <c r="R606" s="20">
        <f t="shared" si="66"/>
        <v>70110</v>
      </c>
      <c r="S606" s="19">
        <f t="shared" si="67"/>
        <v>2019</v>
      </c>
      <c r="T606" s="19">
        <f t="shared" si="68"/>
        <v>22</v>
      </c>
      <c r="U606" s="21" t="str">
        <f t="shared" si="69"/>
        <v>Tuesday</v>
      </c>
    </row>
    <row r="607" spans="1:21" x14ac:dyDescent="0.2">
      <c r="A607" s="15" t="s">
        <v>352</v>
      </c>
      <c r="B607" s="15" t="s">
        <v>1370</v>
      </c>
      <c r="C607" s="15" t="s">
        <v>40</v>
      </c>
      <c r="D607" s="15" t="s">
        <v>43</v>
      </c>
      <c r="E607" s="15" t="s">
        <v>32</v>
      </c>
      <c r="F607" s="15" t="s">
        <v>28</v>
      </c>
      <c r="G607" s="15" t="s">
        <v>24</v>
      </c>
      <c r="H607" s="15">
        <v>45</v>
      </c>
      <c r="I607" s="17">
        <v>39519</v>
      </c>
      <c r="J607" s="15">
        <v>186138</v>
      </c>
      <c r="K607" s="15">
        <v>0.28000000000000003</v>
      </c>
      <c r="L607" s="15" t="s">
        <v>33</v>
      </c>
      <c r="M607" s="15" t="s">
        <v>80</v>
      </c>
      <c r="N607" s="17" t="s">
        <v>21</v>
      </c>
      <c r="O607" s="18" t="str">
        <f t="shared" si="63"/>
        <v>Active</v>
      </c>
      <c r="P607" s="19">
        <f t="shared" si="64"/>
        <v>1</v>
      </c>
      <c r="Q607" s="20">
        <f t="shared" si="65"/>
        <v>52118.640000000007</v>
      </c>
      <c r="R607" s="20">
        <f t="shared" si="66"/>
        <v>238256.64000000001</v>
      </c>
      <c r="S607" s="19">
        <f t="shared" si="67"/>
        <v>2008</v>
      </c>
      <c r="T607" s="19">
        <f t="shared" si="68"/>
        <v>11</v>
      </c>
      <c r="U607" s="21" t="str">
        <f t="shared" si="69"/>
        <v>Wednesday</v>
      </c>
    </row>
    <row r="608" spans="1:21" x14ac:dyDescent="0.2">
      <c r="A608" s="15" t="s">
        <v>1371</v>
      </c>
      <c r="B608" s="15" t="s">
        <v>1372</v>
      </c>
      <c r="C608" s="15" t="s">
        <v>68</v>
      </c>
      <c r="D608" s="15" t="s">
        <v>65</v>
      </c>
      <c r="E608" s="15" t="s">
        <v>36</v>
      </c>
      <c r="F608" s="15" t="s">
        <v>28</v>
      </c>
      <c r="G608" s="15" t="s">
        <v>51</v>
      </c>
      <c r="H608" s="15">
        <v>58</v>
      </c>
      <c r="I608" s="17">
        <v>40287</v>
      </c>
      <c r="J608" s="15">
        <v>56350</v>
      </c>
      <c r="K608" s="15">
        <v>0</v>
      </c>
      <c r="L608" s="15" t="s">
        <v>52</v>
      </c>
      <c r="M608" s="15" t="s">
        <v>66</v>
      </c>
      <c r="N608" s="17" t="s">
        <v>21</v>
      </c>
      <c r="O608" s="18" t="str">
        <f t="shared" si="63"/>
        <v>Active</v>
      </c>
      <c r="P608" s="19">
        <f t="shared" si="64"/>
        <v>1</v>
      </c>
      <c r="Q608" s="20">
        <f t="shared" si="65"/>
        <v>0</v>
      </c>
      <c r="R608" s="20">
        <f t="shared" si="66"/>
        <v>56350</v>
      </c>
      <c r="S608" s="19">
        <f t="shared" si="67"/>
        <v>2010</v>
      </c>
      <c r="T608" s="19">
        <f t="shared" si="68"/>
        <v>17</v>
      </c>
      <c r="U608" s="21" t="str">
        <f t="shared" si="69"/>
        <v>Monday</v>
      </c>
    </row>
    <row r="609" spans="1:21" x14ac:dyDescent="0.2">
      <c r="A609" s="15" t="s">
        <v>635</v>
      </c>
      <c r="B609" s="15" t="s">
        <v>1373</v>
      </c>
      <c r="C609" s="15" t="s">
        <v>61</v>
      </c>
      <c r="D609" s="15" t="s">
        <v>15</v>
      </c>
      <c r="E609" s="15" t="s">
        <v>16</v>
      </c>
      <c r="F609" s="15" t="s">
        <v>17</v>
      </c>
      <c r="G609" s="15" t="s">
        <v>51</v>
      </c>
      <c r="H609" s="15">
        <v>45</v>
      </c>
      <c r="I609" s="17">
        <v>42379</v>
      </c>
      <c r="J609" s="15">
        <v>149761</v>
      </c>
      <c r="K609" s="15">
        <v>0.12</v>
      </c>
      <c r="L609" s="15" t="s">
        <v>19</v>
      </c>
      <c r="M609" s="15" t="s">
        <v>29</v>
      </c>
      <c r="N609" s="17" t="s">
        <v>21</v>
      </c>
      <c r="O609" s="18" t="str">
        <f t="shared" si="63"/>
        <v>Active</v>
      </c>
      <c r="P609" s="19">
        <f t="shared" si="64"/>
        <v>1</v>
      </c>
      <c r="Q609" s="20">
        <f t="shared" si="65"/>
        <v>17971.32</v>
      </c>
      <c r="R609" s="20">
        <f t="shared" si="66"/>
        <v>167732.32</v>
      </c>
      <c r="S609" s="19">
        <f t="shared" si="67"/>
        <v>2016</v>
      </c>
      <c r="T609" s="19">
        <f t="shared" si="68"/>
        <v>3</v>
      </c>
      <c r="U609" s="21" t="str">
        <f t="shared" si="69"/>
        <v>Sunday</v>
      </c>
    </row>
    <row r="610" spans="1:21" x14ac:dyDescent="0.2">
      <c r="A610" s="15" t="s">
        <v>1374</v>
      </c>
      <c r="B610" s="15" t="s">
        <v>1375</v>
      </c>
      <c r="C610" s="15" t="s">
        <v>61</v>
      </c>
      <c r="D610" s="15" t="s">
        <v>15</v>
      </c>
      <c r="E610" s="15" t="s">
        <v>32</v>
      </c>
      <c r="F610" s="15" t="s">
        <v>28</v>
      </c>
      <c r="G610" s="15" t="s">
        <v>51</v>
      </c>
      <c r="H610" s="15">
        <v>44</v>
      </c>
      <c r="I610" s="17">
        <v>39305</v>
      </c>
      <c r="J610" s="15">
        <v>126277</v>
      </c>
      <c r="K610" s="15">
        <v>0.13</v>
      </c>
      <c r="L610" s="15" t="s">
        <v>52</v>
      </c>
      <c r="M610" s="15" t="s">
        <v>81</v>
      </c>
      <c r="N610" s="17" t="s">
        <v>21</v>
      </c>
      <c r="O610" s="18" t="str">
        <f t="shared" si="63"/>
        <v>Active</v>
      </c>
      <c r="P610" s="19">
        <f t="shared" si="64"/>
        <v>1</v>
      </c>
      <c r="Q610" s="20">
        <f t="shared" si="65"/>
        <v>16416.010000000002</v>
      </c>
      <c r="R610" s="20">
        <f t="shared" si="66"/>
        <v>142693.01</v>
      </c>
      <c r="S610" s="19">
        <f t="shared" si="67"/>
        <v>2007</v>
      </c>
      <c r="T610" s="19">
        <f t="shared" si="68"/>
        <v>32</v>
      </c>
      <c r="U610" s="21" t="str">
        <f t="shared" si="69"/>
        <v>Saturday</v>
      </c>
    </row>
    <row r="611" spans="1:21" x14ac:dyDescent="0.2">
      <c r="A611" s="15" t="s">
        <v>1376</v>
      </c>
      <c r="B611" s="15" t="s">
        <v>1377</v>
      </c>
      <c r="C611" s="15" t="s">
        <v>62</v>
      </c>
      <c r="D611" s="15" t="s">
        <v>50</v>
      </c>
      <c r="E611" s="15" t="s">
        <v>44</v>
      </c>
      <c r="F611" s="15" t="s">
        <v>28</v>
      </c>
      <c r="G611" s="15" t="s">
        <v>18</v>
      </c>
      <c r="H611" s="15">
        <v>33</v>
      </c>
      <c r="I611" s="17">
        <v>41446</v>
      </c>
      <c r="J611" s="15">
        <v>119631</v>
      </c>
      <c r="K611" s="15">
        <v>0.06</v>
      </c>
      <c r="L611" s="15" t="s">
        <v>19</v>
      </c>
      <c r="M611" s="15" t="s">
        <v>39</v>
      </c>
      <c r="N611" s="17" t="s">
        <v>21</v>
      </c>
      <c r="O611" s="18" t="str">
        <f t="shared" si="63"/>
        <v>Active</v>
      </c>
      <c r="P611" s="19">
        <f t="shared" si="64"/>
        <v>1</v>
      </c>
      <c r="Q611" s="20">
        <f t="shared" si="65"/>
        <v>7177.86</v>
      </c>
      <c r="R611" s="20">
        <f t="shared" si="66"/>
        <v>126808.86</v>
      </c>
      <c r="S611" s="19">
        <f t="shared" si="67"/>
        <v>2013</v>
      </c>
      <c r="T611" s="19">
        <f t="shared" si="68"/>
        <v>25</v>
      </c>
      <c r="U611" s="21" t="str">
        <f t="shared" si="69"/>
        <v>Friday</v>
      </c>
    </row>
    <row r="612" spans="1:21" x14ac:dyDescent="0.2">
      <c r="A612" s="15" t="s">
        <v>1378</v>
      </c>
      <c r="B612" s="15" t="s">
        <v>1379</v>
      </c>
      <c r="C612" s="15" t="s">
        <v>14</v>
      </c>
      <c r="D612" s="15" t="s">
        <v>27</v>
      </c>
      <c r="E612" s="15" t="s">
        <v>16</v>
      </c>
      <c r="F612" s="15" t="s">
        <v>28</v>
      </c>
      <c r="G612" s="15" t="s">
        <v>24</v>
      </c>
      <c r="H612" s="15">
        <v>26</v>
      </c>
      <c r="I612" s="17">
        <v>43960</v>
      </c>
      <c r="J612" s="15">
        <v>256561</v>
      </c>
      <c r="K612" s="15">
        <v>0.39</v>
      </c>
      <c r="L612" s="15" t="s">
        <v>19</v>
      </c>
      <c r="M612" s="15" t="s">
        <v>25</v>
      </c>
      <c r="N612" s="17" t="s">
        <v>21</v>
      </c>
      <c r="O612" s="18" t="str">
        <f t="shared" si="63"/>
        <v>Active</v>
      </c>
      <c r="P612" s="19">
        <f t="shared" si="64"/>
        <v>1</v>
      </c>
      <c r="Q612" s="20">
        <f t="shared" si="65"/>
        <v>100058.79000000001</v>
      </c>
      <c r="R612" s="20">
        <f t="shared" si="66"/>
        <v>356619.79000000004</v>
      </c>
      <c r="S612" s="19">
        <f t="shared" si="67"/>
        <v>2020</v>
      </c>
      <c r="T612" s="19">
        <f t="shared" si="68"/>
        <v>19</v>
      </c>
      <c r="U612" s="21" t="str">
        <f t="shared" si="69"/>
        <v>Saturday</v>
      </c>
    </row>
    <row r="613" spans="1:21" x14ac:dyDescent="0.2">
      <c r="A613" s="15" t="s">
        <v>284</v>
      </c>
      <c r="B613" s="15" t="s">
        <v>1380</v>
      </c>
      <c r="C613" s="15" t="s">
        <v>88</v>
      </c>
      <c r="D613" s="15" t="s">
        <v>27</v>
      </c>
      <c r="E613" s="15" t="s">
        <v>44</v>
      </c>
      <c r="F613" s="15" t="s">
        <v>17</v>
      </c>
      <c r="G613" s="15" t="s">
        <v>51</v>
      </c>
      <c r="H613" s="15">
        <v>45</v>
      </c>
      <c r="I613" s="17">
        <v>43937</v>
      </c>
      <c r="J613" s="15">
        <v>66958</v>
      </c>
      <c r="K613" s="15">
        <v>0</v>
      </c>
      <c r="L613" s="15" t="s">
        <v>19</v>
      </c>
      <c r="M613" s="15" t="s">
        <v>45</v>
      </c>
      <c r="N613" s="17" t="s">
        <v>21</v>
      </c>
      <c r="O613" s="18" t="str">
        <f t="shared" si="63"/>
        <v>Active</v>
      </c>
      <c r="P613" s="19">
        <f t="shared" si="64"/>
        <v>1</v>
      </c>
      <c r="Q613" s="20">
        <f t="shared" si="65"/>
        <v>0</v>
      </c>
      <c r="R613" s="20">
        <f t="shared" si="66"/>
        <v>66958</v>
      </c>
      <c r="S613" s="19">
        <f t="shared" si="67"/>
        <v>2020</v>
      </c>
      <c r="T613" s="19">
        <f t="shared" si="68"/>
        <v>16</v>
      </c>
      <c r="U613" s="21" t="str">
        <f t="shared" si="69"/>
        <v>Thursday</v>
      </c>
    </row>
    <row r="614" spans="1:21" x14ac:dyDescent="0.2">
      <c r="A614" s="15" t="s">
        <v>46</v>
      </c>
      <c r="B614" s="15" t="s">
        <v>1381</v>
      </c>
      <c r="C614" s="15" t="s">
        <v>61</v>
      </c>
      <c r="D614" s="15" t="s">
        <v>50</v>
      </c>
      <c r="E614" s="15" t="s">
        <v>36</v>
      </c>
      <c r="F614" s="15" t="s">
        <v>17</v>
      </c>
      <c r="G614" s="15" t="s">
        <v>24</v>
      </c>
      <c r="H614" s="15">
        <v>46</v>
      </c>
      <c r="I614" s="17">
        <v>38046</v>
      </c>
      <c r="J614" s="15">
        <v>158897</v>
      </c>
      <c r="K614" s="15">
        <v>0.1</v>
      </c>
      <c r="L614" s="15" t="s">
        <v>33</v>
      </c>
      <c r="M614" s="15" t="s">
        <v>80</v>
      </c>
      <c r="N614" s="17" t="s">
        <v>21</v>
      </c>
      <c r="O614" s="18" t="str">
        <f t="shared" si="63"/>
        <v>Active</v>
      </c>
      <c r="P614" s="19">
        <f t="shared" si="64"/>
        <v>1</v>
      </c>
      <c r="Q614" s="20">
        <f t="shared" si="65"/>
        <v>15889.7</v>
      </c>
      <c r="R614" s="20">
        <f t="shared" si="66"/>
        <v>174786.7</v>
      </c>
      <c r="S614" s="19">
        <f t="shared" si="67"/>
        <v>2004</v>
      </c>
      <c r="T614" s="19">
        <f t="shared" si="68"/>
        <v>10</v>
      </c>
      <c r="U614" s="21" t="str">
        <f t="shared" si="69"/>
        <v>Sunday</v>
      </c>
    </row>
    <row r="615" spans="1:21" x14ac:dyDescent="0.2">
      <c r="A615" s="15" t="s">
        <v>512</v>
      </c>
      <c r="B615" s="15" t="s">
        <v>1382</v>
      </c>
      <c r="C615" s="15" t="s">
        <v>55</v>
      </c>
      <c r="D615" s="15" t="s">
        <v>27</v>
      </c>
      <c r="E615" s="15" t="s">
        <v>32</v>
      </c>
      <c r="F615" s="15" t="s">
        <v>28</v>
      </c>
      <c r="G615" s="15" t="s">
        <v>18</v>
      </c>
      <c r="H615" s="15">
        <v>37</v>
      </c>
      <c r="I615" s="17">
        <v>39493</v>
      </c>
      <c r="J615" s="15">
        <v>71695</v>
      </c>
      <c r="K615" s="15">
        <v>0</v>
      </c>
      <c r="L615" s="15" t="s">
        <v>19</v>
      </c>
      <c r="M615" s="15" t="s">
        <v>39</v>
      </c>
      <c r="N615" s="17" t="s">
        <v>21</v>
      </c>
      <c r="O615" s="18" t="str">
        <f t="shared" si="63"/>
        <v>Active</v>
      </c>
      <c r="P615" s="19">
        <f t="shared" si="64"/>
        <v>1</v>
      </c>
      <c r="Q615" s="20">
        <f t="shared" si="65"/>
        <v>0</v>
      </c>
      <c r="R615" s="20">
        <f t="shared" si="66"/>
        <v>71695</v>
      </c>
      <c r="S615" s="19">
        <f t="shared" si="67"/>
        <v>2008</v>
      </c>
      <c r="T615" s="19">
        <f t="shared" si="68"/>
        <v>7</v>
      </c>
      <c r="U615" s="21" t="str">
        <f t="shared" si="69"/>
        <v>Friday</v>
      </c>
    </row>
    <row r="616" spans="1:21" x14ac:dyDescent="0.2">
      <c r="A616" s="15" t="s">
        <v>1383</v>
      </c>
      <c r="B616" s="15" t="s">
        <v>1384</v>
      </c>
      <c r="C616" s="15" t="s">
        <v>42</v>
      </c>
      <c r="D616" s="15" t="s">
        <v>43</v>
      </c>
      <c r="E616" s="15" t="s">
        <v>32</v>
      </c>
      <c r="F616" s="15" t="s">
        <v>28</v>
      </c>
      <c r="G616" s="15" t="s">
        <v>24</v>
      </c>
      <c r="H616" s="15">
        <v>40</v>
      </c>
      <c r="I616" s="17">
        <v>41904</v>
      </c>
      <c r="J616" s="15">
        <v>73779</v>
      </c>
      <c r="K616" s="15">
        <v>0</v>
      </c>
      <c r="L616" s="15" t="s">
        <v>33</v>
      </c>
      <c r="M616" s="15" t="s">
        <v>80</v>
      </c>
      <c r="N616" s="17">
        <v>43594</v>
      </c>
      <c r="O616" s="18" t="str">
        <f t="shared" si="63"/>
        <v>Non-Active</v>
      </c>
      <c r="P616" s="19">
        <f t="shared" si="64"/>
        <v>0</v>
      </c>
      <c r="Q616" s="20">
        <f t="shared" si="65"/>
        <v>0</v>
      </c>
      <c r="R616" s="20">
        <f t="shared" si="66"/>
        <v>73779</v>
      </c>
      <c r="S616" s="19">
        <f t="shared" si="67"/>
        <v>2014</v>
      </c>
      <c r="T616" s="19">
        <f t="shared" si="68"/>
        <v>39</v>
      </c>
      <c r="U616" s="21" t="str">
        <f t="shared" si="69"/>
        <v>Monday</v>
      </c>
    </row>
    <row r="617" spans="1:21" x14ac:dyDescent="0.2">
      <c r="A617" s="15" t="s">
        <v>1385</v>
      </c>
      <c r="B617" s="15" t="s">
        <v>1386</v>
      </c>
      <c r="C617" s="15" t="s">
        <v>62</v>
      </c>
      <c r="D617" s="15" t="s">
        <v>50</v>
      </c>
      <c r="E617" s="15" t="s">
        <v>44</v>
      </c>
      <c r="F617" s="15" t="s">
        <v>17</v>
      </c>
      <c r="G617" s="15" t="s">
        <v>24</v>
      </c>
      <c r="H617" s="15">
        <v>45</v>
      </c>
      <c r="I617" s="17">
        <v>40836</v>
      </c>
      <c r="J617" s="15">
        <v>123640</v>
      </c>
      <c r="K617" s="15">
        <v>7.0000000000000007E-2</v>
      </c>
      <c r="L617" s="15" t="s">
        <v>33</v>
      </c>
      <c r="M617" s="15" t="s">
        <v>74</v>
      </c>
      <c r="N617" s="17" t="s">
        <v>21</v>
      </c>
      <c r="O617" s="18" t="str">
        <f t="shared" si="63"/>
        <v>Active</v>
      </c>
      <c r="P617" s="19">
        <f t="shared" si="64"/>
        <v>1</v>
      </c>
      <c r="Q617" s="20">
        <f t="shared" si="65"/>
        <v>8654.8000000000011</v>
      </c>
      <c r="R617" s="20">
        <f t="shared" si="66"/>
        <v>132294.79999999999</v>
      </c>
      <c r="S617" s="19">
        <f t="shared" si="67"/>
        <v>2011</v>
      </c>
      <c r="T617" s="19">
        <f t="shared" si="68"/>
        <v>43</v>
      </c>
      <c r="U617" s="21" t="str">
        <f t="shared" si="69"/>
        <v>Thursday</v>
      </c>
    </row>
    <row r="618" spans="1:21" x14ac:dyDescent="0.2">
      <c r="A618" s="15" t="s">
        <v>1318</v>
      </c>
      <c r="B618" s="15" t="s">
        <v>1387</v>
      </c>
      <c r="C618" s="15" t="s">
        <v>68</v>
      </c>
      <c r="D618" s="15" t="s">
        <v>50</v>
      </c>
      <c r="E618" s="15" t="s">
        <v>44</v>
      </c>
      <c r="F618" s="15" t="s">
        <v>17</v>
      </c>
      <c r="G618" s="15" t="s">
        <v>18</v>
      </c>
      <c r="H618" s="15">
        <v>33</v>
      </c>
      <c r="I618" s="17">
        <v>41742</v>
      </c>
      <c r="J618" s="15">
        <v>46878</v>
      </c>
      <c r="K618" s="15">
        <v>0</v>
      </c>
      <c r="L618" s="15" t="s">
        <v>19</v>
      </c>
      <c r="M618" s="15" t="s">
        <v>45</v>
      </c>
      <c r="N618" s="17" t="s">
        <v>21</v>
      </c>
      <c r="O618" s="18" t="str">
        <f t="shared" si="63"/>
        <v>Active</v>
      </c>
      <c r="P618" s="19">
        <f t="shared" si="64"/>
        <v>1</v>
      </c>
      <c r="Q618" s="20">
        <f t="shared" si="65"/>
        <v>0</v>
      </c>
      <c r="R618" s="20">
        <f t="shared" si="66"/>
        <v>46878</v>
      </c>
      <c r="S618" s="19">
        <f t="shared" si="67"/>
        <v>2014</v>
      </c>
      <c r="T618" s="19">
        <f t="shared" si="68"/>
        <v>16</v>
      </c>
      <c r="U618" s="21" t="str">
        <f t="shared" si="69"/>
        <v>Sunday</v>
      </c>
    </row>
    <row r="619" spans="1:21" x14ac:dyDescent="0.2">
      <c r="A619" s="15" t="s">
        <v>1388</v>
      </c>
      <c r="B619" s="15" t="s">
        <v>193</v>
      </c>
      <c r="C619" s="15" t="s">
        <v>68</v>
      </c>
      <c r="D619" s="15" t="s">
        <v>43</v>
      </c>
      <c r="E619" s="15" t="s">
        <v>44</v>
      </c>
      <c r="F619" s="15" t="s">
        <v>17</v>
      </c>
      <c r="G619" s="15" t="s">
        <v>18</v>
      </c>
      <c r="H619" s="15">
        <v>64</v>
      </c>
      <c r="I619" s="17">
        <v>37662</v>
      </c>
      <c r="J619" s="15">
        <v>57032</v>
      </c>
      <c r="K619" s="15">
        <v>0</v>
      </c>
      <c r="L619" s="15" t="s">
        <v>19</v>
      </c>
      <c r="M619" s="15" t="s">
        <v>45</v>
      </c>
      <c r="N619" s="17" t="s">
        <v>21</v>
      </c>
      <c r="O619" s="18" t="str">
        <f t="shared" si="63"/>
        <v>Active</v>
      </c>
      <c r="P619" s="19">
        <f t="shared" si="64"/>
        <v>1</v>
      </c>
      <c r="Q619" s="20">
        <f t="shared" si="65"/>
        <v>0</v>
      </c>
      <c r="R619" s="20">
        <f t="shared" si="66"/>
        <v>57032</v>
      </c>
      <c r="S619" s="19">
        <f t="shared" si="67"/>
        <v>2003</v>
      </c>
      <c r="T619" s="19">
        <f t="shared" si="68"/>
        <v>7</v>
      </c>
      <c r="U619" s="21" t="str">
        <f t="shared" si="69"/>
        <v>Monday</v>
      </c>
    </row>
    <row r="620" spans="1:21" x14ac:dyDescent="0.2">
      <c r="A620" s="15" t="s">
        <v>1389</v>
      </c>
      <c r="B620" s="15" t="s">
        <v>1390</v>
      </c>
      <c r="C620" s="15" t="s">
        <v>42</v>
      </c>
      <c r="D620" s="15" t="s">
        <v>50</v>
      </c>
      <c r="E620" s="15" t="s">
        <v>36</v>
      </c>
      <c r="F620" s="15" t="s">
        <v>17</v>
      </c>
      <c r="G620" s="15" t="s">
        <v>51</v>
      </c>
      <c r="H620" s="15">
        <v>57</v>
      </c>
      <c r="I620" s="17">
        <v>39357</v>
      </c>
      <c r="J620" s="15">
        <v>98150</v>
      </c>
      <c r="K620" s="15">
        <v>0</v>
      </c>
      <c r="L620" s="15" t="s">
        <v>52</v>
      </c>
      <c r="M620" s="15" t="s">
        <v>66</v>
      </c>
      <c r="N620" s="17" t="s">
        <v>21</v>
      </c>
      <c r="O620" s="18" t="str">
        <f t="shared" si="63"/>
        <v>Active</v>
      </c>
      <c r="P620" s="19">
        <f t="shared" si="64"/>
        <v>1</v>
      </c>
      <c r="Q620" s="20">
        <f t="shared" si="65"/>
        <v>0</v>
      </c>
      <c r="R620" s="20">
        <f t="shared" si="66"/>
        <v>98150</v>
      </c>
      <c r="S620" s="19">
        <f t="shared" si="67"/>
        <v>2007</v>
      </c>
      <c r="T620" s="19">
        <f t="shared" si="68"/>
        <v>40</v>
      </c>
      <c r="U620" s="21" t="str">
        <f t="shared" si="69"/>
        <v>Tuesday</v>
      </c>
    </row>
    <row r="621" spans="1:21" x14ac:dyDescent="0.2">
      <c r="A621" s="15" t="s">
        <v>178</v>
      </c>
      <c r="B621" s="15" t="s">
        <v>1391</v>
      </c>
      <c r="C621" s="15" t="s">
        <v>40</v>
      </c>
      <c r="D621" s="15" t="s">
        <v>43</v>
      </c>
      <c r="E621" s="15" t="s">
        <v>36</v>
      </c>
      <c r="F621" s="15" t="s">
        <v>17</v>
      </c>
      <c r="G621" s="15" t="s">
        <v>24</v>
      </c>
      <c r="H621" s="15">
        <v>35</v>
      </c>
      <c r="I621" s="17">
        <v>42800</v>
      </c>
      <c r="J621" s="15">
        <v>171426</v>
      </c>
      <c r="K621" s="15">
        <v>0.15</v>
      </c>
      <c r="L621" s="15" t="s">
        <v>33</v>
      </c>
      <c r="M621" s="15" t="s">
        <v>60</v>
      </c>
      <c r="N621" s="17">
        <v>43000</v>
      </c>
      <c r="O621" s="18" t="str">
        <f t="shared" si="63"/>
        <v>Non-Active</v>
      </c>
      <c r="P621" s="19">
        <f t="shared" si="64"/>
        <v>0</v>
      </c>
      <c r="Q621" s="20">
        <f t="shared" si="65"/>
        <v>25713.899999999998</v>
      </c>
      <c r="R621" s="20">
        <f t="shared" si="66"/>
        <v>197139.9</v>
      </c>
      <c r="S621" s="19">
        <f t="shared" si="67"/>
        <v>2017</v>
      </c>
      <c r="T621" s="19">
        <f t="shared" si="68"/>
        <v>10</v>
      </c>
      <c r="U621" s="21" t="str">
        <f t="shared" si="69"/>
        <v>Monday</v>
      </c>
    </row>
    <row r="622" spans="1:21" x14ac:dyDescent="0.2">
      <c r="A622" s="15" t="s">
        <v>362</v>
      </c>
      <c r="B622" s="15" t="s">
        <v>1392</v>
      </c>
      <c r="C622" s="15" t="s">
        <v>68</v>
      </c>
      <c r="D622" s="15" t="s">
        <v>15</v>
      </c>
      <c r="E622" s="15" t="s">
        <v>36</v>
      </c>
      <c r="F622" s="15" t="s">
        <v>17</v>
      </c>
      <c r="G622" s="15" t="s">
        <v>18</v>
      </c>
      <c r="H622" s="15">
        <v>55</v>
      </c>
      <c r="I622" s="17">
        <v>44302</v>
      </c>
      <c r="J622" s="15">
        <v>48266</v>
      </c>
      <c r="K622" s="15">
        <v>0</v>
      </c>
      <c r="L622" s="15" t="s">
        <v>19</v>
      </c>
      <c r="M622" s="15" t="s">
        <v>20</v>
      </c>
      <c r="N622" s="17" t="s">
        <v>21</v>
      </c>
      <c r="O622" s="18" t="str">
        <f t="shared" si="63"/>
        <v>Active</v>
      </c>
      <c r="P622" s="19">
        <f t="shared" si="64"/>
        <v>1</v>
      </c>
      <c r="Q622" s="20">
        <f t="shared" si="65"/>
        <v>0</v>
      </c>
      <c r="R622" s="20">
        <f t="shared" si="66"/>
        <v>48266</v>
      </c>
      <c r="S622" s="19">
        <f t="shared" si="67"/>
        <v>2021</v>
      </c>
      <c r="T622" s="19">
        <f t="shared" si="68"/>
        <v>16</v>
      </c>
      <c r="U622" s="21" t="str">
        <f t="shared" si="69"/>
        <v>Friday</v>
      </c>
    </row>
    <row r="623" spans="1:21" x14ac:dyDescent="0.2">
      <c r="A623" s="15" t="s">
        <v>1393</v>
      </c>
      <c r="B623" s="15" t="s">
        <v>1394</v>
      </c>
      <c r="C623" s="15" t="s">
        <v>14</v>
      </c>
      <c r="D623" s="15" t="s">
        <v>15</v>
      </c>
      <c r="E623" s="15" t="s">
        <v>16</v>
      </c>
      <c r="F623" s="15" t="s">
        <v>28</v>
      </c>
      <c r="G623" s="15" t="s">
        <v>51</v>
      </c>
      <c r="H623" s="15">
        <v>36</v>
      </c>
      <c r="I623" s="17">
        <v>43330</v>
      </c>
      <c r="J623" s="15">
        <v>223404</v>
      </c>
      <c r="K623" s="15">
        <v>0.32</v>
      </c>
      <c r="L623" s="15" t="s">
        <v>19</v>
      </c>
      <c r="M623" s="15" t="s">
        <v>29</v>
      </c>
      <c r="N623" s="17" t="s">
        <v>21</v>
      </c>
      <c r="O623" s="18" t="str">
        <f t="shared" si="63"/>
        <v>Active</v>
      </c>
      <c r="P623" s="19">
        <f t="shared" si="64"/>
        <v>1</v>
      </c>
      <c r="Q623" s="20">
        <f t="shared" si="65"/>
        <v>71489.279999999999</v>
      </c>
      <c r="R623" s="20">
        <f t="shared" si="66"/>
        <v>294893.28000000003</v>
      </c>
      <c r="S623" s="19">
        <f t="shared" si="67"/>
        <v>2018</v>
      </c>
      <c r="T623" s="19">
        <f t="shared" si="68"/>
        <v>33</v>
      </c>
      <c r="U623" s="21" t="str">
        <f t="shared" si="69"/>
        <v>Saturday</v>
      </c>
    </row>
    <row r="624" spans="1:21" x14ac:dyDescent="0.2">
      <c r="A624" s="15" t="s">
        <v>1395</v>
      </c>
      <c r="B624" s="15" t="s">
        <v>1396</v>
      </c>
      <c r="C624" s="15" t="s">
        <v>98</v>
      </c>
      <c r="D624" s="15" t="s">
        <v>27</v>
      </c>
      <c r="E624" s="15" t="s">
        <v>44</v>
      </c>
      <c r="F624" s="15" t="s">
        <v>17</v>
      </c>
      <c r="G624" s="15" t="s">
        <v>24</v>
      </c>
      <c r="H624" s="15">
        <v>57</v>
      </c>
      <c r="I624" s="17">
        <v>41649</v>
      </c>
      <c r="J624" s="15">
        <v>74854</v>
      </c>
      <c r="K624" s="15">
        <v>0</v>
      </c>
      <c r="L624" s="15" t="s">
        <v>19</v>
      </c>
      <c r="M624" s="15" t="s">
        <v>63</v>
      </c>
      <c r="N624" s="17" t="s">
        <v>21</v>
      </c>
      <c r="O624" s="18" t="str">
        <f t="shared" si="63"/>
        <v>Active</v>
      </c>
      <c r="P624" s="19">
        <f t="shared" si="64"/>
        <v>1</v>
      </c>
      <c r="Q624" s="20">
        <f t="shared" si="65"/>
        <v>0</v>
      </c>
      <c r="R624" s="20">
        <f t="shared" si="66"/>
        <v>74854</v>
      </c>
      <c r="S624" s="19">
        <f t="shared" si="67"/>
        <v>2014</v>
      </c>
      <c r="T624" s="19">
        <f t="shared" si="68"/>
        <v>2</v>
      </c>
      <c r="U624" s="21" t="str">
        <f t="shared" si="69"/>
        <v>Friday</v>
      </c>
    </row>
    <row r="625" spans="1:21" x14ac:dyDescent="0.2">
      <c r="A625" s="15" t="s">
        <v>218</v>
      </c>
      <c r="B625" s="15" t="s">
        <v>1397</v>
      </c>
      <c r="C625" s="15" t="s">
        <v>14</v>
      </c>
      <c r="D625" s="15" t="s">
        <v>65</v>
      </c>
      <c r="E625" s="15" t="s">
        <v>44</v>
      </c>
      <c r="F625" s="15" t="s">
        <v>17</v>
      </c>
      <c r="G625" s="15" t="s">
        <v>18</v>
      </c>
      <c r="H625" s="15">
        <v>48</v>
      </c>
      <c r="I625" s="17">
        <v>39197</v>
      </c>
      <c r="J625" s="15">
        <v>217783</v>
      </c>
      <c r="K625" s="15">
        <v>0.36</v>
      </c>
      <c r="L625" s="15" t="s">
        <v>19</v>
      </c>
      <c r="M625" s="15" t="s">
        <v>63</v>
      </c>
      <c r="N625" s="17" t="s">
        <v>21</v>
      </c>
      <c r="O625" s="18" t="str">
        <f t="shared" si="63"/>
        <v>Active</v>
      </c>
      <c r="P625" s="19">
        <f t="shared" si="64"/>
        <v>1</v>
      </c>
      <c r="Q625" s="20">
        <f t="shared" si="65"/>
        <v>78401.87999999999</v>
      </c>
      <c r="R625" s="20">
        <f t="shared" si="66"/>
        <v>296184.88</v>
      </c>
      <c r="S625" s="19">
        <f t="shared" si="67"/>
        <v>2007</v>
      </c>
      <c r="T625" s="19">
        <f t="shared" si="68"/>
        <v>17</v>
      </c>
      <c r="U625" s="21" t="str">
        <f t="shared" si="69"/>
        <v>Wednesday</v>
      </c>
    </row>
    <row r="626" spans="1:21" x14ac:dyDescent="0.2">
      <c r="A626" s="15" t="s">
        <v>1398</v>
      </c>
      <c r="B626" s="15" t="s">
        <v>1399</v>
      </c>
      <c r="C626" s="15" t="s">
        <v>76</v>
      </c>
      <c r="D626" s="15" t="s">
        <v>27</v>
      </c>
      <c r="E626" s="15" t="s">
        <v>36</v>
      </c>
      <c r="F626" s="15" t="s">
        <v>17</v>
      </c>
      <c r="G626" s="15" t="s">
        <v>51</v>
      </c>
      <c r="H626" s="15">
        <v>53</v>
      </c>
      <c r="I626" s="17">
        <v>38214</v>
      </c>
      <c r="J626" s="15">
        <v>44735</v>
      </c>
      <c r="K626" s="15">
        <v>0</v>
      </c>
      <c r="L626" s="15" t="s">
        <v>52</v>
      </c>
      <c r="M626" s="15" t="s">
        <v>81</v>
      </c>
      <c r="N626" s="17" t="s">
        <v>21</v>
      </c>
      <c r="O626" s="18" t="str">
        <f t="shared" si="63"/>
        <v>Active</v>
      </c>
      <c r="P626" s="19">
        <f t="shared" si="64"/>
        <v>1</v>
      </c>
      <c r="Q626" s="20">
        <f t="shared" si="65"/>
        <v>0</v>
      </c>
      <c r="R626" s="20">
        <f t="shared" si="66"/>
        <v>44735</v>
      </c>
      <c r="S626" s="19">
        <f t="shared" si="67"/>
        <v>2004</v>
      </c>
      <c r="T626" s="19">
        <f t="shared" si="68"/>
        <v>34</v>
      </c>
      <c r="U626" s="21" t="str">
        <f t="shared" si="69"/>
        <v>Sunday</v>
      </c>
    </row>
    <row r="627" spans="1:21" x14ac:dyDescent="0.2">
      <c r="A627" s="15" t="s">
        <v>357</v>
      </c>
      <c r="B627" s="15" t="s">
        <v>1400</v>
      </c>
      <c r="C627" s="15" t="s">
        <v>64</v>
      </c>
      <c r="D627" s="15" t="s">
        <v>15</v>
      </c>
      <c r="E627" s="15" t="s">
        <v>36</v>
      </c>
      <c r="F627" s="15" t="s">
        <v>17</v>
      </c>
      <c r="G627" s="15" t="s">
        <v>18</v>
      </c>
      <c r="H627" s="15">
        <v>41</v>
      </c>
      <c r="I627" s="17">
        <v>39091</v>
      </c>
      <c r="J627" s="15">
        <v>50685</v>
      </c>
      <c r="K627" s="15">
        <v>0</v>
      </c>
      <c r="L627" s="15" t="s">
        <v>19</v>
      </c>
      <c r="M627" s="15" t="s">
        <v>29</v>
      </c>
      <c r="N627" s="17" t="s">
        <v>21</v>
      </c>
      <c r="O627" s="18" t="str">
        <f t="shared" si="63"/>
        <v>Active</v>
      </c>
      <c r="P627" s="19">
        <f t="shared" si="64"/>
        <v>1</v>
      </c>
      <c r="Q627" s="20">
        <f t="shared" si="65"/>
        <v>0</v>
      </c>
      <c r="R627" s="20">
        <f t="shared" si="66"/>
        <v>50685</v>
      </c>
      <c r="S627" s="19">
        <f t="shared" si="67"/>
        <v>2007</v>
      </c>
      <c r="T627" s="19">
        <f t="shared" si="68"/>
        <v>2</v>
      </c>
      <c r="U627" s="21" t="str">
        <f t="shared" si="69"/>
        <v>Tuesday</v>
      </c>
    </row>
    <row r="628" spans="1:21" x14ac:dyDescent="0.2">
      <c r="A628" s="15" t="s">
        <v>1401</v>
      </c>
      <c r="B628" s="15" t="s">
        <v>1402</v>
      </c>
      <c r="C628" s="15" t="s">
        <v>64</v>
      </c>
      <c r="D628" s="15" t="s">
        <v>50</v>
      </c>
      <c r="E628" s="15" t="s">
        <v>16</v>
      </c>
      <c r="F628" s="15" t="s">
        <v>28</v>
      </c>
      <c r="G628" s="15" t="s">
        <v>24</v>
      </c>
      <c r="H628" s="15">
        <v>34</v>
      </c>
      <c r="I628" s="17">
        <v>43169</v>
      </c>
      <c r="J628" s="15">
        <v>58993</v>
      </c>
      <c r="K628" s="15">
        <v>0</v>
      </c>
      <c r="L628" s="15" t="s">
        <v>19</v>
      </c>
      <c r="M628" s="15" t="s">
        <v>25</v>
      </c>
      <c r="N628" s="17" t="s">
        <v>21</v>
      </c>
      <c r="O628" s="18" t="str">
        <f t="shared" si="63"/>
        <v>Active</v>
      </c>
      <c r="P628" s="19">
        <f t="shared" si="64"/>
        <v>1</v>
      </c>
      <c r="Q628" s="20">
        <f t="shared" si="65"/>
        <v>0</v>
      </c>
      <c r="R628" s="20">
        <f t="shared" si="66"/>
        <v>58993</v>
      </c>
      <c r="S628" s="19">
        <f t="shared" si="67"/>
        <v>2018</v>
      </c>
      <c r="T628" s="19">
        <f t="shared" si="68"/>
        <v>10</v>
      </c>
      <c r="U628" s="21" t="str">
        <f t="shared" si="69"/>
        <v>Saturday</v>
      </c>
    </row>
    <row r="629" spans="1:21" x14ac:dyDescent="0.2">
      <c r="A629" s="15" t="s">
        <v>1403</v>
      </c>
      <c r="B629" s="15" t="s">
        <v>1404</v>
      </c>
      <c r="C629" s="15" t="s">
        <v>69</v>
      </c>
      <c r="D629" s="15" t="s">
        <v>31</v>
      </c>
      <c r="E629" s="15" t="s">
        <v>32</v>
      </c>
      <c r="F629" s="15" t="s">
        <v>28</v>
      </c>
      <c r="G629" s="15" t="s">
        <v>18</v>
      </c>
      <c r="H629" s="15">
        <v>47</v>
      </c>
      <c r="I629" s="17">
        <v>43990</v>
      </c>
      <c r="J629" s="15">
        <v>115765</v>
      </c>
      <c r="K629" s="15">
        <v>0</v>
      </c>
      <c r="L629" s="15" t="s">
        <v>19</v>
      </c>
      <c r="M629" s="15" t="s">
        <v>45</v>
      </c>
      <c r="N629" s="17">
        <v>44229</v>
      </c>
      <c r="O629" s="18" t="str">
        <f t="shared" si="63"/>
        <v>Non-Active</v>
      </c>
      <c r="P629" s="19">
        <f t="shared" si="64"/>
        <v>0</v>
      </c>
      <c r="Q629" s="20">
        <f t="shared" si="65"/>
        <v>0</v>
      </c>
      <c r="R629" s="20">
        <f t="shared" si="66"/>
        <v>115765</v>
      </c>
      <c r="S629" s="19">
        <f t="shared" si="67"/>
        <v>2020</v>
      </c>
      <c r="T629" s="19">
        <f t="shared" si="68"/>
        <v>24</v>
      </c>
      <c r="U629" s="21" t="str">
        <f t="shared" si="69"/>
        <v>Monday</v>
      </c>
    </row>
    <row r="630" spans="1:21" x14ac:dyDescent="0.2">
      <c r="A630" s="15" t="s">
        <v>1405</v>
      </c>
      <c r="B630" s="15" t="s">
        <v>1406</v>
      </c>
      <c r="C630" s="15" t="s">
        <v>40</v>
      </c>
      <c r="D630" s="15" t="s">
        <v>65</v>
      </c>
      <c r="E630" s="15" t="s">
        <v>36</v>
      </c>
      <c r="F630" s="15" t="s">
        <v>17</v>
      </c>
      <c r="G630" s="15" t="s">
        <v>24</v>
      </c>
      <c r="H630" s="15">
        <v>63</v>
      </c>
      <c r="I630" s="17">
        <v>39147</v>
      </c>
      <c r="J630" s="15">
        <v>193044</v>
      </c>
      <c r="K630" s="15">
        <v>0.15</v>
      </c>
      <c r="L630" s="15" t="s">
        <v>19</v>
      </c>
      <c r="M630" s="15" t="s">
        <v>45</v>
      </c>
      <c r="N630" s="17" t="s">
        <v>21</v>
      </c>
      <c r="O630" s="18" t="str">
        <f t="shared" si="63"/>
        <v>Active</v>
      </c>
      <c r="P630" s="19">
        <f t="shared" si="64"/>
        <v>1</v>
      </c>
      <c r="Q630" s="20">
        <f t="shared" si="65"/>
        <v>28956.6</v>
      </c>
      <c r="R630" s="20">
        <f t="shared" si="66"/>
        <v>222000.6</v>
      </c>
      <c r="S630" s="19">
        <f t="shared" si="67"/>
        <v>2007</v>
      </c>
      <c r="T630" s="19">
        <f t="shared" si="68"/>
        <v>10</v>
      </c>
      <c r="U630" s="21" t="str">
        <f t="shared" si="69"/>
        <v>Tuesday</v>
      </c>
    </row>
    <row r="631" spans="1:21" x14ac:dyDescent="0.2">
      <c r="A631" s="15" t="s">
        <v>1407</v>
      </c>
      <c r="B631" s="15" t="s">
        <v>1408</v>
      </c>
      <c r="C631" s="15" t="s">
        <v>68</v>
      </c>
      <c r="D631" s="15" t="s">
        <v>43</v>
      </c>
      <c r="E631" s="15" t="s">
        <v>16</v>
      </c>
      <c r="F631" s="15" t="s">
        <v>17</v>
      </c>
      <c r="G631" s="15" t="s">
        <v>47</v>
      </c>
      <c r="H631" s="15">
        <v>65</v>
      </c>
      <c r="I631" s="17">
        <v>40711</v>
      </c>
      <c r="J631" s="15">
        <v>56686</v>
      </c>
      <c r="K631" s="15">
        <v>0</v>
      </c>
      <c r="L631" s="15" t="s">
        <v>19</v>
      </c>
      <c r="M631" s="15" t="s">
        <v>63</v>
      </c>
      <c r="N631" s="17">
        <v>42164</v>
      </c>
      <c r="O631" s="18" t="str">
        <f t="shared" si="63"/>
        <v>Non-Active</v>
      </c>
      <c r="P631" s="19">
        <f t="shared" si="64"/>
        <v>0</v>
      </c>
      <c r="Q631" s="20">
        <f t="shared" si="65"/>
        <v>0</v>
      </c>
      <c r="R631" s="20">
        <f t="shared" si="66"/>
        <v>56686</v>
      </c>
      <c r="S631" s="19">
        <f t="shared" si="67"/>
        <v>2011</v>
      </c>
      <c r="T631" s="19">
        <f t="shared" si="68"/>
        <v>25</v>
      </c>
      <c r="U631" s="21" t="str">
        <f t="shared" si="69"/>
        <v>Friday</v>
      </c>
    </row>
    <row r="632" spans="1:21" x14ac:dyDescent="0.2">
      <c r="A632" s="15" t="s">
        <v>1409</v>
      </c>
      <c r="B632" s="15" t="s">
        <v>1410</v>
      </c>
      <c r="C632" s="15" t="s">
        <v>61</v>
      </c>
      <c r="D632" s="15" t="s">
        <v>15</v>
      </c>
      <c r="E632" s="15" t="s">
        <v>36</v>
      </c>
      <c r="F632" s="15" t="s">
        <v>17</v>
      </c>
      <c r="G632" s="15" t="s">
        <v>47</v>
      </c>
      <c r="H632" s="15">
        <v>33</v>
      </c>
      <c r="I632" s="17">
        <v>43763</v>
      </c>
      <c r="J632" s="15">
        <v>131652</v>
      </c>
      <c r="K632" s="15">
        <v>0.11</v>
      </c>
      <c r="L632" s="15" t="s">
        <v>19</v>
      </c>
      <c r="M632" s="15" t="s">
        <v>63</v>
      </c>
      <c r="N632" s="17" t="s">
        <v>21</v>
      </c>
      <c r="O632" s="18" t="str">
        <f t="shared" si="63"/>
        <v>Active</v>
      </c>
      <c r="P632" s="19">
        <f t="shared" si="64"/>
        <v>1</v>
      </c>
      <c r="Q632" s="20">
        <f t="shared" si="65"/>
        <v>14481.72</v>
      </c>
      <c r="R632" s="20">
        <f t="shared" si="66"/>
        <v>146133.72</v>
      </c>
      <c r="S632" s="19">
        <f t="shared" si="67"/>
        <v>2019</v>
      </c>
      <c r="T632" s="19">
        <f t="shared" si="68"/>
        <v>43</v>
      </c>
      <c r="U632" s="21" t="str">
        <f t="shared" si="69"/>
        <v>Friday</v>
      </c>
    </row>
    <row r="633" spans="1:21" x14ac:dyDescent="0.2">
      <c r="A633" s="15" t="s">
        <v>1411</v>
      </c>
      <c r="B633" s="15" t="s">
        <v>1412</v>
      </c>
      <c r="C633" s="15" t="s">
        <v>40</v>
      </c>
      <c r="D633" s="15" t="s">
        <v>43</v>
      </c>
      <c r="E633" s="15" t="s">
        <v>36</v>
      </c>
      <c r="F633" s="15" t="s">
        <v>17</v>
      </c>
      <c r="G633" s="15" t="s">
        <v>47</v>
      </c>
      <c r="H633" s="15">
        <v>45</v>
      </c>
      <c r="I633" s="17">
        <v>39507</v>
      </c>
      <c r="J633" s="15">
        <v>150577</v>
      </c>
      <c r="K633" s="15">
        <v>0.25</v>
      </c>
      <c r="L633" s="15" t="s">
        <v>19</v>
      </c>
      <c r="M633" s="15" t="s">
        <v>45</v>
      </c>
      <c r="N633" s="17" t="s">
        <v>21</v>
      </c>
      <c r="O633" s="18" t="str">
        <f t="shared" si="63"/>
        <v>Active</v>
      </c>
      <c r="P633" s="19">
        <f t="shared" si="64"/>
        <v>1</v>
      </c>
      <c r="Q633" s="20">
        <f t="shared" si="65"/>
        <v>37644.25</v>
      </c>
      <c r="R633" s="20">
        <f t="shared" si="66"/>
        <v>188221.25</v>
      </c>
      <c r="S633" s="19">
        <f t="shared" si="67"/>
        <v>2008</v>
      </c>
      <c r="T633" s="19">
        <f t="shared" si="68"/>
        <v>9</v>
      </c>
      <c r="U633" s="21" t="str">
        <f t="shared" si="69"/>
        <v>Friday</v>
      </c>
    </row>
    <row r="634" spans="1:21" x14ac:dyDescent="0.2">
      <c r="A634" s="15" t="s">
        <v>345</v>
      </c>
      <c r="B634" s="15" t="s">
        <v>1413</v>
      </c>
      <c r="C634" s="15" t="s">
        <v>97</v>
      </c>
      <c r="D634" s="15" t="s">
        <v>31</v>
      </c>
      <c r="E634" s="15" t="s">
        <v>16</v>
      </c>
      <c r="F634" s="15" t="s">
        <v>17</v>
      </c>
      <c r="G634" s="15" t="s">
        <v>51</v>
      </c>
      <c r="H634" s="15">
        <v>37</v>
      </c>
      <c r="I634" s="17">
        <v>43461</v>
      </c>
      <c r="J634" s="15">
        <v>87359</v>
      </c>
      <c r="K634" s="15">
        <v>0.11</v>
      </c>
      <c r="L634" s="15" t="s">
        <v>52</v>
      </c>
      <c r="M634" s="15" t="s">
        <v>66</v>
      </c>
      <c r="N634" s="17" t="s">
        <v>21</v>
      </c>
      <c r="O634" s="18" t="str">
        <f t="shared" si="63"/>
        <v>Active</v>
      </c>
      <c r="P634" s="19">
        <f t="shared" si="64"/>
        <v>1</v>
      </c>
      <c r="Q634" s="20">
        <f t="shared" si="65"/>
        <v>9609.49</v>
      </c>
      <c r="R634" s="20">
        <f t="shared" si="66"/>
        <v>96968.49</v>
      </c>
      <c r="S634" s="19">
        <f t="shared" si="67"/>
        <v>2018</v>
      </c>
      <c r="T634" s="19">
        <f t="shared" si="68"/>
        <v>52</v>
      </c>
      <c r="U634" s="21" t="str">
        <f t="shared" si="69"/>
        <v>Thursday</v>
      </c>
    </row>
    <row r="635" spans="1:21" x14ac:dyDescent="0.2">
      <c r="A635" s="15" t="s">
        <v>1414</v>
      </c>
      <c r="B635" s="15" t="s">
        <v>1415</v>
      </c>
      <c r="C635" s="15" t="s">
        <v>64</v>
      </c>
      <c r="D635" s="15" t="s">
        <v>50</v>
      </c>
      <c r="E635" s="15" t="s">
        <v>44</v>
      </c>
      <c r="F635" s="15" t="s">
        <v>17</v>
      </c>
      <c r="G635" s="15" t="s">
        <v>24</v>
      </c>
      <c r="H635" s="15">
        <v>60</v>
      </c>
      <c r="I635" s="17">
        <v>41647</v>
      </c>
      <c r="J635" s="15">
        <v>51877</v>
      </c>
      <c r="K635" s="15">
        <v>0</v>
      </c>
      <c r="L635" s="15" t="s">
        <v>33</v>
      </c>
      <c r="M635" s="15" t="s">
        <v>60</v>
      </c>
      <c r="N635" s="17" t="s">
        <v>21</v>
      </c>
      <c r="O635" s="18" t="str">
        <f t="shared" si="63"/>
        <v>Active</v>
      </c>
      <c r="P635" s="19">
        <f t="shared" si="64"/>
        <v>1</v>
      </c>
      <c r="Q635" s="20">
        <f t="shared" si="65"/>
        <v>0</v>
      </c>
      <c r="R635" s="20">
        <f t="shared" si="66"/>
        <v>51877</v>
      </c>
      <c r="S635" s="19">
        <f t="shared" si="67"/>
        <v>2014</v>
      </c>
      <c r="T635" s="19">
        <f t="shared" si="68"/>
        <v>2</v>
      </c>
      <c r="U635" s="21" t="str">
        <f t="shared" si="69"/>
        <v>Wednesday</v>
      </c>
    </row>
    <row r="636" spans="1:21" x14ac:dyDescent="0.2">
      <c r="A636" s="15" t="s">
        <v>570</v>
      </c>
      <c r="B636" s="15" t="s">
        <v>1416</v>
      </c>
      <c r="C636" s="15" t="s">
        <v>88</v>
      </c>
      <c r="D636" s="15" t="s">
        <v>27</v>
      </c>
      <c r="E636" s="15" t="s">
        <v>36</v>
      </c>
      <c r="F636" s="15" t="s">
        <v>28</v>
      </c>
      <c r="G636" s="15" t="s">
        <v>24</v>
      </c>
      <c r="H636" s="15">
        <v>43</v>
      </c>
      <c r="I636" s="17">
        <v>42753</v>
      </c>
      <c r="J636" s="15">
        <v>86417</v>
      </c>
      <c r="K636" s="15">
        <v>0</v>
      </c>
      <c r="L636" s="15" t="s">
        <v>19</v>
      </c>
      <c r="M636" s="15" t="s">
        <v>20</v>
      </c>
      <c r="N636" s="17" t="s">
        <v>21</v>
      </c>
      <c r="O636" s="18" t="str">
        <f t="shared" si="63"/>
        <v>Active</v>
      </c>
      <c r="P636" s="19">
        <f t="shared" si="64"/>
        <v>1</v>
      </c>
      <c r="Q636" s="20">
        <f t="shared" si="65"/>
        <v>0</v>
      </c>
      <c r="R636" s="20">
        <f t="shared" si="66"/>
        <v>86417</v>
      </c>
      <c r="S636" s="19">
        <f t="shared" si="67"/>
        <v>2017</v>
      </c>
      <c r="T636" s="19">
        <f t="shared" si="68"/>
        <v>3</v>
      </c>
      <c r="U636" s="21" t="str">
        <f t="shared" si="69"/>
        <v>Wednesday</v>
      </c>
    </row>
    <row r="637" spans="1:21" x14ac:dyDescent="0.2">
      <c r="A637" s="15" t="s">
        <v>1417</v>
      </c>
      <c r="B637" s="15" t="s">
        <v>1418</v>
      </c>
      <c r="C637" s="15" t="s">
        <v>98</v>
      </c>
      <c r="D637" s="15" t="s">
        <v>27</v>
      </c>
      <c r="E637" s="15" t="s">
        <v>16</v>
      </c>
      <c r="F637" s="15" t="s">
        <v>17</v>
      </c>
      <c r="G637" s="15" t="s">
        <v>24</v>
      </c>
      <c r="H637" s="15">
        <v>65</v>
      </c>
      <c r="I637" s="17">
        <v>37749</v>
      </c>
      <c r="J637" s="15">
        <v>96548</v>
      </c>
      <c r="K637" s="15">
        <v>0</v>
      </c>
      <c r="L637" s="15" t="s">
        <v>19</v>
      </c>
      <c r="M637" s="15" t="s">
        <v>25</v>
      </c>
      <c r="N637" s="17" t="s">
        <v>21</v>
      </c>
      <c r="O637" s="18" t="str">
        <f t="shared" si="63"/>
        <v>Active</v>
      </c>
      <c r="P637" s="19">
        <f t="shared" si="64"/>
        <v>1</v>
      </c>
      <c r="Q637" s="20">
        <f t="shared" si="65"/>
        <v>0</v>
      </c>
      <c r="R637" s="20">
        <f t="shared" si="66"/>
        <v>96548</v>
      </c>
      <c r="S637" s="19">
        <f t="shared" si="67"/>
        <v>2003</v>
      </c>
      <c r="T637" s="19">
        <f t="shared" si="68"/>
        <v>19</v>
      </c>
      <c r="U637" s="21" t="str">
        <f t="shared" si="69"/>
        <v>Thursday</v>
      </c>
    </row>
    <row r="638" spans="1:21" x14ac:dyDescent="0.2">
      <c r="A638" s="15" t="s">
        <v>1419</v>
      </c>
      <c r="B638" s="15" t="s">
        <v>1420</v>
      </c>
      <c r="C638" s="15" t="s">
        <v>42</v>
      </c>
      <c r="D638" s="15" t="s">
        <v>65</v>
      </c>
      <c r="E638" s="15" t="s">
        <v>36</v>
      </c>
      <c r="F638" s="15" t="s">
        <v>17</v>
      </c>
      <c r="G638" s="15" t="s">
        <v>24</v>
      </c>
      <c r="H638" s="15">
        <v>43</v>
      </c>
      <c r="I638" s="17">
        <v>41662</v>
      </c>
      <c r="J638" s="15">
        <v>92940</v>
      </c>
      <c r="K638" s="15">
        <v>0</v>
      </c>
      <c r="L638" s="15" t="s">
        <v>33</v>
      </c>
      <c r="M638" s="15" t="s">
        <v>34</v>
      </c>
      <c r="N638" s="17" t="s">
        <v>21</v>
      </c>
      <c r="O638" s="18" t="str">
        <f t="shared" si="63"/>
        <v>Active</v>
      </c>
      <c r="P638" s="19">
        <f t="shared" si="64"/>
        <v>1</v>
      </c>
      <c r="Q638" s="20">
        <f t="shared" si="65"/>
        <v>0</v>
      </c>
      <c r="R638" s="20">
        <f t="shared" si="66"/>
        <v>92940</v>
      </c>
      <c r="S638" s="19">
        <f t="shared" si="67"/>
        <v>2014</v>
      </c>
      <c r="T638" s="19">
        <f t="shared" si="68"/>
        <v>4</v>
      </c>
      <c r="U638" s="21" t="str">
        <f t="shared" si="69"/>
        <v>Thursday</v>
      </c>
    </row>
    <row r="639" spans="1:21" x14ac:dyDescent="0.2">
      <c r="A639" s="15" t="s">
        <v>37</v>
      </c>
      <c r="B639" s="15" t="s">
        <v>1421</v>
      </c>
      <c r="C639" s="15" t="s">
        <v>64</v>
      </c>
      <c r="D639" s="15" t="s">
        <v>65</v>
      </c>
      <c r="E639" s="15" t="s">
        <v>44</v>
      </c>
      <c r="F639" s="15" t="s">
        <v>28</v>
      </c>
      <c r="G639" s="15" t="s">
        <v>24</v>
      </c>
      <c r="H639" s="15">
        <v>28</v>
      </c>
      <c r="I639" s="17">
        <v>43336</v>
      </c>
      <c r="J639" s="15">
        <v>61410</v>
      </c>
      <c r="K639" s="15">
        <v>0</v>
      </c>
      <c r="L639" s="15" t="s">
        <v>19</v>
      </c>
      <c r="M639" s="15" t="s">
        <v>39</v>
      </c>
      <c r="N639" s="17" t="s">
        <v>21</v>
      </c>
      <c r="O639" s="18" t="str">
        <f t="shared" si="63"/>
        <v>Active</v>
      </c>
      <c r="P639" s="19">
        <f t="shared" si="64"/>
        <v>1</v>
      </c>
      <c r="Q639" s="20">
        <f t="shared" si="65"/>
        <v>0</v>
      </c>
      <c r="R639" s="20">
        <f t="shared" si="66"/>
        <v>61410</v>
      </c>
      <c r="S639" s="19">
        <f t="shared" si="67"/>
        <v>2018</v>
      </c>
      <c r="T639" s="19">
        <f t="shared" si="68"/>
        <v>34</v>
      </c>
      <c r="U639" s="21" t="str">
        <f t="shared" si="69"/>
        <v>Friday</v>
      </c>
    </row>
    <row r="640" spans="1:21" x14ac:dyDescent="0.2">
      <c r="A640" s="15" t="s">
        <v>1422</v>
      </c>
      <c r="B640" s="15" t="s">
        <v>1423</v>
      </c>
      <c r="C640" s="15" t="s">
        <v>62</v>
      </c>
      <c r="D640" s="15" t="s">
        <v>15</v>
      </c>
      <c r="E640" s="15" t="s">
        <v>44</v>
      </c>
      <c r="F640" s="15" t="s">
        <v>17</v>
      </c>
      <c r="G640" s="15" t="s">
        <v>47</v>
      </c>
      <c r="H640" s="15">
        <v>61</v>
      </c>
      <c r="I640" s="17">
        <v>40293</v>
      </c>
      <c r="J640" s="15">
        <v>110302</v>
      </c>
      <c r="K640" s="15">
        <v>0.06</v>
      </c>
      <c r="L640" s="15" t="s">
        <v>19</v>
      </c>
      <c r="M640" s="15" t="s">
        <v>45</v>
      </c>
      <c r="N640" s="17" t="s">
        <v>21</v>
      </c>
      <c r="O640" s="18" t="str">
        <f t="shared" si="63"/>
        <v>Active</v>
      </c>
      <c r="P640" s="19">
        <f t="shared" si="64"/>
        <v>1</v>
      </c>
      <c r="Q640" s="20">
        <f t="shared" si="65"/>
        <v>6618.12</v>
      </c>
      <c r="R640" s="20">
        <f t="shared" si="66"/>
        <v>116920.12</v>
      </c>
      <c r="S640" s="19">
        <f t="shared" si="67"/>
        <v>2010</v>
      </c>
      <c r="T640" s="19">
        <f t="shared" si="68"/>
        <v>18</v>
      </c>
      <c r="U640" s="21" t="str">
        <f t="shared" si="69"/>
        <v>Sunday</v>
      </c>
    </row>
    <row r="641" spans="1:21" x14ac:dyDescent="0.2">
      <c r="A641" s="15" t="s">
        <v>1424</v>
      </c>
      <c r="B641" s="15" t="s">
        <v>1425</v>
      </c>
      <c r="C641" s="15" t="s">
        <v>40</v>
      </c>
      <c r="D641" s="15" t="s">
        <v>31</v>
      </c>
      <c r="E641" s="15" t="s">
        <v>44</v>
      </c>
      <c r="F641" s="15" t="s">
        <v>17</v>
      </c>
      <c r="G641" s="15" t="s">
        <v>47</v>
      </c>
      <c r="H641" s="15">
        <v>45</v>
      </c>
      <c r="I641" s="17">
        <v>43212</v>
      </c>
      <c r="J641" s="15">
        <v>187205</v>
      </c>
      <c r="K641" s="15">
        <v>0.24</v>
      </c>
      <c r="L641" s="15" t="s">
        <v>19</v>
      </c>
      <c r="M641" s="15" t="s">
        <v>29</v>
      </c>
      <c r="N641" s="17">
        <v>44732</v>
      </c>
      <c r="O641" s="18" t="str">
        <f t="shared" si="63"/>
        <v>Non-Active</v>
      </c>
      <c r="P641" s="19">
        <f t="shared" si="64"/>
        <v>0</v>
      </c>
      <c r="Q641" s="20">
        <f t="shared" si="65"/>
        <v>44929.2</v>
      </c>
      <c r="R641" s="20">
        <f t="shared" si="66"/>
        <v>232134.2</v>
      </c>
      <c r="S641" s="19">
        <f t="shared" si="67"/>
        <v>2018</v>
      </c>
      <c r="T641" s="19">
        <f t="shared" si="68"/>
        <v>17</v>
      </c>
      <c r="U641" s="21" t="str">
        <f t="shared" si="69"/>
        <v>Sunday</v>
      </c>
    </row>
    <row r="642" spans="1:21" x14ac:dyDescent="0.2">
      <c r="A642" s="15" t="s">
        <v>1426</v>
      </c>
      <c r="B642" s="15" t="s">
        <v>1427</v>
      </c>
      <c r="C642" s="15" t="s">
        <v>42</v>
      </c>
      <c r="D642" s="15" t="s">
        <v>50</v>
      </c>
      <c r="E642" s="15" t="s">
        <v>32</v>
      </c>
      <c r="F642" s="15" t="s">
        <v>28</v>
      </c>
      <c r="G642" s="15" t="s">
        <v>18</v>
      </c>
      <c r="H642" s="15">
        <v>45</v>
      </c>
      <c r="I642" s="17">
        <v>40618</v>
      </c>
      <c r="J642" s="15">
        <v>81687</v>
      </c>
      <c r="K642" s="15">
        <v>0</v>
      </c>
      <c r="L642" s="15" t="s">
        <v>19</v>
      </c>
      <c r="M642" s="15" t="s">
        <v>39</v>
      </c>
      <c r="N642" s="17" t="s">
        <v>21</v>
      </c>
      <c r="O642" s="18" t="str">
        <f t="shared" si="63"/>
        <v>Active</v>
      </c>
      <c r="P642" s="19">
        <f t="shared" si="64"/>
        <v>1</v>
      </c>
      <c r="Q642" s="20">
        <f t="shared" si="65"/>
        <v>0</v>
      </c>
      <c r="R642" s="20">
        <f t="shared" si="66"/>
        <v>81687</v>
      </c>
      <c r="S642" s="19">
        <f t="shared" si="67"/>
        <v>2011</v>
      </c>
      <c r="T642" s="19">
        <f t="shared" si="68"/>
        <v>12</v>
      </c>
      <c r="U642" s="21" t="str">
        <f t="shared" si="69"/>
        <v>Wednesday</v>
      </c>
    </row>
    <row r="643" spans="1:21" x14ac:dyDescent="0.2">
      <c r="A643" s="15" t="s">
        <v>1428</v>
      </c>
      <c r="B643" s="15" t="s">
        <v>1429</v>
      </c>
      <c r="C643" s="15" t="s">
        <v>14</v>
      </c>
      <c r="D643" s="15" t="s">
        <v>27</v>
      </c>
      <c r="E643" s="15" t="s">
        <v>44</v>
      </c>
      <c r="F643" s="15" t="s">
        <v>28</v>
      </c>
      <c r="G643" s="15" t="s">
        <v>51</v>
      </c>
      <c r="H643" s="15">
        <v>54</v>
      </c>
      <c r="I643" s="17">
        <v>40040</v>
      </c>
      <c r="J643" s="15">
        <v>241083</v>
      </c>
      <c r="K643" s="15">
        <v>0.39</v>
      </c>
      <c r="L643" s="15" t="s">
        <v>19</v>
      </c>
      <c r="M643" s="15" t="s">
        <v>29</v>
      </c>
      <c r="N643" s="17" t="s">
        <v>21</v>
      </c>
      <c r="O643" s="18" t="str">
        <f t="shared" ref="O643:O706" si="70">IF(LEN(N643)&gt;0,"Non-Active","Active")</f>
        <v>Active</v>
      </c>
      <c r="P643" s="19">
        <f t="shared" ref="P643:P706" si="71">IF(O643="Non-Active",0,1)</f>
        <v>1</v>
      </c>
      <c r="Q643" s="20">
        <f t="shared" ref="Q643:Q706" si="72">J643*K643</f>
        <v>94022.37000000001</v>
      </c>
      <c r="R643" s="20">
        <f t="shared" ref="R643:R706" si="73">J643+Q643</f>
        <v>335105.37</v>
      </c>
      <c r="S643" s="19">
        <f t="shared" ref="S643:S706" si="74">YEAR(I643)</f>
        <v>2009</v>
      </c>
      <c r="T643" s="19">
        <f t="shared" ref="T643:T706" si="75">WEEKNUM(I643,1)</f>
        <v>33</v>
      </c>
      <c r="U643" s="21" t="str">
        <f t="shared" ref="U643:U706" si="76">TEXT(I643,"ddddd")</f>
        <v>Saturday</v>
      </c>
    </row>
    <row r="644" spans="1:21" x14ac:dyDescent="0.2">
      <c r="A644" s="15" t="s">
        <v>121</v>
      </c>
      <c r="B644" s="15" t="s">
        <v>1430</v>
      </c>
      <c r="C644" s="15" t="s">
        <v>14</v>
      </c>
      <c r="D644" s="15" t="s">
        <v>15</v>
      </c>
      <c r="E644" s="15" t="s">
        <v>44</v>
      </c>
      <c r="F644" s="15" t="s">
        <v>17</v>
      </c>
      <c r="G644" s="15" t="s">
        <v>47</v>
      </c>
      <c r="H644" s="15">
        <v>38</v>
      </c>
      <c r="I644" s="17">
        <v>43413</v>
      </c>
      <c r="J644" s="15">
        <v>223805</v>
      </c>
      <c r="K644" s="15">
        <v>0.36</v>
      </c>
      <c r="L644" s="15" t="s">
        <v>19</v>
      </c>
      <c r="M644" s="15" t="s">
        <v>20</v>
      </c>
      <c r="N644" s="17" t="s">
        <v>21</v>
      </c>
      <c r="O644" s="18" t="str">
        <f t="shared" si="70"/>
        <v>Active</v>
      </c>
      <c r="P644" s="19">
        <f t="shared" si="71"/>
        <v>1</v>
      </c>
      <c r="Q644" s="20">
        <f t="shared" si="72"/>
        <v>80569.8</v>
      </c>
      <c r="R644" s="20">
        <f t="shared" si="73"/>
        <v>304374.8</v>
      </c>
      <c r="S644" s="19">
        <f t="shared" si="74"/>
        <v>2018</v>
      </c>
      <c r="T644" s="19">
        <f t="shared" si="75"/>
        <v>45</v>
      </c>
      <c r="U644" s="21" t="str">
        <f t="shared" si="76"/>
        <v>Friday</v>
      </c>
    </row>
    <row r="645" spans="1:21" x14ac:dyDescent="0.2">
      <c r="A645" s="15" t="s">
        <v>408</v>
      </c>
      <c r="B645" s="15" t="s">
        <v>1431</v>
      </c>
      <c r="C645" s="15" t="s">
        <v>40</v>
      </c>
      <c r="D645" s="15" t="s">
        <v>65</v>
      </c>
      <c r="E645" s="15" t="s">
        <v>32</v>
      </c>
      <c r="F645" s="15" t="s">
        <v>17</v>
      </c>
      <c r="G645" s="15" t="s">
        <v>18</v>
      </c>
      <c r="H645" s="15">
        <v>27</v>
      </c>
      <c r="I645" s="17">
        <v>44393</v>
      </c>
      <c r="J645" s="15">
        <v>161759</v>
      </c>
      <c r="K645" s="15">
        <v>0.16</v>
      </c>
      <c r="L645" s="15" t="s">
        <v>19</v>
      </c>
      <c r="M645" s="15" t="s">
        <v>45</v>
      </c>
      <c r="N645" s="17" t="s">
        <v>21</v>
      </c>
      <c r="O645" s="18" t="str">
        <f t="shared" si="70"/>
        <v>Active</v>
      </c>
      <c r="P645" s="19">
        <f t="shared" si="71"/>
        <v>1</v>
      </c>
      <c r="Q645" s="20">
        <f t="shared" si="72"/>
        <v>25881.440000000002</v>
      </c>
      <c r="R645" s="20">
        <f t="shared" si="73"/>
        <v>187640.44</v>
      </c>
      <c r="S645" s="19">
        <f t="shared" si="74"/>
        <v>2021</v>
      </c>
      <c r="T645" s="19">
        <f t="shared" si="75"/>
        <v>29</v>
      </c>
      <c r="U645" s="21" t="str">
        <f t="shared" si="76"/>
        <v>Friday</v>
      </c>
    </row>
    <row r="646" spans="1:21" x14ac:dyDescent="0.2">
      <c r="A646" s="15" t="s">
        <v>1432</v>
      </c>
      <c r="B646" s="15" t="s">
        <v>1433</v>
      </c>
      <c r="C646" s="15" t="s">
        <v>56</v>
      </c>
      <c r="D646" s="15" t="s">
        <v>27</v>
      </c>
      <c r="E646" s="15" t="s">
        <v>16</v>
      </c>
      <c r="F646" s="15" t="s">
        <v>28</v>
      </c>
      <c r="G646" s="15" t="s">
        <v>47</v>
      </c>
      <c r="H646" s="15">
        <v>40</v>
      </c>
      <c r="I646" s="17">
        <v>43520</v>
      </c>
      <c r="J646" s="15">
        <v>95899</v>
      </c>
      <c r="K646" s="15">
        <v>0.1</v>
      </c>
      <c r="L646" s="15" t="s">
        <v>19</v>
      </c>
      <c r="M646" s="15" t="s">
        <v>29</v>
      </c>
      <c r="N646" s="17">
        <v>44263</v>
      </c>
      <c r="O646" s="18" t="str">
        <f t="shared" si="70"/>
        <v>Non-Active</v>
      </c>
      <c r="P646" s="19">
        <f t="shared" si="71"/>
        <v>0</v>
      </c>
      <c r="Q646" s="20">
        <f t="shared" si="72"/>
        <v>9589.9</v>
      </c>
      <c r="R646" s="20">
        <f t="shared" si="73"/>
        <v>105488.9</v>
      </c>
      <c r="S646" s="19">
        <f t="shared" si="74"/>
        <v>2019</v>
      </c>
      <c r="T646" s="19">
        <f t="shared" si="75"/>
        <v>9</v>
      </c>
      <c r="U646" s="21" t="str">
        <f t="shared" si="76"/>
        <v>Sunday</v>
      </c>
    </row>
    <row r="647" spans="1:21" x14ac:dyDescent="0.2">
      <c r="A647" s="15" t="s">
        <v>1434</v>
      </c>
      <c r="B647" s="15" t="s">
        <v>1435</v>
      </c>
      <c r="C647" s="15" t="s">
        <v>42</v>
      </c>
      <c r="D647" s="15" t="s">
        <v>15</v>
      </c>
      <c r="E647" s="15" t="s">
        <v>32</v>
      </c>
      <c r="F647" s="15" t="s">
        <v>28</v>
      </c>
      <c r="G647" s="15" t="s">
        <v>24</v>
      </c>
      <c r="H647" s="15">
        <v>49</v>
      </c>
      <c r="I647" s="17">
        <v>43623</v>
      </c>
      <c r="J647" s="15">
        <v>80700</v>
      </c>
      <c r="K647" s="15">
        <v>0</v>
      </c>
      <c r="L647" s="15" t="s">
        <v>19</v>
      </c>
      <c r="M647" s="15" t="s">
        <v>29</v>
      </c>
      <c r="N647" s="17" t="s">
        <v>21</v>
      </c>
      <c r="O647" s="18" t="str">
        <f t="shared" si="70"/>
        <v>Active</v>
      </c>
      <c r="P647" s="19">
        <f t="shared" si="71"/>
        <v>1</v>
      </c>
      <c r="Q647" s="20">
        <f t="shared" si="72"/>
        <v>0</v>
      </c>
      <c r="R647" s="20">
        <f t="shared" si="73"/>
        <v>80700</v>
      </c>
      <c r="S647" s="19">
        <f t="shared" si="74"/>
        <v>2019</v>
      </c>
      <c r="T647" s="19">
        <f t="shared" si="75"/>
        <v>23</v>
      </c>
      <c r="U647" s="21" t="str">
        <f t="shared" si="76"/>
        <v>Friday</v>
      </c>
    </row>
    <row r="648" spans="1:21" x14ac:dyDescent="0.2">
      <c r="A648" s="15" t="s">
        <v>173</v>
      </c>
      <c r="B648" s="15" t="s">
        <v>1436</v>
      </c>
      <c r="C648" s="15" t="s">
        <v>62</v>
      </c>
      <c r="D648" s="15" t="s">
        <v>23</v>
      </c>
      <c r="E648" s="15" t="s">
        <v>44</v>
      </c>
      <c r="F648" s="15" t="s">
        <v>28</v>
      </c>
      <c r="G648" s="15" t="s">
        <v>24</v>
      </c>
      <c r="H648" s="15">
        <v>54</v>
      </c>
      <c r="I648" s="17">
        <v>35500</v>
      </c>
      <c r="J648" s="15">
        <v>128136</v>
      </c>
      <c r="K648" s="15">
        <v>0.05</v>
      </c>
      <c r="L648" s="15" t="s">
        <v>33</v>
      </c>
      <c r="M648" s="15" t="s">
        <v>60</v>
      </c>
      <c r="N648" s="17" t="s">
        <v>21</v>
      </c>
      <c r="O648" s="18" t="str">
        <f t="shared" si="70"/>
        <v>Active</v>
      </c>
      <c r="P648" s="19">
        <f t="shared" si="71"/>
        <v>1</v>
      </c>
      <c r="Q648" s="20">
        <f t="shared" si="72"/>
        <v>6406.8</v>
      </c>
      <c r="R648" s="20">
        <f t="shared" si="73"/>
        <v>134542.79999999999</v>
      </c>
      <c r="S648" s="19">
        <f t="shared" si="74"/>
        <v>1997</v>
      </c>
      <c r="T648" s="19">
        <f t="shared" si="75"/>
        <v>11</v>
      </c>
      <c r="U648" s="21" t="str">
        <f t="shared" si="76"/>
        <v>Tuesday</v>
      </c>
    </row>
    <row r="649" spans="1:21" x14ac:dyDescent="0.2">
      <c r="A649" s="15" t="s">
        <v>172</v>
      </c>
      <c r="B649" s="15" t="s">
        <v>1437</v>
      </c>
      <c r="C649" s="15" t="s">
        <v>64</v>
      </c>
      <c r="D649" s="15" t="s">
        <v>43</v>
      </c>
      <c r="E649" s="15" t="s">
        <v>32</v>
      </c>
      <c r="F649" s="15" t="s">
        <v>17</v>
      </c>
      <c r="G649" s="15" t="s">
        <v>18</v>
      </c>
      <c r="H649" s="15">
        <v>39</v>
      </c>
      <c r="I649" s="17">
        <v>42843</v>
      </c>
      <c r="J649" s="15">
        <v>58745</v>
      </c>
      <c r="K649" s="15">
        <v>0</v>
      </c>
      <c r="L649" s="15" t="s">
        <v>19</v>
      </c>
      <c r="M649" s="15" t="s">
        <v>25</v>
      </c>
      <c r="N649" s="17" t="s">
        <v>21</v>
      </c>
      <c r="O649" s="18" t="str">
        <f t="shared" si="70"/>
        <v>Active</v>
      </c>
      <c r="P649" s="19">
        <f t="shared" si="71"/>
        <v>1</v>
      </c>
      <c r="Q649" s="20">
        <f t="shared" si="72"/>
        <v>0</v>
      </c>
      <c r="R649" s="20">
        <f t="shared" si="73"/>
        <v>58745</v>
      </c>
      <c r="S649" s="19">
        <f t="shared" si="74"/>
        <v>2017</v>
      </c>
      <c r="T649" s="19">
        <f t="shared" si="75"/>
        <v>16</v>
      </c>
      <c r="U649" s="21" t="str">
        <f t="shared" si="76"/>
        <v>Tuesday</v>
      </c>
    </row>
    <row r="650" spans="1:21" x14ac:dyDescent="0.2">
      <c r="A650" s="15" t="s">
        <v>1438</v>
      </c>
      <c r="B650" s="15" t="s">
        <v>1439</v>
      </c>
      <c r="C650" s="15" t="s">
        <v>55</v>
      </c>
      <c r="D650" s="15" t="s">
        <v>27</v>
      </c>
      <c r="E650" s="15" t="s">
        <v>32</v>
      </c>
      <c r="F650" s="15" t="s">
        <v>17</v>
      </c>
      <c r="G650" s="15" t="s">
        <v>24</v>
      </c>
      <c r="H650" s="15">
        <v>57</v>
      </c>
      <c r="I650" s="17">
        <v>33728</v>
      </c>
      <c r="J650" s="15">
        <v>76202</v>
      </c>
      <c r="K650" s="15">
        <v>0</v>
      </c>
      <c r="L650" s="15" t="s">
        <v>19</v>
      </c>
      <c r="M650" s="15" t="s">
        <v>25</v>
      </c>
      <c r="N650" s="17">
        <v>34686</v>
      </c>
      <c r="O650" s="18" t="str">
        <f t="shared" si="70"/>
        <v>Non-Active</v>
      </c>
      <c r="P650" s="19">
        <f t="shared" si="71"/>
        <v>0</v>
      </c>
      <c r="Q650" s="20">
        <f t="shared" si="72"/>
        <v>0</v>
      </c>
      <c r="R650" s="20">
        <f t="shared" si="73"/>
        <v>76202</v>
      </c>
      <c r="S650" s="19">
        <f t="shared" si="74"/>
        <v>1992</v>
      </c>
      <c r="T650" s="19">
        <f t="shared" si="75"/>
        <v>19</v>
      </c>
      <c r="U650" s="21" t="str">
        <f t="shared" si="76"/>
        <v>Monday</v>
      </c>
    </row>
    <row r="651" spans="1:21" x14ac:dyDescent="0.2">
      <c r="A651" s="15" t="s">
        <v>361</v>
      </c>
      <c r="B651" s="15" t="s">
        <v>1440</v>
      </c>
      <c r="C651" s="15" t="s">
        <v>14</v>
      </c>
      <c r="D651" s="15" t="s">
        <v>50</v>
      </c>
      <c r="E651" s="15" t="s">
        <v>44</v>
      </c>
      <c r="F651" s="15" t="s">
        <v>28</v>
      </c>
      <c r="G651" s="15" t="s">
        <v>47</v>
      </c>
      <c r="H651" s="15">
        <v>36</v>
      </c>
      <c r="I651" s="17">
        <v>43178</v>
      </c>
      <c r="J651" s="15">
        <v>195200</v>
      </c>
      <c r="K651" s="15">
        <v>0.36</v>
      </c>
      <c r="L651" s="15" t="s">
        <v>19</v>
      </c>
      <c r="M651" s="15" t="s">
        <v>25</v>
      </c>
      <c r="N651" s="17" t="s">
        <v>21</v>
      </c>
      <c r="O651" s="18" t="str">
        <f t="shared" si="70"/>
        <v>Active</v>
      </c>
      <c r="P651" s="19">
        <f t="shared" si="71"/>
        <v>1</v>
      </c>
      <c r="Q651" s="20">
        <f t="shared" si="72"/>
        <v>70272</v>
      </c>
      <c r="R651" s="20">
        <f t="shared" si="73"/>
        <v>265472</v>
      </c>
      <c r="S651" s="19">
        <f t="shared" si="74"/>
        <v>2018</v>
      </c>
      <c r="T651" s="19">
        <f t="shared" si="75"/>
        <v>12</v>
      </c>
      <c r="U651" s="21" t="str">
        <f t="shared" si="76"/>
        <v>Monday</v>
      </c>
    </row>
    <row r="652" spans="1:21" x14ac:dyDescent="0.2">
      <c r="A652" s="15" t="s">
        <v>402</v>
      </c>
      <c r="B652" s="15" t="s">
        <v>1441</v>
      </c>
      <c r="C652" s="15" t="s">
        <v>64</v>
      </c>
      <c r="D652" s="15" t="s">
        <v>15</v>
      </c>
      <c r="E652" s="15" t="s">
        <v>36</v>
      </c>
      <c r="F652" s="15" t="s">
        <v>17</v>
      </c>
      <c r="G652" s="15" t="s">
        <v>24</v>
      </c>
      <c r="H652" s="15">
        <v>45</v>
      </c>
      <c r="I652" s="17">
        <v>42711</v>
      </c>
      <c r="J652" s="15">
        <v>71454</v>
      </c>
      <c r="K652" s="15">
        <v>0</v>
      </c>
      <c r="L652" s="15" t="s">
        <v>33</v>
      </c>
      <c r="M652" s="15" t="s">
        <v>74</v>
      </c>
      <c r="N652" s="17" t="s">
        <v>21</v>
      </c>
      <c r="O652" s="18" t="str">
        <f t="shared" si="70"/>
        <v>Active</v>
      </c>
      <c r="P652" s="19">
        <f t="shared" si="71"/>
        <v>1</v>
      </c>
      <c r="Q652" s="20">
        <f t="shared" si="72"/>
        <v>0</v>
      </c>
      <c r="R652" s="20">
        <f t="shared" si="73"/>
        <v>71454</v>
      </c>
      <c r="S652" s="19">
        <f t="shared" si="74"/>
        <v>2016</v>
      </c>
      <c r="T652" s="19">
        <f t="shared" si="75"/>
        <v>50</v>
      </c>
      <c r="U652" s="21" t="str">
        <f t="shared" si="76"/>
        <v>Wednesday</v>
      </c>
    </row>
    <row r="653" spans="1:21" x14ac:dyDescent="0.2">
      <c r="A653" s="15" t="s">
        <v>196</v>
      </c>
      <c r="B653" s="15" t="s">
        <v>1442</v>
      </c>
      <c r="C653" s="15" t="s">
        <v>38</v>
      </c>
      <c r="D653" s="15" t="s">
        <v>27</v>
      </c>
      <c r="E653" s="15" t="s">
        <v>36</v>
      </c>
      <c r="F653" s="15" t="s">
        <v>17</v>
      </c>
      <c r="G653" s="15" t="s">
        <v>18</v>
      </c>
      <c r="H653" s="15">
        <v>30</v>
      </c>
      <c r="I653" s="17">
        <v>43864</v>
      </c>
      <c r="J653" s="15">
        <v>94652</v>
      </c>
      <c r="K653" s="15">
        <v>0</v>
      </c>
      <c r="L653" s="15" t="s">
        <v>19</v>
      </c>
      <c r="M653" s="15" t="s">
        <v>63</v>
      </c>
      <c r="N653" s="17" t="s">
        <v>21</v>
      </c>
      <c r="O653" s="18" t="str">
        <f t="shared" si="70"/>
        <v>Active</v>
      </c>
      <c r="P653" s="19">
        <f t="shared" si="71"/>
        <v>1</v>
      </c>
      <c r="Q653" s="20">
        <f t="shared" si="72"/>
        <v>0</v>
      </c>
      <c r="R653" s="20">
        <f t="shared" si="73"/>
        <v>94652</v>
      </c>
      <c r="S653" s="19">
        <f t="shared" si="74"/>
        <v>2020</v>
      </c>
      <c r="T653" s="19">
        <f t="shared" si="75"/>
        <v>6</v>
      </c>
      <c r="U653" s="21" t="str">
        <f t="shared" si="76"/>
        <v>Monday</v>
      </c>
    </row>
    <row r="654" spans="1:21" x14ac:dyDescent="0.2">
      <c r="A654" s="15" t="s">
        <v>70</v>
      </c>
      <c r="B654" s="15" t="s">
        <v>1443</v>
      </c>
      <c r="C654" s="15" t="s">
        <v>55</v>
      </c>
      <c r="D654" s="15" t="s">
        <v>27</v>
      </c>
      <c r="E654" s="15" t="s">
        <v>36</v>
      </c>
      <c r="F654" s="15" t="s">
        <v>28</v>
      </c>
      <c r="G654" s="15" t="s">
        <v>47</v>
      </c>
      <c r="H654" s="15">
        <v>34</v>
      </c>
      <c r="I654" s="17">
        <v>42416</v>
      </c>
      <c r="J654" s="15">
        <v>63411</v>
      </c>
      <c r="K654" s="15">
        <v>0</v>
      </c>
      <c r="L654" s="15" t="s">
        <v>19</v>
      </c>
      <c r="M654" s="15" t="s">
        <v>45</v>
      </c>
      <c r="N654" s="17" t="s">
        <v>21</v>
      </c>
      <c r="O654" s="18" t="str">
        <f t="shared" si="70"/>
        <v>Active</v>
      </c>
      <c r="P654" s="19">
        <f t="shared" si="71"/>
        <v>1</v>
      </c>
      <c r="Q654" s="20">
        <f t="shared" si="72"/>
        <v>0</v>
      </c>
      <c r="R654" s="20">
        <f t="shared" si="73"/>
        <v>63411</v>
      </c>
      <c r="S654" s="19">
        <f t="shared" si="74"/>
        <v>2016</v>
      </c>
      <c r="T654" s="19">
        <f t="shared" si="75"/>
        <v>8</v>
      </c>
      <c r="U654" s="21" t="str">
        <f t="shared" si="76"/>
        <v>Tuesday</v>
      </c>
    </row>
    <row r="655" spans="1:21" x14ac:dyDescent="0.2">
      <c r="A655" s="15" t="s">
        <v>1444</v>
      </c>
      <c r="B655" s="15" t="s">
        <v>1445</v>
      </c>
      <c r="C655" s="15" t="s">
        <v>64</v>
      </c>
      <c r="D655" s="15" t="s">
        <v>50</v>
      </c>
      <c r="E655" s="15" t="s">
        <v>44</v>
      </c>
      <c r="F655" s="15" t="s">
        <v>28</v>
      </c>
      <c r="G655" s="15" t="s">
        <v>24</v>
      </c>
      <c r="H655" s="15">
        <v>31</v>
      </c>
      <c r="I655" s="17">
        <v>43878</v>
      </c>
      <c r="J655" s="15">
        <v>67171</v>
      </c>
      <c r="K655" s="15">
        <v>0</v>
      </c>
      <c r="L655" s="15" t="s">
        <v>33</v>
      </c>
      <c r="M655" s="15" t="s">
        <v>80</v>
      </c>
      <c r="N655" s="17">
        <v>44317</v>
      </c>
      <c r="O655" s="18" t="str">
        <f t="shared" si="70"/>
        <v>Non-Active</v>
      </c>
      <c r="P655" s="19">
        <f t="shared" si="71"/>
        <v>0</v>
      </c>
      <c r="Q655" s="20">
        <f t="shared" si="72"/>
        <v>0</v>
      </c>
      <c r="R655" s="20">
        <f t="shared" si="73"/>
        <v>67171</v>
      </c>
      <c r="S655" s="19">
        <f t="shared" si="74"/>
        <v>2020</v>
      </c>
      <c r="T655" s="19">
        <f t="shared" si="75"/>
        <v>8</v>
      </c>
      <c r="U655" s="21" t="str">
        <f t="shared" si="76"/>
        <v>Monday</v>
      </c>
    </row>
    <row r="656" spans="1:21" x14ac:dyDescent="0.2">
      <c r="A656" s="15" t="s">
        <v>280</v>
      </c>
      <c r="B656" s="15" t="s">
        <v>1446</v>
      </c>
      <c r="C656" s="15" t="s">
        <v>61</v>
      </c>
      <c r="D656" s="15" t="s">
        <v>65</v>
      </c>
      <c r="E656" s="15" t="s">
        <v>44</v>
      </c>
      <c r="F656" s="15" t="s">
        <v>17</v>
      </c>
      <c r="G656" s="15" t="s">
        <v>51</v>
      </c>
      <c r="H656" s="15">
        <v>28</v>
      </c>
      <c r="I656" s="17">
        <v>43652</v>
      </c>
      <c r="J656" s="15">
        <v>152036</v>
      </c>
      <c r="K656" s="15">
        <v>0.15</v>
      </c>
      <c r="L656" s="15" t="s">
        <v>52</v>
      </c>
      <c r="M656" s="15" t="s">
        <v>66</v>
      </c>
      <c r="N656" s="17" t="s">
        <v>21</v>
      </c>
      <c r="O656" s="18" t="str">
        <f t="shared" si="70"/>
        <v>Active</v>
      </c>
      <c r="P656" s="19">
        <f t="shared" si="71"/>
        <v>1</v>
      </c>
      <c r="Q656" s="20">
        <f t="shared" si="72"/>
        <v>22805.399999999998</v>
      </c>
      <c r="R656" s="20">
        <f t="shared" si="73"/>
        <v>174841.4</v>
      </c>
      <c r="S656" s="19">
        <f t="shared" si="74"/>
        <v>2019</v>
      </c>
      <c r="T656" s="19">
        <f t="shared" si="75"/>
        <v>27</v>
      </c>
      <c r="U656" s="21" t="str">
        <f t="shared" si="76"/>
        <v>Saturday</v>
      </c>
    </row>
    <row r="657" spans="1:21" x14ac:dyDescent="0.2">
      <c r="A657" s="15" t="s">
        <v>90</v>
      </c>
      <c r="B657" s="15" t="s">
        <v>1447</v>
      </c>
      <c r="C657" s="15" t="s">
        <v>84</v>
      </c>
      <c r="D657" s="15" t="s">
        <v>31</v>
      </c>
      <c r="E657" s="15" t="s">
        <v>36</v>
      </c>
      <c r="F657" s="15" t="s">
        <v>17</v>
      </c>
      <c r="G657" s="15" t="s">
        <v>47</v>
      </c>
      <c r="H657" s="15">
        <v>55</v>
      </c>
      <c r="I657" s="17">
        <v>44276</v>
      </c>
      <c r="J657" s="15">
        <v>95562</v>
      </c>
      <c r="K657" s="15">
        <v>0</v>
      </c>
      <c r="L657" s="15" t="s">
        <v>19</v>
      </c>
      <c r="M657" s="15" t="s">
        <v>20</v>
      </c>
      <c r="N657" s="17" t="s">
        <v>21</v>
      </c>
      <c r="O657" s="18" t="str">
        <f t="shared" si="70"/>
        <v>Active</v>
      </c>
      <c r="P657" s="19">
        <f t="shared" si="71"/>
        <v>1</v>
      </c>
      <c r="Q657" s="20">
        <f t="shared" si="72"/>
        <v>0</v>
      </c>
      <c r="R657" s="20">
        <f t="shared" si="73"/>
        <v>95562</v>
      </c>
      <c r="S657" s="19">
        <f t="shared" si="74"/>
        <v>2021</v>
      </c>
      <c r="T657" s="19">
        <f t="shared" si="75"/>
        <v>13</v>
      </c>
      <c r="U657" s="21" t="str">
        <f t="shared" si="76"/>
        <v>Sunday</v>
      </c>
    </row>
    <row r="658" spans="1:21" x14ac:dyDescent="0.2">
      <c r="A658" s="15" t="s">
        <v>1448</v>
      </c>
      <c r="B658" s="15" t="s">
        <v>1449</v>
      </c>
      <c r="C658" s="15" t="s">
        <v>42</v>
      </c>
      <c r="D658" s="15" t="s">
        <v>50</v>
      </c>
      <c r="E658" s="15" t="s">
        <v>16</v>
      </c>
      <c r="F658" s="15" t="s">
        <v>28</v>
      </c>
      <c r="G658" s="15" t="s">
        <v>18</v>
      </c>
      <c r="H658" s="15">
        <v>30</v>
      </c>
      <c r="I658" s="17">
        <v>43773</v>
      </c>
      <c r="J658" s="15">
        <v>96092</v>
      </c>
      <c r="K658" s="15">
        <v>0</v>
      </c>
      <c r="L658" s="15" t="s">
        <v>19</v>
      </c>
      <c r="M658" s="15" t="s">
        <v>25</v>
      </c>
      <c r="N658" s="17" t="s">
        <v>21</v>
      </c>
      <c r="O658" s="18" t="str">
        <f t="shared" si="70"/>
        <v>Active</v>
      </c>
      <c r="P658" s="19">
        <f t="shared" si="71"/>
        <v>1</v>
      </c>
      <c r="Q658" s="20">
        <f t="shared" si="72"/>
        <v>0</v>
      </c>
      <c r="R658" s="20">
        <f t="shared" si="73"/>
        <v>96092</v>
      </c>
      <c r="S658" s="19">
        <f t="shared" si="74"/>
        <v>2019</v>
      </c>
      <c r="T658" s="19">
        <f t="shared" si="75"/>
        <v>45</v>
      </c>
      <c r="U658" s="21" t="str">
        <f t="shared" si="76"/>
        <v>Monday</v>
      </c>
    </row>
    <row r="659" spans="1:21" x14ac:dyDescent="0.2">
      <c r="A659" s="15" t="s">
        <v>285</v>
      </c>
      <c r="B659" s="15" t="s">
        <v>1450</v>
      </c>
      <c r="C659" s="15" t="s">
        <v>14</v>
      </c>
      <c r="D659" s="15" t="s">
        <v>31</v>
      </c>
      <c r="E659" s="15" t="s">
        <v>36</v>
      </c>
      <c r="F659" s="15" t="s">
        <v>28</v>
      </c>
      <c r="G659" s="15" t="s">
        <v>24</v>
      </c>
      <c r="H659" s="15">
        <v>63</v>
      </c>
      <c r="I659" s="17">
        <v>41428</v>
      </c>
      <c r="J659" s="15">
        <v>254289</v>
      </c>
      <c r="K659" s="15">
        <v>0.39</v>
      </c>
      <c r="L659" s="15" t="s">
        <v>19</v>
      </c>
      <c r="M659" s="15" t="s">
        <v>20</v>
      </c>
      <c r="N659" s="17" t="s">
        <v>21</v>
      </c>
      <c r="O659" s="18" t="str">
        <f t="shared" si="70"/>
        <v>Active</v>
      </c>
      <c r="P659" s="19">
        <f t="shared" si="71"/>
        <v>1</v>
      </c>
      <c r="Q659" s="20">
        <f t="shared" si="72"/>
        <v>99172.71</v>
      </c>
      <c r="R659" s="20">
        <f t="shared" si="73"/>
        <v>353461.71</v>
      </c>
      <c r="S659" s="19">
        <f t="shared" si="74"/>
        <v>2013</v>
      </c>
      <c r="T659" s="19">
        <f t="shared" si="75"/>
        <v>23</v>
      </c>
      <c r="U659" s="21" t="str">
        <f t="shared" si="76"/>
        <v>Monday</v>
      </c>
    </row>
    <row r="660" spans="1:21" x14ac:dyDescent="0.2">
      <c r="A660" s="15" t="s">
        <v>1451</v>
      </c>
      <c r="B660" s="15" t="s">
        <v>1452</v>
      </c>
      <c r="C660" s="15" t="s">
        <v>56</v>
      </c>
      <c r="D660" s="15" t="s">
        <v>27</v>
      </c>
      <c r="E660" s="15" t="s">
        <v>16</v>
      </c>
      <c r="F660" s="15" t="s">
        <v>28</v>
      </c>
      <c r="G660" s="15" t="s">
        <v>18</v>
      </c>
      <c r="H660" s="15">
        <v>26</v>
      </c>
      <c r="I660" s="17">
        <v>43656</v>
      </c>
      <c r="J660" s="15">
        <v>69110</v>
      </c>
      <c r="K660" s="15">
        <v>0.05</v>
      </c>
      <c r="L660" s="15" t="s">
        <v>19</v>
      </c>
      <c r="M660" s="15" t="s">
        <v>20</v>
      </c>
      <c r="N660" s="17" t="s">
        <v>21</v>
      </c>
      <c r="O660" s="18" t="str">
        <f t="shared" si="70"/>
        <v>Active</v>
      </c>
      <c r="P660" s="19">
        <f t="shared" si="71"/>
        <v>1</v>
      </c>
      <c r="Q660" s="20">
        <f t="shared" si="72"/>
        <v>3455.5</v>
      </c>
      <c r="R660" s="20">
        <f t="shared" si="73"/>
        <v>72565.5</v>
      </c>
      <c r="S660" s="19">
        <f t="shared" si="74"/>
        <v>2019</v>
      </c>
      <c r="T660" s="19">
        <f t="shared" si="75"/>
        <v>28</v>
      </c>
      <c r="U660" s="21" t="str">
        <f t="shared" si="76"/>
        <v>Wednesday</v>
      </c>
    </row>
    <row r="661" spans="1:21" x14ac:dyDescent="0.2">
      <c r="A661" s="15" t="s">
        <v>1453</v>
      </c>
      <c r="B661" s="15" t="s">
        <v>1454</v>
      </c>
      <c r="C661" s="15" t="s">
        <v>14</v>
      </c>
      <c r="D661" s="15" t="s">
        <v>43</v>
      </c>
      <c r="E661" s="15" t="s">
        <v>44</v>
      </c>
      <c r="F661" s="15" t="s">
        <v>28</v>
      </c>
      <c r="G661" s="15" t="s">
        <v>18</v>
      </c>
      <c r="H661" s="15">
        <v>52</v>
      </c>
      <c r="I661" s="17">
        <v>37418</v>
      </c>
      <c r="J661" s="15">
        <v>236314</v>
      </c>
      <c r="K661" s="15">
        <v>0.34</v>
      </c>
      <c r="L661" s="15" t="s">
        <v>19</v>
      </c>
      <c r="M661" s="15" t="s">
        <v>45</v>
      </c>
      <c r="N661" s="17" t="s">
        <v>21</v>
      </c>
      <c r="O661" s="18" t="str">
        <f t="shared" si="70"/>
        <v>Active</v>
      </c>
      <c r="P661" s="19">
        <f t="shared" si="71"/>
        <v>1</v>
      </c>
      <c r="Q661" s="20">
        <f t="shared" si="72"/>
        <v>80346.760000000009</v>
      </c>
      <c r="R661" s="20">
        <f t="shared" si="73"/>
        <v>316660.76</v>
      </c>
      <c r="S661" s="19">
        <f t="shared" si="74"/>
        <v>2002</v>
      </c>
      <c r="T661" s="19">
        <f t="shared" si="75"/>
        <v>24</v>
      </c>
      <c r="U661" s="21" t="str">
        <f t="shared" si="76"/>
        <v>Tuesday</v>
      </c>
    </row>
    <row r="662" spans="1:21" x14ac:dyDescent="0.2">
      <c r="A662" s="15" t="s">
        <v>1455</v>
      </c>
      <c r="B662" s="15" t="s">
        <v>1456</v>
      </c>
      <c r="C662" s="15" t="s">
        <v>68</v>
      </c>
      <c r="D662" s="15" t="s">
        <v>43</v>
      </c>
      <c r="E662" s="15" t="s">
        <v>32</v>
      </c>
      <c r="F662" s="15" t="s">
        <v>28</v>
      </c>
      <c r="G662" s="15" t="s">
        <v>51</v>
      </c>
      <c r="H662" s="15">
        <v>51</v>
      </c>
      <c r="I662" s="17">
        <v>39252</v>
      </c>
      <c r="J662" s="15">
        <v>45206</v>
      </c>
      <c r="K662" s="15">
        <v>0</v>
      </c>
      <c r="L662" s="15" t="s">
        <v>19</v>
      </c>
      <c r="M662" s="15" t="s">
        <v>29</v>
      </c>
      <c r="N662" s="17" t="s">
        <v>21</v>
      </c>
      <c r="O662" s="18" t="str">
        <f t="shared" si="70"/>
        <v>Active</v>
      </c>
      <c r="P662" s="19">
        <f t="shared" si="71"/>
        <v>1</v>
      </c>
      <c r="Q662" s="20">
        <f t="shared" si="72"/>
        <v>0</v>
      </c>
      <c r="R662" s="20">
        <f t="shared" si="73"/>
        <v>45206</v>
      </c>
      <c r="S662" s="19">
        <f t="shared" si="74"/>
        <v>2007</v>
      </c>
      <c r="T662" s="19">
        <f t="shared" si="75"/>
        <v>25</v>
      </c>
      <c r="U662" s="21" t="str">
        <f t="shared" si="76"/>
        <v>Tuesday</v>
      </c>
    </row>
    <row r="663" spans="1:21" x14ac:dyDescent="0.2">
      <c r="A663" s="15" t="s">
        <v>248</v>
      </c>
      <c r="B663" s="15" t="s">
        <v>1457</v>
      </c>
      <c r="C663" s="15" t="s">
        <v>14</v>
      </c>
      <c r="D663" s="15" t="s">
        <v>15</v>
      </c>
      <c r="E663" s="15" t="s">
        <v>16</v>
      </c>
      <c r="F663" s="15" t="s">
        <v>17</v>
      </c>
      <c r="G663" s="15" t="s">
        <v>24</v>
      </c>
      <c r="H663" s="15">
        <v>25</v>
      </c>
      <c r="I663" s="17">
        <v>44515</v>
      </c>
      <c r="J663" s="15">
        <v>210708</v>
      </c>
      <c r="K663" s="15">
        <v>0.33</v>
      </c>
      <c r="L663" s="15" t="s">
        <v>19</v>
      </c>
      <c r="M663" s="15" t="s">
        <v>20</v>
      </c>
      <c r="N663" s="17" t="s">
        <v>21</v>
      </c>
      <c r="O663" s="18" t="str">
        <f t="shared" si="70"/>
        <v>Active</v>
      </c>
      <c r="P663" s="19">
        <f t="shared" si="71"/>
        <v>1</v>
      </c>
      <c r="Q663" s="20">
        <f t="shared" si="72"/>
        <v>69533.64</v>
      </c>
      <c r="R663" s="20">
        <f t="shared" si="73"/>
        <v>280241.64</v>
      </c>
      <c r="S663" s="19">
        <f t="shared" si="74"/>
        <v>2021</v>
      </c>
      <c r="T663" s="19">
        <f t="shared" si="75"/>
        <v>47</v>
      </c>
      <c r="U663" s="21" t="str">
        <f t="shared" si="76"/>
        <v>Monday</v>
      </c>
    </row>
    <row r="664" spans="1:21" x14ac:dyDescent="0.2">
      <c r="A664" s="15" t="s">
        <v>127</v>
      </c>
      <c r="B664" s="15" t="s">
        <v>1458</v>
      </c>
      <c r="C664" s="15" t="s">
        <v>98</v>
      </c>
      <c r="D664" s="15" t="s">
        <v>27</v>
      </c>
      <c r="E664" s="15" t="s">
        <v>32</v>
      </c>
      <c r="F664" s="15" t="s">
        <v>28</v>
      </c>
      <c r="G664" s="15" t="s">
        <v>51</v>
      </c>
      <c r="H664" s="15">
        <v>40</v>
      </c>
      <c r="I664" s="17">
        <v>44465</v>
      </c>
      <c r="J664" s="15">
        <v>87770</v>
      </c>
      <c r="K664" s="15">
        <v>0</v>
      </c>
      <c r="L664" s="15" t="s">
        <v>19</v>
      </c>
      <c r="M664" s="15" t="s">
        <v>25</v>
      </c>
      <c r="N664" s="17" t="s">
        <v>21</v>
      </c>
      <c r="O664" s="18" t="str">
        <f t="shared" si="70"/>
        <v>Active</v>
      </c>
      <c r="P664" s="19">
        <f t="shared" si="71"/>
        <v>1</v>
      </c>
      <c r="Q664" s="20">
        <f t="shared" si="72"/>
        <v>0</v>
      </c>
      <c r="R664" s="20">
        <f t="shared" si="73"/>
        <v>87770</v>
      </c>
      <c r="S664" s="19">
        <f t="shared" si="74"/>
        <v>2021</v>
      </c>
      <c r="T664" s="19">
        <f t="shared" si="75"/>
        <v>40</v>
      </c>
      <c r="U664" s="21" t="str">
        <f t="shared" si="76"/>
        <v>Sunday</v>
      </c>
    </row>
    <row r="665" spans="1:21" x14ac:dyDescent="0.2">
      <c r="A665" s="15" t="s">
        <v>1459</v>
      </c>
      <c r="B665" s="15" t="s">
        <v>1460</v>
      </c>
      <c r="C665" s="15" t="s">
        <v>62</v>
      </c>
      <c r="D665" s="15" t="s">
        <v>65</v>
      </c>
      <c r="E665" s="15" t="s">
        <v>32</v>
      </c>
      <c r="F665" s="15" t="s">
        <v>17</v>
      </c>
      <c r="G665" s="15" t="s">
        <v>18</v>
      </c>
      <c r="H665" s="15">
        <v>38</v>
      </c>
      <c r="I665" s="17">
        <v>42228</v>
      </c>
      <c r="J665" s="15">
        <v>106858</v>
      </c>
      <c r="K665" s="15">
        <v>0.05</v>
      </c>
      <c r="L665" s="15" t="s">
        <v>19</v>
      </c>
      <c r="M665" s="15" t="s">
        <v>63</v>
      </c>
      <c r="N665" s="17" t="s">
        <v>21</v>
      </c>
      <c r="O665" s="18" t="str">
        <f t="shared" si="70"/>
        <v>Active</v>
      </c>
      <c r="P665" s="19">
        <f t="shared" si="71"/>
        <v>1</v>
      </c>
      <c r="Q665" s="20">
        <f t="shared" si="72"/>
        <v>5342.9000000000005</v>
      </c>
      <c r="R665" s="20">
        <f t="shared" si="73"/>
        <v>112200.9</v>
      </c>
      <c r="S665" s="19">
        <f t="shared" si="74"/>
        <v>2015</v>
      </c>
      <c r="T665" s="19">
        <f t="shared" si="75"/>
        <v>33</v>
      </c>
      <c r="U665" s="21" t="str">
        <f t="shared" si="76"/>
        <v>Wednesday</v>
      </c>
    </row>
    <row r="666" spans="1:21" x14ac:dyDescent="0.2">
      <c r="A666" s="15" t="s">
        <v>1461</v>
      </c>
      <c r="B666" s="15" t="s">
        <v>1462</v>
      </c>
      <c r="C666" s="15" t="s">
        <v>40</v>
      </c>
      <c r="D666" s="15" t="s">
        <v>23</v>
      </c>
      <c r="E666" s="15" t="s">
        <v>32</v>
      </c>
      <c r="F666" s="15" t="s">
        <v>28</v>
      </c>
      <c r="G666" s="15" t="s">
        <v>18</v>
      </c>
      <c r="H666" s="15">
        <v>60</v>
      </c>
      <c r="I666" s="17">
        <v>42108</v>
      </c>
      <c r="J666" s="15">
        <v>155788</v>
      </c>
      <c r="K666" s="15">
        <v>0.17</v>
      </c>
      <c r="L666" s="15" t="s">
        <v>19</v>
      </c>
      <c r="M666" s="15" t="s">
        <v>63</v>
      </c>
      <c r="N666" s="17" t="s">
        <v>21</v>
      </c>
      <c r="O666" s="18" t="str">
        <f t="shared" si="70"/>
        <v>Active</v>
      </c>
      <c r="P666" s="19">
        <f t="shared" si="71"/>
        <v>1</v>
      </c>
      <c r="Q666" s="20">
        <f t="shared" si="72"/>
        <v>26483.960000000003</v>
      </c>
      <c r="R666" s="20">
        <f t="shared" si="73"/>
        <v>182271.96</v>
      </c>
      <c r="S666" s="19">
        <f t="shared" si="74"/>
        <v>2015</v>
      </c>
      <c r="T666" s="19">
        <f t="shared" si="75"/>
        <v>16</v>
      </c>
      <c r="U666" s="21" t="str">
        <f t="shared" si="76"/>
        <v>Tuesday</v>
      </c>
    </row>
    <row r="667" spans="1:21" x14ac:dyDescent="0.2">
      <c r="A667" s="15" t="s">
        <v>202</v>
      </c>
      <c r="B667" s="15" t="s">
        <v>1463</v>
      </c>
      <c r="C667" s="15" t="s">
        <v>77</v>
      </c>
      <c r="D667" s="15" t="s">
        <v>23</v>
      </c>
      <c r="E667" s="15" t="s">
        <v>44</v>
      </c>
      <c r="F667" s="15" t="s">
        <v>17</v>
      </c>
      <c r="G667" s="15" t="s">
        <v>51</v>
      </c>
      <c r="H667" s="15">
        <v>45</v>
      </c>
      <c r="I667" s="17">
        <v>43581</v>
      </c>
      <c r="J667" s="15">
        <v>74891</v>
      </c>
      <c r="K667" s="15">
        <v>0</v>
      </c>
      <c r="L667" s="15" t="s">
        <v>52</v>
      </c>
      <c r="M667" s="15" t="s">
        <v>66</v>
      </c>
      <c r="N667" s="17" t="s">
        <v>21</v>
      </c>
      <c r="O667" s="18" t="str">
        <f t="shared" si="70"/>
        <v>Active</v>
      </c>
      <c r="P667" s="19">
        <f t="shared" si="71"/>
        <v>1</v>
      </c>
      <c r="Q667" s="20">
        <f t="shared" si="72"/>
        <v>0</v>
      </c>
      <c r="R667" s="20">
        <f t="shared" si="73"/>
        <v>74891</v>
      </c>
      <c r="S667" s="19">
        <f t="shared" si="74"/>
        <v>2019</v>
      </c>
      <c r="T667" s="19">
        <f t="shared" si="75"/>
        <v>17</v>
      </c>
      <c r="U667" s="21" t="str">
        <f t="shared" si="76"/>
        <v>Friday</v>
      </c>
    </row>
    <row r="668" spans="1:21" x14ac:dyDescent="0.2">
      <c r="A668" s="15" t="s">
        <v>1464</v>
      </c>
      <c r="B668" s="15" t="s">
        <v>1465</v>
      </c>
      <c r="C668" s="15" t="s">
        <v>84</v>
      </c>
      <c r="D668" s="15" t="s">
        <v>31</v>
      </c>
      <c r="E668" s="15" t="s">
        <v>32</v>
      </c>
      <c r="F668" s="15" t="s">
        <v>28</v>
      </c>
      <c r="G668" s="15" t="s">
        <v>24</v>
      </c>
      <c r="H668" s="15">
        <v>28</v>
      </c>
      <c r="I668" s="17">
        <v>44548</v>
      </c>
      <c r="J668" s="15">
        <v>95670</v>
      </c>
      <c r="K668" s="15">
        <v>0</v>
      </c>
      <c r="L668" s="15" t="s">
        <v>19</v>
      </c>
      <c r="M668" s="15" t="s">
        <v>39</v>
      </c>
      <c r="N668" s="17" t="s">
        <v>21</v>
      </c>
      <c r="O668" s="18" t="str">
        <f t="shared" si="70"/>
        <v>Active</v>
      </c>
      <c r="P668" s="19">
        <f t="shared" si="71"/>
        <v>1</v>
      </c>
      <c r="Q668" s="20">
        <f t="shared" si="72"/>
        <v>0</v>
      </c>
      <c r="R668" s="20">
        <f t="shared" si="73"/>
        <v>95670</v>
      </c>
      <c r="S668" s="19">
        <f t="shared" si="74"/>
        <v>2021</v>
      </c>
      <c r="T668" s="19">
        <f t="shared" si="75"/>
        <v>51</v>
      </c>
      <c r="U668" s="21" t="str">
        <f t="shared" si="76"/>
        <v>Saturday</v>
      </c>
    </row>
    <row r="669" spans="1:21" x14ac:dyDescent="0.2">
      <c r="A669" s="15" t="s">
        <v>159</v>
      </c>
      <c r="B669" s="15" t="s">
        <v>1466</v>
      </c>
      <c r="C669" s="15" t="s">
        <v>94</v>
      </c>
      <c r="D669" s="15" t="s">
        <v>50</v>
      </c>
      <c r="E669" s="15" t="s">
        <v>16</v>
      </c>
      <c r="F669" s="15" t="s">
        <v>17</v>
      </c>
      <c r="G669" s="15" t="s">
        <v>47</v>
      </c>
      <c r="H669" s="15">
        <v>65</v>
      </c>
      <c r="I669" s="17">
        <v>36798</v>
      </c>
      <c r="J669" s="15">
        <v>67837</v>
      </c>
      <c r="K669" s="15">
        <v>0</v>
      </c>
      <c r="L669" s="15" t="s">
        <v>19</v>
      </c>
      <c r="M669" s="15" t="s">
        <v>25</v>
      </c>
      <c r="N669" s="17" t="s">
        <v>21</v>
      </c>
      <c r="O669" s="18" t="str">
        <f t="shared" si="70"/>
        <v>Active</v>
      </c>
      <c r="P669" s="19">
        <f t="shared" si="71"/>
        <v>1</v>
      </c>
      <c r="Q669" s="20">
        <f t="shared" si="72"/>
        <v>0</v>
      </c>
      <c r="R669" s="20">
        <f t="shared" si="73"/>
        <v>67837</v>
      </c>
      <c r="S669" s="19">
        <f t="shared" si="74"/>
        <v>2000</v>
      </c>
      <c r="T669" s="19">
        <f t="shared" si="75"/>
        <v>40</v>
      </c>
      <c r="U669" s="21" t="str">
        <f t="shared" si="76"/>
        <v>Friday</v>
      </c>
    </row>
    <row r="670" spans="1:21" x14ac:dyDescent="0.2">
      <c r="A670" s="15" t="s">
        <v>1467</v>
      </c>
      <c r="B670" s="15" t="s">
        <v>1468</v>
      </c>
      <c r="C670" s="15" t="s">
        <v>64</v>
      </c>
      <c r="D670" s="15" t="s">
        <v>50</v>
      </c>
      <c r="E670" s="15" t="s">
        <v>16</v>
      </c>
      <c r="F670" s="15" t="s">
        <v>28</v>
      </c>
      <c r="G670" s="15" t="s">
        <v>24</v>
      </c>
      <c r="H670" s="15">
        <v>41</v>
      </c>
      <c r="I670" s="17">
        <v>40333</v>
      </c>
      <c r="J670" s="15">
        <v>72425</v>
      </c>
      <c r="K670" s="15">
        <v>0</v>
      </c>
      <c r="L670" s="15" t="s">
        <v>33</v>
      </c>
      <c r="M670" s="15" t="s">
        <v>60</v>
      </c>
      <c r="N670" s="17" t="s">
        <v>21</v>
      </c>
      <c r="O670" s="18" t="str">
        <f t="shared" si="70"/>
        <v>Active</v>
      </c>
      <c r="P670" s="19">
        <f t="shared" si="71"/>
        <v>1</v>
      </c>
      <c r="Q670" s="20">
        <f t="shared" si="72"/>
        <v>0</v>
      </c>
      <c r="R670" s="20">
        <f t="shared" si="73"/>
        <v>72425</v>
      </c>
      <c r="S670" s="19">
        <f t="shared" si="74"/>
        <v>2010</v>
      </c>
      <c r="T670" s="19">
        <f t="shared" si="75"/>
        <v>23</v>
      </c>
      <c r="U670" s="21" t="str">
        <f t="shared" si="76"/>
        <v>Friday</v>
      </c>
    </row>
    <row r="671" spans="1:21" x14ac:dyDescent="0.2">
      <c r="A671" s="15" t="s">
        <v>238</v>
      </c>
      <c r="B671" s="15" t="s">
        <v>1469</v>
      </c>
      <c r="C671" s="15" t="s">
        <v>42</v>
      </c>
      <c r="D671" s="15" t="s">
        <v>50</v>
      </c>
      <c r="E671" s="15" t="s">
        <v>32</v>
      </c>
      <c r="F671" s="15" t="s">
        <v>17</v>
      </c>
      <c r="G671" s="15" t="s">
        <v>51</v>
      </c>
      <c r="H671" s="15">
        <v>52</v>
      </c>
      <c r="I671" s="17">
        <v>34623</v>
      </c>
      <c r="J671" s="15">
        <v>93103</v>
      </c>
      <c r="K671" s="15">
        <v>0</v>
      </c>
      <c r="L671" s="15" t="s">
        <v>19</v>
      </c>
      <c r="M671" s="15" t="s">
        <v>39</v>
      </c>
      <c r="N671" s="17" t="s">
        <v>21</v>
      </c>
      <c r="O671" s="18" t="str">
        <f t="shared" si="70"/>
        <v>Active</v>
      </c>
      <c r="P671" s="19">
        <f t="shared" si="71"/>
        <v>1</v>
      </c>
      <c r="Q671" s="20">
        <f t="shared" si="72"/>
        <v>0</v>
      </c>
      <c r="R671" s="20">
        <f t="shared" si="73"/>
        <v>93103</v>
      </c>
      <c r="S671" s="19">
        <f t="shared" si="74"/>
        <v>1994</v>
      </c>
      <c r="T671" s="19">
        <f t="shared" si="75"/>
        <v>43</v>
      </c>
      <c r="U671" s="21" t="str">
        <f t="shared" si="76"/>
        <v>Sunday</v>
      </c>
    </row>
    <row r="672" spans="1:21" x14ac:dyDescent="0.2">
      <c r="A672" s="15" t="s">
        <v>309</v>
      </c>
      <c r="B672" s="15" t="s">
        <v>1470</v>
      </c>
      <c r="C672" s="15" t="s">
        <v>84</v>
      </c>
      <c r="D672" s="15" t="s">
        <v>31</v>
      </c>
      <c r="E672" s="15" t="s">
        <v>32</v>
      </c>
      <c r="F672" s="15" t="s">
        <v>17</v>
      </c>
      <c r="G672" s="15" t="s">
        <v>18</v>
      </c>
      <c r="H672" s="15">
        <v>56</v>
      </c>
      <c r="I672" s="17">
        <v>42291</v>
      </c>
      <c r="J672" s="15">
        <v>76272</v>
      </c>
      <c r="K672" s="15">
        <v>0</v>
      </c>
      <c r="L672" s="15" t="s">
        <v>19</v>
      </c>
      <c r="M672" s="15" t="s">
        <v>45</v>
      </c>
      <c r="N672" s="17">
        <v>44491</v>
      </c>
      <c r="O672" s="18" t="str">
        <f t="shared" si="70"/>
        <v>Non-Active</v>
      </c>
      <c r="P672" s="19">
        <f t="shared" si="71"/>
        <v>0</v>
      </c>
      <c r="Q672" s="20">
        <f t="shared" si="72"/>
        <v>0</v>
      </c>
      <c r="R672" s="20">
        <f t="shared" si="73"/>
        <v>76272</v>
      </c>
      <c r="S672" s="19">
        <f t="shared" si="74"/>
        <v>2015</v>
      </c>
      <c r="T672" s="19">
        <f t="shared" si="75"/>
        <v>42</v>
      </c>
      <c r="U672" s="21" t="str">
        <f t="shared" si="76"/>
        <v>Wednesday</v>
      </c>
    </row>
    <row r="673" spans="1:21" x14ac:dyDescent="0.2">
      <c r="A673" s="15" t="s">
        <v>267</v>
      </c>
      <c r="B673" s="15" t="s">
        <v>1471</v>
      </c>
      <c r="C673" s="15" t="s">
        <v>64</v>
      </c>
      <c r="D673" s="15" t="s">
        <v>15</v>
      </c>
      <c r="E673" s="15" t="s">
        <v>36</v>
      </c>
      <c r="F673" s="15" t="s">
        <v>17</v>
      </c>
      <c r="G673" s="15" t="s">
        <v>24</v>
      </c>
      <c r="H673" s="15">
        <v>48</v>
      </c>
      <c r="I673" s="17">
        <v>37796</v>
      </c>
      <c r="J673" s="15">
        <v>55760</v>
      </c>
      <c r="K673" s="15">
        <v>0</v>
      </c>
      <c r="L673" s="15" t="s">
        <v>19</v>
      </c>
      <c r="M673" s="15" t="s">
        <v>25</v>
      </c>
      <c r="N673" s="17" t="s">
        <v>21</v>
      </c>
      <c r="O673" s="18" t="str">
        <f t="shared" si="70"/>
        <v>Active</v>
      </c>
      <c r="P673" s="19">
        <f t="shared" si="71"/>
        <v>1</v>
      </c>
      <c r="Q673" s="20">
        <f t="shared" si="72"/>
        <v>0</v>
      </c>
      <c r="R673" s="20">
        <f t="shared" si="73"/>
        <v>55760</v>
      </c>
      <c r="S673" s="19">
        <f t="shared" si="74"/>
        <v>2003</v>
      </c>
      <c r="T673" s="19">
        <f t="shared" si="75"/>
        <v>26</v>
      </c>
      <c r="U673" s="21" t="str">
        <f t="shared" si="76"/>
        <v>Tuesday</v>
      </c>
    </row>
    <row r="674" spans="1:21" x14ac:dyDescent="0.2">
      <c r="A674" s="15" t="s">
        <v>1472</v>
      </c>
      <c r="B674" s="15" t="s">
        <v>1473</v>
      </c>
      <c r="C674" s="15" t="s">
        <v>14</v>
      </c>
      <c r="D674" s="15" t="s">
        <v>65</v>
      </c>
      <c r="E674" s="15" t="s">
        <v>32</v>
      </c>
      <c r="F674" s="15" t="s">
        <v>17</v>
      </c>
      <c r="G674" s="15" t="s">
        <v>18</v>
      </c>
      <c r="H674" s="15">
        <v>36</v>
      </c>
      <c r="I674" s="17">
        <v>43843</v>
      </c>
      <c r="J674" s="15">
        <v>253294</v>
      </c>
      <c r="K674" s="15">
        <v>0.4</v>
      </c>
      <c r="L674" s="15" t="s">
        <v>19</v>
      </c>
      <c r="M674" s="15" t="s">
        <v>45</v>
      </c>
      <c r="N674" s="17" t="s">
        <v>21</v>
      </c>
      <c r="O674" s="18" t="str">
        <f t="shared" si="70"/>
        <v>Active</v>
      </c>
      <c r="P674" s="19">
        <f t="shared" si="71"/>
        <v>1</v>
      </c>
      <c r="Q674" s="20">
        <f t="shared" si="72"/>
        <v>101317.6</v>
      </c>
      <c r="R674" s="20">
        <f t="shared" si="73"/>
        <v>354611.6</v>
      </c>
      <c r="S674" s="19">
        <f t="shared" si="74"/>
        <v>2020</v>
      </c>
      <c r="T674" s="19">
        <f t="shared" si="75"/>
        <v>3</v>
      </c>
      <c r="U674" s="21" t="str">
        <f t="shared" si="76"/>
        <v>Monday</v>
      </c>
    </row>
    <row r="675" spans="1:21" x14ac:dyDescent="0.2">
      <c r="A675" s="15" t="s">
        <v>1474</v>
      </c>
      <c r="B675" s="15" t="s">
        <v>1475</v>
      </c>
      <c r="C675" s="15" t="s">
        <v>64</v>
      </c>
      <c r="D675" s="15" t="s">
        <v>15</v>
      </c>
      <c r="E675" s="15" t="s">
        <v>32</v>
      </c>
      <c r="F675" s="15" t="s">
        <v>28</v>
      </c>
      <c r="G675" s="15" t="s">
        <v>18</v>
      </c>
      <c r="H675" s="15">
        <v>60</v>
      </c>
      <c r="I675" s="17">
        <v>39310</v>
      </c>
      <c r="J675" s="15">
        <v>58671</v>
      </c>
      <c r="K675" s="15">
        <v>0</v>
      </c>
      <c r="L675" s="15" t="s">
        <v>19</v>
      </c>
      <c r="M675" s="15" t="s">
        <v>29</v>
      </c>
      <c r="N675" s="17" t="s">
        <v>21</v>
      </c>
      <c r="O675" s="18" t="str">
        <f t="shared" si="70"/>
        <v>Active</v>
      </c>
      <c r="P675" s="19">
        <f t="shared" si="71"/>
        <v>1</v>
      </c>
      <c r="Q675" s="20">
        <f t="shared" si="72"/>
        <v>0</v>
      </c>
      <c r="R675" s="20">
        <f t="shared" si="73"/>
        <v>58671</v>
      </c>
      <c r="S675" s="19">
        <f t="shared" si="74"/>
        <v>2007</v>
      </c>
      <c r="T675" s="19">
        <f t="shared" si="75"/>
        <v>33</v>
      </c>
      <c r="U675" s="21" t="str">
        <f t="shared" si="76"/>
        <v>Thursday</v>
      </c>
    </row>
    <row r="676" spans="1:21" x14ac:dyDescent="0.2">
      <c r="A676" s="15" t="s">
        <v>1476</v>
      </c>
      <c r="B676" s="15" t="s">
        <v>1477</v>
      </c>
      <c r="C676" s="15" t="s">
        <v>94</v>
      </c>
      <c r="D676" s="15" t="s">
        <v>50</v>
      </c>
      <c r="E676" s="15" t="s">
        <v>16</v>
      </c>
      <c r="F676" s="15" t="s">
        <v>17</v>
      </c>
      <c r="G676" s="15" t="s">
        <v>24</v>
      </c>
      <c r="H676" s="15">
        <v>40</v>
      </c>
      <c r="I676" s="17">
        <v>43175</v>
      </c>
      <c r="J676" s="15">
        <v>55457</v>
      </c>
      <c r="K676" s="15">
        <v>0</v>
      </c>
      <c r="L676" s="15" t="s">
        <v>19</v>
      </c>
      <c r="M676" s="15" t="s">
        <v>29</v>
      </c>
      <c r="N676" s="17" t="s">
        <v>21</v>
      </c>
      <c r="O676" s="18" t="str">
        <f t="shared" si="70"/>
        <v>Active</v>
      </c>
      <c r="P676" s="19">
        <f t="shared" si="71"/>
        <v>1</v>
      </c>
      <c r="Q676" s="20">
        <f t="shared" si="72"/>
        <v>0</v>
      </c>
      <c r="R676" s="20">
        <f t="shared" si="73"/>
        <v>55457</v>
      </c>
      <c r="S676" s="19">
        <f t="shared" si="74"/>
        <v>2018</v>
      </c>
      <c r="T676" s="19">
        <f t="shared" si="75"/>
        <v>11</v>
      </c>
      <c r="U676" s="21" t="str">
        <f t="shared" si="76"/>
        <v>Friday</v>
      </c>
    </row>
    <row r="677" spans="1:21" x14ac:dyDescent="0.2">
      <c r="A677" s="15" t="s">
        <v>165</v>
      </c>
      <c r="B677" s="15" t="s">
        <v>1478</v>
      </c>
      <c r="C677" s="15" t="s">
        <v>94</v>
      </c>
      <c r="D677" s="15" t="s">
        <v>50</v>
      </c>
      <c r="E677" s="15" t="s">
        <v>36</v>
      </c>
      <c r="F677" s="15" t="s">
        <v>17</v>
      </c>
      <c r="G677" s="15" t="s">
        <v>24</v>
      </c>
      <c r="H677" s="15">
        <v>63</v>
      </c>
      <c r="I677" s="17">
        <v>43004</v>
      </c>
      <c r="J677" s="15">
        <v>72340</v>
      </c>
      <c r="K677" s="15">
        <v>0</v>
      </c>
      <c r="L677" s="15" t="s">
        <v>19</v>
      </c>
      <c r="M677" s="15" t="s">
        <v>39</v>
      </c>
      <c r="N677" s="17">
        <v>43558</v>
      </c>
      <c r="O677" s="18" t="str">
        <f t="shared" si="70"/>
        <v>Non-Active</v>
      </c>
      <c r="P677" s="19">
        <f t="shared" si="71"/>
        <v>0</v>
      </c>
      <c r="Q677" s="20">
        <f t="shared" si="72"/>
        <v>0</v>
      </c>
      <c r="R677" s="20">
        <f t="shared" si="73"/>
        <v>72340</v>
      </c>
      <c r="S677" s="19">
        <f t="shared" si="74"/>
        <v>2017</v>
      </c>
      <c r="T677" s="19">
        <f t="shared" si="75"/>
        <v>39</v>
      </c>
      <c r="U677" s="21" t="str">
        <f t="shared" si="76"/>
        <v>Tuesday</v>
      </c>
    </row>
    <row r="678" spans="1:21" x14ac:dyDescent="0.2">
      <c r="A678" s="15" t="s">
        <v>1479</v>
      </c>
      <c r="B678" s="15" t="s">
        <v>1480</v>
      </c>
      <c r="C678" s="15" t="s">
        <v>62</v>
      </c>
      <c r="D678" s="15" t="s">
        <v>43</v>
      </c>
      <c r="E678" s="15" t="s">
        <v>32</v>
      </c>
      <c r="F678" s="15" t="s">
        <v>17</v>
      </c>
      <c r="G678" s="15" t="s">
        <v>18</v>
      </c>
      <c r="H678" s="15">
        <v>29</v>
      </c>
      <c r="I678" s="17">
        <v>42676</v>
      </c>
      <c r="J678" s="15">
        <v>122054</v>
      </c>
      <c r="K678" s="15">
        <v>0.06</v>
      </c>
      <c r="L678" s="15" t="s">
        <v>19</v>
      </c>
      <c r="M678" s="15" t="s">
        <v>39</v>
      </c>
      <c r="N678" s="17" t="s">
        <v>21</v>
      </c>
      <c r="O678" s="18" t="str">
        <f t="shared" si="70"/>
        <v>Active</v>
      </c>
      <c r="P678" s="19">
        <f t="shared" si="71"/>
        <v>1</v>
      </c>
      <c r="Q678" s="20">
        <f t="shared" si="72"/>
        <v>7323.24</v>
      </c>
      <c r="R678" s="20">
        <f t="shared" si="73"/>
        <v>129377.24</v>
      </c>
      <c r="S678" s="19">
        <f t="shared" si="74"/>
        <v>2016</v>
      </c>
      <c r="T678" s="19">
        <f t="shared" si="75"/>
        <v>45</v>
      </c>
      <c r="U678" s="21" t="str">
        <f t="shared" si="76"/>
        <v>Wednesday</v>
      </c>
    </row>
    <row r="679" spans="1:21" x14ac:dyDescent="0.2">
      <c r="A679" s="15" t="s">
        <v>1481</v>
      </c>
      <c r="B679" s="15" t="s">
        <v>1482</v>
      </c>
      <c r="C679" s="15" t="s">
        <v>40</v>
      </c>
      <c r="D679" s="15" t="s">
        <v>27</v>
      </c>
      <c r="E679" s="15" t="s">
        <v>36</v>
      </c>
      <c r="F679" s="15" t="s">
        <v>17</v>
      </c>
      <c r="G679" s="15" t="s">
        <v>24</v>
      </c>
      <c r="H679" s="15">
        <v>27</v>
      </c>
      <c r="I679" s="17">
        <v>43103</v>
      </c>
      <c r="J679" s="15">
        <v>167100</v>
      </c>
      <c r="K679" s="15">
        <v>0.2</v>
      </c>
      <c r="L679" s="15" t="s">
        <v>33</v>
      </c>
      <c r="M679" s="15" t="s">
        <v>34</v>
      </c>
      <c r="N679" s="17" t="s">
        <v>21</v>
      </c>
      <c r="O679" s="18" t="str">
        <f t="shared" si="70"/>
        <v>Active</v>
      </c>
      <c r="P679" s="19">
        <f t="shared" si="71"/>
        <v>1</v>
      </c>
      <c r="Q679" s="20">
        <f t="shared" si="72"/>
        <v>33420</v>
      </c>
      <c r="R679" s="20">
        <f t="shared" si="73"/>
        <v>200520</v>
      </c>
      <c r="S679" s="19">
        <f t="shared" si="74"/>
        <v>2018</v>
      </c>
      <c r="T679" s="19">
        <f t="shared" si="75"/>
        <v>1</v>
      </c>
      <c r="U679" s="21" t="str">
        <f t="shared" si="76"/>
        <v>Wednesday</v>
      </c>
    </row>
    <row r="680" spans="1:21" x14ac:dyDescent="0.2">
      <c r="A680" s="15" t="s">
        <v>1483</v>
      </c>
      <c r="B680" s="15" t="s">
        <v>1484</v>
      </c>
      <c r="C680" s="15" t="s">
        <v>55</v>
      </c>
      <c r="D680" s="15" t="s">
        <v>27</v>
      </c>
      <c r="E680" s="15" t="s">
        <v>32</v>
      </c>
      <c r="F680" s="15" t="s">
        <v>17</v>
      </c>
      <c r="G680" s="15" t="s">
        <v>18</v>
      </c>
      <c r="H680" s="15">
        <v>53</v>
      </c>
      <c r="I680" s="17">
        <v>35543</v>
      </c>
      <c r="J680" s="15">
        <v>78153</v>
      </c>
      <c r="K680" s="15">
        <v>0</v>
      </c>
      <c r="L680" s="15" t="s">
        <v>19</v>
      </c>
      <c r="M680" s="15" t="s">
        <v>45</v>
      </c>
      <c r="N680" s="17" t="s">
        <v>21</v>
      </c>
      <c r="O680" s="18" t="str">
        <f t="shared" si="70"/>
        <v>Active</v>
      </c>
      <c r="P680" s="19">
        <f t="shared" si="71"/>
        <v>1</v>
      </c>
      <c r="Q680" s="20">
        <f t="shared" si="72"/>
        <v>0</v>
      </c>
      <c r="R680" s="20">
        <f t="shared" si="73"/>
        <v>78153</v>
      </c>
      <c r="S680" s="19">
        <f t="shared" si="74"/>
        <v>1997</v>
      </c>
      <c r="T680" s="19">
        <f t="shared" si="75"/>
        <v>17</v>
      </c>
      <c r="U680" s="21" t="str">
        <f t="shared" si="76"/>
        <v>Wednesday</v>
      </c>
    </row>
    <row r="681" spans="1:21" x14ac:dyDescent="0.2">
      <c r="A681" s="15" t="s">
        <v>1485</v>
      </c>
      <c r="B681" s="15" t="s">
        <v>1486</v>
      </c>
      <c r="C681" s="15" t="s">
        <v>62</v>
      </c>
      <c r="D681" s="15" t="s">
        <v>15</v>
      </c>
      <c r="E681" s="15" t="s">
        <v>36</v>
      </c>
      <c r="F681" s="15" t="s">
        <v>17</v>
      </c>
      <c r="G681" s="15" t="s">
        <v>18</v>
      </c>
      <c r="H681" s="15">
        <v>37</v>
      </c>
      <c r="I681" s="17">
        <v>43935</v>
      </c>
      <c r="J681" s="15">
        <v>103524</v>
      </c>
      <c r="K681" s="15">
        <v>0.09</v>
      </c>
      <c r="L681" s="15" t="s">
        <v>19</v>
      </c>
      <c r="M681" s="15" t="s">
        <v>39</v>
      </c>
      <c r="N681" s="17" t="s">
        <v>21</v>
      </c>
      <c r="O681" s="18" t="str">
        <f t="shared" si="70"/>
        <v>Active</v>
      </c>
      <c r="P681" s="19">
        <f t="shared" si="71"/>
        <v>1</v>
      </c>
      <c r="Q681" s="20">
        <f t="shared" si="72"/>
        <v>9317.16</v>
      </c>
      <c r="R681" s="20">
        <f t="shared" si="73"/>
        <v>112841.16</v>
      </c>
      <c r="S681" s="19">
        <f t="shared" si="74"/>
        <v>2020</v>
      </c>
      <c r="T681" s="19">
        <f t="shared" si="75"/>
        <v>16</v>
      </c>
      <c r="U681" s="21" t="str">
        <f t="shared" si="76"/>
        <v>Tuesday</v>
      </c>
    </row>
    <row r="682" spans="1:21" x14ac:dyDescent="0.2">
      <c r="A682" s="15" t="s">
        <v>1487</v>
      </c>
      <c r="B682" s="15" t="s">
        <v>1488</v>
      </c>
      <c r="C682" s="15" t="s">
        <v>62</v>
      </c>
      <c r="D682" s="15" t="s">
        <v>27</v>
      </c>
      <c r="E682" s="15" t="s">
        <v>32</v>
      </c>
      <c r="F682" s="15" t="s">
        <v>28</v>
      </c>
      <c r="G682" s="15" t="s">
        <v>18</v>
      </c>
      <c r="H682" s="15">
        <v>30</v>
      </c>
      <c r="I682" s="17">
        <v>42952</v>
      </c>
      <c r="J682" s="15">
        <v>119906</v>
      </c>
      <c r="K682" s="15">
        <v>0.05</v>
      </c>
      <c r="L682" s="15" t="s">
        <v>19</v>
      </c>
      <c r="M682" s="15" t="s">
        <v>29</v>
      </c>
      <c r="N682" s="17" t="s">
        <v>21</v>
      </c>
      <c r="O682" s="18" t="str">
        <f t="shared" si="70"/>
        <v>Active</v>
      </c>
      <c r="P682" s="19">
        <f t="shared" si="71"/>
        <v>1</v>
      </c>
      <c r="Q682" s="20">
        <f t="shared" si="72"/>
        <v>5995.3</v>
      </c>
      <c r="R682" s="20">
        <f t="shared" si="73"/>
        <v>125901.3</v>
      </c>
      <c r="S682" s="19">
        <f t="shared" si="74"/>
        <v>2017</v>
      </c>
      <c r="T682" s="19">
        <f t="shared" si="75"/>
        <v>31</v>
      </c>
      <c r="U682" s="21" t="str">
        <f t="shared" si="76"/>
        <v>Saturday</v>
      </c>
    </row>
    <row r="683" spans="1:21" x14ac:dyDescent="0.2">
      <c r="A683" s="15" t="s">
        <v>1489</v>
      </c>
      <c r="B683" s="15" t="s">
        <v>356</v>
      </c>
      <c r="C683" s="15" t="s">
        <v>68</v>
      </c>
      <c r="D683" s="15" t="s">
        <v>43</v>
      </c>
      <c r="E683" s="15" t="s">
        <v>44</v>
      </c>
      <c r="F683" s="15" t="s">
        <v>17</v>
      </c>
      <c r="G683" s="15" t="s">
        <v>18</v>
      </c>
      <c r="H683" s="15">
        <v>28</v>
      </c>
      <c r="I683" s="17">
        <v>43847</v>
      </c>
      <c r="J683" s="15">
        <v>45061</v>
      </c>
      <c r="K683" s="15">
        <v>0</v>
      </c>
      <c r="L683" s="15" t="s">
        <v>19</v>
      </c>
      <c r="M683" s="15" t="s">
        <v>45</v>
      </c>
      <c r="N683" s="17" t="s">
        <v>21</v>
      </c>
      <c r="O683" s="18" t="str">
        <f t="shared" si="70"/>
        <v>Active</v>
      </c>
      <c r="P683" s="19">
        <f t="shared" si="71"/>
        <v>1</v>
      </c>
      <c r="Q683" s="20">
        <f t="shared" si="72"/>
        <v>0</v>
      </c>
      <c r="R683" s="20">
        <f t="shared" si="73"/>
        <v>45061</v>
      </c>
      <c r="S683" s="19">
        <f t="shared" si="74"/>
        <v>2020</v>
      </c>
      <c r="T683" s="19">
        <f t="shared" si="75"/>
        <v>3</v>
      </c>
      <c r="U683" s="21" t="str">
        <f t="shared" si="76"/>
        <v>Friday</v>
      </c>
    </row>
    <row r="684" spans="1:21" x14ac:dyDescent="0.2">
      <c r="A684" s="15" t="s">
        <v>120</v>
      </c>
      <c r="B684" s="15" t="s">
        <v>1490</v>
      </c>
      <c r="C684" s="15" t="s">
        <v>91</v>
      </c>
      <c r="D684" s="15" t="s">
        <v>27</v>
      </c>
      <c r="E684" s="15" t="s">
        <v>32</v>
      </c>
      <c r="F684" s="15" t="s">
        <v>28</v>
      </c>
      <c r="G684" s="15" t="s">
        <v>24</v>
      </c>
      <c r="H684" s="15">
        <v>51</v>
      </c>
      <c r="I684" s="17">
        <v>37638</v>
      </c>
      <c r="J684" s="15">
        <v>91399</v>
      </c>
      <c r="K684" s="15">
        <v>0</v>
      </c>
      <c r="L684" s="15" t="s">
        <v>19</v>
      </c>
      <c r="M684" s="15" t="s">
        <v>63</v>
      </c>
      <c r="N684" s="17" t="s">
        <v>21</v>
      </c>
      <c r="O684" s="18" t="str">
        <f t="shared" si="70"/>
        <v>Active</v>
      </c>
      <c r="P684" s="19">
        <f t="shared" si="71"/>
        <v>1</v>
      </c>
      <c r="Q684" s="20">
        <f t="shared" si="72"/>
        <v>0</v>
      </c>
      <c r="R684" s="20">
        <f t="shared" si="73"/>
        <v>91399</v>
      </c>
      <c r="S684" s="19">
        <f t="shared" si="74"/>
        <v>2003</v>
      </c>
      <c r="T684" s="19">
        <f t="shared" si="75"/>
        <v>3</v>
      </c>
      <c r="U684" s="21" t="str">
        <f t="shared" si="76"/>
        <v>Friday</v>
      </c>
    </row>
    <row r="685" spans="1:21" x14ac:dyDescent="0.2">
      <c r="A685" s="15" t="s">
        <v>1491</v>
      </c>
      <c r="B685" s="15" t="s">
        <v>1492</v>
      </c>
      <c r="C685" s="15" t="s">
        <v>26</v>
      </c>
      <c r="D685" s="15" t="s">
        <v>27</v>
      </c>
      <c r="E685" s="15" t="s">
        <v>16</v>
      </c>
      <c r="F685" s="15" t="s">
        <v>28</v>
      </c>
      <c r="G685" s="15" t="s">
        <v>51</v>
      </c>
      <c r="H685" s="15">
        <v>28</v>
      </c>
      <c r="I685" s="17">
        <v>43006</v>
      </c>
      <c r="J685" s="15">
        <v>97336</v>
      </c>
      <c r="K685" s="15">
        <v>0</v>
      </c>
      <c r="L685" s="15" t="s">
        <v>19</v>
      </c>
      <c r="M685" s="15" t="s">
        <v>25</v>
      </c>
      <c r="N685" s="17" t="s">
        <v>21</v>
      </c>
      <c r="O685" s="18" t="str">
        <f t="shared" si="70"/>
        <v>Active</v>
      </c>
      <c r="P685" s="19">
        <f t="shared" si="71"/>
        <v>1</v>
      </c>
      <c r="Q685" s="20">
        <f t="shared" si="72"/>
        <v>0</v>
      </c>
      <c r="R685" s="20">
        <f t="shared" si="73"/>
        <v>97336</v>
      </c>
      <c r="S685" s="19">
        <f t="shared" si="74"/>
        <v>2017</v>
      </c>
      <c r="T685" s="19">
        <f t="shared" si="75"/>
        <v>39</v>
      </c>
      <c r="U685" s="21" t="str">
        <f t="shared" si="76"/>
        <v>Thursday</v>
      </c>
    </row>
    <row r="686" spans="1:21" x14ac:dyDescent="0.2">
      <c r="A686" s="15" t="s">
        <v>121</v>
      </c>
      <c r="B686" s="15" t="s">
        <v>1493</v>
      </c>
      <c r="C686" s="15" t="s">
        <v>61</v>
      </c>
      <c r="D686" s="15" t="s">
        <v>65</v>
      </c>
      <c r="E686" s="15" t="s">
        <v>32</v>
      </c>
      <c r="F686" s="15" t="s">
        <v>17</v>
      </c>
      <c r="G686" s="15" t="s">
        <v>47</v>
      </c>
      <c r="H686" s="15">
        <v>31</v>
      </c>
      <c r="I686" s="17">
        <v>42755</v>
      </c>
      <c r="J686" s="15">
        <v>124629</v>
      </c>
      <c r="K686" s="15">
        <v>0.1</v>
      </c>
      <c r="L686" s="15" t="s">
        <v>19</v>
      </c>
      <c r="M686" s="15" t="s">
        <v>29</v>
      </c>
      <c r="N686" s="17" t="s">
        <v>21</v>
      </c>
      <c r="O686" s="18" t="str">
        <f t="shared" si="70"/>
        <v>Active</v>
      </c>
      <c r="P686" s="19">
        <f t="shared" si="71"/>
        <v>1</v>
      </c>
      <c r="Q686" s="20">
        <f t="shared" si="72"/>
        <v>12462.900000000001</v>
      </c>
      <c r="R686" s="20">
        <f t="shared" si="73"/>
        <v>137091.9</v>
      </c>
      <c r="S686" s="19">
        <f t="shared" si="74"/>
        <v>2017</v>
      </c>
      <c r="T686" s="19">
        <f t="shared" si="75"/>
        <v>3</v>
      </c>
      <c r="U686" s="21" t="str">
        <f t="shared" si="76"/>
        <v>Friday</v>
      </c>
    </row>
    <row r="687" spans="1:21" x14ac:dyDescent="0.2">
      <c r="A687" s="15" t="s">
        <v>1494</v>
      </c>
      <c r="B687" s="15" t="s">
        <v>1495</v>
      </c>
      <c r="C687" s="15" t="s">
        <v>14</v>
      </c>
      <c r="D687" s="15" t="s">
        <v>23</v>
      </c>
      <c r="E687" s="15" t="s">
        <v>44</v>
      </c>
      <c r="F687" s="15" t="s">
        <v>17</v>
      </c>
      <c r="G687" s="15" t="s">
        <v>18</v>
      </c>
      <c r="H687" s="15">
        <v>28</v>
      </c>
      <c r="I687" s="17">
        <v>44402</v>
      </c>
      <c r="J687" s="15">
        <v>231850</v>
      </c>
      <c r="K687" s="15">
        <v>0.39</v>
      </c>
      <c r="L687" s="15" t="s">
        <v>19</v>
      </c>
      <c r="M687" s="15" t="s">
        <v>45</v>
      </c>
      <c r="N687" s="17" t="s">
        <v>21</v>
      </c>
      <c r="O687" s="18" t="str">
        <f t="shared" si="70"/>
        <v>Active</v>
      </c>
      <c r="P687" s="19">
        <f t="shared" si="71"/>
        <v>1</v>
      </c>
      <c r="Q687" s="20">
        <f t="shared" si="72"/>
        <v>90421.5</v>
      </c>
      <c r="R687" s="20">
        <f t="shared" si="73"/>
        <v>322271.5</v>
      </c>
      <c r="S687" s="19">
        <f t="shared" si="74"/>
        <v>2021</v>
      </c>
      <c r="T687" s="19">
        <f t="shared" si="75"/>
        <v>31</v>
      </c>
      <c r="U687" s="21" t="str">
        <f t="shared" si="76"/>
        <v>Sunday</v>
      </c>
    </row>
    <row r="688" spans="1:21" x14ac:dyDescent="0.2">
      <c r="A688" s="15" t="s">
        <v>1496</v>
      </c>
      <c r="B688" s="15" t="s">
        <v>1497</v>
      </c>
      <c r="C688" s="15" t="s">
        <v>62</v>
      </c>
      <c r="D688" s="15" t="s">
        <v>65</v>
      </c>
      <c r="E688" s="15" t="s">
        <v>16</v>
      </c>
      <c r="F688" s="15" t="s">
        <v>28</v>
      </c>
      <c r="G688" s="15" t="s">
        <v>51</v>
      </c>
      <c r="H688" s="15">
        <v>34</v>
      </c>
      <c r="I688" s="17">
        <v>43255</v>
      </c>
      <c r="J688" s="15">
        <v>128329</v>
      </c>
      <c r="K688" s="15">
        <v>0.08</v>
      </c>
      <c r="L688" s="15" t="s">
        <v>19</v>
      </c>
      <c r="M688" s="15" t="s">
        <v>39</v>
      </c>
      <c r="N688" s="17" t="s">
        <v>21</v>
      </c>
      <c r="O688" s="18" t="str">
        <f t="shared" si="70"/>
        <v>Active</v>
      </c>
      <c r="P688" s="19">
        <f t="shared" si="71"/>
        <v>1</v>
      </c>
      <c r="Q688" s="20">
        <f t="shared" si="72"/>
        <v>10266.32</v>
      </c>
      <c r="R688" s="20">
        <f t="shared" si="73"/>
        <v>138595.32</v>
      </c>
      <c r="S688" s="19">
        <f t="shared" si="74"/>
        <v>2018</v>
      </c>
      <c r="T688" s="19">
        <f t="shared" si="75"/>
        <v>23</v>
      </c>
      <c r="U688" s="21" t="str">
        <f t="shared" si="76"/>
        <v>Monday</v>
      </c>
    </row>
    <row r="689" spans="1:21" x14ac:dyDescent="0.2">
      <c r="A689" s="15" t="s">
        <v>1498</v>
      </c>
      <c r="B689" s="15" t="s">
        <v>1499</v>
      </c>
      <c r="C689" s="15" t="s">
        <v>14</v>
      </c>
      <c r="D689" s="15" t="s">
        <v>43</v>
      </c>
      <c r="E689" s="15" t="s">
        <v>44</v>
      </c>
      <c r="F689" s="15" t="s">
        <v>28</v>
      </c>
      <c r="G689" s="15" t="s">
        <v>51</v>
      </c>
      <c r="H689" s="15">
        <v>44</v>
      </c>
      <c r="I689" s="17">
        <v>44283</v>
      </c>
      <c r="J689" s="15">
        <v>186033</v>
      </c>
      <c r="K689" s="15">
        <v>0.34</v>
      </c>
      <c r="L689" s="15" t="s">
        <v>52</v>
      </c>
      <c r="M689" s="15" t="s">
        <v>53</v>
      </c>
      <c r="N689" s="17" t="s">
        <v>21</v>
      </c>
      <c r="O689" s="18" t="str">
        <f t="shared" si="70"/>
        <v>Active</v>
      </c>
      <c r="P689" s="19">
        <f t="shared" si="71"/>
        <v>1</v>
      </c>
      <c r="Q689" s="20">
        <f t="shared" si="72"/>
        <v>63251.22</v>
      </c>
      <c r="R689" s="20">
        <f t="shared" si="73"/>
        <v>249284.22</v>
      </c>
      <c r="S689" s="19">
        <f t="shared" si="74"/>
        <v>2021</v>
      </c>
      <c r="T689" s="19">
        <f t="shared" si="75"/>
        <v>14</v>
      </c>
      <c r="U689" s="21" t="str">
        <f t="shared" si="76"/>
        <v>Sunday</v>
      </c>
    </row>
    <row r="690" spans="1:21" x14ac:dyDescent="0.2">
      <c r="A690" s="15" t="s">
        <v>1500</v>
      </c>
      <c r="B690" s="15" t="s">
        <v>1501</v>
      </c>
      <c r="C690" s="15" t="s">
        <v>61</v>
      </c>
      <c r="D690" s="15" t="s">
        <v>43</v>
      </c>
      <c r="E690" s="15" t="s">
        <v>36</v>
      </c>
      <c r="F690" s="15" t="s">
        <v>28</v>
      </c>
      <c r="G690" s="15" t="s">
        <v>24</v>
      </c>
      <c r="H690" s="15">
        <v>60</v>
      </c>
      <c r="I690" s="17">
        <v>44403</v>
      </c>
      <c r="J690" s="15">
        <v>121480</v>
      </c>
      <c r="K690" s="15">
        <v>0.14000000000000001</v>
      </c>
      <c r="L690" s="15" t="s">
        <v>19</v>
      </c>
      <c r="M690" s="15" t="s">
        <v>39</v>
      </c>
      <c r="N690" s="17" t="s">
        <v>21</v>
      </c>
      <c r="O690" s="18" t="str">
        <f t="shared" si="70"/>
        <v>Active</v>
      </c>
      <c r="P690" s="19">
        <f t="shared" si="71"/>
        <v>1</v>
      </c>
      <c r="Q690" s="20">
        <f t="shared" si="72"/>
        <v>17007.2</v>
      </c>
      <c r="R690" s="20">
        <f t="shared" si="73"/>
        <v>138487.20000000001</v>
      </c>
      <c r="S690" s="19">
        <f t="shared" si="74"/>
        <v>2021</v>
      </c>
      <c r="T690" s="19">
        <f t="shared" si="75"/>
        <v>31</v>
      </c>
      <c r="U690" s="21" t="str">
        <f t="shared" si="76"/>
        <v>Monday</v>
      </c>
    </row>
    <row r="691" spans="1:21" x14ac:dyDescent="0.2">
      <c r="A691" s="15" t="s">
        <v>243</v>
      </c>
      <c r="B691" s="15" t="s">
        <v>1502</v>
      </c>
      <c r="C691" s="15" t="s">
        <v>40</v>
      </c>
      <c r="D691" s="15" t="s">
        <v>23</v>
      </c>
      <c r="E691" s="15" t="s">
        <v>44</v>
      </c>
      <c r="F691" s="15" t="s">
        <v>17</v>
      </c>
      <c r="G691" s="15" t="s">
        <v>18</v>
      </c>
      <c r="H691" s="15">
        <v>41</v>
      </c>
      <c r="I691" s="17">
        <v>40319</v>
      </c>
      <c r="J691" s="15">
        <v>153275</v>
      </c>
      <c r="K691" s="15">
        <v>0.24</v>
      </c>
      <c r="L691" s="15" t="s">
        <v>19</v>
      </c>
      <c r="M691" s="15" t="s">
        <v>29</v>
      </c>
      <c r="N691" s="17" t="s">
        <v>21</v>
      </c>
      <c r="O691" s="18" t="str">
        <f t="shared" si="70"/>
        <v>Active</v>
      </c>
      <c r="P691" s="19">
        <f t="shared" si="71"/>
        <v>1</v>
      </c>
      <c r="Q691" s="20">
        <f t="shared" si="72"/>
        <v>36786</v>
      </c>
      <c r="R691" s="20">
        <f t="shared" si="73"/>
        <v>190061</v>
      </c>
      <c r="S691" s="19">
        <f t="shared" si="74"/>
        <v>2010</v>
      </c>
      <c r="T691" s="19">
        <f t="shared" si="75"/>
        <v>21</v>
      </c>
      <c r="U691" s="21" t="str">
        <f t="shared" si="76"/>
        <v>Friday</v>
      </c>
    </row>
    <row r="692" spans="1:21" x14ac:dyDescent="0.2">
      <c r="A692" s="15" t="s">
        <v>1503</v>
      </c>
      <c r="B692" s="15" t="s">
        <v>191</v>
      </c>
      <c r="C692" s="15" t="s">
        <v>42</v>
      </c>
      <c r="D692" s="15" t="s">
        <v>50</v>
      </c>
      <c r="E692" s="15" t="s">
        <v>16</v>
      </c>
      <c r="F692" s="15" t="s">
        <v>17</v>
      </c>
      <c r="G692" s="15" t="s">
        <v>24</v>
      </c>
      <c r="H692" s="15">
        <v>62</v>
      </c>
      <c r="I692" s="17">
        <v>43969</v>
      </c>
      <c r="J692" s="15">
        <v>97830</v>
      </c>
      <c r="K692" s="15">
        <v>0</v>
      </c>
      <c r="L692" s="15" t="s">
        <v>19</v>
      </c>
      <c r="M692" s="15" t="s">
        <v>25</v>
      </c>
      <c r="N692" s="17" t="s">
        <v>21</v>
      </c>
      <c r="O692" s="18" t="str">
        <f t="shared" si="70"/>
        <v>Active</v>
      </c>
      <c r="P692" s="19">
        <f t="shared" si="71"/>
        <v>1</v>
      </c>
      <c r="Q692" s="20">
        <f t="shared" si="72"/>
        <v>0</v>
      </c>
      <c r="R692" s="20">
        <f t="shared" si="73"/>
        <v>97830</v>
      </c>
      <c r="S692" s="19">
        <f t="shared" si="74"/>
        <v>2020</v>
      </c>
      <c r="T692" s="19">
        <f t="shared" si="75"/>
        <v>21</v>
      </c>
      <c r="U692" s="21" t="str">
        <f t="shared" si="76"/>
        <v>Monday</v>
      </c>
    </row>
    <row r="693" spans="1:21" x14ac:dyDescent="0.2">
      <c r="A693" s="15" t="s">
        <v>396</v>
      </c>
      <c r="B693" s="15" t="s">
        <v>1504</v>
      </c>
      <c r="C693" s="15" t="s">
        <v>14</v>
      </c>
      <c r="D693" s="15" t="s">
        <v>43</v>
      </c>
      <c r="E693" s="15" t="s">
        <v>32</v>
      </c>
      <c r="F693" s="15" t="s">
        <v>17</v>
      </c>
      <c r="G693" s="15" t="s">
        <v>51</v>
      </c>
      <c r="H693" s="15">
        <v>47</v>
      </c>
      <c r="I693" s="17">
        <v>36232</v>
      </c>
      <c r="J693" s="15">
        <v>239394</v>
      </c>
      <c r="K693" s="15">
        <v>0.32</v>
      </c>
      <c r="L693" s="15" t="s">
        <v>19</v>
      </c>
      <c r="M693" s="15" t="s">
        <v>25</v>
      </c>
      <c r="N693" s="17" t="s">
        <v>21</v>
      </c>
      <c r="O693" s="18" t="str">
        <f t="shared" si="70"/>
        <v>Active</v>
      </c>
      <c r="P693" s="19">
        <f t="shared" si="71"/>
        <v>1</v>
      </c>
      <c r="Q693" s="20">
        <f t="shared" si="72"/>
        <v>76606.080000000002</v>
      </c>
      <c r="R693" s="20">
        <f t="shared" si="73"/>
        <v>316000.08</v>
      </c>
      <c r="S693" s="19">
        <f t="shared" si="74"/>
        <v>1999</v>
      </c>
      <c r="T693" s="19">
        <f t="shared" si="75"/>
        <v>11</v>
      </c>
      <c r="U693" s="21" t="str">
        <f t="shared" si="76"/>
        <v>Saturday</v>
      </c>
    </row>
    <row r="694" spans="1:21" x14ac:dyDescent="0.2">
      <c r="A694" s="15" t="s">
        <v>381</v>
      </c>
      <c r="B694" s="15" t="s">
        <v>1505</v>
      </c>
      <c r="C694" s="15" t="s">
        <v>68</v>
      </c>
      <c r="D694" s="15" t="s">
        <v>15</v>
      </c>
      <c r="E694" s="15" t="s">
        <v>44</v>
      </c>
      <c r="F694" s="15" t="s">
        <v>17</v>
      </c>
      <c r="G694" s="15" t="s">
        <v>24</v>
      </c>
      <c r="H694" s="15">
        <v>62</v>
      </c>
      <c r="I694" s="17">
        <v>37519</v>
      </c>
      <c r="J694" s="15">
        <v>49738</v>
      </c>
      <c r="K694" s="15">
        <v>0</v>
      </c>
      <c r="L694" s="15" t="s">
        <v>33</v>
      </c>
      <c r="M694" s="15" t="s">
        <v>60</v>
      </c>
      <c r="N694" s="17" t="s">
        <v>21</v>
      </c>
      <c r="O694" s="18" t="str">
        <f t="shared" si="70"/>
        <v>Active</v>
      </c>
      <c r="P694" s="19">
        <f t="shared" si="71"/>
        <v>1</v>
      </c>
      <c r="Q694" s="20">
        <f t="shared" si="72"/>
        <v>0</v>
      </c>
      <c r="R694" s="20">
        <f t="shared" si="73"/>
        <v>49738</v>
      </c>
      <c r="S694" s="19">
        <f t="shared" si="74"/>
        <v>2002</v>
      </c>
      <c r="T694" s="19">
        <f t="shared" si="75"/>
        <v>38</v>
      </c>
      <c r="U694" s="21" t="str">
        <f t="shared" si="76"/>
        <v>Friday</v>
      </c>
    </row>
    <row r="695" spans="1:21" x14ac:dyDescent="0.2">
      <c r="A695" s="15" t="s">
        <v>1506</v>
      </c>
      <c r="B695" s="15" t="s">
        <v>1507</v>
      </c>
      <c r="C695" s="15" t="s">
        <v>68</v>
      </c>
      <c r="D695" s="15" t="s">
        <v>65</v>
      </c>
      <c r="E695" s="15" t="s">
        <v>36</v>
      </c>
      <c r="F695" s="15" t="s">
        <v>17</v>
      </c>
      <c r="G695" s="15" t="s">
        <v>51</v>
      </c>
      <c r="H695" s="15">
        <v>33</v>
      </c>
      <c r="I695" s="17">
        <v>43247</v>
      </c>
      <c r="J695" s="15">
        <v>45049</v>
      </c>
      <c r="K695" s="15">
        <v>0</v>
      </c>
      <c r="L695" s="15" t="s">
        <v>19</v>
      </c>
      <c r="M695" s="15" t="s">
        <v>63</v>
      </c>
      <c r="N695" s="17" t="s">
        <v>21</v>
      </c>
      <c r="O695" s="18" t="str">
        <f t="shared" si="70"/>
        <v>Active</v>
      </c>
      <c r="P695" s="19">
        <f t="shared" si="71"/>
        <v>1</v>
      </c>
      <c r="Q695" s="20">
        <f t="shared" si="72"/>
        <v>0</v>
      </c>
      <c r="R695" s="20">
        <f t="shared" si="73"/>
        <v>45049</v>
      </c>
      <c r="S695" s="19">
        <f t="shared" si="74"/>
        <v>2018</v>
      </c>
      <c r="T695" s="19">
        <f t="shared" si="75"/>
        <v>22</v>
      </c>
      <c r="U695" s="21" t="str">
        <f t="shared" si="76"/>
        <v>Sunday</v>
      </c>
    </row>
    <row r="696" spans="1:21" x14ac:dyDescent="0.2">
      <c r="A696" s="15" t="s">
        <v>1508</v>
      </c>
      <c r="B696" s="15" t="s">
        <v>1509</v>
      </c>
      <c r="C696" s="15" t="s">
        <v>40</v>
      </c>
      <c r="D696" s="15" t="s">
        <v>15</v>
      </c>
      <c r="E696" s="15" t="s">
        <v>16</v>
      </c>
      <c r="F696" s="15" t="s">
        <v>17</v>
      </c>
      <c r="G696" s="15" t="s">
        <v>24</v>
      </c>
      <c r="H696" s="15">
        <v>27</v>
      </c>
      <c r="I696" s="17">
        <v>43977</v>
      </c>
      <c r="J696" s="15">
        <v>153628</v>
      </c>
      <c r="K696" s="15">
        <v>0.28999999999999998</v>
      </c>
      <c r="L696" s="15" t="s">
        <v>33</v>
      </c>
      <c r="M696" s="15" t="s">
        <v>80</v>
      </c>
      <c r="N696" s="17">
        <v>44177</v>
      </c>
      <c r="O696" s="18" t="str">
        <f t="shared" si="70"/>
        <v>Non-Active</v>
      </c>
      <c r="P696" s="19">
        <f t="shared" si="71"/>
        <v>0</v>
      </c>
      <c r="Q696" s="20">
        <f t="shared" si="72"/>
        <v>44552.119999999995</v>
      </c>
      <c r="R696" s="20">
        <f t="shared" si="73"/>
        <v>198180.12</v>
      </c>
      <c r="S696" s="19">
        <f t="shared" si="74"/>
        <v>2020</v>
      </c>
      <c r="T696" s="19">
        <f t="shared" si="75"/>
        <v>22</v>
      </c>
      <c r="U696" s="21" t="str">
        <f t="shared" si="76"/>
        <v>Tuesday</v>
      </c>
    </row>
    <row r="697" spans="1:21" x14ac:dyDescent="0.2">
      <c r="A697" s="15" t="s">
        <v>116</v>
      </c>
      <c r="B697" s="15" t="s">
        <v>1510</v>
      </c>
      <c r="C697" s="15" t="s">
        <v>61</v>
      </c>
      <c r="D697" s="15" t="s">
        <v>50</v>
      </c>
      <c r="E697" s="15" t="s">
        <v>36</v>
      </c>
      <c r="F697" s="15" t="s">
        <v>28</v>
      </c>
      <c r="G697" s="15" t="s">
        <v>24</v>
      </c>
      <c r="H697" s="15">
        <v>25</v>
      </c>
      <c r="I697" s="17">
        <v>44362</v>
      </c>
      <c r="J697" s="15">
        <v>142731</v>
      </c>
      <c r="K697" s="15">
        <v>0.11</v>
      </c>
      <c r="L697" s="15" t="s">
        <v>33</v>
      </c>
      <c r="M697" s="15" t="s">
        <v>74</v>
      </c>
      <c r="N697" s="17">
        <v>44715</v>
      </c>
      <c r="O697" s="18" t="str">
        <f t="shared" si="70"/>
        <v>Non-Active</v>
      </c>
      <c r="P697" s="19">
        <f t="shared" si="71"/>
        <v>0</v>
      </c>
      <c r="Q697" s="20">
        <f t="shared" si="72"/>
        <v>15700.41</v>
      </c>
      <c r="R697" s="20">
        <f t="shared" si="73"/>
        <v>158431.41</v>
      </c>
      <c r="S697" s="19">
        <f t="shared" si="74"/>
        <v>2021</v>
      </c>
      <c r="T697" s="19">
        <f t="shared" si="75"/>
        <v>25</v>
      </c>
      <c r="U697" s="21" t="str">
        <f t="shared" si="76"/>
        <v>Tuesday</v>
      </c>
    </row>
    <row r="698" spans="1:21" x14ac:dyDescent="0.2">
      <c r="A698" s="15" t="s">
        <v>126</v>
      </c>
      <c r="B698" s="15" t="s">
        <v>1511</v>
      </c>
      <c r="C698" s="15" t="s">
        <v>61</v>
      </c>
      <c r="D698" s="15" t="s">
        <v>43</v>
      </c>
      <c r="E698" s="15" t="s">
        <v>44</v>
      </c>
      <c r="F698" s="15" t="s">
        <v>17</v>
      </c>
      <c r="G698" s="15" t="s">
        <v>51</v>
      </c>
      <c r="H698" s="15">
        <v>29</v>
      </c>
      <c r="I698" s="17">
        <v>43966</v>
      </c>
      <c r="J698" s="15">
        <v>137106</v>
      </c>
      <c r="K698" s="15">
        <v>0.12</v>
      </c>
      <c r="L698" s="15" t="s">
        <v>52</v>
      </c>
      <c r="M698" s="15" t="s">
        <v>53</v>
      </c>
      <c r="N698" s="17" t="s">
        <v>21</v>
      </c>
      <c r="O698" s="18" t="str">
        <f t="shared" si="70"/>
        <v>Active</v>
      </c>
      <c r="P698" s="19">
        <f t="shared" si="71"/>
        <v>1</v>
      </c>
      <c r="Q698" s="20">
        <f t="shared" si="72"/>
        <v>16452.72</v>
      </c>
      <c r="R698" s="20">
        <f t="shared" si="73"/>
        <v>153558.72</v>
      </c>
      <c r="S698" s="19">
        <f t="shared" si="74"/>
        <v>2020</v>
      </c>
      <c r="T698" s="19">
        <f t="shared" si="75"/>
        <v>20</v>
      </c>
      <c r="U698" s="21" t="str">
        <f t="shared" si="76"/>
        <v>Friday</v>
      </c>
    </row>
    <row r="699" spans="1:21" x14ac:dyDescent="0.2">
      <c r="A699" s="15" t="s">
        <v>555</v>
      </c>
      <c r="B699" s="15" t="s">
        <v>1512</v>
      </c>
      <c r="C699" s="15" t="s">
        <v>14</v>
      </c>
      <c r="D699" s="15" t="s">
        <v>15</v>
      </c>
      <c r="E699" s="15" t="s">
        <v>32</v>
      </c>
      <c r="F699" s="15" t="s">
        <v>17</v>
      </c>
      <c r="G699" s="15" t="s">
        <v>24</v>
      </c>
      <c r="H699" s="15">
        <v>54</v>
      </c>
      <c r="I699" s="17">
        <v>39330</v>
      </c>
      <c r="J699" s="15">
        <v>183239</v>
      </c>
      <c r="K699" s="15">
        <v>0.32</v>
      </c>
      <c r="L699" s="15" t="s">
        <v>19</v>
      </c>
      <c r="M699" s="15" t="s">
        <v>63</v>
      </c>
      <c r="N699" s="17" t="s">
        <v>21</v>
      </c>
      <c r="O699" s="18" t="str">
        <f t="shared" si="70"/>
        <v>Active</v>
      </c>
      <c r="P699" s="19">
        <f t="shared" si="71"/>
        <v>1</v>
      </c>
      <c r="Q699" s="20">
        <f t="shared" si="72"/>
        <v>58636.480000000003</v>
      </c>
      <c r="R699" s="20">
        <f t="shared" si="73"/>
        <v>241875.48</v>
      </c>
      <c r="S699" s="19">
        <f t="shared" si="74"/>
        <v>2007</v>
      </c>
      <c r="T699" s="19">
        <f t="shared" si="75"/>
        <v>36</v>
      </c>
      <c r="U699" s="21" t="str">
        <f t="shared" si="76"/>
        <v>Wednesday</v>
      </c>
    </row>
    <row r="700" spans="1:21" x14ac:dyDescent="0.2">
      <c r="A700" s="15" t="s">
        <v>1173</v>
      </c>
      <c r="B700" s="15" t="s">
        <v>1513</v>
      </c>
      <c r="C700" s="15" t="s">
        <v>68</v>
      </c>
      <c r="D700" s="15" t="s">
        <v>65</v>
      </c>
      <c r="E700" s="15" t="s">
        <v>36</v>
      </c>
      <c r="F700" s="15" t="s">
        <v>17</v>
      </c>
      <c r="G700" s="15" t="s">
        <v>18</v>
      </c>
      <c r="H700" s="15">
        <v>28</v>
      </c>
      <c r="I700" s="17">
        <v>43610</v>
      </c>
      <c r="J700" s="15">
        <v>45819</v>
      </c>
      <c r="K700" s="15">
        <v>0</v>
      </c>
      <c r="L700" s="15" t="s">
        <v>19</v>
      </c>
      <c r="M700" s="15" t="s">
        <v>45</v>
      </c>
      <c r="N700" s="17" t="s">
        <v>21</v>
      </c>
      <c r="O700" s="18" t="str">
        <f t="shared" si="70"/>
        <v>Active</v>
      </c>
      <c r="P700" s="19">
        <f t="shared" si="71"/>
        <v>1</v>
      </c>
      <c r="Q700" s="20">
        <f t="shared" si="72"/>
        <v>0</v>
      </c>
      <c r="R700" s="20">
        <f t="shared" si="73"/>
        <v>45819</v>
      </c>
      <c r="S700" s="19">
        <f t="shared" si="74"/>
        <v>2019</v>
      </c>
      <c r="T700" s="19">
        <f t="shared" si="75"/>
        <v>21</v>
      </c>
      <c r="U700" s="21" t="str">
        <f t="shared" si="76"/>
        <v>Saturday</v>
      </c>
    </row>
    <row r="701" spans="1:21" x14ac:dyDescent="0.2">
      <c r="A701" s="15" t="s">
        <v>1514</v>
      </c>
      <c r="B701" s="15" t="s">
        <v>1515</v>
      </c>
      <c r="C701" s="15" t="s">
        <v>68</v>
      </c>
      <c r="D701" s="15" t="s">
        <v>65</v>
      </c>
      <c r="E701" s="15" t="s">
        <v>16</v>
      </c>
      <c r="F701" s="15" t="s">
        <v>17</v>
      </c>
      <c r="G701" s="15" t="s">
        <v>24</v>
      </c>
      <c r="H701" s="15">
        <v>54</v>
      </c>
      <c r="I701" s="17">
        <v>39080</v>
      </c>
      <c r="J701" s="15">
        <v>55518</v>
      </c>
      <c r="K701" s="15">
        <v>0</v>
      </c>
      <c r="L701" s="15" t="s">
        <v>19</v>
      </c>
      <c r="M701" s="15" t="s">
        <v>29</v>
      </c>
      <c r="N701" s="17" t="s">
        <v>21</v>
      </c>
      <c r="O701" s="18" t="str">
        <f t="shared" si="70"/>
        <v>Active</v>
      </c>
      <c r="P701" s="19">
        <f t="shared" si="71"/>
        <v>1</v>
      </c>
      <c r="Q701" s="20">
        <f t="shared" si="72"/>
        <v>0</v>
      </c>
      <c r="R701" s="20">
        <f t="shared" si="73"/>
        <v>55518</v>
      </c>
      <c r="S701" s="19">
        <f t="shared" si="74"/>
        <v>2006</v>
      </c>
      <c r="T701" s="19">
        <f t="shared" si="75"/>
        <v>52</v>
      </c>
      <c r="U701" s="21" t="str">
        <f t="shared" si="76"/>
        <v>Friday</v>
      </c>
    </row>
    <row r="702" spans="1:21" x14ac:dyDescent="0.2">
      <c r="A702" s="15" t="s">
        <v>1516</v>
      </c>
      <c r="B702" s="15" t="s">
        <v>1517</v>
      </c>
      <c r="C702" s="15" t="s">
        <v>62</v>
      </c>
      <c r="D702" s="15" t="s">
        <v>43</v>
      </c>
      <c r="E702" s="15" t="s">
        <v>36</v>
      </c>
      <c r="F702" s="15" t="s">
        <v>17</v>
      </c>
      <c r="G702" s="15" t="s">
        <v>24</v>
      </c>
      <c r="H702" s="15">
        <v>50</v>
      </c>
      <c r="I702" s="17">
        <v>40979</v>
      </c>
      <c r="J702" s="15">
        <v>108134</v>
      </c>
      <c r="K702" s="15">
        <v>0.1</v>
      </c>
      <c r="L702" s="15" t="s">
        <v>33</v>
      </c>
      <c r="M702" s="15" t="s">
        <v>74</v>
      </c>
      <c r="N702" s="17" t="s">
        <v>21</v>
      </c>
      <c r="O702" s="18" t="str">
        <f t="shared" si="70"/>
        <v>Active</v>
      </c>
      <c r="P702" s="19">
        <f t="shared" si="71"/>
        <v>1</v>
      </c>
      <c r="Q702" s="20">
        <f t="shared" si="72"/>
        <v>10813.400000000001</v>
      </c>
      <c r="R702" s="20">
        <f t="shared" si="73"/>
        <v>118947.4</v>
      </c>
      <c r="S702" s="19">
        <f t="shared" si="74"/>
        <v>2012</v>
      </c>
      <c r="T702" s="19">
        <f t="shared" si="75"/>
        <v>11</v>
      </c>
      <c r="U702" s="21" t="str">
        <f t="shared" si="76"/>
        <v>Sunday</v>
      </c>
    </row>
    <row r="703" spans="1:21" x14ac:dyDescent="0.2">
      <c r="A703" s="15" t="s">
        <v>1518</v>
      </c>
      <c r="B703" s="15" t="s">
        <v>262</v>
      </c>
      <c r="C703" s="15" t="s">
        <v>62</v>
      </c>
      <c r="D703" s="15" t="s">
        <v>43</v>
      </c>
      <c r="E703" s="15" t="s">
        <v>16</v>
      </c>
      <c r="F703" s="15" t="s">
        <v>17</v>
      </c>
      <c r="G703" s="15" t="s">
        <v>47</v>
      </c>
      <c r="H703" s="15">
        <v>55</v>
      </c>
      <c r="I703" s="17">
        <v>33958</v>
      </c>
      <c r="J703" s="15">
        <v>113950</v>
      </c>
      <c r="K703" s="15">
        <v>0.09</v>
      </c>
      <c r="L703" s="15" t="s">
        <v>19</v>
      </c>
      <c r="M703" s="15" t="s">
        <v>45</v>
      </c>
      <c r="N703" s="17" t="s">
        <v>21</v>
      </c>
      <c r="O703" s="18" t="str">
        <f t="shared" si="70"/>
        <v>Active</v>
      </c>
      <c r="P703" s="19">
        <f t="shared" si="71"/>
        <v>1</v>
      </c>
      <c r="Q703" s="20">
        <f t="shared" si="72"/>
        <v>10255.5</v>
      </c>
      <c r="R703" s="20">
        <f t="shared" si="73"/>
        <v>124205.5</v>
      </c>
      <c r="S703" s="19">
        <f t="shared" si="74"/>
        <v>1992</v>
      </c>
      <c r="T703" s="19">
        <f t="shared" si="75"/>
        <v>52</v>
      </c>
      <c r="U703" s="21" t="str">
        <f t="shared" si="76"/>
        <v>Sunday</v>
      </c>
    </row>
    <row r="704" spans="1:21" x14ac:dyDescent="0.2">
      <c r="A704" s="15" t="s">
        <v>1213</v>
      </c>
      <c r="B704" s="15" t="s">
        <v>1519</v>
      </c>
      <c r="C704" s="15" t="s">
        <v>14</v>
      </c>
      <c r="D704" s="15" t="s">
        <v>43</v>
      </c>
      <c r="E704" s="15" t="s">
        <v>44</v>
      </c>
      <c r="F704" s="15" t="s">
        <v>17</v>
      </c>
      <c r="G704" s="15" t="s">
        <v>24</v>
      </c>
      <c r="H704" s="15">
        <v>52</v>
      </c>
      <c r="I704" s="17">
        <v>35886</v>
      </c>
      <c r="J704" s="15">
        <v>182035</v>
      </c>
      <c r="K704" s="15">
        <v>0.3</v>
      </c>
      <c r="L704" s="15" t="s">
        <v>19</v>
      </c>
      <c r="M704" s="15" t="s">
        <v>20</v>
      </c>
      <c r="N704" s="17" t="s">
        <v>21</v>
      </c>
      <c r="O704" s="18" t="str">
        <f t="shared" si="70"/>
        <v>Active</v>
      </c>
      <c r="P704" s="19">
        <f t="shared" si="71"/>
        <v>1</v>
      </c>
      <c r="Q704" s="20">
        <f t="shared" si="72"/>
        <v>54610.5</v>
      </c>
      <c r="R704" s="20">
        <f t="shared" si="73"/>
        <v>236645.5</v>
      </c>
      <c r="S704" s="19">
        <f t="shared" si="74"/>
        <v>1998</v>
      </c>
      <c r="T704" s="19">
        <f t="shared" si="75"/>
        <v>14</v>
      </c>
      <c r="U704" s="21" t="str">
        <f t="shared" si="76"/>
        <v>Wednesday</v>
      </c>
    </row>
    <row r="705" spans="1:21" x14ac:dyDescent="0.2">
      <c r="A705" s="15" t="s">
        <v>519</v>
      </c>
      <c r="B705" s="15" t="s">
        <v>1520</v>
      </c>
      <c r="C705" s="15" t="s">
        <v>40</v>
      </c>
      <c r="D705" s="15" t="s">
        <v>65</v>
      </c>
      <c r="E705" s="15" t="s">
        <v>44</v>
      </c>
      <c r="F705" s="15" t="s">
        <v>28</v>
      </c>
      <c r="G705" s="15" t="s">
        <v>24</v>
      </c>
      <c r="H705" s="15">
        <v>35</v>
      </c>
      <c r="I705" s="17">
        <v>42963</v>
      </c>
      <c r="J705" s="15">
        <v>181356</v>
      </c>
      <c r="K705" s="15">
        <v>0.23</v>
      </c>
      <c r="L705" s="15" t="s">
        <v>33</v>
      </c>
      <c r="M705" s="15" t="s">
        <v>60</v>
      </c>
      <c r="N705" s="17" t="s">
        <v>21</v>
      </c>
      <c r="O705" s="18" t="str">
        <f t="shared" si="70"/>
        <v>Active</v>
      </c>
      <c r="P705" s="19">
        <f t="shared" si="71"/>
        <v>1</v>
      </c>
      <c r="Q705" s="20">
        <f t="shared" si="72"/>
        <v>41711.880000000005</v>
      </c>
      <c r="R705" s="20">
        <f t="shared" si="73"/>
        <v>223067.88</v>
      </c>
      <c r="S705" s="19">
        <f t="shared" si="74"/>
        <v>2017</v>
      </c>
      <c r="T705" s="19">
        <f t="shared" si="75"/>
        <v>33</v>
      </c>
      <c r="U705" s="21" t="str">
        <f t="shared" si="76"/>
        <v>Wednesday</v>
      </c>
    </row>
    <row r="706" spans="1:21" x14ac:dyDescent="0.2">
      <c r="A706" s="15" t="s">
        <v>1521</v>
      </c>
      <c r="B706" s="15" t="s">
        <v>1522</v>
      </c>
      <c r="C706" s="15" t="s">
        <v>94</v>
      </c>
      <c r="D706" s="15" t="s">
        <v>50</v>
      </c>
      <c r="E706" s="15" t="s">
        <v>32</v>
      </c>
      <c r="F706" s="15" t="s">
        <v>17</v>
      </c>
      <c r="G706" s="15" t="s">
        <v>47</v>
      </c>
      <c r="H706" s="15">
        <v>26</v>
      </c>
      <c r="I706" s="17">
        <v>43698</v>
      </c>
      <c r="J706" s="15">
        <v>66084</v>
      </c>
      <c r="K706" s="15">
        <v>0</v>
      </c>
      <c r="L706" s="15" t="s">
        <v>19</v>
      </c>
      <c r="M706" s="15" t="s">
        <v>63</v>
      </c>
      <c r="N706" s="17" t="s">
        <v>21</v>
      </c>
      <c r="O706" s="18" t="str">
        <f t="shared" si="70"/>
        <v>Active</v>
      </c>
      <c r="P706" s="19">
        <f t="shared" si="71"/>
        <v>1</v>
      </c>
      <c r="Q706" s="20">
        <f t="shared" si="72"/>
        <v>0</v>
      </c>
      <c r="R706" s="20">
        <f t="shared" si="73"/>
        <v>66084</v>
      </c>
      <c r="S706" s="19">
        <f t="shared" si="74"/>
        <v>2019</v>
      </c>
      <c r="T706" s="19">
        <f t="shared" si="75"/>
        <v>34</v>
      </c>
      <c r="U706" s="21" t="str">
        <f t="shared" si="76"/>
        <v>Wednesday</v>
      </c>
    </row>
    <row r="707" spans="1:21" x14ac:dyDescent="0.2">
      <c r="A707" s="15" t="s">
        <v>1523</v>
      </c>
      <c r="B707" s="15" t="s">
        <v>306</v>
      </c>
      <c r="C707" s="15" t="s">
        <v>88</v>
      </c>
      <c r="D707" s="15" t="s">
        <v>27</v>
      </c>
      <c r="E707" s="15" t="s">
        <v>44</v>
      </c>
      <c r="F707" s="15" t="s">
        <v>17</v>
      </c>
      <c r="G707" s="15" t="s">
        <v>51</v>
      </c>
      <c r="H707" s="15">
        <v>43</v>
      </c>
      <c r="I707" s="17">
        <v>40290</v>
      </c>
      <c r="J707" s="15">
        <v>76912</v>
      </c>
      <c r="K707" s="15">
        <v>0</v>
      </c>
      <c r="L707" s="15" t="s">
        <v>52</v>
      </c>
      <c r="M707" s="15" t="s">
        <v>53</v>
      </c>
      <c r="N707" s="17" t="s">
        <v>21</v>
      </c>
      <c r="O707" s="18" t="str">
        <f t="shared" ref="O707:O770" si="77">IF(LEN(N707)&gt;0,"Non-Active","Active")</f>
        <v>Active</v>
      </c>
      <c r="P707" s="19">
        <f t="shared" ref="P707:P770" si="78">IF(O707="Non-Active",0,1)</f>
        <v>1</v>
      </c>
      <c r="Q707" s="20">
        <f t="shared" ref="Q707:Q770" si="79">J707*K707</f>
        <v>0</v>
      </c>
      <c r="R707" s="20">
        <f t="shared" ref="R707:R770" si="80">J707+Q707</f>
        <v>76912</v>
      </c>
      <c r="S707" s="19">
        <f t="shared" ref="S707:S770" si="81">YEAR(I707)</f>
        <v>2010</v>
      </c>
      <c r="T707" s="19">
        <f t="shared" ref="T707:T770" si="82">WEEKNUM(I707,1)</f>
        <v>17</v>
      </c>
      <c r="U707" s="21" t="str">
        <f t="shared" ref="U707:U770" si="83">TEXT(I707,"ddddd")</f>
        <v>Thursday</v>
      </c>
    </row>
    <row r="708" spans="1:21" x14ac:dyDescent="0.2">
      <c r="A708" s="15" t="s">
        <v>343</v>
      </c>
      <c r="B708" s="15" t="s">
        <v>1524</v>
      </c>
      <c r="C708" s="15" t="s">
        <v>58</v>
      </c>
      <c r="D708" s="15" t="s">
        <v>31</v>
      </c>
      <c r="E708" s="15" t="s">
        <v>16</v>
      </c>
      <c r="F708" s="15" t="s">
        <v>17</v>
      </c>
      <c r="G708" s="15" t="s">
        <v>24</v>
      </c>
      <c r="H708" s="15">
        <v>63</v>
      </c>
      <c r="I708" s="17">
        <v>43227</v>
      </c>
      <c r="J708" s="15">
        <v>67987</v>
      </c>
      <c r="K708" s="15">
        <v>0</v>
      </c>
      <c r="L708" s="15" t="s">
        <v>19</v>
      </c>
      <c r="M708" s="15" t="s">
        <v>45</v>
      </c>
      <c r="N708" s="17" t="s">
        <v>21</v>
      </c>
      <c r="O708" s="18" t="str">
        <f t="shared" si="77"/>
        <v>Active</v>
      </c>
      <c r="P708" s="19">
        <f t="shared" si="78"/>
        <v>1</v>
      </c>
      <c r="Q708" s="20">
        <f t="shared" si="79"/>
        <v>0</v>
      </c>
      <c r="R708" s="20">
        <f t="shared" si="80"/>
        <v>67987</v>
      </c>
      <c r="S708" s="19">
        <f t="shared" si="81"/>
        <v>2018</v>
      </c>
      <c r="T708" s="19">
        <f t="shared" si="82"/>
        <v>19</v>
      </c>
      <c r="U708" s="21" t="str">
        <f t="shared" si="83"/>
        <v>Monday</v>
      </c>
    </row>
    <row r="709" spans="1:21" x14ac:dyDescent="0.2">
      <c r="A709" s="15" t="s">
        <v>1525</v>
      </c>
      <c r="B709" s="15" t="s">
        <v>1526</v>
      </c>
      <c r="C709" s="15" t="s">
        <v>64</v>
      </c>
      <c r="D709" s="15" t="s">
        <v>43</v>
      </c>
      <c r="E709" s="15" t="s">
        <v>36</v>
      </c>
      <c r="F709" s="15" t="s">
        <v>28</v>
      </c>
      <c r="G709" s="15" t="s">
        <v>18</v>
      </c>
      <c r="H709" s="15">
        <v>65</v>
      </c>
      <c r="I709" s="17">
        <v>38584</v>
      </c>
      <c r="J709" s="15">
        <v>59833</v>
      </c>
      <c r="K709" s="15">
        <v>0</v>
      </c>
      <c r="L709" s="15" t="s">
        <v>19</v>
      </c>
      <c r="M709" s="15" t="s">
        <v>29</v>
      </c>
      <c r="N709" s="17" t="s">
        <v>21</v>
      </c>
      <c r="O709" s="18" t="str">
        <f t="shared" si="77"/>
        <v>Active</v>
      </c>
      <c r="P709" s="19">
        <f t="shared" si="78"/>
        <v>1</v>
      </c>
      <c r="Q709" s="20">
        <f t="shared" si="79"/>
        <v>0</v>
      </c>
      <c r="R709" s="20">
        <f t="shared" si="80"/>
        <v>59833</v>
      </c>
      <c r="S709" s="19">
        <f t="shared" si="81"/>
        <v>2005</v>
      </c>
      <c r="T709" s="19">
        <f t="shared" si="82"/>
        <v>34</v>
      </c>
      <c r="U709" s="21" t="str">
        <f t="shared" si="83"/>
        <v>Saturday</v>
      </c>
    </row>
    <row r="710" spans="1:21" x14ac:dyDescent="0.2">
      <c r="A710" s="15" t="s">
        <v>1527</v>
      </c>
      <c r="B710" s="15" t="s">
        <v>1528</v>
      </c>
      <c r="C710" s="15" t="s">
        <v>61</v>
      </c>
      <c r="D710" s="15" t="s">
        <v>43</v>
      </c>
      <c r="E710" s="15" t="s">
        <v>44</v>
      </c>
      <c r="F710" s="15" t="s">
        <v>28</v>
      </c>
      <c r="G710" s="15" t="s">
        <v>24</v>
      </c>
      <c r="H710" s="15">
        <v>45</v>
      </c>
      <c r="I710" s="17">
        <v>38453</v>
      </c>
      <c r="J710" s="15">
        <v>128468</v>
      </c>
      <c r="K710" s="15">
        <v>0.11</v>
      </c>
      <c r="L710" s="15" t="s">
        <v>19</v>
      </c>
      <c r="M710" s="15" t="s">
        <v>20</v>
      </c>
      <c r="N710" s="17" t="s">
        <v>21</v>
      </c>
      <c r="O710" s="18" t="str">
        <f t="shared" si="77"/>
        <v>Active</v>
      </c>
      <c r="P710" s="19">
        <f t="shared" si="78"/>
        <v>1</v>
      </c>
      <c r="Q710" s="20">
        <f t="shared" si="79"/>
        <v>14131.48</v>
      </c>
      <c r="R710" s="20">
        <f t="shared" si="80"/>
        <v>142599.48000000001</v>
      </c>
      <c r="S710" s="19">
        <f t="shared" si="81"/>
        <v>2005</v>
      </c>
      <c r="T710" s="19">
        <f t="shared" si="82"/>
        <v>16</v>
      </c>
      <c r="U710" s="21" t="str">
        <f t="shared" si="83"/>
        <v>Monday</v>
      </c>
    </row>
    <row r="711" spans="1:21" x14ac:dyDescent="0.2">
      <c r="A711" s="15" t="s">
        <v>826</v>
      </c>
      <c r="B711" s="15" t="s">
        <v>1529</v>
      </c>
      <c r="C711" s="15" t="s">
        <v>62</v>
      </c>
      <c r="D711" s="15" t="s">
        <v>50</v>
      </c>
      <c r="E711" s="15" t="s">
        <v>32</v>
      </c>
      <c r="F711" s="15" t="s">
        <v>28</v>
      </c>
      <c r="G711" s="15" t="s">
        <v>47</v>
      </c>
      <c r="H711" s="15">
        <v>42</v>
      </c>
      <c r="I711" s="17">
        <v>40692</v>
      </c>
      <c r="J711" s="15">
        <v>102440</v>
      </c>
      <c r="K711" s="15">
        <v>0.06</v>
      </c>
      <c r="L711" s="15" t="s">
        <v>19</v>
      </c>
      <c r="M711" s="15" t="s">
        <v>20</v>
      </c>
      <c r="N711" s="17" t="s">
        <v>21</v>
      </c>
      <c r="O711" s="18" t="str">
        <f t="shared" si="77"/>
        <v>Active</v>
      </c>
      <c r="P711" s="19">
        <f t="shared" si="78"/>
        <v>1</v>
      </c>
      <c r="Q711" s="20">
        <f t="shared" si="79"/>
        <v>6146.4</v>
      </c>
      <c r="R711" s="20">
        <f t="shared" si="80"/>
        <v>108586.4</v>
      </c>
      <c r="S711" s="19">
        <f t="shared" si="81"/>
        <v>2011</v>
      </c>
      <c r="T711" s="19">
        <f t="shared" si="82"/>
        <v>23</v>
      </c>
      <c r="U711" s="21" t="str">
        <f t="shared" si="83"/>
        <v>Sunday</v>
      </c>
    </row>
    <row r="712" spans="1:21" x14ac:dyDescent="0.2">
      <c r="A712" s="15" t="s">
        <v>390</v>
      </c>
      <c r="B712" s="15" t="s">
        <v>1530</v>
      </c>
      <c r="C712" s="15" t="s">
        <v>14</v>
      </c>
      <c r="D712" s="15" t="s">
        <v>27</v>
      </c>
      <c r="E712" s="15" t="s">
        <v>44</v>
      </c>
      <c r="F712" s="15" t="s">
        <v>28</v>
      </c>
      <c r="G712" s="15" t="s">
        <v>47</v>
      </c>
      <c r="H712" s="15">
        <v>59</v>
      </c>
      <c r="I712" s="17">
        <v>40542</v>
      </c>
      <c r="J712" s="15">
        <v>246619</v>
      </c>
      <c r="K712" s="15">
        <v>0.36</v>
      </c>
      <c r="L712" s="15" t="s">
        <v>19</v>
      </c>
      <c r="M712" s="15" t="s">
        <v>45</v>
      </c>
      <c r="N712" s="17" t="s">
        <v>21</v>
      </c>
      <c r="O712" s="18" t="str">
        <f t="shared" si="77"/>
        <v>Active</v>
      </c>
      <c r="P712" s="19">
        <f t="shared" si="78"/>
        <v>1</v>
      </c>
      <c r="Q712" s="20">
        <f t="shared" si="79"/>
        <v>88782.84</v>
      </c>
      <c r="R712" s="20">
        <f t="shared" si="80"/>
        <v>335401.83999999997</v>
      </c>
      <c r="S712" s="19">
        <f t="shared" si="81"/>
        <v>2010</v>
      </c>
      <c r="T712" s="19">
        <f t="shared" si="82"/>
        <v>53</v>
      </c>
      <c r="U712" s="21" t="str">
        <f t="shared" si="83"/>
        <v>Thursday</v>
      </c>
    </row>
    <row r="713" spans="1:21" x14ac:dyDescent="0.2">
      <c r="A713" s="15" t="s">
        <v>1531</v>
      </c>
      <c r="B713" s="15" t="s">
        <v>318</v>
      </c>
      <c r="C713" s="15" t="s">
        <v>62</v>
      </c>
      <c r="D713" s="15" t="s">
        <v>23</v>
      </c>
      <c r="E713" s="15" t="s">
        <v>32</v>
      </c>
      <c r="F713" s="15" t="s">
        <v>17</v>
      </c>
      <c r="G713" s="15" t="s">
        <v>51</v>
      </c>
      <c r="H713" s="15">
        <v>42</v>
      </c>
      <c r="I713" s="17">
        <v>43058</v>
      </c>
      <c r="J713" s="15">
        <v>101143</v>
      </c>
      <c r="K713" s="15">
        <v>0.06</v>
      </c>
      <c r="L713" s="15" t="s">
        <v>19</v>
      </c>
      <c r="M713" s="15" t="s">
        <v>45</v>
      </c>
      <c r="N713" s="17" t="s">
        <v>21</v>
      </c>
      <c r="O713" s="18" t="str">
        <f t="shared" si="77"/>
        <v>Active</v>
      </c>
      <c r="P713" s="19">
        <f t="shared" si="78"/>
        <v>1</v>
      </c>
      <c r="Q713" s="20">
        <f t="shared" si="79"/>
        <v>6068.58</v>
      </c>
      <c r="R713" s="20">
        <f t="shared" si="80"/>
        <v>107211.58</v>
      </c>
      <c r="S713" s="19">
        <f t="shared" si="81"/>
        <v>2017</v>
      </c>
      <c r="T713" s="19">
        <f t="shared" si="82"/>
        <v>47</v>
      </c>
      <c r="U713" s="21" t="str">
        <f t="shared" si="83"/>
        <v>Sunday</v>
      </c>
    </row>
    <row r="714" spans="1:21" x14ac:dyDescent="0.2">
      <c r="A714" s="15" t="s">
        <v>1532</v>
      </c>
      <c r="B714" s="15" t="s">
        <v>1533</v>
      </c>
      <c r="C714" s="15" t="s">
        <v>83</v>
      </c>
      <c r="D714" s="15" t="s">
        <v>23</v>
      </c>
      <c r="E714" s="15" t="s">
        <v>36</v>
      </c>
      <c r="F714" s="15" t="s">
        <v>17</v>
      </c>
      <c r="G714" s="15" t="s">
        <v>51</v>
      </c>
      <c r="H714" s="15">
        <v>45</v>
      </c>
      <c r="I714" s="17">
        <v>38639</v>
      </c>
      <c r="J714" s="15">
        <v>51404</v>
      </c>
      <c r="K714" s="15">
        <v>0</v>
      </c>
      <c r="L714" s="15" t="s">
        <v>52</v>
      </c>
      <c r="M714" s="15" t="s">
        <v>81</v>
      </c>
      <c r="N714" s="17">
        <v>40153</v>
      </c>
      <c r="O714" s="18" t="str">
        <f t="shared" si="77"/>
        <v>Non-Active</v>
      </c>
      <c r="P714" s="19">
        <f t="shared" si="78"/>
        <v>0</v>
      </c>
      <c r="Q714" s="20">
        <f t="shared" si="79"/>
        <v>0</v>
      </c>
      <c r="R714" s="20">
        <f t="shared" si="80"/>
        <v>51404</v>
      </c>
      <c r="S714" s="19">
        <f t="shared" si="81"/>
        <v>2005</v>
      </c>
      <c r="T714" s="19">
        <f t="shared" si="82"/>
        <v>42</v>
      </c>
      <c r="U714" s="21" t="str">
        <f t="shared" si="83"/>
        <v>Friday</v>
      </c>
    </row>
    <row r="715" spans="1:21" x14ac:dyDescent="0.2">
      <c r="A715" s="15" t="s">
        <v>1534</v>
      </c>
      <c r="B715" s="15" t="s">
        <v>1535</v>
      </c>
      <c r="C715" s="15" t="s">
        <v>129</v>
      </c>
      <c r="D715" s="15" t="s">
        <v>31</v>
      </c>
      <c r="E715" s="15" t="s">
        <v>44</v>
      </c>
      <c r="F715" s="15" t="s">
        <v>28</v>
      </c>
      <c r="G715" s="15" t="s">
        <v>18</v>
      </c>
      <c r="H715" s="15">
        <v>45</v>
      </c>
      <c r="I715" s="17">
        <v>42329</v>
      </c>
      <c r="J715" s="15">
        <v>87292</v>
      </c>
      <c r="K715" s="15">
        <v>0</v>
      </c>
      <c r="L715" s="15" t="s">
        <v>19</v>
      </c>
      <c r="M715" s="15" t="s">
        <v>29</v>
      </c>
      <c r="N715" s="17" t="s">
        <v>21</v>
      </c>
      <c r="O715" s="18" t="str">
        <f t="shared" si="77"/>
        <v>Active</v>
      </c>
      <c r="P715" s="19">
        <f t="shared" si="78"/>
        <v>1</v>
      </c>
      <c r="Q715" s="20">
        <f t="shared" si="79"/>
        <v>0</v>
      </c>
      <c r="R715" s="20">
        <f t="shared" si="80"/>
        <v>87292</v>
      </c>
      <c r="S715" s="19">
        <f t="shared" si="81"/>
        <v>2015</v>
      </c>
      <c r="T715" s="19">
        <f t="shared" si="82"/>
        <v>47</v>
      </c>
      <c r="U715" s="21" t="str">
        <f t="shared" si="83"/>
        <v>Saturday</v>
      </c>
    </row>
    <row r="716" spans="1:21" x14ac:dyDescent="0.2">
      <c r="A716" s="15" t="s">
        <v>1536</v>
      </c>
      <c r="B716" s="15" t="s">
        <v>1537</v>
      </c>
      <c r="C716" s="15" t="s">
        <v>40</v>
      </c>
      <c r="D716" s="15" t="s">
        <v>43</v>
      </c>
      <c r="E716" s="15" t="s">
        <v>44</v>
      </c>
      <c r="F716" s="15" t="s">
        <v>17</v>
      </c>
      <c r="G716" s="15" t="s">
        <v>24</v>
      </c>
      <c r="H716" s="15">
        <v>28</v>
      </c>
      <c r="I716" s="17">
        <v>43810</v>
      </c>
      <c r="J716" s="15">
        <v>182321</v>
      </c>
      <c r="K716" s="15">
        <v>0.28000000000000003</v>
      </c>
      <c r="L716" s="15" t="s">
        <v>33</v>
      </c>
      <c r="M716" s="15" t="s">
        <v>60</v>
      </c>
      <c r="N716" s="17" t="s">
        <v>21</v>
      </c>
      <c r="O716" s="18" t="str">
        <f t="shared" si="77"/>
        <v>Active</v>
      </c>
      <c r="P716" s="19">
        <f t="shared" si="78"/>
        <v>1</v>
      </c>
      <c r="Q716" s="20">
        <f t="shared" si="79"/>
        <v>51049.880000000005</v>
      </c>
      <c r="R716" s="20">
        <f t="shared" si="80"/>
        <v>233370.88</v>
      </c>
      <c r="S716" s="19">
        <f t="shared" si="81"/>
        <v>2019</v>
      </c>
      <c r="T716" s="19">
        <f t="shared" si="82"/>
        <v>50</v>
      </c>
      <c r="U716" s="21" t="str">
        <f t="shared" si="83"/>
        <v>Wednesday</v>
      </c>
    </row>
    <row r="717" spans="1:21" x14ac:dyDescent="0.2">
      <c r="A717" s="15" t="s">
        <v>121</v>
      </c>
      <c r="B717" s="15" t="s">
        <v>1538</v>
      </c>
      <c r="C717" s="15" t="s">
        <v>76</v>
      </c>
      <c r="D717" s="15" t="s">
        <v>27</v>
      </c>
      <c r="E717" s="15" t="s">
        <v>32</v>
      </c>
      <c r="F717" s="15" t="s">
        <v>28</v>
      </c>
      <c r="G717" s="15" t="s">
        <v>18</v>
      </c>
      <c r="H717" s="15">
        <v>51</v>
      </c>
      <c r="I717" s="17">
        <v>41697</v>
      </c>
      <c r="J717" s="15">
        <v>53929</v>
      </c>
      <c r="K717" s="15">
        <v>0</v>
      </c>
      <c r="L717" s="15" t="s">
        <v>19</v>
      </c>
      <c r="M717" s="15" t="s">
        <v>45</v>
      </c>
      <c r="N717" s="17">
        <v>43091</v>
      </c>
      <c r="O717" s="18" t="str">
        <f t="shared" si="77"/>
        <v>Non-Active</v>
      </c>
      <c r="P717" s="19">
        <f t="shared" si="78"/>
        <v>0</v>
      </c>
      <c r="Q717" s="20">
        <f t="shared" si="79"/>
        <v>0</v>
      </c>
      <c r="R717" s="20">
        <f t="shared" si="80"/>
        <v>53929</v>
      </c>
      <c r="S717" s="19">
        <f t="shared" si="81"/>
        <v>2014</v>
      </c>
      <c r="T717" s="19">
        <f t="shared" si="82"/>
        <v>9</v>
      </c>
      <c r="U717" s="21" t="str">
        <f t="shared" si="83"/>
        <v>Thursday</v>
      </c>
    </row>
    <row r="718" spans="1:21" x14ac:dyDescent="0.2">
      <c r="A718" s="15" t="s">
        <v>1539</v>
      </c>
      <c r="B718" s="15" t="s">
        <v>1540</v>
      </c>
      <c r="C718" s="15" t="s">
        <v>14</v>
      </c>
      <c r="D718" s="15" t="s">
        <v>65</v>
      </c>
      <c r="E718" s="15" t="s">
        <v>36</v>
      </c>
      <c r="F718" s="15" t="s">
        <v>17</v>
      </c>
      <c r="G718" s="15" t="s">
        <v>24</v>
      </c>
      <c r="H718" s="15">
        <v>38</v>
      </c>
      <c r="I718" s="17">
        <v>41256</v>
      </c>
      <c r="J718" s="15">
        <v>191571</v>
      </c>
      <c r="K718" s="15">
        <v>0.32</v>
      </c>
      <c r="L718" s="15" t="s">
        <v>19</v>
      </c>
      <c r="M718" s="15" t="s">
        <v>25</v>
      </c>
      <c r="N718" s="17" t="s">
        <v>21</v>
      </c>
      <c r="O718" s="18" t="str">
        <f t="shared" si="77"/>
        <v>Active</v>
      </c>
      <c r="P718" s="19">
        <f t="shared" si="78"/>
        <v>1</v>
      </c>
      <c r="Q718" s="20">
        <f t="shared" si="79"/>
        <v>61302.720000000001</v>
      </c>
      <c r="R718" s="20">
        <f t="shared" si="80"/>
        <v>252873.72</v>
      </c>
      <c r="S718" s="19">
        <f t="shared" si="81"/>
        <v>2012</v>
      </c>
      <c r="T718" s="19">
        <f t="shared" si="82"/>
        <v>50</v>
      </c>
      <c r="U718" s="21" t="str">
        <f t="shared" si="83"/>
        <v>Thursday</v>
      </c>
    </row>
    <row r="719" spans="1:21" x14ac:dyDescent="0.2">
      <c r="A719" s="15" t="s">
        <v>112</v>
      </c>
      <c r="B719" s="15" t="s">
        <v>1541</v>
      </c>
      <c r="C719" s="15" t="s">
        <v>61</v>
      </c>
      <c r="D719" s="15" t="s">
        <v>65</v>
      </c>
      <c r="E719" s="15" t="s">
        <v>32</v>
      </c>
      <c r="F719" s="15" t="s">
        <v>17</v>
      </c>
      <c r="G719" s="15" t="s">
        <v>18</v>
      </c>
      <c r="H719" s="15">
        <v>62</v>
      </c>
      <c r="I719" s="17">
        <v>39843</v>
      </c>
      <c r="J719" s="15">
        <v>150555</v>
      </c>
      <c r="K719" s="15">
        <v>0.13</v>
      </c>
      <c r="L719" s="15" t="s">
        <v>19</v>
      </c>
      <c r="M719" s="15" t="s">
        <v>39</v>
      </c>
      <c r="N719" s="17" t="s">
        <v>21</v>
      </c>
      <c r="O719" s="18" t="str">
        <f t="shared" si="77"/>
        <v>Active</v>
      </c>
      <c r="P719" s="19">
        <f t="shared" si="78"/>
        <v>1</v>
      </c>
      <c r="Q719" s="20">
        <f t="shared" si="79"/>
        <v>19572.150000000001</v>
      </c>
      <c r="R719" s="20">
        <f t="shared" si="80"/>
        <v>170127.15</v>
      </c>
      <c r="S719" s="19">
        <f t="shared" si="81"/>
        <v>2009</v>
      </c>
      <c r="T719" s="19">
        <f t="shared" si="82"/>
        <v>5</v>
      </c>
      <c r="U719" s="21" t="str">
        <f t="shared" si="83"/>
        <v>Friday</v>
      </c>
    </row>
    <row r="720" spans="1:21" x14ac:dyDescent="0.2">
      <c r="A720" s="15" t="s">
        <v>246</v>
      </c>
      <c r="B720" s="15" t="s">
        <v>1542</v>
      </c>
      <c r="C720" s="15" t="s">
        <v>62</v>
      </c>
      <c r="D720" s="15" t="s">
        <v>15</v>
      </c>
      <c r="E720" s="15" t="s">
        <v>32</v>
      </c>
      <c r="F720" s="15" t="s">
        <v>28</v>
      </c>
      <c r="G720" s="15" t="s">
        <v>24</v>
      </c>
      <c r="H720" s="15">
        <v>52</v>
      </c>
      <c r="I720" s="17">
        <v>40091</v>
      </c>
      <c r="J720" s="15">
        <v>122890</v>
      </c>
      <c r="K720" s="15">
        <v>7.0000000000000007E-2</v>
      </c>
      <c r="L720" s="15" t="s">
        <v>33</v>
      </c>
      <c r="M720" s="15" t="s">
        <v>74</v>
      </c>
      <c r="N720" s="17" t="s">
        <v>21</v>
      </c>
      <c r="O720" s="18" t="str">
        <f t="shared" si="77"/>
        <v>Active</v>
      </c>
      <c r="P720" s="19">
        <f t="shared" si="78"/>
        <v>1</v>
      </c>
      <c r="Q720" s="20">
        <f t="shared" si="79"/>
        <v>8602.3000000000011</v>
      </c>
      <c r="R720" s="20">
        <f t="shared" si="80"/>
        <v>131492.29999999999</v>
      </c>
      <c r="S720" s="19">
        <f t="shared" si="81"/>
        <v>2009</v>
      </c>
      <c r="T720" s="19">
        <f t="shared" si="82"/>
        <v>41</v>
      </c>
      <c r="U720" s="21" t="str">
        <f t="shared" si="83"/>
        <v>Monday</v>
      </c>
    </row>
    <row r="721" spans="1:21" x14ac:dyDescent="0.2">
      <c r="A721" s="15" t="s">
        <v>1543</v>
      </c>
      <c r="B721" s="15" t="s">
        <v>1544</v>
      </c>
      <c r="C721" s="15" t="s">
        <v>14</v>
      </c>
      <c r="D721" s="15" t="s">
        <v>15</v>
      </c>
      <c r="E721" s="15" t="s">
        <v>16</v>
      </c>
      <c r="F721" s="15" t="s">
        <v>28</v>
      </c>
      <c r="G721" s="15" t="s">
        <v>24</v>
      </c>
      <c r="H721" s="15">
        <v>52</v>
      </c>
      <c r="I721" s="17">
        <v>35576</v>
      </c>
      <c r="J721" s="15">
        <v>216999</v>
      </c>
      <c r="K721" s="15">
        <v>0.37</v>
      </c>
      <c r="L721" s="15" t="s">
        <v>19</v>
      </c>
      <c r="M721" s="15" t="s">
        <v>45</v>
      </c>
      <c r="N721" s="17" t="s">
        <v>21</v>
      </c>
      <c r="O721" s="18" t="str">
        <f t="shared" si="77"/>
        <v>Active</v>
      </c>
      <c r="P721" s="19">
        <f t="shared" si="78"/>
        <v>1</v>
      </c>
      <c r="Q721" s="20">
        <f t="shared" si="79"/>
        <v>80289.63</v>
      </c>
      <c r="R721" s="20">
        <f t="shared" si="80"/>
        <v>297288.63</v>
      </c>
      <c r="S721" s="19">
        <f t="shared" si="81"/>
        <v>1997</v>
      </c>
      <c r="T721" s="19">
        <f t="shared" si="82"/>
        <v>22</v>
      </c>
      <c r="U721" s="21" t="str">
        <f t="shared" si="83"/>
        <v>Monday</v>
      </c>
    </row>
    <row r="722" spans="1:21" x14ac:dyDescent="0.2">
      <c r="A722" s="15" t="s">
        <v>1545</v>
      </c>
      <c r="B722" s="15" t="s">
        <v>1546</v>
      </c>
      <c r="C722" s="15" t="s">
        <v>62</v>
      </c>
      <c r="D722" s="15" t="s">
        <v>23</v>
      </c>
      <c r="E722" s="15" t="s">
        <v>32</v>
      </c>
      <c r="F722" s="15" t="s">
        <v>28</v>
      </c>
      <c r="G722" s="15" t="s">
        <v>24</v>
      </c>
      <c r="H722" s="15">
        <v>48</v>
      </c>
      <c r="I722" s="17">
        <v>42201</v>
      </c>
      <c r="J722" s="15">
        <v>110565</v>
      </c>
      <c r="K722" s="15">
        <v>0.09</v>
      </c>
      <c r="L722" s="15" t="s">
        <v>33</v>
      </c>
      <c r="M722" s="15" t="s">
        <v>60</v>
      </c>
      <c r="N722" s="17" t="s">
        <v>21</v>
      </c>
      <c r="O722" s="18" t="str">
        <f t="shared" si="77"/>
        <v>Active</v>
      </c>
      <c r="P722" s="19">
        <f t="shared" si="78"/>
        <v>1</v>
      </c>
      <c r="Q722" s="20">
        <f t="shared" si="79"/>
        <v>9950.85</v>
      </c>
      <c r="R722" s="20">
        <f t="shared" si="80"/>
        <v>120515.85</v>
      </c>
      <c r="S722" s="19">
        <f t="shared" si="81"/>
        <v>2015</v>
      </c>
      <c r="T722" s="19">
        <f t="shared" si="82"/>
        <v>29</v>
      </c>
      <c r="U722" s="21" t="str">
        <f t="shared" si="83"/>
        <v>Thursday</v>
      </c>
    </row>
    <row r="723" spans="1:21" x14ac:dyDescent="0.2">
      <c r="A723" s="15" t="s">
        <v>307</v>
      </c>
      <c r="B723" s="15" t="s">
        <v>1547</v>
      </c>
      <c r="C723" s="15" t="s">
        <v>73</v>
      </c>
      <c r="D723" s="15" t="s">
        <v>27</v>
      </c>
      <c r="E723" s="15" t="s">
        <v>44</v>
      </c>
      <c r="F723" s="15" t="s">
        <v>28</v>
      </c>
      <c r="G723" s="15" t="s">
        <v>18</v>
      </c>
      <c r="H723" s="15">
        <v>38</v>
      </c>
      <c r="I723" s="17">
        <v>42113</v>
      </c>
      <c r="J723" s="15">
        <v>48762</v>
      </c>
      <c r="K723" s="15">
        <v>0</v>
      </c>
      <c r="L723" s="15" t="s">
        <v>19</v>
      </c>
      <c r="M723" s="15" t="s">
        <v>63</v>
      </c>
      <c r="N723" s="17" t="s">
        <v>21</v>
      </c>
      <c r="O723" s="18" t="str">
        <f t="shared" si="77"/>
        <v>Active</v>
      </c>
      <c r="P723" s="19">
        <f t="shared" si="78"/>
        <v>1</v>
      </c>
      <c r="Q723" s="20">
        <f t="shared" si="79"/>
        <v>0</v>
      </c>
      <c r="R723" s="20">
        <f t="shared" si="80"/>
        <v>48762</v>
      </c>
      <c r="S723" s="19">
        <f t="shared" si="81"/>
        <v>2015</v>
      </c>
      <c r="T723" s="19">
        <f t="shared" si="82"/>
        <v>17</v>
      </c>
      <c r="U723" s="21" t="str">
        <f t="shared" si="83"/>
        <v>Sunday</v>
      </c>
    </row>
    <row r="724" spans="1:21" x14ac:dyDescent="0.2">
      <c r="A724" s="15" t="s">
        <v>1548</v>
      </c>
      <c r="B724" s="15" t="s">
        <v>1549</v>
      </c>
      <c r="C724" s="15" t="s">
        <v>86</v>
      </c>
      <c r="D724" s="15" t="s">
        <v>31</v>
      </c>
      <c r="E724" s="15" t="s">
        <v>44</v>
      </c>
      <c r="F724" s="15" t="s">
        <v>17</v>
      </c>
      <c r="G724" s="15" t="s">
        <v>24</v>
      </c>
      <c r="H724" s="15">
        <v>51</v>
      </c>
      <c r="I724" s="17">
        <v>42777</v>
      </c>
      <c r="J724" s="15">
        <v>87036</v>
      </c>
      <c r="K724" s="15">
        <v>0</v>
      </c>
      <c r="L724" s="15" t="s">
        <v>33</v>
      </c>
      <c r="M724" s="15" t="s">
        <v>80</v>
      </c>
      <c r="N724" s="17" t="s">
        <v>21</v>
      </c>
      <c r="O724" s="18" t="str">
        <f t="shared" si="77"/>
        <v>Active</v>
      </c>
      <c r="P724" s="19">
        <f t="shared" si="78"/>
        <v>1</v>
      </c>
      <c r="Q724" s="20">
        <f t="shared" si="79"/>
        <v>0</v>
      </c>
      <c r="R724" s="20">
        <f t="shared" si="80"/>
        <v>87036</v>
      </c>
      <c r="S724" s="19">
        <f t="shared" si="81"/>
        <v>2017</v>
      </c>
      <c r="T724" s="19">
        <f t="shared" si="82"/>
        <v>6</v>
      </c>
      <c r="U724" s="21" t="str">
        <f t="shared" si="83"/>
        <v>Saturday</v>
      </c>
    </row>
    <row r="725" spans="1:21" x14ac:dyDescent="0.2">
      <c r="A725" s="15" t="s">
        <v>239</v>
      </c>
      <c r="B725" s="15" t="s">
        <v>1550</v>
      </c>
      <c r="C725" s="15" t="s">
        <v>40</v>
      </c>
      <c r="D725" s="15" t="s">
        <v>43</v>
      </c>
      <c r="E725" s="15" t="s">
        <v>44</v>
      </c>
      <c r="F725" s="15" t="s">
        <v>28</v>
      </c>
      <c r="G725" s="15" t="s">
        <v>18</v>
      </c>
      <c r="H725" s="15">
        <v>32</v>
      </c>
      <c r="I725" s="17">
        <v>42702</v>
      </c>
      <c r="J725" s="15">
        <v>177443</v>
      </c>
      <c r="K725" s="15">
        <v>0.16</v>
      </c>
      <c r="L725" s="15" t="s">
        <v>19</v>
      </c>
      <c r="M725" s="15" t="s">
        <v>63</v>
      </c>
      <c r="N725" s="17" t="s">
        <v>21</v>
      </c>
      <c r="O725" s="18" t="str">
        <f t="shared" si="77"/>
        <v>Active</v>
      </c>
      <c r="P725" s="19">
        <f t="shared" si="78"/>
        <v>1</v>
      </c>
      <c r="Q725" s="20">
        <f t="shared" si="79"/>
        <v>28390.880000000001</v>
      </c>
      <c r="R725" s="20">
        <f t="shared" si="80"/>
        <v>205833.88</v>
      </c>
      <c r="S725" s="19">
        <f t="shared" si="81"/>
        <v>2016</v>
      </c>
      <c r="T725" s="19">
        <f t="shared" si="82"/>
        <v>49</v>
      </c>
      <c r="U725" s="21" t="str">
        <f t="shared" si="83"/>
        <v>Monday</v>
      </c>
    </row>
    <row r="726" spans="1:21" x14ac:dyDescent="0.2">
      <c r="A726" s="15" t="s">
        <v>247</v>
      </c>
      <c r="B726" s="15" t="s">
        <v>1551</v>
      </c>
      <c r="C726" s="15" t="s">
        <v>26</v>
      </c>
      <c r="D726" s="15" t="s">
        <v>27</v>
      </c>
      <c r="E726" s="15" t="s">
        <v>16</v>
      </c>
      <c r="F726" s="15" t="s">
        <v>17</v>
      </c>
      <c r="G726" s="15" t="s">
        <v>24</v>
      </c>
      <c r="H726" s="15">
        <v>36</v>
      </c>
      <c r="I726" s="17">
        <v>42489</v>
      </c>
      <c r="J726" s="15">
        <v>75862</v>
      </c>
      <c r="K726" s="15">
        <v>0</v>
      </c>
      <c r="L726" s="15" t="s">
        <v>19</v>
      </c>
      <c r="M726" s="15" t="s">
        <v>25</v>
      </c>
      <c r="N726" s="17" t="s">
        <v>21</v>
      </c>
      <c r="O726" s="18" t="str">
        <f t="shared" si="77"/>
        <v>Active</v>
      </c>
      <c r="P726" s="19">
        <f t="shared" si="78"/>
        <v>1</v>
      </c>
      <c r="Q726" s="20">
        <f t="shared" si="79"/>
        <v>0</v>
      </c>
      <c r="R726" s="20">
        <f t="shared" si="80"/>
        <v>75862</v>
      </c>
      <c r="S726" s="19">
        <f t="shared" si="81"/>
        <v>2016</v>
      </c>
      <c r="T726" s="19">
        <f t="shared" si="82"/>
        <v>18</v>
      </c>
      <c r="U726" s="21" t="str">
        <f t="shared" si="83"/>
        <v>Friday</v>
      </c>
    </row>
    <row r="727" spans="1:21" x14ac:dyDescent="0.2">
      <c r="A727" s="15" t="s">
        <v>1552</v>
      </c>
      <c r="B727" s="15" t="s">
        <v>1553</v>
      </c>
      <c r="C727" s="15" t="s">
        <v>77</v>
      </c>
      <c r="D727" s="15" t="s">
        <v>23</v>
      </c>
      <c r="E727" s="15" t="s">
        <v>16</v>
      </c>
      <c r="F727" s="15" t="s">
        <v>17</v>
      </c>
      <c r="G727" s="15" t="s">
        <v>24</v>
      </c>
      <c r="H727" s="15">
        <v>45</v>
      </c>
      <c r="I727" s="17">
        <v>43581</v>
      </c>
      <c r="J727" s="15">
        <v>90870</v>
      </c>
      <c r="K727" s="15">
        <v>0</v>
      </c>
      <c r="L727" s="15" t="s">
        <v>19</v>
      </c>
      <c r="M727" s="15" t="s">
        <v>20</v>
      </c>
      <c r="N727" s="17" t="s">
        <v>21</v>
      </c>
      <c r="O727" s="18" t="str">
        <f t="shared" si="77"/>
        <v>Active</v>
      </c>
      <c r="P727" s="19">
        <f t="shared" si="78"/>
        <v>1</v>
      </c>
      <c r="Q727" s="20">
        <f t="shared" si="79"/>
        <v>0</v>
      </c>
      <c r="R727" s="20">
        <f t="shared" si="80"/>
        <v>90870</v>
      </c>
      <c r="S727" s="19">
        <f t="shared" si="81"/>
        <v>2019</v>
      </c>
      <c r="T727" s="19">
        <f t="shared" si="82"/>
        <v>17</v>
      </c>
      <c r="U727" s="21" t="str">
        <f t="shared" si="83"/>
        <v>Friday</v>
      </c>
    </row>
    <row r="728" spans="1:21" x14ac:dyDescent="0.2">
      <c r="A728" s="15" t="s">
        <v>1554</v>
      </c>
      <c r="B728" s="15" t="s">
        <v>1555</v>
      </c>
      <c r="C728" s="15" t="s">
        <v>97</v>
      </c>
      <c r="D728" s="15" t="s">
        <v>31</v>
      </c>
      <c r="E728" s="15" t="s">
        <v>32</v>
      </c>
      <c r="F728" s="15" t="s">
        <v>17</v>
      </c>
      <c r="G728" s="15" t="s">
        <v>24</v>
      </c>
      <c r="H728" s="15">
        <v>32</v>
      </c>
      <c r="I728" s="17">
        <v>41977</v>
      </c>
      <c r="J728" s="15">
        <v>99202</v>
      </c>
      <c r="K728" s="15">
        <v>0.11</v>
      </c>
      <c r="L728" s="15" t="s">
        <v>19</v>
      </c>
      <c r="M728" s="15" t="s">
        <v>39</v>
      </c>
      <c r="N728" s="17" t="s">
        <v>21</v>
      </c>
      <c r="O728" s="18" t="str">
        <f t="shared" si="77"/>
        <v>Active</v>
      </c>
      <c r="P728" s="19">
        <f t="shared" si="78"/>
        <v>1</v>
      </c>
      <c r="Q728" s="20">
        <f t="shared" si="79"/>
        <v>10912.22</v>
      </c>
      <c r="R728" s="20">
        <f t="shared" si="80"/>
        <v>110114.22</v>
      </c>
      <c r="S728" s="19">
        <f t="shared" si="81"/>
        <v>2014</v>
      </c>
      <c r="T728" s="19">
        <f t="shared" si="82"/>
        <v>49</v>
      </c>
      <c r="U728" s="21" t="str">
        <f t="shared" si="83"/>
        <v>Thursday</v>
      </c>
    </row>
    <row r="729" spans="1:21" x14ac:dyDescent="0.2">
      <c r="A729" s="15" t="s">
        <v>269</v>
      </c>
      <c r="B729" s="15" t="s">
        <v>1556</v>
      </c>
      <c r="C729" s="15" t="s">
        <v>42</v>
      </c>
      <c r="D729" s="15" t="s">
        <v>43</v>
      </c>
      <c r="E729" s="15" t="s">
        <v>32</v>
      </c>
      <c r="F729" s="15" t="s">
        <v>28</v>
      </c>
      <c r="G729" s="15" t="s">
        <v>24</v>
      </c>
      <c r="H729" s="15">
        <v>45</v>
      </c>
      <c r="I729" s="17">
        <v>39347</v>
      </c>
      <c r="J729" s="15">
        <v>92293</v>
      </c>
      <c r="K729" s="15">
        <v>0</v>
      </c>
      <c r="L729" s="15" t="s">
        <v>33</v>
      </c>
      <c r="M729" s="15" t="s">
        <v>34</v>
      </c>
      <c r="N729" s="17" t="s">
        <v>21</v>
      </c>
      <c r="O729" s="18" t="str">
        <f t="shared" si="77"/>
        <v>Active</v>
      </c>
      <c r="P729" s="19">
        <f t="shared" si="78"/>
        <v>1</v>
      </c>
      <c r="Q729" s="20">
        <f t="shared" si="79"/>
        <v>0</v>
      </c>
      <c r="R729" s="20">
        <f t="shared" si="80"/>
        <v>92293</v>
      </c>
      <c r="S729" s="19">
        <f t="shared" si="81"/>
        <v>2007</v>
      </c>
      <c r="T729" s="19">
        <f t="shared" si="82"/>
        <v>38</v>
      </c>
      <c r="U729" s="21" t="str">
        <f t="shared" si="83"/>
        <v>Saturday</v>
      </c>
    </row>
    <row r="730" spans="1:21" x14ac:dyDescent="0.2">
      <c r="A730" s="15" t="s">
        <v>1557</v>
      </c>
      <c r="B730" s="15" t="s">
        <v>1558</v>
      </c>
      <c r="C730" s="15" t="s">
        <v>88</v>
      </c>
      <c r="D730" s="15" t="s">
        <v>27</v>
      </c>
      <c r="E730" s="15" t="s">
        <v>32</v>
      </c>
      <c r="F730" s="15" t="s">
        <v>28</v>
      </c>
      <c r="G730" s="15" t="s">
        <v>18</v>
      </c>
      <c r="H730" s="15">
        <v>54</v>
      </c>
      <c r="I730" s="17">
        <v>33785</v>
      </c>
      <c r="J730" s="15">
        <v>63196</v>
      </c>
      <c r="K730" s="15">
        <v>0</v>
      </c>
      <c r="L730" s="15" t="s">
        <v>19</v>
      </c>
      <c r="M730" s="15" t="s">
        <v>20</v>
      </c>
      <c r="N730" s="17">
        <v>41938</v>
      </c>
      <c r="O730" s="18" t="str">
        <f t="shared" si="77"/>
        <v>Non-Active</v>
      </c>
      <c r="P730" s="19">
        <f t="shared" si="78"/>
        <v>0</v>
      </c>
      <c r="Q730" s="20">
        <f t="shared" si="79"/>
        <v>0</v>
      </c>
      <c r="R730" s="20">
        <f t="shared" si="80"/>
        <v>63196</v>
      </c>
      <c r="S730" s="19">
        <f t="shared" si="81"/>
        <v>1992</v>
      </c>
      <c r="T730" s="19">
        <f t="shared" si="82"/>
        <v>27</v>
      </c>
      <c r="U730" s="21" t="str">
        <f t="shared" si="83"/>
        <v>Tuesday</v>
      </c>
    </row>
    <row r="731" spans="1:21" x14ac:dyDescent="0.2">
      <c r="A731" s="15" t="s">
        <v>1559</v>
      </c>
      <c r="B731" s="15" t="s">
        <v>1560</v>
      </c>
      <c r="C731" s="15" t="s">
        <v>86</v>
      </c>
      <c r="D731" s="15" t="s">
        <v>31</v>
      </c>
      <c r="E731" s="15" t="s">
        <v>44</v>
      </c>
      <c r="F731" s="15" t="s">
        <v>17</v>
      </c>
      <c r="G731" s="15" t="s">
        <v>24</v>
      </c>
      <c r="H731" s="15">
        <v>48</v>
      </c>
      <c r="I731" s="17">
        <v>41032</v>
      </c>
      <c r="J731" s="15">
        <v>65340</v>
      </c>
      <c r="K731" s="15">
        <v>0</v>
      </c>
      <c r="L731" s="15" t="s">
        <v>33</v>
      </c>
      <c r="M731" s="15" t="s">
        <v>74</v>
      </c>
      <c r="N731" s="17">
        <v>43229</v>
      </c>
      <c r="O731" s="18" t="str">
        <f t="shared" si="77"/>
        <v>Non-Active</v>
      </c>
      <c r="P731" s="19">
        <f t="shared" si="78"/>
        <v>0</v>
      </c>
      <c r="Q731" s="20">
        <f t="shared" si="79"/>
        <v>0</v>
      </c>
      <c r="R731" s="20">
        <f t="shared" si="80"/>
        <v>65340</v>
      </c>
      <c r="S731" s="19">
        <f t="shared" si="81"/>
        <v>2012</v>
      </c>
      <c r="T731" s="19">
        <f t="shared" si="82"/>
        <v>18</v>
      </c>
      <c r="U731" s="21" t="str">
        <f t="shared" si="83"/>
        <v>Thursday</v>
      </c>
    </row>
    <row r="732" spans="1:21" x14ac:dyDescent="0.2">
      <c r="A732" s="15" t="s">
        <v>109</v>
      </c>
      <c r="B732" s="15" t="s">
        <v>1561</v>
      </c>
      <c r="C732" s="15" t="s">
        <v>14</v>
      </c>
      <c r="D732" s="15" t="s">
        <v>43</v>
      </c>
      <c r="E732" s="15" t="s">
        <v>32</v>
      </c>
      <c r="F732" s="15" t="s">
        <v>28</v>
      </c>
      <c r="G732" s="15" t="s">
        <v>24</v>
      </c>
      <c r="H732" s="15">
        <v>45</v>
      </c>
      <c r="I732" s="17">
        <v>42271</v>
      </c>
      <c r="J732" s="15">
        <v>202680</v>
      </c>
      <c r="K732" s="15">
        <v>0.32</v>
      </c>
      <c r="L732" s="15" t="s">
        <v>19</v>
      </c>
      <c r="M732" s="15" t="s">
        <v>39</v>
      </c>
      <c r="N732" s="17">
        <v>44790</v>
      </c>
      <c r="O732" s="18" t="str">
        <f t="shared" si="77"/>
        <v>Non-Active</v>
      </c>
      <c r="P732" s="19">
        <f t="shared" si="78"/>
        <v>0</v>
      </c>
      <c r="Q732" s="20">
        <f t="shared" si="79"/>
        <v>64857.599999999999</v>
      </c>
      <c r="R732" s="20">
        <f t="shared" si="80"/>
        <v>267537.59999999998</v>
      </c>
      <c r="S732" s="19">
        <f t="shared" si="81"/>
        <v>2015</v>
      </c>
      <c r="T732" s="19">
        <f t="shared" si="82"/>
        <v>39</v>
      </c>
      <c r="U732" s="21" t="str">
        <f t="shared" si="83"/>
        <v>Thursday</v>
      </c>
    </row>
    <row r="733" spans="1:21" x14ac:dyDescent="0.2">
      <c r="A733" s="15" t="s">
        <v>1562</v>
      </c>
      <c r="B733" s="15" t="s">
        <v>1563</v>
      </c>
      <c r="C733" s="15" t="s">
        <v>56</v>
      </c>
      <c r="D733" s="15" t="s">
        <v>27</v>
      </c>
      <c r="E733" s="15" t="s">
        <v>36</v>
      </c>
      <c r="F733" s="15" t="s">
        <v>17</v>
      </c>
      <c r="G733" s="15" t="s">
        <v>51</v>
      </c>
      <c r="H733" s="15">
        <v>46</v>
      </c>
      <c r="I733" s="17">
        <v>42849</v>
      </c>
      <c r="J733" s="15">
        <v>77461</v>
      </c>
      <c r="K733" s="15">
        <v>0.09</v>
      </c>
      <c r="L733" s="15" t="s">
        <v>52</v>
      </c>
      <c r="M733" s="15" t="s">
        <v>53</v>
      </c>
      <c r="N733" s="17" t="s">
        <v>21</v>
      </c>
      <c r="O733" s="18" t="str">
        <f t="shared" si="77"/>
        <v>Active</v>
      </c>
      <c r="P733" s="19">
        <f t="shared" si="78"/>
        <v>1</v>
      </c>
      <c r="Q733" s="20">
        <f t="shared" si="79"/>
        <v>6971.49</v>
      </c>
      <c r="R733" s="20">
        <f t="shared" si="80"/>
        <v>84432.49</v>
      </c>
      <c r="S733" s="19">
        <f t="shared" si="81"/>
        <v>2017</v>
      </c>
      <c r="T733" s="19">
        <f t="shared" si="82"/>
        <v>17</v>
      </c>
      <c r="U733" s="21" t="str">
        <f t="shared" si="83"/>
        <v>Monday</v>
      </c>
    </row>
    <row r="734" spans="1:21" x14ac:dyDescent="0.2">
      <c r="A734" s="15" t="s">
        <v>222</v>
      </c>
      <c r="B734" s="15" t="s">
        <v>1564</v>
      </c>
      <c r="C734" s="15" t="s">
        <v>69</v>
      </c>
      <c r="D734" s="15" t="s">
        <v>31</v>
      </c>
      <c r="E734" s="15" t="s">
        <v>16</v>
      </c>
      <c r="F734" s="15" t="s">
        <v>17</v>
      </c>
      <c r="G734" s="15" t="s">
        <v>24</v>
      </c>
      <c r="H734" s="15">
        <v>40</v>
      </c>
      <c r="I734" s="17">
        <v>42622</v>
      </c>
      <c r="J734" s="15">
        <v>109680</v>
      </c>
      <c r="K734" s="15">
        <v>0</v>
      </c>
      <c r="L734" s="15" t="s">
        <v>33</v>
      </c>
      <c r="M734" s="15" t="s">
        <v>34</v>
      </c>
      <c r="N734" s="17" t="s">
        <v>21</v>
      </c>
      <c r="O734" s="18" t="str">
        <f t="shared" si="77"/>
        <v>Active</v>
      </c>
      <c r="P734" s="19">
        <f t="shared" si="78"/>
        <v>1</v>
      </c>
      <c r="Q734" s="20">
        <f t="shared" si="79"/>
        <v>0</v>
      </c>
      <c r="R734" s="20">
        <f t="shared" si="80"/>
        <v>109680</v>
      </c>
      <c r="S734" s="19">
        <f t="shared" si="81"/>
        <v>2016</v>
      </c>
      <c r="T734" s="19">
        <f t="shared" si="82"/>
        <v>37</v>
      </c>
      <c r="U734" s="21" t="str">
        <f t="shared" si="83"/>
        <v>Friday</v>
      </c>
    </row>
    <row r="735" spans="1:21" x14ac:dyDescent="0.2">
      <c r="A735" s="15" t="s">
        <v>637</v>
      </c>
      <c r="B735" s="15" t="s">
        <v>1565</v>
      </c>
      <c r="C735" s="15" t="s">
        <v>40</v>
      </c>
      <c r="D735" s="15" t="s">
        <v>50</v>
      </c>
      <c r="E735" s="15" t="s">
        <v>36</v>
      </c>
      <c r="F735" s="15" t="s">
        <v>17</v>
      </c>
      <c r="G735" s="15" t="s">
        <v>47</v>
      </c>
      <c r="H735" s="15">
        <v>61</v>
      </c>
      <c r="I735" s="17">
        <v>35661</v>
      </c>
      <c r="J735" s="15">
        <v>159567</v>
      </c>
      <c r="K735" s="15">
        <v>0.28000000000000003</v>
      </c>
      <c r="L735" s="15" t="s">
        <v>19</v>
      </c>
      <c r="M735" s="15" t="s">
        <v>39</v>
      </c>
      <c r="N735" s="17" t="s">
        <v>21</v>
      </c>
      <c r="O735" s="18" t="str">
        <f t="shared" si="77"/>
        <v>Active</v>
      </c>
      <c r="P735" s="19">
        <f t="shared" si="78"/>
        <v>1</v>
      </c>
      <c r="Q735" s="20">
        <f t="shared" si="79"/>
        <v>44678.76</v>
      </c>
      <c r="R735" s="20">
        <f t="shared" si="80"/>
        <v>204245.76000000001</v>
      </c>
      <c r="S735" s="19">
        <f t="shared" si="81"/>
        <v>1997</v>
      </c>
      <c r="T735" s="19">
        <f t="shared" si="82"/>
        <v>34</v>
      </c>
      <c r="U735" s="21" t="str">
        <f t="shared" si="83"/>
        <v>Tuesday</v>
      </c>
    </row>
    <row r="736" spans="1:21" x14ac:dyDescent="0.2">
      <c r="A736" s="15" t="s">
        <v>1566</v>
      </c>
      <c r="B736" s="15" t="s">
        <v>1567</v>
      </c>
      <c r="C736" s="15" t="s">
        <v>86</v>
      </c>
      <c r="D736" s="15" t="s">
        <v>31</v>
      </c>
      <c r="E736" s="15" t="s">
        <v>44</v>
      </c>
      <c r="F736" s="15" t="s">
        <v>28</v>
      </c>
      <c r="G736" s="15" t="s">
        <v>51</v>
      </c>
      <c r="H736" s="15">
        <v>54</v>
      </c>
      <c r="I736" s="17">
        <v>41237</v>
      </c>
      <c r="J736" s="15">
        <v>94407</v>
      </c>
      <c r="K736" s="15">
        <v>0</v>
      </c>
      <c r="L736" s="15" t="s">
        <v>52</v>
      </c>
      <c r="M736" s="15" t="s">
        <v>53</v>
      </c>
      <c r="N736" s="17" t="s">
        <v>21</v>
      </c>
      <c r="O736" s="18" t="str">
        <f t="shared" si="77"/>
        <v>Active</v>
      </c>
      <c r="P736" s="19">
        <f t="shared" si="78"/>
        <v>1</v>
      </c>
      <c r="Q736" s="20">
        <f t="shared" si="79"/>
        <v>0</v>
      </c>
      <c r="R736" s="20">
        <f t="shared" si="80"/>
        <v>94407</v>
      </c>
      <c r="S736" s="19">
        <f t="shared" si="81"/>
        <v>2012</v>
      </c>
      <c r="T736" s="19">
        <f t="shared" si="82"/>
        <v>47</v>
      </c>
      <c r="U736" s="21" t="str">
        <f t="shared" si="83"/>
        <v>Saturday</v>
      </c>
    </row>
    <row r="737" spans="1:21" x14ac:dyDescent="0.2">
      <c r="A737" s="15" t="s">
        <v>224</v>
      </c>
      <c r="B737" s="15" t="s">
        <v>1568</v>
      </c>
      <c r="C737" s="15" t="s">
        <v>14</v>
      </c>
      <c r="D737" s="15" t="s">
        <v>23</v>
      </c>
      <c r="E737" s="15" t="s">
        <v>32</v>
      </c>
      <c r="F737" s="15" t="s">
        <v>28</v>
      </c>
      <c r="G737" s="15" t="s">
        <v>51</v>
      </c>
      <c r="H737" s="15">
        <v>62</v>
      </c>
      <c r="I737" s="17">
        <v>37484</v>
      </c>
      <c r="J737" s="15">
        <v>234594</v>
      </c>
      <c r="K737" s="15">
        <v>0.33</v>
      </c>
      <c r="L737" s="15" t="s">
        <v>19</v>
      </c>
      <c r="M737" s="15" t="s">
        <v>63</v>
      </c>
      <c r="N737" s="17" t="s">
        <v>21</v>
      </c>
      <c r="O737" s="18" t="str">
        <f t="shared" si="77"/>
        <v>Active</v>
      </c>
      <c r="P737" s="19">
        <f t="shared" si="78"/>
        <v>1</v>
      </c>
      <c r="Q737" s="20">
        <f t="shared" si="79"/>
        <v>77416.02</v>
      </c>
      <c r="R737" s="20">
        <f t="shared" si="80"/>
        <v>312010.02</v>
      </c>
      <c r="S737" s="19">
        <f t="shared" si="81"/>
        <v>2002</v>
      </c>
      <c r="T737" s="19">
        <f t="shared" si="82"/>
        <v>33</v>
      </c>
      <c r="U737" s="21" t="str">
        <f t="shared" si="83"/>
        <v>Friday</v>
      </c>
    </row>
    <row r="738" spans="1:21" x14ac:dyDescent="0.2">
      <c r="A738" s="15" t="s">
        <v>1569</v>
      </c>
      <c r="B738" s="15" t="s">
        <v>1570</v>
      </c>
      <c r="C738" s="15" t="s">
        <v>76</v>
      </c>
      <c r="D738" s="15" t="s">
        <v>27</v>
      </c>
      <c r="E738" s="15" t="s">
        <v>44</v>
      </c>
      <c r="F738" s="15" t="s">
        <v>28</v>
      </c>
      <c r="G738" s="15" t="s">
        <v>18</v>
      </c>
      <c r="H738" s="15">
        <v>48</v>
      </c>
      <c r="I738" s="17">
        <v>37298</v>
      </c>
      <c r="J738" s="15">
        <v>43080</v>
      </c>
      <c r="K738" s="15">
        <v>0</v>
      </c>
      <c r="L738" s="15" t="s">
        <v>19</v>
      </c>
      <c r="M738" s="15" t="s">
        <v>25</v>
      </c>
      <c r="N738" s="17" t="s">
        <v>21</v>
      </c>
      <c r="O738" s="18" t="str">
        <f t="shared" si="77"/>
        <v>Active</v>
      </c>
      <c r="P738" s="19">
        <f t="shared" si="78"/>
        <v>1</v>
      </c>
      <c r="Q738" s="20">
        <f t="shared" si="79"/>
        <v>0</v>
      </c>
      <c r="R738" s="20">
        <f t="shared" si="80"/>
        <v>43080</v>
      </c>
      <c r="S738" s="19">
        <f t="shared" si="81"/>
        <v>2002</v>
      </c>
      <c r="T738" s="19">
        <f t="shared" si="82"/>
        <v>7</v>
      </c>
      <c r="U738" s="21" t="str">
        <f t="shared" si="83"/>
        <v>Monday</v>
      </c>
    </row>
    <row r="739" spans="1:21" x14ac:dyDescent="0.2">
      <c r="A739" s="15" t="s">
        <v>278</v>
      </c>
      <c r="B739" s="15" t="s">
        <v>1571</v>
      </c>
      <c r="C739" s="15" t="s">
        <v>62</v>
      </c>
      <c r="D739" s="15" t="s">
        <v>43</v>
      </c>
      <c r="E739" s="15" t="s">
        <v>36</v>
      </c>
      <c r="F739" s="15" t="s">
        <v>17</v>
      </c>
      <c r="G739" s="15" t="s">
        <v>51</v>
      </c>
      <c r="H739" s="15">
        <v>29</v>
      </c>
      <c r="I739" s="17">
        <v>44325</v>
      </c>
      <c r="J739" s="15">
        <v>129541</v>
      </c>
      <c r="K739" s="15">
        <v>0.08</v>
      </c>
      <c r="L739" s="15" t="s">
        <v>19</v>
      </c>
      <c r="M739" s="15" t="s">
        <v>39</v>
      </c>
      <c r="N739" s="17">
        <v>44340</v>
      </c>
      <c r="O739" s="18" t="str">
        <f t="shared" si="77"/>
        <v>Non-Active</v>
      </c>
      <c r="P739" s="19">
        <f t="shared" si="78"/>
        <v>0</v>
      </c>
      <c r="Q739" s="20">
        <f t="shared" si="79"/>
        <v>10363.280000000001</v>
      </c>
      <c r="R739" s="20">
        <f t="shared" si="80"/>
        <v>139904.28</v>
      </c>
      <c r="S739" s="19">
        <f t="shared" si="81"/>
        <v>2021</v>
      </c>
      <c r="T739" s="19">
        <f t="shared" si="82"/>
        <v>20</v>
      </c>
      <c r="U739" s="21" t="str">
        <f t="shared" si="83"/>
        <v>Sunday</v>
      </c>
    </row>
    <row r="740" spans="1:21" x14ac:dyDescent="0.2">
      <c r="A740" s="15" t="s">
        <v>1572</v>
      </c>
      <c r="B740" s="15" t="s">
        <v>1573</v>
      </c>
      <c r="C740" s="15" t="s">
        <v>40</v>
      </c>
      <c r="D740" s="15" t="s">
        <v>50</v>
      </c>
      <c r="E740" s="15" t="s">
        <v>16</v>
      </c>
      <c r="F740" s="15" t="s">
        <v>28</v>
      </c>
      <c r="G740" s="15" t="s">
        <v>51</v>
      </c>
      <c r="H740" s="15">
        <v>39</v>
      </c>
      <c r="I740" s="17">
        <v>41635</v>
      </c>
      <c r="J740" s="15">
        <v>165756</v>
      </c>
      <c r="K740" s="15">
        <v>0.28000000000000003</v>
      </c>
      <c r="L740" s="15" t="s">
        <v>19</v>
      </c>
      <c r="M740" s="15" t="s">
        <v>29</v>
      </c>
      <c r="N740" s="17">
        <v>43991</v>
      </c>
      <c r="O740" s="18" t="str">
        <f t="shared" si="77"/>
        <v>Non-Active</v>
      </c>
      <c r="P740" s="19">
        <f t="shared" si="78"/>
        <v>0</v>
      </c>
      <c r="Q740" s="20">
        <f t="shared" si="79"/>
        <v>46411.680000000008</v>
      </c>
      <c r="R740" s="20">
        <f t="shared" si="80"/>
        <v>212167.67999999999</v>
      </c>
      <c r="S740" s="19">
        <f t="shared" si="81"/>
        <v>2013</v>
      </c>
      <c r="T740" s="19">
        <f t="shared" si="82"/>
        <v>52</v>
      </c>
      <c r="U740" s="21" t="str">
        <f t="shared" si="83"/>
        <v>Friday</v>
      </c>
    </row>
    <row r="741" spans="1:21" x14ac:dyDescent="0.2">
      <c r="A741" s="15" t="s">
        <v>1574</v>
      </c>
      <c r="B741" s="15" t="s">
        <v>1575</v>
      </c>
      <c r="C741" s="15" t="s">
        <v>61</v>
      </c>
      <c r="D741" s="15" t="s">
        <v>15</v>
      </c>
      <c r="E741" s="15" t="s">
        <v>44</v>
      </c>
      <c r="F741" s="15" t="s">
        <v>28</v>
      </c>
      <c r="G741" s="15" t="s">
        <v>24</v>
      </c>
      <c r="H741" s="15">
        <v>44</v>
      </c>
      <c r="I741" s="17">
        <v>40274</v>
      </c>
      <c r="J741" s="15">
        <v>142878</v>
      </c>
      <c r="K741" s="15">
        <v>0.12</v>
      </c>
      <c r="L741" s="15" t="s">
        <v>19</v>
      </c>
      <c r="M741" s="15" t="s">
        <v>29</v>
      </c>
      <c r="N741" s="17" t="s">
        <v>21</v>
      </c>
      <c r="O741" s="18" t="str">
        <f t="shared" si="77"/>
        <v>Active</v>
      </c>
      <c r="P741" s="19">
        <f t="shared" si="78"/>
        <v>1</v>
      </c>
      <c r="Q741" s="20">
        <f t="shared" si="79"/>
        <v>17145.36</v>
      </c>
      <c r="R741" s="20">
        <f t="shared" si="80"/>
        <v>160023.35999999999</v>
      </c>
      <c r="S741" s="19">
        <f t="shared" si="81"/>
        <v>2010</v>
      </c>
      <c r="T741" s="19">
        <f t="shared" si="82"/>
        <v>15</v>
      </c>
      <c r="U741" s="21" t="str">
        <f t="shared" si="83"/>
        <v>Tuesday</v>
      </c>
    </row>
    <row r="742" spans="1:21" x14ac:dyDescent="0.2">
      <c r="A742" s="15" t="s">
        <v>255</v>
      </c>
      <c r="B742" s="15" t="s">
        <v>1576</v>
      </c>
      <c r="C742" s="15" t="s">
        <v>40</v>
      </c>
      <c r="D742" s="15" t="s">
        <v>31</v>
      </c>
      <c r="E742" s="15" t="s">
        <v>36</v>
      </c>
      <c r="F742" s="15" t="s">
        <v>28</v>
      </c>
      <c r="G742" s="15" t="s">
        <v>18</v>
      </c>
      <c r="H742" s="15">
        <v>52</v>
      </c>
      <c r="I742" s="17">
        <v>39018</v>
      </c>
      <c r="J742" s="15">
        <v>187992</v>
      </c>
      <c r="K742" s="15">
        <v>0.28000000000000003</v>
      </c>
      <c r="L742" s="15" t="s">
        <v>19</v>
      </c>
      <c r="M742" s="15" t="s">
        <v>45</v>
      </c>
      <c r="N742" s="17" t="s">
        <v>21</v>
      </c>
      <c r="O742" s="18" t="str">
        <f t="shared" si="77"/>
        <v>Active</v>
      </c>
      <c r="P742" s="19">
        <f t="shared" si="78"/>
        <v>1</v>
      </c>
      <c r="Q742" s="20">
        <f t="shared" si="79"/>
        <v>52637.760000000002</v>
      </c>
      <c r="R742" s="20">
        <f t="shared" si="80"/>
        <v>240629.76000000001</v>
      </c>
      <c r="S742" s="19">
        <f t="shared" si="81"/>
        <v>2006</v>
      </c>
      <c r="T742" s="19">
        <f t="shared" si="82"/>
        <v>43</v>
      </c>
      <c r="U742" s="21" t="str">
        <f t="shared" si="83"/>
        <v>Saturday</v>
      </c>
    </row>
    <row r="743" spans="1:21" x14ac:dyDescent="0.2">
      <c r="A743" s="15" t="s">
        <v>1577</v>
      </c>
      <c r="B743" s="15" t="s">
        <v>1578</v>
      </c>
      <c r="C743" s="15" t="s">
        <v>14</v>
      </c>
      <c r="D743" s="15" t="s">
        <v>23</v>
      </c>
      <c r="E743" s="15" t="s">
        <v>44</v>
      </c>
      <c r="F743" s="15" t="s">
        <v>17</v>
      </c>
      <c r="G743" s="15" t="s">
        <v>51</v>
      </c>
      <c r="H743" s="15">
        <v>45</v>
      </c>
      <c r="I743" s="17">
        <v>43521</v>
      </c>
      <c r="J743" s="15">
        <v>249801</v>
      </c>
      <c r="K743" s="15">
        <v>0.39</v>
      </c>
      <c r="L743" s="15" t="s">
        <v>52</v>
      </c>
      <c r="M743" s="15" t="s">
        <v>53</v>
      </c>
      <c r="N743" s="17" t="s">
        <v>21</v>
      </c>
      <c r="O743" s="18" t="str">
        <f t="shared" si="77"/>
        <v>Active</v>
      </c>
      <c r="P743" s="19">
        <f t="shared" si="78"/>
        <v>1</v>
      </c>
      <c r="Q743" s="20">
        <f t="shared" si="79"/>
        <v>97422.39</v>
      </c>
      <c r="R743" s="20">
        <f t="shared" si="80"/>
        <v>347223.39</v>
      </c>
      <c r="S743" s="19">
        <f t="shared" si="81"/>
        <v>2019</v>
      </c>
      <c r="T743" s="19">
        <f t="shared" si="82"/>
        <v>9</v>
      </c>
      <c r="U743" s="21" t="str">
        <f t="shared" si="83"/>
        <v>Monday</v>
      </c>
    </row>
    <row r="744" spans="1:21" x14ac:dyDescent="0.2">
      <c r="A744" s="15" t="s">
        <v>1579</v>
      </c>
      <c r="B744" s="15" t="s">
        <v>1580</v>
      </c>
      <c r="C744" s="15" t="s">
        <v>89</v>
      </c>
      <c r="D744" s="15" t="s">
        <v>27</v>
      </c>
      <c r="E744" s="15" t="s">
        <v>16</v>
      </c>
      <c r="F744" s="15" t="s">
        <v>28</v>
      </c>
      <c r="G744" s="15" t="s">
        <v>18</v>
      </c>
      <c r="H744" s="15">
        <v>48</v>
      </c>
      <c r="I744" s="17">
        <v>38987</v>
      </c>
      <c r="J744" s="15">
        <v>76505</v>
      </c>
      <c r="K744" s="15">
        <v>0</v>
      </c>
      <c r="L744" s="15" t="s">
        <v>19</v>
      </c>
      <c r="M744" s="15" t="s">
        <v>63</v>
      </c>
      <c r="N744" s="17">
        <v>39180</v>
      </c>
      <c r="O744" s="18" t="str">
        <f t="shared" si="77"/>
        <v>Non-Active</v>
      </c>
      <c r="P744" s="19">
        <f t="shared" si="78"/>
        <v>0</v>
      </c>
      <c r="Q744" s="20">
        <f t="shared" si="79"/>
        <v>0</v>
      </c>
      <c r="R744" s="20">
        <f t="shared" si="80"/>
        <v>76505</v>
      </c>
      <c r="S744" s="19">
        <f t="shared" si="81"/>
        <v>2006</v>
      </c>
      <c r="T744" s="19">
        <f t="shared" si="82"/>
        <v>39</v>
      </c>
      <c r="U744" s="21" t="str">
        <f t="shared" si="83"/>
        <v>Wednesday</v>
      </c>
    </row>
    <row r="745" spans="1:21" x14ac:dyDescent="0.2">
      <c r="A745" s="15" t="s">
        <v>1581</v>
      </c>
      <c r="B745" s="15" t="s">
        <v>1582</v>
      </c>
      <c r="C745" s="15" t="s">
        <v>82</v>
      </c>
      <c r="D745" s="15" t="s">
        <v>27</v>
      </c>
      <c r="E745" s="15" t="s">
        <v>32</v>
      </c>
      <c r="F745" s="15" t="s">
        <v>28</v>
      </c>
      <c r="G745" s="15" t="s">
        <v>51</v>
      </c>
      <c r="H745" s="15">
        <v>39</v>
      </c>
      <c r="I745" s="17">
        <v>42664</v>
      </c>
      <c r="J745" s="15">
        <v>84297</v>
      </c>
      <c r="K745" s="15">
        <v>0</v>
      </c>
      <c r="L745" s="15" t="s">
        <v>52</v>
      </c>
      <c r="M745" s="15" t="s">
        <v>81</v>
      </c>
      <c r="N745" s="17" t="s">
        <v>21</v>
      </c>
      <c r="O745" s="18" t="str">
        <f t="shared" si="77"/>
        <v>Active</v>
      </c>
      <c r="P745" s="19">
        <f t="shared" si="78"/>
        <v>1</v>
      </c>
      <c r="Q745" s="20">
        <f t="shared" si="79"/>
        <v>0</v>
      </c>
      <c r="R745" s="20">
        <f t="shared" si="80"/>
        <v>84297</v>
      </c>
      <c r="S745" s="19">
        <f t="shared" si="81"/>
        <v>2016</v>
      </c>
      <c r="T745" s="19">
        <f t="shared" si="82"/>
        <v>43</v>
      </c>
      <c r="U745" s="21" t="str">
        <f t="shared" si="83"/>
        <v>Friday</v>
      </c>
    </row>
    <row r="746" spans="1:21" x14ac:dyDescent="0.2">
      <c r="A746" s="15" t="s">
        <v>1583</v>
      </c>
      <c r="B746" s="15" t="s">
        <v>1584</v>
      </c>
      <c r="C746" s="15" t="s">
        <v>42</v>
      </c>
      <c r="D746" s="15" t="s">
        <v>50</v>
      </c>
      <c r="E746" s="15" t="s">
        <v>44</v>
      </c>
      <c r="F746" s="15" t="s">
        <v>17</v>
      </c>
      <c r="G746" s="15" t="s">
        <v>51</v>
      </c>
      <c r="H746" s="15">
        <v>53</v>
      </c>
      <c r="I746" s="17">
        <v>42744</v>
      </c>
      <c r="J746" s="15">
        <v>75769</v>
      </c>
      <c r="K746" s="15">
        <v>0</v>
      </c>
      <c r="L746" s="15" t="s">
        <v>52</v>
      </c>
      <c r="M746" s="15" t="s">
        <v>81</v>
      </c>
      <c r="N746" s="17">
        <v>44029</v>
      </c>
      <c r="O746" s="18" t="str">
        <f t="shared" si="77"/>
        <v>Non-Active</v>
      </c>
      <c r="P746" s="19">
        <f t="shared" si="78"/>
        <v>0</v>
      </c>
      <c r="Q746" s="20">
        <f t="shared" si="79"/>
        <v>0</v>
      </c>
      <c r="R746" s="20">
        <f t="shared" si="80"/>
        <v>75769</v>
      </c>
      <c r="S746" s="19">
        <f t="shared" si="81"/>
        <v>2017</v>
      </c>
      <c r="T746" s="19">
        <f t="shared" si="82"/>
        <v>2</v>
      </c>
      <c r="U746" s="21" t="str">
        <f t="shared" si="83"/>
        <v>Monday</v>
      </c>
    </row>
    <row r="747" spans="1:21" x14ac:dyDescent="0.2">
      <c r="A747" s="15" t="s">
        <v>177</v>
      </c>
      <c r="B747" s="15" t="s">
        <v>1585</v>
      </c>
      <c r="C747" s="15" t="s">
        <v>14</v>
      </c>
      <c r="D747" s="15" t="s">
        <v>65</v>
      </c>
      <c r="E747" s="15" t="s">
        <v>44</v>
      </c>
      <c r="F747" s="15" t="s">
        <v>28</v>
      </c>
      <c r="G747" s="15" t="s">
        <v>18</v>
      </c>
      <c r="H747" s="15">
        <v>41</v>
      </c>
      <c r="I747" s="17">
        <v>41503</v>
      </c>
      <c r="J747" s="15">
        <v>235619</v>
      </c>
      <c r="K747" s="15">
        <v>0.3</v>
      </c>
      <c r="L747" s="15" t="s">
        <v>19</v>
      </c>
      <c r="M747" s="15" t="s">
        <v>63</v>
      </c>
      <c r="N747" s="17" t="s">
        <v>21</v>
      </c>
      <c r="O747" s="18" t="str">
        <f t="shared" si="77"/>
        <v>Active</v>
      </c>
      <c r="P747" s="19">
        <f t="shared" si="78"/>
        <v>1</v>
      </c>
      <c r="Q747" s="20">
        <f t="shared" si="79"/>
        <v>70685.7</v>
      </c>
      <c r="R747" s="20">
        <f t="shared" si="80"/>
        <v>306304.7</v>
      </c>
      <c r="S747" s="19">
        <f t="shared" si="81"/>
        <v>2013</v>
      </c>
      <c r="T747" s="19">
        <f t="shared" si="82"/>
        <v>33</v>
      </c>
      <c r="U747" s="21" t="str">
        <f t="shared" si="83"/>
        <v>Saturday</v>
      </c>
    </row>
    <row r="748" spans="1:21" x14ac:dyDescent="0.2">
      <c r="A748" s="15" t="s">
        <v>1586</v>
      </c>
      <c r="B748" s="15" t="s">
        <v>1587</v>
      </c>
      <c r="C748" s="15" t="s">
        <v>40</v>
      </c>
      <c r="D748" s="15" t="s">
        <v>31</v>
      </c>
      <c r="E748" s="15" t="s">
        <v>44</v>
      </c>
      <c r="F748" s="15" t="s">
        <v>28</v>
      </c>
      <c r="G748" s="15" t="s">
        <v>51</v>
      </c>
      <c r="H748" s="15">
        <v>40</v>
      </c>
      <c r="I748" s="17">
        <v>43868</v>
      </c>
      <c r="J748" s="15">
        <v>187187</v>
      </c>
      <c r="K748" s="15">
        <v>0.18</v>
      </c>
      <c r="L748" s="15" t="s">
        <v>52</v>
      </c>
      <c r="M748" s="15" t="s">
        <v>81</v>
      </c>
      <c r="N748" s="17" t="s">
        <v>21</v>
      </c>
      <c r="O748" s="18" t="str">
        <f t="shared" si="77"/>
        <v>Active</v>
      </c>
      <c r="P748" s="19">
        <f t="shared" si="78"/>
        <v>1</v>
      </c>
      <c r="Q748" s="20">
        <f t="shared" si="79"/>
        <v>33693.659999999996</v>
      </c>
      <c r="R748" s="20">
        <f t="shared" si="80"/>
        <v>220880.66</v>
      </c>
      <c r="S748" s="19">
        <f t="shared" si="81"/>
        <v>2020</v>
      </c>
      <c r="T748" s="19">
        <f t="shared" si="82"/>
        <v>6</v>
      </c>
      <c r="U748" s="21" t="str">
        <f t="shared" si="83"/>
        <v>Friday</v>
      </c>
    </row>
    <row r="749" spans="1:21" x14ac:dyDescent="0.2">
      <c r="A749" s="15" t="s">
        <v>340</v>
      </c>
      <c r="B749" s="15" t="s">
        <v>1588</v>
      </c>
      <c r="C749" s="15" t="s">
        <v>35</v>
      </c>
      <c r="D749" s="15" t="s">
        <v>27</v>
      </c>
      <c r="E749" s="15" t="s">
        <v>16</v>
      </c>
      <c r="F749" s="15" t="s">
        <v>28</v>
      </c>
      <c r="G749" s="15" t="s">
        <v>51</v>
      </c>
      <c r="H749" s="15">
        <v>48</v>
      </c>
      <c r="I749" s="17">
        <v>38560</v>
      </c>
      <c r="J749" s="15">
        <v>68987</v>
      </c>
      <c r="K749" s="15">
        <v>0</v>
      </c>
      <c r="L749" s="15" t="s">
        <v>19</v>
      </c>
      <c r="M749" s="15" t="s">
        <v>20</v>
      </c>
      <c r="N749" s="17">
        <v>38829</v>
      </c>
      <c r="O749" s="18" t="str">
        <f t="shared" si="77"/>
        <v>Non-Active</v>
      </c>
      <c r="P749" s="19">
        <f t="shared" si="78"/>
        <v>0</v>
      </c>
      <c r="Q749" s="20">
        <f t="shared" si="79"/>
        <v>0</v>
      </c>
      <c r="R749" s="20">
        <f t="shared" si="80"/>
        <v>68987</v>
      </c>
      <c r="S749" s="19">
        <f t="shared" si="81"/>
        <v>2005</v>
      </c>
      <c r="T749" s="19">
        <f t="shared" si="82"/>
        <v>31</v>
      </c>
      <c r="U749" s="21" t="str">
        <f t="shared" si="83"/>
        <v>Wednesday</v>
      </c>
    </row>
    <row r="750" spans="1:21" x14ac:dyDescent="0.2">
      <c r="A750" s="15" t="s">
        <v>1589</v>
      </c>
      <c r="B750" s="15" t="s">
        <v>1590</v>
      </c>
      <c r="C750" s="15" t="s">
        <v>40</v>
      </c>
      <c r="D750" s="15" t="s">
        <v>31</v>
      </c>
      <c r="E750" s="15" t="s">
        <v>44</v>
      </c>
      <c r="F750" s="15" t="s">
        <v>28</v>
      </c>
      <c r="G750" s="15" t="s">
        <v>18</v>
      </c>
      <c r="H750" s="15">
        <v>41</v>
      </c>
      <c r="I750" s="17">
        <v>39156</v>
      </c>
      <c r="J750" s="15">
        <v>155926</v>
      </c>
      <c r="K750" s="15">
        <v>0.24</v>
      </c>
      <c r="L750" s="15" t="s">
        <v>19</v>
      </c>
      <c r="M750" s="15" t="s">
        <v>29</v>
      </c>
      <c r="N750" s="17">
        <v>39598</v>
      </c>
      <c r="O750" s="18" t="str">
        <f t="shared" si="77"/>
        <v>Non-Active</v>
      </c>
      <c r="P750" s="19">
        <f t="shared" si="78"/>
        <v>0</v>
      </c>
      <c r="Q750" s="20">
        <f t="shared" si="79"/>
        <v>37422.239999999998</v>
      </c>
      <c r="R750" s="20">
        <f t="shared" si="80"/>
        <v>193348.24</v>
      </c>
      <c r="S750" s="19">
        <f t="shared" si="81"/>
        <v>2007</v>
      </c>
      <c r="T750" s="19">
        <f t="shared" si="82"/>
        <v>11</v>
      </c>
      <c r="U750" s="21" t="str">
        <f t="shared" si="83"/>
        <v>Thursday</v>
      </c>
    </row>
    <row r="751" spans="1:21" x14ac:dyDescent="0.2">
      <c r="A751" s="15" t="s">
        <v>135</v>
      </c>
      <c r="B751" s="15" t="s">
        <v>1591</v>
      </c>
      <c r="C751" s="15" t="s">
        <v>42</v>
      </c>
      <c r="D751" s="15" t="s">
        <v>65</v>
      </c>
      <c r="E751" s="15" t="s">
        <v>44</v>
      </c>
      <c r="F751" s="15" t="s">
        <v>28</v>
      </c>
      <c r="G751" s="15" t="s">
        <v>24</v>
      </c>
      <c r="H751" s="15">
        <v>54</v>
      </c>
      <c r="I751" s="17">
        <v>42494</v>
      </c>
      <c r="J751" s="15">
        <v>93668</v>
      </c>
      <c r="K751" s="15">
        <v>0</v>
      </c>
      <c r="L751" s="15" t="s">
        <v>19</v>
      </c>
      <c r="M751" s="15" t="s">
        <v>20</v>
      </c>
      <c r="N751" s="17" t="s">
        <v>21</v>
      </c>
      <c r="O751" s="18" t="str">
        <f t="shared" si="77"/>
        <v>Active</v>
      </c>
      <c r="P751" s="19">
        <f t="shared" si="78"/>
        <v>1</v>
      </c>
      <c r="Q751" s="20">
        <f t="shared" si="79"/>
        <v>0</v>
      </c>
      <c r="R751" s="20">
        <f t="shared" si="80"/>
        <v>93668</v>
      </c>
      <c r="S751" s="19">
        <f t="shared" si="81"/>
        <v>2016</v>
      </c>
      <c r="T751" s="19">
        <f t="shared" si="82"/>
        <v>19</v>
      </c>
      <c r="U751" s="21" t="str">
        <f t="shared" si="83"/>
        <v>Wednesday</v>
      </c>
    </row>
    <row r="752" spans="1:21" x14ac:dyDescent="0.2">
      <c r="A752" s="15" t="s">
        <v>160</v>
      </c>
      <c r="B752" s="15" t="s">
        <v>1592</v>
      </c>
      <c r="C752" s="15" t="s">
        <v>22</v>
      </c>
      <c r="D752" s="15" t="s">
        <v>23</v>
      </c>
      <c r="E752" s="15" t="s">
        <v>16</v>
      </c>
      <c r="F752" s="15" t="s">
        <v>28</v>
      </c>
      <c r="G752" s="15" t="s">
        <v>18</v>
      </c>
      <c r="H752" s="15">
        <v>38</v>
      </c>
      <c r="I752" s="17">
        <v>43798</v>
      </c>
      <c r="J752" s="15">
        <v>69647</v>
      </c>
      <c r="K752" s="15">
        <v>0</v>
      </c>
      <c r="L752" s="15" t="s">
        <v>19</v>
      </c>
      <c r="M752" s="15" t="s">
        <v>45</v>
      </c>
      <c r="N752" s="17">
        <v>44671</v>
      </c>
      <c r="O752" s="18" t="str">
        <f t="shared" si="77"/>
        <v>Non-Active</v>
      </c>
      <c r="P752" s="19">
        <f t="shared" si="78"/>
        <v>0</v>
      </c>
      <c r="Q752" s="20">
        <f t="shared" si="79"/>
        <v>0</v>
      </c>
      <c r="R752" s="20">
        <f t="shared" si="80"/>
        <v>69647</v>
      </c>
      <c r="S752" s="19">
        <f t="shared" si="81"/>
        <v>2019</v>
      </c>
      <c r="T752" s="19">
        <f t="shared" si="82"/>
        <v>48</v>
      </c>
      <c r="U752" s="21" t="str">
        <f t="shared" si="83"/>
        <v>Friday</v>
      </c>
    </row>
    <row r="753" spans="1:21" x14ac:dyDescent="0.2">
      <c r="A753" s="15" t="s">
        <v>233</v>
      </c>
      <c r="B753" s="15" t="s">
        <v>1593</v>
      </c>
      <c r="C753" s="15" t="s">
        <v>98</v>
      </c>
      <c r="D753" s="15" t="s">
        <v>27</v>
      </c>
      <c r="E753" s="15" t="s">
        <v>32</v>
      </c>
      <c r="F753" s="15" t="s">
        <v>28</v>
      </c>
      <c r="G753" s="15" t="s">
        <v>24</v>
      </c>
      <c r="H753" s="15">
        <v>57</v>
      </c>
      <c r="I753" s="17">
        <v>37798</v>
      </c>
      <c r="J753" s="15">
        <v>63318</v>
      </c>
      <c r="K753" s="15">
        <v>0</v>
      </c>
      <c r="L753" s="15" t="s">
        <v>19</v>
      </c>
      <c r="M753" s="15" t="s">
        <v>29</v>
      </c>
      <c r="N753" s="17" t="s">
        <v>21</v>
      </c>
      <c r="O753" s="18" t="str">
        <f t="shared" si="77"/>
        <v>Active</v>
      </c>
      <c r="P753" s="19">
        <f t="shared" si="78"/>
        <v>1</v>
      </c>
      <c r="Q753" s="20">
        <f t="shared" si="79"/>
        <v>0</v>
      </c>
      <c r="R753" s="20">
        <f t="shared" si="80"/>
        <v>63318</v>
      </c>
      <c r="S753" s="19">
        <f t="shared" si="81"/>
        <v>2003</v>
      </c>
      <c r="T753" s="19">
        <f t="shared" si="82"/>
        <v>26</v>
      </c>
      <c r="U753" s="21" t="str">
        <f t="shared" si="83"/>
        <v>Thursday</v>
      </c>
    </row>
    <row r="754" spans="1:21" x14ac:dyDescent="0.2">
      <c r="A754" s="15" t="s">
        <v>1594</v>
      </c>
      <c r="B754" s="15" t="s">
        <v>1595</v>
      </c>
      <c r="C754" s="15" t="s">
        <v>42</v>
      </c>
      <c r="D754" s="15" t="s">
        <v>43</v>
      </c>
      <c r="E754" s="15" t="s">
        <v>36</v>
      </c>
      <c r="F754" s="15" t="s">
        <v>28</v>
      </c>
      <c r="G754" s="15" t="s">
        <v>24</v>
      </c>
      <c r="H754" s="15">
        <v>63</v>
      </c>
      <c r="I754" s="17">
        <v>42778</v>
      </c>
      <c r="J754" s="15">
        <v>77629</v>
      </c>
      <c r="K754" s="15">
        <v>0</v>
      </c>
      <c r="L754" s="15" t="s">
        <v>33</v>
      </c>
      <c r="M754" s="15" t="s">
        <v>60</v>
      </c>
      <c r="N754" s="17" t="s">
        <v>21</v>
      </c>
      <c r="O754" s="18" t="str">
        <f t="shared" si="77"/>
        <v>Active</v>
      </c>
      <c r="P754" s="19">
        <f t="shared" si="78"/>
        <v>1</v>
      </c>
      <c r="Q754" s="20">
        <f t="shared" si="79"/>
        <v>0</v>
      </c>
      <c r="R754" s="20">
        <f t="shared" si="80"/>
        <v>77629</v>
      </c>
      <c r="S754" s="19">
        <f t="shared" si="81"/>
        <v>2017</v>
      </c>
      <c r="T754" s="19">
        <f t="shared" si="82"/>
        <v>7</v>
      </c>
      <c r="U754" s="21" t="str">
        <f t="shared" si="83"/>
        <v>Sunday</v>
      </c>
    </row>
    <row r="755" spans="1:21" x14ac:dyDescent="0.2">
      <c r="A755" s="15" t="s">
        <v>1596</v>
      </c>
      <c r="B755" s="15" t="s">
        <v>1597</v>
      </c>
      <c r="C755" s="15" t="s">
        <v>61</v>
      </c>
      <c r="D755" s="15" t="s">
        <v>23</v>
      </c>
      <c r="E755" s="15" t="s">
        <v>36</v>
      </c>
      <c r="F755" s="15" t="s">
        <v>28</v>
      </c>
      <c r="G755" s="15" t="s">
        <v>24</v>
      </c>
      <c r="H755" s="15">
        <v>62</v>
      </c>
      <c r="I755" s="17">
        <v>43061</v>
      </c>
      <c r="J755" s="15">
        <v>138808</v>
      </c>
      <c r="K755" s="15">
        <v>0.15</v>
      </c>
      <c r="L755" s="15" t="s">
        <v>33</v>
      </c>
      <c r="M755" s="15" t="s">
        <v>80</v>
      </c>
      <c r="N755" s="17" t="s">
        <v>21</v>
      </c>
      <c r="O755" s="18" t="str">
        <f t="shared" si="77"/>
        <v>Active</v>
      </c>
      <c r="P755" s="19">
        <f t="shared" si="78"/>
        <v>1</v>
      </c>
      <c r="Q755" s="20">
        <f t="shared" si="79"/>
        <v>20821.2</v>
      </c>
      <c r="R755" s="20">
        <f t="shared" si="80"/>
        <v>159629.20000000001</v>
      </c>
      <c r="S755" s="19">
        <f t="shared" si="81"/>
        <v>2017</v>
      </c>
      <c r="T755" s="19">
        <f t="shared" si="82"/>
        <v>47</v>
      </c>
      <c r="U755" s="21" t="str">
        <f t="shared" si="83"/>
        <v>Wednesday</v>
      </c>
    </row>
    <row r="756" spans="1:21" x14ac:dyDescent="0.2">
      <c r="A756" s="15" t="s">
        <v>1598</v>
      </c>
      <c r="B756" s="15" t="s">
        <v>1599</v>
      </c>
      <c r="C756" s="15" t="s">
        <v>26</v>
      </c>
      <c r="D756" s="15" t="s">
        <v>27</v>
      </c>
      <c r="E756" s="15" t="s">
        <v>16</v>
      </c>
      <c r="F756" s="15" t="s">
        <v>17</v>
      </c>
      <c r="G756" s="15" t="s">
        <v>18</v>
      </c>
      <c r="H756" s="15">
        <v>49</v>
      </c>
      <c r="I756" s="17">
        <v>41703</v>
      </c>
      <c r="J756" s="15">
        <v>88777</v>
      </c>
      <c r="K756" s="15">
        <v>0</v>
      </c>
      <c r="L756" s="15" t="s">
        <v>19</v>
      </c>
      <c r="M756" s="15" t="s">
        <v>20</v>
      </c>
      <c r="N756" s="17" t="s">
        <v>21</v>
      </c>
      <c r="O756" s="18" t="str">
        <f t="shared" si="77"/>
        <v>Active</v>
      </c>
      <c r="P756" s="19">
        <f t="shared" si="78"/>
        <v>1</v>
      </c>
      <c r="Q756" s="20">
        <f t="shared" si="79"/>
        <v>0</v>
      </c>
      <c r="R756" s="20">
        <f t="shared" si="80"/>
        <v>88777</v>
      </c>
      <c r="S756" s="19">
        <f t="shared" si="81"/>
        <v>2014</v>
      </c>
      <c r="T756" s="19">
        <f t="shared" si="82"/>
        <v>10</v>
      </c>
      <c r="U756" s="21" t="str">
        <f t="shared" si="83"/>
        <v>Wednesday</v>
      </c>
    </row>
    <row r="757" spans="1:21" x14ac:dyDescent="0.2">
      <c r="A757" s="15" t="s">
        <v>1600</v>
      </c>
      <c r="B757" s="15" t="s">
        <v>1601</v>
      </c>
      <c r="C757" s="15" t="s">
        <v>40</v>
      </c>
      <c r="D757" s="15" t="s">
        <v>65</v>
      </c>
      <c r="E757" s="15" t="s">
        <v>32</v>
      </c>
      <c r="F757" s="15" t="s">
        <v>17</v>
      </c>
      <c r="G757" s="15" t="s">
        <v>24</v>
      </c>
      <c r="H757" s="15">
        <v>60</v>
      </c>
      <c r="I757" s="17">
        <v>38121</v>
      </c>
      <c r="J757" s="15">
        <v>186378</v>
      </c>
      <c r="K757" s="15">
        <v>0.26</v>
      </c>
      <c r="L757" s="15" t="s">
        <v>33</v>
      </c>
      <c r="M757" s="15" t="s">
        <v>80</v>
      </c>
      <c r="N757" s="17" t="s">
        <v>21</v>
      </c>
      <c r="O757" s="18" t="str">
        <f t="shared" si="77"/>
        <v>Active</v>
      </c>
      <c r="P757" s="19">
        <f t="shared" si="78"/>
        <v>1</v>
      </c>
      <c r="Q757" s="20">
        <f t="shared" si="79"/>
        <v>48458.28</v>
      </c>
      <c r="R757" s="20">
        <f t="shared" si="80"/>
        <v>234836.28</v>
      </c>
      <c r="S757" s="19">
        <f t="shared" si="81"/>
        <v>2004</v>
      </c>
      <c r="T757" s="19">
        <f t="shared" si="82"/>
        <v>20</v>
      </c>
      <c r="U757" s="21" t="str">
        <f t="shared" si="83"/>
        <v>Friday</v>
      </c>
    </row>
    <row r="758" spans="1:21" x14ac:dyDescent="0.2">
      <c r="A758" s="15" t="s">
        <v>373</v>
      </c>
      <c r="B758" s="15" t="s">
        <v>1602</v>
      </c>
      <c r="C758" s="15" t="s">
        <v>30</v>
      </c>
      <c r="D758" s="15" t="s">
        <v>31</v>
      </c>
      <c r="E758" s="15" t="s">
        <v>16</v>
      </c>
      <c r="F758" s="15" t="s">
        <v>17</v>
      </c>
      <c r="G758" s="15" t="s">
        <v>24</v>
      </c>
      <c r="H758" s="15">
        <v>45</v>
      </c>
      <c r="I758" s="17">
        <v>42117</v>
      </c>
      <c r="J758" s="15">
        <v>60017</v>
      </c>
      <c r="K758" s="15">
        <v>0</v>
      </c>
      <c r="L758" s="15" t="s">
        <v>19</v>
      </c>
      <c r="M758" s="15" t="s">
        <v>20</v>
      </c>
      <c r="N758" s="17" t="s">
        <v>21</v>
      </c>
      <c r="O758" s="18" t="str">
        <f t="shared" si="77"/>
        <v>Active</v>
      </c>
      <c r="P758" s="19">
        <f t="shared" si="78"/>
        <v>1</v>
      </c>
      <c r="Q758" s="20">
        <f t="shared" si="79"/>
        <v>0</v>
      </c>
      <c r="R758" s="20">
        <f t="shared" si="80"/>
        <v>60017</v>
      </c>
      <c r="S758" s="19">
        <f t="shared" si="81"/>
        <v>2015</v>
      </c>
      <c r="T758" s="19">
        <f t="shared" si="82"/>
        <v>17</v>
      </c>
      <c r="U758" s="21" t="str">
        <f t="shared" si="83"/>
        <v>Thursday</v>
      </c>
    </row>
    <row r="759" spans="1:21" x14ac:dyDescent="0.2">
      <c r="A759" s="15" t="s">
        <v>1603</v>
      </c>
      <c r="B759" s="15" t="s">
        <v>1604</v>
      </c>
      <c r="C759" s="15" t="s">
        <v>61</v>
      </c>
      <c r="D759" s="15" t="s">
        <v>50</v>
      </c>
      <c r="E759" s="15" t="s">
        <v>44</v>
      </c>
      <c r="F759" s="15" t="s">
        <v>17</v>
      </c>
      <c r="G759" s="15" t="s">
        <v>51</v>
      </c>
      <c r="H759" s="15">
        <v>45</v>
      </c>
      <c r="I759" s="17">
        <v>43305</v>
      </c>
      <c r="J759" s="15">
        <v>148991</v>
      </c>
      <c r="K759" s="15">
        <v>0.12</v>
      </c>
      <c r="L759" s="15" t="s">
        <v>52</v>
      </c>
      <c r="M759" s="15" t="s">
        <v>53</v>
      </c>
      <c r="N759" s="17" t="s">
        <v>21</v>
      </c>
      <c r="O759" s="18" t="str">
        <f t="shared" si="77"/>
        <v>Active</v>
      </c>
      <c r="P759" s="19">
        <f t="shared" si="78"/>
        <v>1</v>
      </c>
      <c r="Q759" s="20">
        <f t="shared" si="79"/>
        <v>17878.919999999998</v>
      </c>
      <c r="R759" s="20">
        <f t="shared" si="80"/>
        <v>166869.91999999998</v>
      </c>
      <c r="S759" s="19">
        <f t="shared" si="81"/>
        <v>2018</v>
      </c>
      <c r="T759" s="19">
        <f t="shared" si="82"/>
        <v>30</v>
      </c>
      <c r="U759" s="21" t="str">
        <f t="shared" si="83"/>
        <v>Tuesday</v>
      </c>
    </row>
    <row r="760" spans="1:21" x14ac:dyDescent="0.2">
      <c r="A760" s="15" t="s">
        <v>365</v>
      </c>
      <c r="B760" s="15" t="s">
        <v>1605</v>
      </c>
      <c r="C760" s="15" t="s">
        <v>129</v>
      </c>
      <c r="D760" s="15" t="s">
        <v>31</v>
      </c>
      <c r="E760" s="15" t="s">
        <v>44</v>
      </c>
      <c r="F760" s="15" t="s">
        <v>17</v>
      </c>
      <c r="G760" s="15" t="s">
        <v>51</v>
      </c>
      <c r="H760" s="15">
        <v>52</v>
      </c>
      <c r="I760" s="17">
        <v>39532</v>
      </c>
      <c r="J760" s="15">
        <v>97398</v>
      </c>
      <c r="K760" s="15">
        <v>0</v>
      </c>
      <c r="L760" s="15" t="s">
        <v>52</v>
      </c>
      <c r="M760" s="15" t="s">
        <v>81</v>
      </c>
      <c r="N760" s="17" t="s">
        <v>21</v>
      </c>
      <c r="O760" s="18" t="str">
        <f t="shared" si="77"/>
        <v>Active</v>
      </c>
      <c r="P760" s="19">
        <f t="shared" si="78"/>
        <v>1</v>
      </c>
      <c r="Q760" s="20">
        <f t="shared" si="79"/>
        <v>0</v>
      </c>
      <c r="R760" s="20">
        <f t="shared" si="80"/>
        <v>97398</v>
      </c>
      <c r="S760" s="19">
        <f t="shared" si="81"/>
        <v>2008</v>
      </c>
      <c r="T760" s="19">
        <f t="shared" si="82"/>
        <v>13</v>
      </c>
      <c r="U760" s="21" t="str">
        <f t="shared" si="83"/>
        <v>Tuesday</v>
      </c>
    </row>
    <row r="761" spans="1:21" x14ac:dyDescent="0.2">
      <c r="A761" s="15" t="s">
        <v>1606</v>
      </c>
      <c r="B761" s="15" t="s">
        <v>1607</v>
      </c>
      <c r="C761" s="15" t="s">
        <v>77</v>
      </c>
      <c r="D761" s="15" t="s">
        <v>23</v>
      </c>
      <c r="E761" s="15" t="s">
        <v>36</v>
      </c>
      <c r="F761" s="15" t="s">
        <v>17</v>
      </c>
      <c r="G761" s="15" t="s">
        <v>24</v>
      </c>
      <c r="H761" s="15">
        <v>63</v>
      </c>
      <c r="I761" s="17">
        <v>39204</v>
      </c>
      <c r="J761" s="15">
        <v>72805</v>
      </c>
      <c r="K761" s="15">
        <v>0</v>
      </c>
      <c r="L761" s="15" t="s">
        <v>33</v>
      </c>
      <c r="M761" s="15" t="s">
        <v>74</v>
      </c>
      <c r="N761" s="17" t="s">
        <v>21</v>
      </c>
      <c r="O761" s="18" t="str">
        <f t="shared" si="77"/>
        <v>Active</v>
      </c>
      <c r="P761" s="19">
        <f t="shared" si="78"/>
        <v>1</v>
      </c>
      <c r="Q761" s="20">
        <f t="shared" si="79"/>
        <v>0</v>
      </c>
      <c r="R761" s="20">
        <f t="shared" si="80"/>
        <v>72805</v>
      </c>
      <c r="S761" s="19">
        <f t="shared" si="81"/>
        <v>2007</v>
      </c>
      <c r="T761" s="19">
        <f t="shared" si="82"/>
        <v>18</v>
      </c>
      <c r="U761" s="21" t="str">
        <f t="shared" si="83"/>
        <v>Wednesday</v>
      </c>
    </row>
    <row r="762" spans="1:21" x14ac:dyDescent="0.2">
      <c r="A762" s="15" t="s">
        <v>195</v>
      </c>
      <c r="B762" s="15" t="s">
        <v>1608</v>
      </c>
      <c r="C762" s="15" t="s">
        <v>49</v>
      </c>
      <c r="D762" s="15" t="s">
        <v>50</v>
      </c>
      <c r="E762" s="15" t="s">
        <v>16</v>
      </c>
      <c r="F762" s="15" t="s">
        <v>17</v>
      </c>
      <c r="G762" s="15" t="s">
        <v>24</v>
      </c>
      <c r="H762" s="15">
        <v>46</v>
      </c>
      <c r="I762" s="17">
        <v>44213</v>
      </c>
      <c r="J762" s="15">
        <v>72131</v>
      </c>
      <c r="K762" s="15">
        <v>0</v>
      </c>
      <c r="L762" s="15" t="s">
        <v>33</v>
      </c>
      <c r="M762" s="15" t="s">
        <v>74</v>
      </c>
      <c r="N762" s="17" t="s">
        <v>21</v>
      </c>
      <c r="O762" s="18" t="str">
        <f t="shared" si="77"/>
        <v>Active</v>
      </c>
      <c r="P762" s="19">
        <f t="shared" si="78"/>
        <v>1</v>
      </c>
      <c r="Q762" s="20">
        <f t="shared" si="79"/>
        <v>0</v>
      </c>
      <c r="R762" s="20">
        <f t="shared" si="80"/>
        <v>72131</v>
      </c>
      <c r="S762" s="19">
        <f t="shared" si="81"/>
        <v>2021</v>
      </c>
      <c r="T762" s="19">
        <f t="shared" si="82"/>
        <v>4</v>
      </c>
      <c r="U762" s="21" t="str">
        <f t="shared" si="83"/>
        <v>Sunday</v>
      </c>
    </row>
    <row r="763" spans="1:21" x14ac:dyDescent="0.2">
      <c r="A763" s="15" t="s">
        <v>1609</v>
      </c>
      <c r="B763" s="15" t="s">
        <v>1610</v>
      </c>
      <c r="C763" s="15" t="s">
        <v>62</v>
      </c>
      <c r="D763" s="15" t="s">
        <v>23</v>
      </c>
      <c r="E763" s="15" t="s">
        <v>36</v>
      </c>
      <c r="F763" s="15" t="s">
        <v>28</v>
      </c>
      <c r="G763" s="15" t="s">
        <v>18</v>
      </c>
      <c r="H763" s="15">
        <v>64</v>
      </c>
      <c r="I763" s="17">
        <v>33964</v>
      </c>
      <c r="J763" s="15">
        <v>104668</v>
      </c>
      <c r="K763" s="15">
        <v>0.08</v>
      </c>
      <c r="L763" s="15" t="s">
        <v>19</v>
      </c>
      <c r="M763" s="15" t="s">
        <v>29</v>
      </c>
      <c r="N763" s="17" t="s">
        <v>21</v>
      </c>
      <c r="O763" s="18" t="str">
        <f t="shared" si="77"/>
        <v>Active</v>
      </c>
      <c r="P763" s="19">
        <f t="shared" si="78"/>
        <v>1</v>
      </c>
      <c r="Q763" s="20">
        <f t="shared" si="79"/>
        <v>8373.44</v>
      </c>
      <c r="R763" s="20">
        <f t="shared" si="80"/>
        <v>113041.44</v>
      </c>
      <c r="S763" s="19">
        <f t="shared" si="81"/>
        <v>1992</v>
      </c>
      <c r="T763" s="19">
        <f t="shared" si="82"/>
        <v>52</v>
      </c>
      <c r="U763" s="21" t="str">
        <f t="shared" si="83"/>
        <v>Saturday</v>
      </c>
    </row>
    <row r="764" spans="1:21" x14ac:dyDescent="0.2">
      <c r="A764" s="15" t="s">
        <v>1611</v>
      </c>
      <c r="B764" s="15" t="s">
        <v>1612</v>
      </c>
      <c r="C764" s="15" t="s">
        <v>42</v>
      </c>
      <c r="D764" s="15" t="s">
        <v>50</v>
      </c>
      <c r="E764" s="15" t="s">
        <v>36</v>
      </c>
      <c r="F764" s="15" t="s">
        <v>17</v>
      </c>
      <c r="G764" s="15" t="s">
        <v>18</v>
      </c>
      <c r="H764" s="15">
        <v>53</v>
      </c>
      <c r="I764" s="17">
        <v>42952</v>
      </c>
      <c r="J764" s="15">
        <v>89769</v>
      </c>
      <c r="K764" s="15">
        <v>0</v>
      </c>
      <c r="L764" s="15" t="s">
        <v>19</v>
      </c>
      <c r="M764" s="15" t="s">
        <v>63</v>
      </c>
      <c r="N764" s="17" t="s">
        <v>21</v>
      </c>
      <c r="O764" s="18" t="str">
        <f t="shared" si="77"/>
        <v>Active</v>
      </c>
      <c r="P764" s="19">
        <f t="shared" si="78"/>
        <v>1</v>
      </c>
      <c r="Q764" s="20">
        <f t="shared" si="79"/>
        <v>0</v>
      </c>
      <c r="R764" s="20">
        <f t="shared" si="80"/>
        <v>89769</v>
      </c>
      <c r="S764" s="19">
        <f t="shared" si="81"/>
        <v>2017</v>
      </c>
      <c r="T764" s="19">
        <f t="shared" si="82"/>
        <v>31</v>
      </c>
      <c r="U764" s="21" t="str">
        <f t="shared" si="83"/>
        <v>Saturday</v>
      </c>
    </row>
    <row r="765" spans="1:21" x14ac:dyDescent="0.2">
      <c r="A765" s="15" t="s">
        <v>1613</v>
      </c>
      <c r="B765" s="15" t="s">
        <v>1614</v>
      </c>
      <c r="C765" s="15" t="s">
        <v>62</v>
      </c>
      <c r="D765" s="15" t="s">
        <v>50</v>
      </c>
      <c r="E765" s="15" t="s">
        <v>32</v>
      </c>
      <c r="F765" s="15" t="s">
        <v>17</v>
      </c>
      <c r="G765" s="15" t="s">
        <v>24</v>
      </c>
      <c r="H765" s="15">
        <v>27</v>
      </c>
      <c r="I765" s="17">
        <v>43358</v>
      </c>
      <c r="J765" s="15">
        <v>127616</v>
      </c>
      <c r="K765" s="15">
        <v>7.0000000000000007E-2</v>
      </c>
      <c r="L765" s="15" t="s">
        <v>19</v>
      </c>
      <c r="M765" s="15" t="s">
        <v>29</v>
      </c>
      <c r="N765" s="17" t="s">
        <v>21</v>
      </c>
      <c r="O765" s="18" t="str">
        <f t="shared" si="77"/>
        <v>Active</v>
      </c>
      <c r="P765" s="19">
        <f t="shared" si="78"/>
        <v>1</v>
      </c>
      <c r="Q765" s="20">
        <f t="shared" si="79"/>
        <v>8933.1200000000008</v>
      </c>
      <c r="R765" s="20">
        <f t="shared" si="80"/>
        <v>136549.12</v>
      </c>
      <c r="S765" s="19">
        <f t="shared" si="81"/>
        <v>2018</v>
      </c>
      <c r="T765" s="19">
        <f t="shared" si="82"/>
        <v>37</v>
      </c>
      <c r="U765" s="21" t="str">
        <f t="shared" si="83"/>
        <v>Saturday</v>
      </c>
    </row>
    <row r="766" spans="1:21" x14ac:dyDescent="0.2">
      <c r="A766" s="15" t="s">
        <v>345</v>
      </c>
      <c r="B766" s="15" t="s">
        <v>1615</v>
      </c>
      <c r="C766" s="15" t="s">
        <v>62</v>
      </c>
      <c r="D766" s="15" t="s">
        <v>23</v>
      </c>
      <c r="E766" s="15" t="s">
        <v>32</v>
      </c>
      <c r="F766" s="15" t="s">
        <v>28</v>
      </c>
      <c r="G766" s="15" t="s">
        <v>18</v>
      </c>
      <c r="H766" s="15">
        <v>45</v>
      </c>
      <c r="I766" s="17">
        <v>41099</v>
      </c>
      <c r="J766" s="15">
        <v>109883</v>
      </c>
      <c r="K766" s="15">
        <v>7.0000000000000007E-2</v>
      </c>
      <c r="L766" s="15" t="s">
        <v>19</v>
      </c>
      <c r="M766" s="15" t="s">
        <v>29</v>
      </c>
      <c r="N766" s="17" t="s">
        <v>21</v>
      </c>
      <c r="O766" s="18" t="str">
        <f t="shared" si="77"/>
        <v>Active</v>
      </c>
      <c r="P766" s="19">
        <f t="shared" si="78"/>
        <v>1</v>
      </c>
      <c r="Q766" s="20">
        <f t="shared" si="79"/>
        <v>7691.81</v>
      </c>
      <c r="R766" s="20">
        <f t="shared" si="80"/>
        <v>117574.81</v>
      </c>
      <c r="S766" s="19">
        <f t="shared" si="81"/>
        <v>2012</v>
      </c>
      <c r="T766" s="19">
        <f t="shared" si="82"/>
        <v>28</v>
      </c>
      <c r="U766" s="21" t="str">
        <f t="shared" si="83"/>
        <v>Monday</v>
      </c>
    </row>
    <row r="767" spans="1:21" x14ac:dyDescent="0.2">
      <c r="A767" s="15" t="s">
        <v>1616</v>
      </c>
      <c r="B767" s="15" t="s">
        <v>111</v>
      </c>
      <c r="C767" s="15" t="s">
        <v>83</v>
      </c>
      <c r="D767" s="15" t="s">
        <v>23</v>
      </c>
      <c r="E767" s="15" t="s">
        <v>36</v>
      </c>
      <c r="F767" s="15" t="s">
        <v>17</v>
      </c>
      <c r="G767" s="15" t="s">
        <v>24</v>
      </c>
      <c r="H767" s="15">
        <v>25</v>
      </c>
      <c r="I767" s="17">
        <v>44270</v>
      </c>
      <c r="J767" s="15">
        <v>47974</v>
      </c>
      <c r="K767" s="15">
        <v>0</v>
      </c>
      <c r="L767" s="15" t="s">
        <v>33</v>
      </c>
      <c r="M767" s="15" t="s">
        <v>80</v>
      </c>
      <c r="N767" s="17" t="s">
        <v>21</v>
      </c>
      <c r="O767" s="18" t="str">
        <f t="shared" si="77"/>
        <v>Active</v>
      </c>
      <c r="P767" s="19">
        <f t="shared" si="78"/>
        <v>1</v>
      </c>
      <c r="Q767" s="20">
        <f t="shared" si="79"/>
        <v>0</v>
      </c>
      <c r="R767" s="20">
        <f t="shared" si="80"/>
        <v>47974</v>
      </c>
      <c r="S767" s="19">
        <f t="shared" si="81"/>
        <v>2021</v>
      </c>
      <c r="T767" s="19">
        <f t="shared" si="82"/>
        <v>12</v>
      </c>
      <c r="U767" s="21" t="str">
        <f t="shared" si="83"/>
        <v>Monday</v>
      </c>
    </row>
    <row r="768" spans="1:21" x14ac:dyDescent="0.2">
      <c r="A768" s="15" t="s">
        <v>1617</v>
      </c>
      <c r="B768" s="15" t="s">
        <v>1618</v>
      </c>
      <c r="C768" s="15" t="s">
        <v>61</v>
      </c>
      <c r="D768" s="15" t="s">
        <v>27</v>
      </c>
      <c r="E768" s="15" t="s">
        <v>44</v>
      </c>
      <c r="F768" s="15" t="s">
        <v>17</v>
      </c>
      <c r="G768" s="15" t="s">
        <v>18</v>
      </c>
      <c r="H768" s="15">
        <v>43</v>
      </c>
      <c r="I768" s="17">
        <v>42090</v>
      </c>
      <c r="J768" s="15">
        <v>120321</v>
      </c>
      <c r="K768" s="15">
        <v>0.12</v>
      </c>
      <c r="L768" s="15" t="s">
        <v>19</v>
      </c>
      <c r="M768" s="15" t="s">
        <v>25</v>
      </c>
      <c r="N768" s="17" t="s">
        <v>21</v>
      </c>
      <c r="O768" s="18" t="str">
        <f t="shared" si="77"/>
        <v>Active</v>
      </c>
      <c r="P768" s="19">
        <f t="shared" si="78"/>
        <v>1</v>
      </c>
      <c r="Q768" s="20">
        <f t="shared" si="79"/>
        <v>14438.519999999999</v>
      </c>
      <c r="R768" s="20">
        <f t="shared" si="80"/>
        <v>134759.51999999999</v>
      </c>
      <c r="S768" s="19">
        <f t="shared" si="81"/>
        <v>2015</v>
      </c>
      <c r="T768" s="19">
        <f t="shared" si="82"/>
        <v>13</v>
      </c>
      <c r="U768" s="21" t="str">
        <f t="shared" si="83"/>
        <v>Friday</v>
      </c>
    </row>
    <row r="769" spans="1:21" x14ac:dyDescent="0.2">
      <c r="A769" s="15" t="s">
        <v>1619</v>
      </c>
      <c r="B769" s="15" t="s">
        <v>281</v>
      </c>
      <c r="C769" s="15" t="s">
        <v>73</v>
      </c>
      <c r="D769" s="15" t="s">
        <v>27</v>
      </c>
      <c r="E769" s="15" t="s">
        <v>36</v>
      </c>
      <c r="F769" s="15" t="s">
        <v>17</v>
      </c>
      <c r="G769" s="15" t="s">
        <v>51</v>
      </c>
      <c r="H769" s="15">
        <v>61</v>
      </c>
      <c r="I769" s="17">
        <v>41861</v>
      </c>
      <c r="J769" s="15">
        <v>57446</v>
      </c>
      <c r="K769" s="15">
        <v>0</v>
      </c>
      <c r="L769" s="15" t="s">
        <v>19</v>
      </c>
      <c r="M769" s="15" t="s">
        <v>39</v>
      </c>
      <c r="N769" s="17" t="s">
        <v>21</v>
      </c>
      <c r="O769" s="18" t="str">
        <f t="shared" si="77"/>
        <v>Active</v>
      </c>
      <c r="P769" s="19">
        <f t="shared" si="78"/>
        <v>1</v>
      </c>
      <c r="Q769" s="20">
        <f t="shared" si="79"/>
        <v>0</v>
      </c>
      <c r="R769" s="20">
        <f t="shared" si="80"/>
        <v>57446</v>
      </c>
      <c r="S769" s="19">
        <f t="shared" si="81"/>
        <v>2014</v>
      </c>
      <c r="T769" s="19">
        <f t="shared" si="82"/>
        <v>33</v>
      </c>
      <c r="U769" s="21" t="str">
        <f t="shared" si="83"/>
        <v>Sunday</v>
      </c>
    </row>
    <row r="770" spans="1:21" x14ac:dyDescent="0.2">
      <c r="A770" s="15" t="s">
        <v>139</v>
      </c>
      <c r="B770" s="15" t="s">
        <v>1620</v>
      </c>
      <c r="C770" s="15" t="s">
        <v>40</v>
      </c>
      <c r="D770" s="15" t="s">
        <v>65</v>
      </c>
      <c r="E770" s="15" t="s">
        <v>16</v>
      </c>
      <c r="F770" s="15" t="s">
        <v>17</v>
      </c>
      <c r="G770" s="15" t="s">
        <v>18</v>
      </c>
      <c r="H770" s="15">
        <v>42</v>
      </c>
      <c r="I770" s="17">
        <v>39968</v>
      </c>
      <c r="J770" s="15">
        <v>174099</v>
      </c>
      <c r="K770" s="15">
        <v>0.26</v>
      </c>
      <c r="L770" s="15" t="s">
        <v>19</v>
      </c>
      <c r="M770" s="15" t="s">
        <v>25</v>
      </c>
      <c r="N770" s="17" t="s">
        <v>21</v>
      </c>
      <c r="O770" s="18" t="str">
        <f t="shared" si="77"/>
        <v>Active</v>
      </c>
      <c r="P770" s="19">
        <f t="shared" si="78"/>
        <v>1</v>
      </c>
      <c r="Q770" s="20">
        <f t="shared" si="79"/>
        <v>45265.74</v>
      </c>
      <c r="R770" s="20">
        <f t="shared" si="80"/>
        <v>219364.74</v>
      </c>
      <c r="S770" s="19">
        <f t="shared" si="81"/>
        <v>2009</v>
      </c>
      <c r="T770" s="19">
        <f t="shared" si="82"/>
        <v>23</v>
      </c>
      <c r="U770" s="21" t="str">
        <f t="shared" si="83"/>
        <v>Thursday</v>
      </c>
    </row>
    <row r="771" spans="1:21" x14ac:dyDescent="0.2">
      <c r="A771" s="15" t="s">
        <v>220</v>
      </c>
      <c r="B771" s="15" t="s">
        <v>1621</v>
      </c>
      <c r="C771" s="15" t="s">
        <v>61</v>
      </c>
      <c r="D771" s="15" t="s">
        <v>15</v>
      </c>
      <c r="E771" s="15" t="s">
        <v>36</v>
      </c>
      <c r="F771" s="15" t="s">
        <v>28</v>
      </c>
      <c r="G771" s="15" t="s">
        <v>24</v>
      </c>
      <c r="H771" s="15">
        <v>63</v>
      </c>
      <c r="I771" s="17">
        <v>37295</v>
      </c>
      <c r="J771" s="15">
        <v>128703</v>
      </c>
      <c r="K771" s="15">
        <v>0.13</v>
      </c>
      <c r="L771" s="15" t="s">
        <v>19</v>
      </c>
      <c r="M771" s="15" t="s">
        <v>25</v>
      </c>
      <c r="N771" s="17" t="s">
        <v>21</v>
      </c>
      <c r="O771" s="18" t="str">
        <f t="shared" ref="O771:O834" si="84">IF(LEN(N771)&gt;0,"Non-Active","Active")</f>
        <v>Active</v>
      </c>
      <c r="P771" s="19">
        <f t="shared" ref="P771:P834" si="85">IF(O771="Non-Active",0,1)</f>
        <v>1</v>
      </c>
      <c r="Q771" s="20">
        <f t="shared" ref="Q771:Q834" si="86">J771*K771</f>
        <v>16731.39</v>
      </c>
      <c r="R771" s="20">
        <f t="shared" ref="R771:R834" si="87">J771+Q771</f>
        <v>145434.39000000001</v>
      </c>
      <c r="S771" s="19">
        <f t="shared" ref="S771:S834" si="88">YEAR(I771)</f>
        <v>2002</v>
      </c>
      <c r="T771" s="19">
        <f t="shared" ref="T771:T834" si="89">WEEKNUM(I771,1)</f>
        <v>6</v>
      </c>
      <c r="U771" s="21" t="str">
        <f t="shared" ref="U771:U834" si="90">TEXT(I771,"ddddd")</f>
        <v>Friday</v>
      </c>
    </row>
    <row r="772" spans="1:21" x14ac:dyDescent="0.2">
      <c r="A772" s="15" t="s">
        <v>1622</v>
      </c>
      <c r="B772" s="15" t="s">
        <v>1623</v>
      </c>
      <c r="C772" s="15" t="s">
        <v>129</v>
      </c>
      <c r="D772" s="15" t="s">
        <v>31</v>
      </c>
      <c r="E772" s="15" t="s">
        <v>32</v>
      </c>
      <c r="F772" s="15" t="s">
        <v>17</v>
      </c>
      <c r="G772" s="15" t="s">
        <v>18</v>
      </c>
      <c r="H772" s="15">
        <v>32</v>
      </c>
      <c r="I772" s="17">
        <v>42317</v>
      </c>
      <c r="J772" s="15">
        <v>65247</v>
      </c>
      <c r="K772" s="15">
        <v>0</v>
      </c>
      <c r="L772" s="15" t="s">
        <v>19</v>
      </c>
      <c r="M772" s="15" t="s">
        <v>39</v>
      </c>
      <c r="N772" s="17" t="s">
        <v>21</v>
      </c>
      <c r="O772" s="18" t="str">
        <f t="shared" si="84"/>
        <v>Active</v>
      </c>
      <c r="P772" s="19">
        <f t="shared" si="85"/>
        <v>1</v>
      </c>
      <c r="Q772" s="20">
        <f t="shared" si="86"/>
        <v>0</v>
      </c>
      <c r="R772" s="20">
        <f t="shared" si="87"/>
        <v>65247</v>
      </c>
      <c r="S772" s="19">
        <f t="shared" si="88"/>
        <v>2015</v>
      </c>
      <c r="T772" s="19">
        <f t="shared" si="89"/>
        <v>46</v>
      </c>
      <c r="U772" s="21" t="str">
        <f t="shared" si="90"/>
        <v>Monday</v>
      </c>
    </row>
    <row r="773" spans="1:21" x14ac:dyDescent="0.2">
      <c r="A773" s="15" t="s">
        <v>1624</v>
      </c>
      <c r="B773" s="15" t="s">
        <v>1625</v>
      </c>
      <c r="C773" s="15" t="s">
        <v>30</v>
      </c>
      <c r="D773" s="15" t="s">
        <v>31</v>
      </c>
      <c r="E773" s="15" t="s">
        <v>16</v>
      </c>
      <c r="F773" s="15" t="s">
        <v>28</v>
      </c>
      <c r="G773" s="15" t="s">
        <v>51</v>
      </c>
      <c r="H773" s="15">
        <v>27</v>
      </c>
      <c r="I773" s="17">
        <v>43371</v>
      </c>
      <c r="J773" s="15">
        <v>64247</v>
      </c>
      <c r="K773" s="15">
        <v>0</v>
      </c>
      <c r="L773" s="15" t="s">
        <v>52</v>
      </c>
      <c r="M773" s="15" t="s">
        <v>66</v>
      </c>
      <c r="N773" s="17" t="s">
        <v>21</v>
      </c>
      <c r="O773" s="18" t="str">
        <f t="shared" si="84"/>
        <v>Active</v>
      </c>
      <c r="P773" s="19">
        <f t="shared" si="85"/>
        <v>1</v>
      </c>
      <c r="Q773" s="20">
        <f t="shared" si="86"/>
        <v>0</v>
      </c>
      <c r="R773" s="20">
        <f t="shared" si="87"/>
        <v>64247</v>
      </c>
      <c r="S773" s="19">
        <f t="shared" si="88"/>
        <v>2018</v>
      </c>
      <c r="T773" s="19">
        <f t="shared" si="89"/>
        <v>39</v>
      </c>
      <c r="U773" s="21" t="str">
        <f t="shared" si="90"/>
        <v>Friday</v>
      </c>
    </row>
    <row r="774" spans="1:21" x14ac:dyDescent="0.2">
      <c r="A774" s="15" t="s">
        <v>1626</v>
      </c>
      <c r="B774" s="15" t="s">
        <v>1627</v>
      </c>
      <c r="C774" s="15" t="s">
        <v>62</v>
      </c>
      <c r="D774" s="15" t="s">
        <v>23</v>
      </c>
      <c r="E774" s="15" t="s">
        <v>16</v>
      </c>
      <c r="F774" s="15" t="s">
        <v>17</v>
      </c>
      <c r="G774" s="15" t="s">
        <v>18</v>
      </c>
      <c r="H774" s="15">
        <v>33</v>
      </c>
      <c r="I774" s="17">
        <v>41071</v>
      </c>
      <c r="J774" s="15">
        <v>118253</v>
      </c>
      <c r="K774" s="15">
        <v>0.08</v>
      </c>
      <c r="L774" s="15" t="s">
        <v>19</v>
      </c>
      <c r="M774" s="15" t="s">
        <v>25</v>
      </c>
      <c r="N774" s="17" t="s">
        <v>21</v>
      </c>
      <c r="O774" s="18" t="str">
        <f t="shared" si="84"/>
        <v>Active</v>
      </c>
      <c r="P774" s="19">
        <f t="shared" si="85"/>
        <v>1</v>
      </c>
      <c r="Q774" s="20">
        <f t="shared" si="86"/>
        <v>9460.24</v>
      </c>
      <c r="R774" s="20">
        <f t="shared" si="87"/>
        <v>127713.24</v>
      </c>
      <c r="S774" s="19">
        <f t="shared" si="88"/>
        <v>2012</v>
      </c>
      <c r="T774" s="19">
        <f t="shared" si="89"/>
        <v>24</v>
      </c>
      <c r="U774" s="21" t="str">
        <f t="shared" si="90"/>
        <v>Monday</v>
      </c>
    </row>
    <row r="775" spans="1:21" x14ac:dyDescent="0.2">
      <c r="A775" s="15" t="s">
        <v>1628</v>
      </c>
      <c r="B775" s="15" t="s">
        <v>1629</v>
      </c>
      <c r="C775" s="15" t="s">
        <v>69</v>
      </c>
      <c r="D775" s="15" t="s">
        <v>31</v>
      </c>
      <c r="E775" s="15" t="s">
        <v>36</v>
      </c>
      <c r="F775" s="15" t="s">
        <v>17</v>
      </c>
      <c r="G775" s="15" t="s">
        <v>24</v>
      </c>
      <c r="H775" s="15">
        <v>45</v>
      </c>
      <c r="I775" s="17">
        <v>38057</v>
      </c>
      <c r="J775" s="15">
        <v>109422</v>
      </c>
      <c r="K775" s="15">
        <v>0</v>
      </c>
      <c r="L775" s="15" t="s">
        <v>33</v>
      </c>
      <c r="M775" s="15" t="s">
        <v>80</v>
      </c>
      <c r="N775" s="17" t="s">
        <v>21</v>
      </c>
      <c r="O775" s="18" t="str">
        <f t="shared" si="84"/>
        <v>Active</v>
      </c>
      <c r="P775" s="19">
        <f t="shared" si="85"/>
        <v>1</v>
      </c>
      <c r="Q775" s="20">
        <f t="shared" si="86"/>
        <v>0</v>
      </c>
      <c r="R775" s="20">
        <f t="shared" si="87"/>
        <v>109422</v>
      </c>
      <c r="S775" s="19">
        <f t="shared" si="88"/>
        <v>2004</v>
      </c>
      <c r="T775" s="19">
        <f t="shared" si="89"/>
        <v>11</v>
      </c>
      <c r="U775" s="21" t="str">
        <f t="shared" si="90"/>
        <v>Thursday</v>
      </c>
    </row>
    <row r="776" spans="1:21" x14ac:dyDescent="0.2">
      <c r="A776" s="15" t="s">
        <v>1630</v>
      </c>
      <c r="B776" s="15" t="s">
        <v>1631</v>
      </c>
      <c r="C776" s="15" t="s">
        <v>62</v>
      </c>
      <c r="D776" s="15" t="s">
        <v>23</v>
      </c>
      <c r="E776" s="15" t="s">
        <v>32</v>
      </c>
      <c r="F776" s="15" t="s">
        <v>28</v>
      </c>
      <c r="G776" s="15" t="s">
        <v>24</v>
      </c>
      <c r="H776" s="15">
        <v>41</v>
      </c>
      <c r="I776" s="17">
        <v>43502</v>
      </c>
      <c r="J776" s="15">
        <v>126950</v>
      </c>
      <c r="K776" s="15">
        <v>0.1</v>
      </c>
      <c r="L776" s="15" t="s">
        <v>19</v>
      </c>
      <c r="M776" s="15" t="s">
        <v>20</v>
      </c>
      <c r="N776" s="17" t="s">
        <v>21</v>
      </c>
      <c r="O776" s="18" t="str">
        <f t="shared" si="84"/>
        <v>Active</v>
      </c>
      <c r="P776" s="19">
        <f t="shared" si="85"/>
        <v>1</v>
      </c>
      <c r="Q776" s="20">
        <f t="shared" si="86"/>
        <v>12695</v>
      </c>
      <c r="R776" s="20">
        <f t="shared" si="87"/>
        <v>139645</v>
      </c>
      <c r="S776" s="19">
        <f t="shared" si="88"/>
        <v>2019</v>
      </c>
      <c r="T776" s="19">
        <f t="shared" si="89"/>
        <v>6</v>
      </c>
      <c r="U776" s="21" t="str">
        <f t="shared" si="90"/>
        <v>Wednesday</v>
      </c>
    </row>
    <row r="777" spans="1:21" x14ac:dyDescent="0.2">
      <c r="A777" s="15" t="s">
        <v>1632</v>
      </c>
      <c r="B777" s="15" t="s">
        <v>1633</v>
      </c>
      <c r="C777" s="15" t="s">
        <v>26</v>
      </c>
      <c r="D777" s="15" t="s">
        <v>27</v>
      </c>
      <c r="E777" s="15" t="s">
        <v>36</v>
      </c>
      <c r="F777" s="15" t="s">
        <v>17</v>
      </c>
      <c r="G777" s="15" t="s">
        <v>24</v>
      </c>
      <c r="H777" s="15">
        <v>36</v>
      </c>
      <c r="I777" s="17">
        <v>41964</v>
      </c>
      <c r="J777" s="15">
        <v>97500</v>
      </c>
      <c r="K777" s="15">
        <v>0</v>
      </c>
      <c r="L777" s="15" t="s">
        <v>19</v>
      </c>
      <c r="M777" s="15" t="s">
        <v>45</v>
      </c>
      <c r="N777" s="17" t="s">
        <v>21</v>
      </c>
      <c r="O777" s="18" t="str">
        <f t="shared" si="84"/>
        <v>Active</v>
      </c>
      <c r="P777" s="19">
        <f t="shared" si="85"/>
        <v>1</v>
      </c>
      <c r="Q777" s="20">
        <f t="shared" si="86"/>
        <v>0</v>
      </c>
      <c r="R777" s="20">
        <f t="shared" si="87"/>
        <v>97500</v>
      </c>
      <c r="S777" s="19">
        <f t="shared" si="88"/>
        <v>2014</v>
      </c>
      <c r="T777" s="19">
        <f t="shared" si="89"/>
        <v>47</v>
      </c>
      <c r="U777" s="21" t="str">
        <f t="shared" si="90"/>
        <v>Friday</v>
      </c>
    </row>
    <row r="778" spans="1:21" x14ac:dyDescent="0.2">
      <c r="A778" s="15" t="s">
        <v>1634</v>
      </c>
      <c r="B778" s="15" t="s">
        <v>1635</v>
      </c>
      <c r="C778" s="15" t="s">
        <v>73</v>
      </c>
      <c r="D778" s="15" t="s">
        <v>27</v>
      </c>
      <c r="E778" s="15" t="s">
        <v>36</v>
      </c>
      <c r="F778" s="15" t="s">
        <v>28</v>
      </c>
      <c r="G778" s="15" t="s">
        <v>24</v>
      </c>
      <c r="H778" s="15">
        <v>25</v>
      </c>
      <c r="I778" s="17">
        <v>44213</v>
      </c>
      <c r="J778" s="15">
        <v>41844</v>
      </c>
      <c r="K778" s="15">
        <v>0</v>
      </c>
      <c r="L778" s="15" t="s">
        <v>33</v>
      </c>
      <c r="M778" s="15" t="s">
        <v>80</v>
      </c>
      <c r="N778" s="17" t="s">
        <v>21</v>
      </c>
      <c r="O778" s="18" t="str">
        <f t="shared" si="84"/>
        <v>Active</v>
      </c>
      <c r="P778" s="19">
        <f t="shared" si="85"/>
        <v>1</v>
      </c>
      <c r="Q778" s="20">
        <f t="shared" si="86"/>
        <v>0</v>
      </c>
      <c r="R778" s="20">
        <f t="shared" si="87"/>
        <v>41844</v>
      </c>
      <c r="S778" s="19">
        <f t="shared" si="88"/>
        <v>2021</v>
      </c>
      <c r="T778" s="19">
        <f t="shared" si="89"/>
        <v>4</v>
      </c>
      <c r="U778" s="21" t="str">
        <f t="shared" si="90"/>
        <v>Sunday</v>
      </c>
    </row>
    <row r="779" spans="1:21" x14ac:dyDescent="0.2">
      <c r="A779" s="15" t="s">
        <v>1636</v>
      </c>
      <c r="B779" s="15" t="s">
        <v>1637</v>
      </c>
      <c r="C779" s="15" t="s">
        <v>64</v>
      </c>
      <c r="D779" s="15" t="s">
        <v>65</v>
      </c>
      <c r="E779" s="15" t="s">
        <v>16</v>
      </c>
      <c r="F779" s="15" t="s">
        <v>28</v>
      </c>
      <c r="G779" s="15" t="s">
        <v>24</v>
      </c>
      <c r="H779" s="15">
        <v>43</v>
      </c>
      <c r="I779" s="17">
        <v>41680</v>
      </c>
      <c r="J779" s="15">
        <v>58875</v>
      </c>
      <c r="K779" s="15">
        <v>0</v>
      </c>
      <c r="L779" s="15" t="s">
        <v>33</v>
      </c>
      <c r="M779" s="15" t="s">
        <v>34</v>
      </c>
      <c r="N779" s="17" t="s">
        <v>21</v>
      </c>
      <c r="O779" s="18" t="str">
        <f t="shared" si="84"/>
        <v>Active</v>
      </c>
      <c r="P779" s="19">
        <f t="shared" si="85"/>
        <v>1</v>
      </c>
      <c r="Q779" s="20">
        <f t="shared" si="86"/>
        <v>0</v>
      </c>
      <c r="R779" s="20">
        <f t="shared" si="87"/>
        <v>58875</v>
      </c>
      <c r="S779" s="19">
        <f t="shared" si="88"/>
        <v>2014</v>
      </c>
      <c r="T779" s="19">
        <f t="shared" si="89"/>
        <v>7</v>
      </c>
      <c r="U779" s="21" t="str">
        <f t="shared" si="90"/>
        <v>Monday</v>
      </c>
    </row>
    <row r="780" spans="1:21" x14ac:dyDescent="0.2">
      <c r="A780" s="15" t="s">
        <v>1638</v>
      </c>
      <c r="B780" s="15" t="s">
        <v>1639</v>
      </c>
      <c r="C780" s="15" t="s">
        <v>94</v>
      </c>
      <c r="D780" s="15" t="s">
        <v>50</v>
      </c>
      <c r="E780" s="15" t="s">
        <v>36</v>
      </c>
      <c r="F780" s="15" t="s">
        <v>17</v>
      </c>
      <c r="G780" s="15" t="s">
        <v>24</v>
      </c>
      <c r="H780" s="15">
        <v>37</v>
      </c>
      <c r="I780" s="17">
        <v>42318</v>
      </c>
      <c r="J780" s="15">
        <v>64204</v>
      </c>
      <c r="K780" s="15">
        <v>0</v>
      </c>
      <c r="L780" s="15" t="s">
        <v>19</v>
      </c>
      <c r="M780" s="15" t="s">
        <v>29</v>
      </c>
      <c r="N780" s="17">
        <v>44306</v>
      </c>
      <c r="O780" s="18" t="str">
        <f t="shared" si="84"/>
        <v>Non-Active</v>
      </c>
      <c r="P780" s="19">
        <f t="shared" si="85"/>
        <v>0</v>
      </c>
      <c r="Q780" s="20">
        <f t="shared" si="86"/>
        <v>0</v>
      </c>
      <c r="R780" s="20">
        <f t="shared" si="87"/>
        <v>64204</v>
      </c>
      <c r="S780" s="19">
        <f t="shared" si="88"/>
        <v>2015</v>
      </c>
      <c r="T780" s="19">
        <f t="shared" si="89"/>
        <v>46</v>
      </c>
      <c r="U780" s="21" t="str">
        <f t="shared" si="90"/>
        <v>Tuesday</v>
      </c>
    </row>
    <row r="781" spans="1:21" x14ac:dyDescent="0.2">
      <c r="A781" s="15" t="s">
        <v>1640</v>
      </c>
      <c r="B781" s="15" t="s">
        <v>1641</v>
      </c>
      <c r="C781" s="15" t="s">
        <v>64</v>
      </c>
      <c r="D781" s="15" t="s">
        <v>50</v>
      </c>
      <c r="E781" s="15" t="s">
        <v>32</v>
      </c>
      <c r="F781" s="15" t="s">
        <v>17</v>
      </c>
      <c r="G781" s="15" t="s">
        <v>24</v>
      </c>
      <c r="H781" s="15">
        <v>42</v>
      </c>
      <c r="I781" s="17">
        <v>40307</v>
      </c>
      <c r="J781" s="15">
        <v>67743</v>
      </c>
      <c r="K781" s="15">
        <v>0</v>
      </c>
      <c r="L781" s="15" t="s">
        <v>33</v>
      </c>
      <c r="M781" s="15" t="s">
        <v>60</v>
      </c>
      <c r="N781" s="17">
        <v>41998</v>
      </c>
      <c r="O781" s="18" t="str">
        <f t="shared" si="84"/>
        <v>Non-Active</v>
      </c>
      <c r="P781" s="19">
        <f t="shared" si="85"/>
        <v>0</v>
      </c>
      <c r="Q781" s="20">
        <f t="shared" si="86"/>
        <v>0</v>
      </c>
      <c r="R781" s="20">
        <f t="shared" si="87"/>
        <v>67743</v>
      </c>
      <c r="S781" s="19">
        <f t="shared" si="88"/>
        <v>2010</v>
      </c>
      <c r="T781" s="19">
        <f t="shared" si="89"/>
        <v>20</v>
      </c>
      <c r="U781" s="21" t="str">
        <f t="shared" si="90"/>
        <v>Sunday</v>
      </c>
    </row>
    <row r="782" spans="1:21" x14ac:dyDescent="0.2">
      <c r="A782" s="15" t="s">
        <v>1642</v>
      </c>
      <c r="B782" s="15" t="s">
        <v>1345</v>
      </c>
      <c r="C782" s="15" t="s">
        <v>49</v>
      </c>
      <c r="D782" s="15" t="s">
        <v>50</v>
      </c>
      <c r="E782" s="15" t="s">
        <v>44</v>
      </c>
      <c r="F782" s="15" t="s">
        <v>17</v>
      </c>
      <c r="G782" s="15" t="s">
        <v>47</v>
      </c>
      <c r="H782" s="15">
        <v>60</v>
      </c>
      <c r="I782" s="17">
        <v>35641</v>
      </c>
      <c r="J782" s="15">
        <v>71677</v>
      </c>
      <c r="K782" s="15">
        <v>0</v>
      </c>
      <c r="L782" s="15" t="s">
        <v>19</v>
      </c>
      <c r="M782" s="15" t="s">
        <v>29</v>
      </c>
      <c r="N782" s="17" t="s">
        <v>21</v>
      </c>
      <c r="O782" s="18" t="str">
        <f t="shared" si="84"/>
        <v>Active</v>
      </c>
      <c r="P782" s="19">
        <f t="shared" si="85"/>
        <v>1</v>
      </c>
      <c r="Q782" s="20">
        <f t="shared" si="86"/>
        <v>0</v>
      </c>
      <c r="R782" s="20">
        <f t="shared" si="87"/>
        <v>71677</v>
      </c>
      <c r="S782" s="19">
        <f t="shared" si="88"/>
        <v>1997</v>
      </c>
      <c r="T782" s="19">
        <f t="shared" si="89"/>
        <v>31</v>
      </c>
      <c r="U782" s="21" t="str">
        <f t="shared" si="90"/>
        <v>Wednesday</v>
      </c>
    </row>
    <row r="783" spans="1:21" x14ac:dyDescent="0.2">
      <c r="A783" s="15" t="s">
        <v>300</v>
      </c>
      <c r="B783" s="15" t="s">
        <v>1643</v>
      </c>
      <c r="C783" s="15" t="s">
        <v>73</v>
      </c>
      <c r="D783" s="15" t="s">
        <v>27</v>
      </c>
      <c r="E783" s="15" t="s">
        <v>44</v>
      </c>
      <c r="F783" s="15" t="s">
        <v>28</v>
      </c>
      <c r="G783" s="15" t="s">
        <v>24</v>
      </c>
      <c r="H783" s="15">
        <v>61</v>
      </c>
      <c r="I783" s="17">
        <v>36793</v>
      </c>
      <c r="J783" s="15">
        <v>40063</v>
      </c>
      <c r="K783" s="15">
        <v>0</v>
      </c>
      <c r="L783" s="15" t="s">
        <v>19</v>
      </c>
      <c r="M783" s="15" t="s">
        <v>45</v>
      </c>
      <c r="N783" s="17" t="s">
        <v>21</v>
      </c>
      <c r="O783" s="18" t="str">
        <f t="shared" si="84"/>
        <v>Active</v>
      </c>
      <c r="P783" s="19">
        <f t="shared" si="85"/>
        <v>1</v>
      </c>
      <c r="Q783" s="20">
        <f t="shared" si="86"/>
        <v>0</v>
      </c>
      <c r="R783" s="20">
        <f t="shared" si="87"/>
        <v>40063</v>
      </c>
      <c r="S783" s="19">
        <f t="shared" si="88"/>
        <v>2000</v>
      </c>
      <c r="T783" s="19">
        <f t="shared" si="89"/>
        <v>40</v>
      </c>
      <c r="U783" s="21" t="str">
        <f t="shared" si="90"/>
        <v>Sunday</v>
      </c>
    </row>
    <row r="784" spans="1:21" x14ac:dyDescent="0.2">
      <c r="A784" s="15" t="s">
        <v>363</v>
      </c>
      <c r="B784" s="15" t="s">
        <v>1644</v>
      </c>
      <c r="C784" s="15" t="s">
        <v>73</v>
      </c>
      <c r="D784" s="15" t="s">
        <v>27</v>
      </c>
      <c r="E784" s="15" t="s">
        <v>36</v>
      </c>
      <c r="F784" s="15" t="s">
        <v>17</v>
      </c>
      <c r="G784" s="15" t="s">
        <v>18</v>
      </c>
      <c r="H784" s="15">
        <v>55</v>
      </c>
      <c r="I784" s="17">
        <v>38107</v>
      </c>
      <c r="J784" s="15">
        <v>40124</v>
      </c>
      <c r="K784" s="15">
        <v>0</v>
      </c>
      <c r="L784" s="15" t="s">
        <v>19</v>
      </c>
      <c r="M784" s="15" t="s">
        <v>25</v>
      </c>
      <c r="N784" s="17" t="s">
        <v>21</v>
      </c>
      <c r="O784" s="18" t="str">
        <f t="shared" si="84"/>
        <v>Active</v>
      </c>
      <c r="P784" s="19">
        <f t="shared" si="85"/>
        <v>1</v>
      </c>
      <c r="Q784" s="20">
        <f t="shared" si="86"/>
        <v>0</v>
      </c>
      <c r="R784" s="20">
        <f t="shared" si="87"/>
        <v>40124</v>
      </c>
      <c r="S784" s="19">
        <f t="shared" si="88"/>
        <v>2004</v>
      </c>
      <c r="T784" s="19">
        <f t="shared" si="89"/>
        <v>18</v>
      </c>
      <c r="U784" s="21" t="str">
        <f t="shared" si="90"/>
        <v>Friday</v>
      </c>
    </row>
    <row r="785" spans="1:21" x14ac:dyDescent="0.2">
      <c r="A785" s="15" t="s">
        <v>344</v>
      </c>
      <c r="B785" s="15" t="s">
        <v>1645</v>
      </c>
      <c r="C785" s="15" t="s">
        <v>59</v>
      </c>
      <c r="D785" s="15" t="s">
        <v>31</v>
      </c>
      <c r="E785" s="15" t="s">
        <v>36</v>
      </c>
      <c r="F785" s="15" t="s">
        <v>28</v>
      </c>
      <c r="G785" s="15" t="s">
        <v>24</v>
      </c>
      <c r="H785" s="15">
        <v>57</v>
      </c>
      <c r="I785" s="17">
        <v>43157</v>
      </c>
      <c r="J785" s="15">
        <v>103183</v>
      </c>
      <c r="K785" s="15">
        <v>0</v>
      </c>
      <c r="L785" s="15" t="s">
        <v>19</v>
      </c>
      <c r="M785" s="15" t="s">
        <v>25</v>
      </c>
      <c r="N785" s="17">
        <v>44386</v>
      </c>
      <c r="O785" s="18" t="str">
        <f t="shared" si="84"/>
        <v>Non-Active</v>
      </c>
      <c r="P785" s="19">
        <f t="shared" si="85"/>
        <v>0</v>
      </c>
      <c r="Q785" s="20">
        <f t="shared" si="86"/>
        <v>0</v>
      </c>
      <c r="R785" s="20">
        <f t="shared" si="87"/>
        <v>103183</v>
      </c>
      <c r="S785" s="19">
        <f t="shared" si="88"/>
        <v>2018</v>
      </c>
      <c r="T785" s="19">
        <f t="shared" si="89"/>
        <v>9</v>
      </c>
      <c r="U785" s="21" t="str">
        <f t="shared" si="90"/>
        <v>Monday</v>
      </c>
    </row>
    <row r="786" spans="1:21" x14ac:dyDescent="0.2">
      <c r="A786" s="15" t="s">
        <v>176</v>
      </c>
      <c r="B786" s="15" t="s">
        <v>1646</v>
      </c>
      <c r="C786" s="15" t="s">
        <v>98</v>
      </c>
      <c r="D786" s="15" t="s">
        <v>27</v>
      </c>
      <c r="E786" s="15" t="s">
        <v>32</v>
      </c>
      <c r="F786" s="15" t="s">
        <v>28</v>
      </c>
      <c r="G786" s="15" t="s">
        <v>24</v>
      </c>
      <c r="H786" s="15">
        <v>54</v>
      </c>
      <c r="I786" s="17">
        <v>35961</v>
      </c>
      <c r="J786" s="15">
        <v>95239</v>
      </c>
      <c r="K786" s="15">
        <v>0</v>
      </c>
      <c r="L786" s="15" t="s">
        <v>19</v>
      </c>
      <c r="M786" s="15" t="s">
        <v>39</v>
      </c>
      <c r="N786" s="17" t="s">
        <v>21</v>
      </c>
      <c r="O786" s="18" t="str">
        <f t="shared" si="84"/>
        <v>Active</v>
      </c>
      <c r="P786" s="19">
        <f t="shared" si="85"/>
        <v>1</v>
      </c>
      <c r="Q786" s="20">
        <f t="shared" si="86"/>
        <v>0</v>
      </c>
      <c r="R786" s="20">
        <f t="shared" si="87"/>
        <v>95239</v>
      </c>
      <c r="S786" s="19">
        <f t="shared" si="88"/>
        <v>1998</v>
      </c>
      <c r="T786" s="19">
        <f t="shared" si="89"/>
        <v>25</v>
      </c>
      <c r="U786" s="21" t="str">
        <f t="shared" si="90"/>
        <v>Monday</v>
      </c>
    </row>
    <row r="787" spans="1:21" x14ac:dyDescent="0.2">
      <c r="A787" s="15" t="s">
        <v>1647</v>
      </c>
      <c r="B787" s="15" t="s">
        <v>1418</v>
      </c>
      <c r="C787" s="15" t="s">
        <v>86</v>
      </c>
      <c r="D787" s="15" t="s">
        <v>31</v>
      </c>
      <c r="E787" s="15" t="s">
        <v>36</v>
      </c>
      <c r="F787" s="15" t="s">
        <v>17</v>
      </c>
      <c r="G787" s="15" t="s">
        <v>24</v>
      </c>
      <c r="H787" s="15">
        <v>29</v>
      </c>
      <c r="I787" s="17">
        <v>43778</v>
      </c>
      <c r="J787" s="15">
        <v>75012</v>
      </c>
      <c r="K787" s="15">
        <v>0</v>
      </c>
      <c r="L787" s="15" t="s">
        <v>19</v>
      </c>
      <c r="M787" s="15" t="s">
        <v>20</v>
      </c>
      <c r="N787" s="17" t="s">
        <v>21</v>
      </c>
      <c r="O787" s="18" t="str">
        <f t="shared" si="84"/>
        <v>Active</v>
      </c>
      <c r="P787" s="19">
        <f t="shared" si="85"/>
        <v>1</v>
      </c>
      <c r="Q787" s="20">
        <f t="shared" si="86"/>
        <v>0</v>
      </c>
      <c r="R787" s="20">
        <f t="shared" si="87"/>
        <v>75012</v>
      </c>
      <c r="S787" s="19">
        <f t="shared" si="88"/>
        <v>2019</v>
      </c>
      <c r="T787" s="19">
        <f t="shared" si="89"/>
        <v>45</v>
      </c>
      <c r="U787" s="21" t="str">
        <f t="shared" si="90"/>
        <v>Saturday</v>
      </c>
    </row>
    <row r="788" spans="1:21" x14ac:dyDescent="0.2">
      <c r="A788" s="15" t="s">
        <v>1648</v>
      </c>
      <c r="B788" s="15" t="s">
        <v>1649</v>
      </c>
      <c r="C788" s="15" t="s">
        <v>71</v>
      </c>
      <c r="D788" s="15" t="s">
        <v>27</v>
      </c>
      <c r="E788" s="15" t="s">
        <v>36</v>
      </c>
      <c r="F788" s="15" t="s">
        <v>17</v>
      </c>
      <c r="G788" s="15" t="s">
        <v>24</v>
      </c>
      <c r="H788" s="15">
        <v>33</v>
      </c>
      <c r="I788" s="17">
        <v>41819</v>
      </c>
      <c r="J788" s="15">
        <v>96366</v>
      </c>
      <c r="K788" s="15">
        <v>0</v>
      </c>
      <c r="L788" s="15" t="s">
        <v>33</v>
      </c>
      <c r="M788" s="15" t="s">
        <v>34</v>
      </c>
      <c r="N788" s="17" t="s">
        <v>21</v>
      </c>
      <c r="O788" s="18" t="str">
        <f t="shared" si="84"/>
        <v>Active</v>
      </c>
      <c r="P788" s="19">
        <f t="shared" si="85"/>
        <v>1</v>
      </c>
      <c r="Q788" s="20">
        <f t="shared" si="86"/>
        <v>0</v>
      </c>
      <c r="R788" s="20">
        <f t="shared" si="87"/>
        <v>96366</v>
      </c>
      <c r="S788" s="19">
        <f t="shared" si="88"/>
        <v>2014</v>
      </c>
      <c r="T788" s="19">
        <f t="shared" si="89"/>
        <v>27</v>
      </c>
      <c r="U788" s="21" t="str">
        <f t="shared" si="90"/>
        <v>Sunday</v>
      </c>
    </row>
    <row r="789" spans="1:21" x14ac:dyDescent="0.2">
      <c r="A789" s="15" t="s">
        <v>1650</v>
      </c>
      <c r="B789" s="15" t="s">
        <v>1651</v>
      </c>
      <c r="C789" s="15" t="s">
        <v>68</v>
      </c>
      <c r="D789" s="15" t="s">
        <v>43</v>
      </c>
      <c r="E789" s="15" t="s">
        <v>32</v>
      </c>
      <c r="F789" s="15" t="s">
        <v>17</v>
      </c>
      <c r="G789" s="15" t="s">
        <v>24</v>
      </c>
      <c r="H789" s="15">
        <v>39</v>
      </c>
      <c r="I789" s="17">
        <v>41849</v>
      </c>
      <c r="J789" s="15">
        <v>40897</v>
      </c>
      <c r="K789" s="15">
        <v>0</v>
      </c>
      <c r="L789" s="15" t="s">
        <v>19</v>
      </c>
      <c r="M789" s="15" t="s">
        <v>63</v>
      </c>
      <c r="N789" s="17" t="s">
        <v>21</v>
      </c>
      <c r="O789" s="18" t="str">
        <f t="shared" si="84"/>
        <v>Active</v>
      </c>
      <c r="P789" s="19">
        <f t="shared" si="85"/>
        <v>1</v>
      </c>
      <c r="Q789" s="20">
        <f t="shared" si="86"/>
        <v>0</v>
      </c>
      <c r="R789" s="20">
        <f t="shared" si="87"/>
        <v>40897</v>
      </c>
      <c r="S789" s="19">
        <f t="shared" si="88"/>
        <v>2014</v>
      </c>
      <c r="T789" s="19">
        <f t="shared" si="89"/>
        <v>31</v>
      </c>
      <c r="U789" s="21" t="str">
        <f t="shared" si="90"/>
        <v>Tuesday</v>
      </c>
    </row>
    <row r="790" spans="1:21" x14ac:dyDescent="0.2">
      <c r="A790" s="15" t="s">
        <v>1652</v>
      </c>
      <c r="B790" s="15" t="s">
        <v>130</v>
      </c>
      <c r="C790" s="15" t="s">
        <v>62</v>
      </c>
      <c r="D790" s="15" t="s">
        <v>15</v>
      </c>
      <c r="E790" s="15" t="s">
        <v>16</v>
      </c>
      <c r="F790" s="15" t="s">
        <v>17</v>
      </c>
      <c r="G790" s="15" t="s">
        <v>24</v>
      </c>
      <c r="H790" s="15">
        <v>37</v>
      </c>
      <c r="I790" s="17">
        <v>42605</v>
      </c>
      <c r="J790" s="15">
        <v>124928</v>
      </c>
      <c r="K790" s="15">
        <v>0.06</v>
      </c>
      <c r="L790" s="15" t="s">
        <v>33</v>
      </c>
      <c r="M790" s="15" t="s">
        <v>80</v>
      </c>
      <c r="N790" s="17" t="s">
        <v>21</v>
      </c>
      <c r="O790" s="18" t="str">
        <f t="shared" si="84"/>
        <v>Active</v>
      </c>
      <c r="P790" s="19">
        <f t="shared" si="85"/>
        <v>1</v>
      </c>
      <c r="Q790" s="20">
        <f t="shared" si="86"/>
        <v>7495.6799999999994</v>
      </c>
      <c r="R790" s="20">
        <f t="shared" si="87"/>
        <v>132423.67999999999</v>
      </c>
      <c r="S790" s="19">
        <f t="shared" si="88"/>
        <v>2016</v>
      </c>
      <c r="T790" s="19">
        <f t="shared" si="89"/>
        <v>35</v>
      </c>
      <c r="U790" s="21" t="str">
        <f t="shared" si="90"/>
        <v>Tuesday</v>
      </c>
    </row>
    <row r="791" spans="1:21" x14ac:dyDescent="0.2">
      <c r="A791" s="15" t="s">
        <v>1653</v>
      </c>
      <c r="B791" s="15" t="s">
        <v>1654</v>
      </c>
      <c r="C791" s="15" t="s">
        <v>62</v>
      </c>
      <c r="D791" s="15" t="s">
        <v>15</v>
      </c>
      <c r="E791" s="15" t="s">
        <v>44</v>
      </c>
      <c r="F791" s="15" t="s">
        <v>17</v>
      </c>
      <c r="G791" s="15" t="s">
        <v>51</v>
      </c>
      <c r="H791" s="15">
        <v>51</v>
      </c>
      <c r="I791" s="17">
        <v>41439</v>
      </c>
      <c r="J791" s="15">
        <v>108221</v>
      </c>
      <c r="K791" s="15">
        <v>0.05</v>
      </c>
      <c r="L791" s="15" t="s">
        <v>52</v>
      </c>
      <c r="M791" s="15" t="s">
        <v>81</v>
      </c>
      <c r="N791" s="17" t="s">
        <v>21</v>
      </c>
      <c r="O791" s="18" t="str">
        <f t="shared" si="84"/>
        <v>Active</v>
      </c>
      <c r="P791" s="19">
        <f t="shared" si="85"/>
        <v>1</v>
      </c>
      <c r="Q791" s="20">
        <f t="shared" si="86"/>
        <v>5411.05</v>
      </c>
      <c r="R791" s="20">
        <f t="shared" si="87"/>
        <v>113632.05</v>
      </c>
      <c r="S791" s="19">
        <f t="shared" si="88"/>
        <v>2013</v>
      </c>
      <c r="T791" s="19">
        <f t="shared" si="89"/>
        <v>24</v>
      </c>
      <c r="U791" s="21" t="str">
        <f t="shared" si="90"/>
        <v>Friday</v>
      </c>
    </row>
    <row r="792" spans="1:21" x14ac:dyDescent="0.2">
      <c r="A792" s="15" t="s">
        <v>754</v>
      </c>
      <c r="B792" s="15" t="s">
        <v>1655</v>
      </c>
      <c r="C792" s="15" t="s">
        <v>77</v>
      </c>
      <c r="D792" s="15" t="s">
        <v>23</v>
      </c>
      <c r="E792" s="15" t="s">
        <v>32</v>
      </c>
      <c r="F792" s="15" t="s">
        <v>28</v>
      </c>
      <c r="G792" s="15" t="s">
        <v>18</v>
      </c>
      <c r="H792" s="15">
        <v>46</v>
      </c>
      <c r="I792" s="17">
        <v>39133</v>
      </c>
      <c r="J792" s="15">
        <v>75579</v>
      </c>
      <c r="K792" s="15">
        <v>0</v>
      </c>
      <c r="L792" s="15" t="s">
        <v>19</v>
      </c>
      <c r="M792" s="15" t="s">
        <v>63</v>
      </c>
      <c r="N792" s="17" t="s">
        <v>21</v>
      </c>
      <c r="O792" s="18" t="str">
        <f t="shared" si="84"/>
        <v>Active</v>
      </c>
      <c r="P792" s="19">
        <f t="shared" si="85"/>
        <v>1</v>
      </c>
      <c r="Q792" s="20">
        <f t="shared" si="86"/>
        <v>0</v>
      </c>
      <c r="R792" s="20">
        <f t="shared" si="87"/>
        <v>75579</v>
      </c>
      <c r="S792" s="19">
        <f t="shared" si="88"/>
        <v>2007</v>
      </c>
      <c r="T792" s="19">
        <f t="shared" si="89"/>
        <v>8</v>
      </c>
      <c r="U792" s="21" t="str">
        <f t="shared" si="90"/>
        <v>Tuesday</v>
      </c>
    </row>
    <row r="793" spans="1:21" x14ac:dyDescent="0.2">
      <c r="A793" s="15" t="s">
        <v>1656</v>
      </c>
      <c r="B793" s="15" t="s">
        <v>1657</v>
      </c>
      <c r="C793" s="15" t="s">
        <v>61</v>
      </c>
      <c r="D793" s="15" t="s">
        <v>23</v>
      </c>
      <c r="E793" s="15" t="s">
        <v>36</v>
      </c>
      <c r="F793" s="15" t="s">
        <v>28</v>
      </c>
      <c r="G793" s="15" t="s">
        <v>51</v>
      </c>
      <c r="H793" s="15">
        <v>41</v>
      </c>
      <c r="I793" s="17">
        <v>42365</v>
      </c>
      <c r="J793" s="15">
        <v>129903</v>
      </c>
      <c r="K793" s="15">
        <v>0.13</v>
      </c>
      <c r="L793" s="15" t="s">
        <v>52</v>
      </c>
      <c r="M793" s="15" t="s">
        <v>53</v>
      </c>
      <c r="N793" s="17" t="s">
        <v>21</v>
      </c>
      <c r="O793" s="18" t="str">
        <f t="shared" si="84"/>
        <v>Active</v>
      </c>
      <c r="P793" s="19">
        <f t="shared" si="85"/>
        <v>1</v>
      </c>
      <c r="Q793" s="20">
        <f t="shared" si="86"/>
        <v>16887.39</v>
      </c>
      <c r="R793" s="20">
        <f t="shared" si="87"/>
        <v>146790.39000000001</v>
      </c>
      <c r="S793" s="19">
        <f t="shared" si="88"/>
        <v>2015</v>
      </c>
      <c r="T793" s="19">
        <f t="shared" si="89"/>
        <v>53</v>
      </c>
      <c r="U793" s="21" t="str">
        <f t="shared" si="90"/>
        <v>Sunday</v>
      </c>
    </row>
    <row r="794" spans="1:21" x14ac:dyDescent="0.2">
      <c r="A794" s="15" t="s">
        <v>266</v>
      </c>
      <c r="B794" s="15" t="s">
        <v>1658</v>
      </c>
      <c r="C794" s="15" t="s">
        <v>40</v>
      </c>
      <c r="D794" s="15" t="s">
        <v>15</v>
      </c>
      <c r="E794" s="15" t="s">
        <v>16</v>
      </c>
      <c r="F794" s="15" t="s">
        <v>17</v>
      </c>
      <c r="G794" s="15" t="s">
        <v>24</v>
      </c>
      <c r="H794" s="15">
        <v>25</v>
      </c>
      <c r="I794" s="17">
        <v>44303</v>
      </c>
      <c r="J794" s="15">
        <v>186870</v>
      </c>
      <c r="K794" s="15">
        <v>0.2</v>
      </c>
      <c r="L794" s="15" t="s">
        <v>33</v>
      </c>
      <c r="M794" s="15" t="s">
        <v>74</v>
      </c>
      <c r="N794" s="17" t="s">
        <v>21</v>
      </c>
      <c r="O794" s="18" t="str">
        <f t="shared" si="84"/>
        <v>Active</v>
      </c>
      <c r="P794" s="19">
        <f t="shared" si="85"/>
        <v>1</v>
      </c>
      <c r="Q794" s="20">
        <f t="shared" si="86"/>
        <v>37374</v>
      </c>
      <c r="R794" s="20">
        <f t="shared" si="87"/>
        <v>224244</v>
      </c>
      <c r="S794" s="19">
        <f t="shared" si="88"/>
        <v>2021</v>
      </c>
      <c r="T794" s="19">
        <f t="shared" si="89"/>
        <v>16</v>
      </c>
      <c r="U794" s="21" t="str">
        <f t="shared" si="90"/>
        <v>Saturday</v>
      </c>
    </row>
    <row r="795" spans="1:21" x14ac:dyDescent="0.2">
      <c r="A795" s="15" t="s">
        <v>1659</v>
      </c>
      <c r="B795" s="15" t="s">
        <v>1660</v>
      </c>
      <c r="C795" s="15" t="s">
        <v>64</v>
      </c>
      <c r="D795" s="15" t="s">
        <v>50</v>
      </c>
      <c r="E795" s="15" t="s">
        <v>16</v>
      </c>
      <c r="F795" s="15" t="s">
        <v>28</v>
      </c>
      <c r="G795" s="15" t="s">
        <v>18</v>
      </c>
      <c r="H795" s="15">
        <v>37</v>
      </c>
      <c r="I795" s="17">
        <v>40291</v>
      </c>
      <c r="J795" s="15">
        <v>57531</v>
      </c>
      <c r="K795" s="15">
        <v>0</v>
      </c>
      <c r="L795" s="15" t="s">
        <v>19</v>
      </c>
      <c r="M795" s="15" t="s">
        <v>20</v>
      </c>
      <c r="N795" s="17" t="s">
        <v>21</v>
      </c>
      <c r="O795" s="18" t="str">
        <f t="shared" si="84"/>
        <v>Active</v>
      </c>
      <c r="P795" s="19">
        <f t="shared" si="85"/>
        <v>1</v>
      </c>
      <c r="Q795" s="20">
        <f t="shared" si="86"/>
        <v>0</v>
      </c>
      <c r="R795" s="20">
        <f t="shared" si="87"/>
        <v>57531</v>
      </c>
      <c r="S795" s="19">
        <f t="shared" si="88"/>
        <v>2010</v>
      </c>
      <c r="T795" s="19">
        <f t="shared" si="89"/>
        <v>17</v>
      </c>
      <c r="U795" s="21" t="str">
        <f t="shared" si="90"/>
        <v>Friday</v>
      </c>
    </row>
    <row r="796" spans="1:21" x14ac:dyDescent="0.2">
      <c r="A796" s="15" t="s">
        <v>1661</v>
      </c>
      <c r="B796" s="15" t="s">
        <v>1662</v>
      </c>
      <c r="C796" s="15" t="s">
        <v>68</v>
      </c>
      <c r="D796" s="15" t="s">
        <v>15</v>
      </c>
      <c r="E796" s="15" t="s">
        <v>16</v>
      </c>
      <c r="F796" s="15" t="s">
        <v>28</v>
      </c>
      <c r="G796" s="15" t="s">
        <v>24</v>
      </c>
      <c r="H796" s="15">
        <v>46</v>
      </c>
      <c r="I796" s="17">
        <v>40657</v>
      </c>
      <c r="J796" s="15">
        <v>55894</v>
      </c>
      <c r="K796" s="15">
        <v>0</v>
      </c>
      <c r="L796" s="15" t="s">
        <v>19</v>
      </c>
      <c r="M796" s="15" t="s">
        <v>63</v>
      </c>
      <c r="N796" s="17" t="s">
        <v>21</v>
      </c>
      <c r="O796" s="18" t="str">
        <f t="shared" si="84"/>
        <v>Active</v>
      </c>
      <c r="P796" s="19">
        <f t="shared" si="85"/>
        <v>1</v>
      </c>
      <c r="Q796" s="20">
        <f t="shared" si="86"/>
        <v>0</v>
      </c>
      <c r="R796" s="20">
        <f t="shared" si="87"/>
        <v>55894</v>
      </c>
      <c r="S796" s="19">
        <f t="shared" si="88"/>
        <v>2011</v>
      </c>
      <c r="T796" s="19">
        <f t="shared" si="89"/>
        <v>18</v>
      </c>
      <c r="U796" s="21" t="str">
        <f t="shared" si="90"/>
        <v>Sunday</v>
      </c>
    </row>
    <row r="797" spans="1:21" x14ac:dyDescent="0.2">
      <c r="A797" s="15" t="s">
        <v>1663</v>
      </c>
      <c r="B797" s="15" t="s">
        <v>1664</v>
      </c>
      <c r="C797" s="15" t="s">
        <v>129</v>
      </c>
      <c r="D797" s="15" t="s">
        <v>31</v>
      </c>
      <c r="E797" s="15" t="s">
        <v>36</v>
      </c>
      <c r="F797" s="15" t="s">
        <v>17</v>
      </c>
      <c r="G797" s="15" t="s">
        <v>24</v>
      </c>
      <c r="H797" s="15">
        <v>42</v>
      </c>
      <c r="I797" s="17">
        <v>41026</v>
      </c>
      <c r="J797" s="15">
        <v>72903</v>
      </c>
      <c r="K797" s="15">
        <v>0</v>
      </c>
      <c r="L797" s="15" t="s">
        <v>19</v>
      </c>
      <c r="M797" s="15" t="s">
        <v>39</v>
      </c>
      <c r="N797" s="17" t="s">
        <v>21</v>
      </c>
      <c r="O797" s="18" t="str">
        <f t="shared" si="84"/>
        <v>Active</v>
      </c>
      <c r="P797" s="19">
        <f t="shared" si="85"/>
        <v>1</v>
      </c>
      <c r="Q797" s="20">
        <f t="shared" si="86"/>
        <v>0</v>
      </c>
      <c r="R797" s="20">
        <f t="shared" si="87"/>
        <v>72903</v>
      </c>
      <c r="S797" s="19">
        <f t="shared" si="88"/>
        <v>2012</v>
      </c>
      <c r="T797" s="19">
        <f t="shared" si="89"/>
        <v>17</v>
      </c>
      <c r="U797" s="21" t="str">
        <f t="shared" si="90"/>
        <v>Friday</v>
      </c>
    </row>
    <row r="798" spans="1:21" x14ac:dyDescent="0.2">
      <c r="A798" s="15" t="s">
        <v>729</v>
      </c>
      <c r="B798" s="15" t="s">
        <v>1665</v>
      </c>
      <c r="C798" s="15" t="s">
        <v>68</v>
      </c>
      <c r="D798" s="15" t="s">
        <v>15</v>
      </c>
      <c r="E798" s="15" t="s">
        <v>32</v>
      </c>
      <c r="F798" s="15" t="s">
        <v>28</v>
      </c>
      <c r="G798" s="15" t="s">
        <v>24</v>
      </c>
      <c r="H798" s="15">
        <v>37</v>
      </c>
      <c r="I798" s="17">
        <v>42317</v>
      </c>
      <c r="J798" s="15">
        <v>45369</v>
      </c>
      <c r="K798" s="15">
        <v>0</v>
      </c>
      <c r="L798" s="15" t="s">
        <v>33</v>
      </c>
      <c r="M798" s="15" t="s">
        <v>60</v>
      </c>
      <c r="N798" s="17" t="s">
        <v>21</v>
      </c>
      <c r="O798" s="18" t="str">
        <f t="shared" si="84"/>
        <v>Active</v>
      </c>
      <c r="P798" s="19">
        <f t="shared" si="85"/>
        <v>1</v>
      </c>
      <c r="Q798" s="20">
        <f t="shared" si="86"/>
        <v>0</v>
      </c>
      <c r="R798" s="20">
        <f t="shared" si="87"/>
        <v>45369</v>
      </c>
      <c r="S798" s="19">
        <f t="shared" si="88"/>
        <v>2015</v>
      </c>
      <c r="T798" s="19">
        <f t="shared" si="89"/>
        <v>46</v>
      </c>
      <c r="U798" s="21" t="str">
        <f t="shared" si="90"/>
        <v>Monday</v>
      </c>
    </row>
    <row r="799" spans="1:21" x14ac:dyDescent="0.2">
      <c r="A799" s="15" t="s">
        <v>153</v>
      </c>
      <c r="B799" s="15" t="s">
        <v>1666</v>
      </c>
      <c r="C799" s="15" t="s">
        <v>62</v>
      </c>
      <c r="D799" s="15" t="s">
        <v>15</v>
      </c>
      <c r="E799" s="15" t="s">
        <v>44</v>
      </c>
      <c r="F799" s="15" t="s">
        <v>28</v>
      </c>
      <c r="G799" s="15" t="s">
        <v>18</v>
      </c>
      <c r="H799" s="15">
        <v>60</v>
      </c>
      <c r="I799" s="17">
        <v>40344</v>
      </c>
      <c r="J799" s="15">
        <v>106578</v>
      </c>
      <c r="K799" s="15">
        <v>0.09</v>
      </c>
      <c r="L799" s="15" t="s">
        <v>19</v>
      </c>
      <c r="M799" s="15" t="s">
        <v>45</v>
      </c>
      <c r="N799" s="17" t="s">
        <v>21</v>
      </c>
      <c r="O799" s="18" t="str">
        <f t="shared" si="84"/>
        <v>Active</v>
      </c>
      <c r="P799" s="19">
        <f t="shared" si="85"/>
        <v>1</v>
      </c>
      <c r="Q799" s="20">
        <f t="shared" si="86"/>
        <v>9592.02</v>
      </c>
      <c r="R799" s="20">
        <f t="shared" si="87"/>
        <v>116170.02</v>
      </c>
      <c r="S799" s="19">
        <f t="shared" si="88"/>
        <v>2010</v>
      </c>
      <c r="T799" s="19">
        <f t="shared" si="89"/>
        <v>25</v>
      </c>
      <c r="U799" s="21" t="str">
        <f t="shared" si="90"/>
        <v>Tuesday</v>
      </c>
    </row>
    <row r="800" spans="1:21" x14ac:dyDescent="0.2">
      <c r="A800" s="15" t="s">
        <v>125</v>
      </c>
      <c r="B800" s="15" t="s">
        <v>1667</v>
      </c>
      <c r="C800" s="15" t="s">
        <v>77</v>
      </c>
      <c r="D800" s="15" t="s">
        <v>23</v>
      </c>
      <c r="E800" s="15" t="s">
        <v>16</v>
      </c>
      <c r="F800" s="15" t="s">
        <v>17</v>
      </c>
      <c r="G800" s="15" t="s">
        <v>51</v>
      </c>
      <c r="H800" s="15">
        <v>52</v>
      </c>
      <c r="I800" s="17">
        <v>36416</v>
      </c>
      <c r="J800" s="15">
        <v>92994</v>
      </c>
      <c r="K800" s="15">
        <v>0</v>
      </c>
      <c r="L800" s="15" t="s">
        <v>19</v>
      </c>
      <c r="M800" s="15" t="s">
        <v>20</v>
      </c>
      <c r="N800" s="17" t="s">
        <v>21</v>
      </c>
      <c r="O800" s="18" t="str">
        <f t="shared" si="84"/>
        <v>Active</v>
      </c>
      <c r="P800" s="19">
        <f t="shared" si="85"/>
        <v>1</v>
      </c>
      <c r="Q800" s="20">
        <f t="shared" si="86"/>
        <v>0</v>
      </c>
      <c r="R800" s="20">
        <f t="shared" si="87"/>
        <v>92994</v>
      </c>
      <c r="S800" s="19">
        <f t="shared" si="88"/>
        <v>1999</v>
      </c>
      <c r="T800" s="19">
        <f t="shared" si="89"/>
        <v>38</v>
      </c>
      <c r="U800" s="21" t="str">
        <f t="shared" si="90"/>
        <v>Monday</v>
      </c>
    </row>
    <row r="801" spans="1:21" x14ac:dyDescent="0.2">
      <c r="A801" s="15" t="s">
        <v>1668</v>
      </c>
      <c r="B801" s="15" t="s">
        <v>1669</v>
      </c>
      <c r="C801" s="15" t="s">
        <v>42</v>
      </c>
      <c r="D801" s="15" t="s">
        <v>50</v>
      </c>
      <c r="E801" s="15" t="s">
        <v>44</v>
      </c>
      <c r="F801" s="15" t="s">
        <v>28</v>
      </c>
      <c r="G801" s="15" t="s">
        <v>24</v>
      </c>
      <c r="H801" s="15">
        <v>59</v>
      </c>
      <c r="I801" s="17">
        <v>35502</v>
      </c>
      <c r="J801" s="15">
        <v>83685</v>
      </c>
      <c r="K801" s="15">
        <v>0</v>
      </c>
      <c r="L801" s="15" t="s">
        <v>33</v>
      </c>
      <c r="M801" s="15" t="s">
        <v>60</v>
      </c>
      <c r="N801" s="17" t="s">
        <v>21</v>
      </c>
      <c r="O801" s="18" t="str">
        <f t="shared" si="84"/>
        <v>Active</v>
      </c>
      <c r="P801" s="19">
        <f t="shared" si="85"/>
        <v>1</v>
      </c>
      <c r="Q801" s="20">
        <f t="shared" si="86"/>
        <v>0</v>
      </c>
      <c r="R801" s="20">
        <f t="shared" si="87"/>
        <v>83685</v>
      </c>
      <c r="S801" s="19">
        <f t="shared" si="88"/>
        <v>1997</v>
      </c>
      <c r="T801" s="19">
        <f t="shared" si="89"/>
        <v>11</v>
      </c>
      <c r="U801" s="21" t="str">
        <f t="shared" si="90"/>
        <v>Thursday</v>
      </c>
    </row>
    <row r="802" spans="1:21" x14ac:dyDescent="0.2">
      <c r="A802" s="15" t="s">
        <v>594</v>
      </c>
      <c r="B802" s="15" t="s">
        <v>1670</v>
      </c>
      <c r="C802" s="15" t="s">
        <v>38</v>
      </c>
      <c r="D802" s="15" t="s">
        <v>27</v>
      </c>
      <c r="E802" s="15" t="s">
        <v>16</v>
      </c>
      <c r="F802" s="15" t="s">
        <v>28</v>
      </c>
      <c r="G802" s="15" t="s">
        <v>18</v>
      </c>
      <c r="H802" s="15">
        <v>48</v>
      </c>
      <c r="I802" s="17">
        <v>40435</v>
      </c>
      <c r="J802" s="15">
        <v>99335</v>
      </c>
      <c r="K802" s="15">
        <v>0</v>
      </c>
      <c r="L802" s="15" t="s">
        <v>19</v>
      </c>
      <c r="M802" s="15" t="s">
        <v>39</v>
      </c>
      <c r="N802" s="17" t="s">
        <v>21</v>
      </c>
      <c r="O802" s="18" t="str">
        <f t="shared" si="84"/>
        <v>Active</v>
      </c>
      <c r="P802" s="19">
        <f t="shared" si="85"/>
        <v>1</v>
      </c>
      <c r="Q802" s="20">
        <f t="shared" si="86"/>
        <v>0</v>
      </c>
      <c r="R802" s="20">
        <f t="shared" si="87"/>
        <v>99335</v>
      </c>
      <c r="S802" s="19">
        <f t="shared" si="88"/>
        <v>2010</v>
      </c>
      <c r="T802" s="19">
        <f t="shared" si="89"/>
        <v>38</v>
      </c>
      <c r="U802" s="21" t="str">
        <f t="shared" si="90"/>
        <v>Tuesday</v>
      </c>
    </row>
    <row r="803" spans="1:21" x14ac:dyDescent="0.2">
      <c r="A803" s="15" t="s">
        <v>1671</v>
      </c>
      <c r="B803" s="15" t="s">
        <v>1672</v>
      </c>
      <c r="C803" s="15" t="s">
        <v>61</v>
      </c>
      <c r="D803" s="15" t="s">
        <v>23</v>
      </c>
      <c r="E803" s="15" t="s">
        <v>36</v>
      </c>
      <c r="F803" s="15" t="s">
        <v>28</v>
      </c>
      <c r="G803" s="15" t="s">
        <v>18</v>
      </c>
      <c r="H803" s="15">
        <v>42</v>
      </c>
      <c r="I803" s="17">
        <v>41382</v>
      </c>
      <c r="J803" s="15">
        <v>131179</v>
      </c>
      <c r="K803" s="15">
        <v>0.15</v>
      </c>
      <c r="L803" s="15" t="s">
        <v>19</v>
      </c>
      <c r="M803" s="15" t="s">
        <v>29</v>
      </c>
      <c r="N803" s="17" t="s">
        <v>21</v>
      </c>
      <c r="O803" s="18" t="str">
        <f t="shared" si="84"/>
        <v>Active</v>
      </c>
      <c r="P803" s="19">
        <f t="shared" si="85"/>
        <v>1</v>
      </c>
      <c r="Q803" s="20">
        <f t="shared" si="86"/>
        <v>19676.849999999999</v>
      </c>
      <c r="R803" s="20">
        <f t="shared" si="87"/>
        <v>150855.85</v>
      </c>
      <c r="S803" s="19">
        <f t="shared" si="88"/>
        <v>2013</v>
      </c>
      <c r="T803" s="19">
        <f t="shared" si="89"/>
        <v>16</v>
      </c>
      <c r="U803" s="21" t="str">
        <f t="shared" si="90"/>
        <v>Thursday</v>
      </c>
    </row>
    <row r="804" spans="1:21" x14ac:dyDescent="0.2">
      <c r="A804" s="15" t="s">
        <v>1673</v>
      </c>
      <c r="B804" s="15" t="s">
        <v>1674</v>
      </c>
      <c r="C804" s="15" t="s">
        <v>56</v>
      </c>
      <c r="D804" s="15" t="s">
        <v>27</v>
      </c>
      <c r="E804" s="15" t="s">
        <v>44</v>
      </c>
      <c r="F804" s="15" t="s">
        <v>28</v>
      </c>
      <c r="G804" s="15" t="s">
        <v>24</v>
      </c>
      <c r="H804" s="15">
        <v>35</v>
      </c>
      <c r="I804" s="17">
        <v>42493</v>
      </c>
      <c r="J804" s="15">
        <v>73899</v>
      </c>
      <c r="K804" s="15">
        <v>0.05</v>
      </c>
      <c r="L804" s="15" t="s">
        <v>33</v>
      </c>
      <c r="M804" s="15" t="s">
        <v>34</v>
      </c>
      <c r="N804" s="17" t="s">
        <v>21</v>
      </c>
      <c r="O804" s="18" t="str">
        <f t="shared" si="84"/>
        <v>Active</v>
      </c>
      <c r="P804" s="19">
        <f t="shared" si="85"/>
        <v>1</v>
      </c>
      <c r="Q804" s="20">
        <f t="shared" si="86"/>
        <v>3694.9500000000003</v>
      </c>
      <c r="R804" s="20">
        <f t="shared" si="87"/>
        <v>77593.95</v>
      </c>
      <c r="S804" s="19">
        <f t="shared" si="88"/>
        <v>2016</v>
      </c>
      <c r="T804" s="19">
        <f t="shared" si="89"/>
        <v>19</v>
      </c>
      <c r="U804" s="21" t="str">
        <f t="shared" si="90"/>
        <v>Tuesday</v>
      </c>
    </row>
    <row r="805" spans="1:21" x14ac:dyDescent="0.2">
      <c r="A805" s="15" t="s">
        <v>1675</v>
      </c>
      <c r="B805" s="15" t="s">
        <v>1676</v>
      </c>
      <c r="C805" s="15" t="s">
        <v>14</v>
      </c>
      <c r="D805" s="15" t="s">
        <v>65</v>
      </c>
      <c r="E805" s="15" t="s">
        <v>36</v>
      </c>
      <c r="F805" s="15" t="s">
        <v>28</v>
      </c>
      <c r="G805" s="15" t="s">
        <v>24</v>
      </c>
      <c r="H805" s="15">
        <v>64</v>
      </c>
      <c r="I805" s="17">
        <v>41362</v>
      </c>
      <c r="J805" s="15">
        <v>252325</v>
      </c>
      <c r="K805" s="15">
        <v>0.4</v>
      </c>
      <c r="L805" s="15" t="s">
        <v>19</v>
      </c>
      <c r="M805" s="15" t="s">
        <v>29</v>
      </c>
      <c r="N805" s="17" t="s">
        <v>21</v>
      </c>
      <c r="O805" s="18" t="str">
        <f t="shared" si="84"/>
        <v>Active</v>
      </c>
      <c r="P805" s="19">
        <f t="shared" si="85"/>
        <v>1</v>
      </c>
      <c r="Q805" s="20">
        <f t="shared" si="86"/>
        <v>100930</v>
      </c>
      <c r="R805" s="20">
        <f t="shared" si="87"/>
        <v>353255</v>
      </c>
      <c r="S805" s="19">
        <f t="shared" si="88"/>
        <v>2013</v>
      </c>
      <c r="T805" s="19">
        <f t="shared" si="89"/>
        <v>13</v>
      </c>
      <c r="U805" s="21" t="str">
        <f t="shared" si="90"/>
        <v>Friday</v>
      </c>
    </row>
    <row r="806" spans="1:21" x14ac:dyDescent="0.2">
      <c r="A806" s="15" t="s">
        <v>290</v>
      </c>
      <c r="B806" s="15" t="s">
        <v>1677</v>
      </c>
      <c r="C806" s="15" t="s">
        <v>64</v>
      </c>
      <c r="D806" s="15" t="s">
        <v>15</v>
      </c>
      <c r="E806" s="15" t="s">
        <v>16</v>
      </c>
      <c r="F806" s="15" t="s">
        <v>17</v>
      </c>
      <c r="G806" s="15" t="s">
        <v>18</v>
      </c>
      <c r="H806" s="15">
        <v>30</v>
      </c>
      <c r="I806" s="17">
        <v>42068</v>
      </c>
      <c r="J806" s="15">
        <v>52697</v>
      </c>
      <c r="K806" s="15">
        <v>0</v>
      </c>
      <c r="L806" s="15" t="s">
        <v>19</v>
      </c>
      <c r="M806" s="15" t="s">
        <v>63</v>
      </c>
      <c r="N806" s="17" t="s">
        <v>21</v>
      </c>
      <c r="O806" s="18" t="str">
        <f t="shared" si="84"/>
        <v>Active</v>
      </c>
      <c r="P806" s="19">
        <f t="shared" si="85"/>
        <v>1</v>
      </c>
      <c r="Q806" s="20">
        <f t="shared" si="86"/>
        <v>0</v>
      </c>
      <c r="R806" s="20">
        <f t="shared" si="87"/>
        <v>52697</v>
      </c>
      <c r="S806" s="19">
        <f t="shared" si="88"/>
        <v>2015</v>
      </c>
      <c r="T806" s="19">
        <f t="shared" si="89"/>
        <v>10</v>
      </c>
      <c r="U806" s="21" t="str">
        <f t="shared" si="90"/>
        <v>Thursday</v>
      </c>
    </row>
    <row r="807" spans="1:21" x14ac:dyDescent="0.2">
      <c r="A807" s="15" t="s">
        <v>1611</v>
      </c>
      <c r="B807" s="15" t="s">
        <v>1678</v>
      </c>
      <c r="C807" s="15" t="s">
        <v>69</v>
      </c>
      <c r="D807" s="15" t="s">
        <v>31</v>
      </c>
      <c r="E807" s="15" t="s">
        <v>44</v>
      </c>
      <c r="F807" s="15" t="s">
        <v>17</v>
      </c>
      <c r="G807" s="15" t="s">
        <v>51</v>
      </c>
      <c r="H807" s="15">
        <v>29</v>
      </c>
      <c r="I807" s="17">
        <v>44099</v>
      </c>
      <c r="J807" s="15">
        <v>123588</v>
      </c>
      <c r="K807" s="15">
        <v>0</v>
      </c>
      <c r="L807" s="15" t="s">
        <v>52</v>
      </c>
      <c r="M807" s="15" t="s">
        <v>53</v>
      </c>
      <c r="N807" s="17" t="s">
        <v>21</v>
      </c>
      <c r="O807" s="18" t="str">
        <f t="shared" si="84"/>
        <v>Active</v>
      </c>
      <c r="P807" s="19">
        <f t="shared" si="85"/>
        <v>1</v>
      </c>
      <c r="Q807" s="20">
        <f t="shared" si="86"/>
        <v>0</v>
      </c>
      <c r="R807" s="20">
        <f t="shared" si="87"/>
        <v>123588</v>
      </c>
      <c r="S807" s="19">
        <f t="shared" si="88"/>
        <v>2020</v>
      </c>
      <c r="T807" s="19">
        <f t="shared" si="89"/>
        <v>39</v>
      </c>
      <c r="U807" s="21" t="str">
        <f t="shared" si="90"/>
        <v>Friday</v>
      </c>
    </row>
    <row r="808" spans="1:21" x14ac:dyDescent="0.2">
      <c r="A808" s="15" t="s">
        <v>1679</v>
      </c>
      <c r="B808" s="15" t="s">
        <v>1680</v>
      </c>
      <c r="C808" s="15" t="s">
        <v>14</v>
      </c>
      <c r="D808" s="15" t="s">
        <v>65</v>
      </c>
      <c r="E808" s="15" t="s">
        <v>32</v>
      </c>
      <c r="F808" s="15" t="s">
        <v>17</v>
      </c>
      <c r="G808" s="15" t="s">
        <v>24</v>
      </c>
      <c r="H808" s="15">
        <v>47</v>
      </c>
      <c r="I808" s="17">
        <v>44556</v>
      </c>
      <c r="J808" s="15">
        <v>243568</v>
      </c>
      <c r="K808" s="15">
        <v>0.33</v>
      </c>
      <c r="L808" s="15" t="s">
        <v>19</v>
      </c>
      <c r="M808" s="15" t="s">
        <v>25</v>
      </c>
      <c r="N808" s="17" t="s">
        <v>21</v>
      </c>
      <c r="O808" s="18" t="str">
        <f t="shared" si="84"/>
        <v>Active</v>
      </c>
      <c r="P808" s="19">
        <f t="shared" si="85"/>
        <v>1</v>
      </c>
      <c r="Q808" s="20">
        <f t="shared" si="86"/>
        <v>80377.440000000002</v>
      </c>
      <c r="R808" s="20">
        <f t="shared" si="87"/>
        <v>323945.44</v>
      </c>
      <c r="S808" s="19">
        <f t="shared" si="88"/>
        <v>2021</v>
      </c>
      <c r="T808" s="19">
        <f t="shared" si="89"/>
        <v>53</v>
      </c>
      <c r="U808" s="21" t="str">
        <f t="shared" si="90"/>
        <v>Sunday</v>
      </c>
    </row>
    <row r="809" spans="1:21" x14ac:dyDescent="0.2">
      <c r="A809" s="15" t="s">
        <v>1340</v>
      </c>
      <c r="B809" s="15" t="s">
        <v>1681</v>
      </c>
      <c r="C809" s="15" t="s">
        <v>40</v>
      </c>
      <c r="D809" s="15" t="s">
        <v>50</v>
      </c>
      <c r="E809" s="15" t="s">
        <v>16</v>
      </c>
      <c r="F809" s="15" t="s">
        <v>28</v>
      </c>
      <c r="G809" s="15" t="s">
        <v>24</v>
      </c>
      <c r="H809" s="15">
        <v>49</v>
      </c>
      <c r="I809" s="17">
        <v>37092</v>
      </c>
      <c r="J809" s="15">
        <v>199176</v>
      </c>
      <c r="K809" s="15">
        <v>0.24</v>
      </c>
      <c r="L809" s="15" t="s">
        <v>19</v>
      </c>
      <c r="M809" s="15" t="s">
        <v>39</v>
      </c>
      <c r="N809" s="17" t="s">
        <v>21</v>
      </c>
      <c r="O809" s="18" t="str">
        <f t="shared" si="84"/>
        <v>Active</v>
      </c>
      <c r="P809" s="19">
        <f t="shared" si="85"/>
        <v>1</v>
      </c>
      <c r="Q809" s="20">
        <f t="shared" si="86"/>
        <v>47802.239999999998</v>
      </c>
      <c r="R809" s="20">
        <f t="shared" si="87"/>
        <v>246978.24</v>
      </c>
      <c r="S809" s="19">
        <f t="shared" si="88"/>
        <v>2001</v>
      </c>
      <c r="T809" s="19">
        <f t="shared" si="89"/>
        <v>29</v>
      </c>
      <c r="U809" s="21" t="str">
        <f t="shared" si="90"/>
        <v>Friday</v>
      </c>
    </row>
    <row r="810" spans="1:21" x14ac:dyDescent="0.2">
      <c r="A810" s="15" t="s">
        <v>483</v>
      </c>
      <c r="B810" s="15" t="s">
        <v>1682</v>
      </c>
      <c r="C810" s="15" t="s">
        <v>55</v>
      </c>
      <c r="D810" s="15" t="s">
        <v>27</v>
      </c>
      <c r="E810" s="15" t="s">
        <v>44</v>
      </c>
      <c r="F810" s="15" t="s">
        <v>17</v>
      </c>
      <c r="G810" s="15" t="s">
        <v>24</v>
      </c>
      <c r="H810" s="15">
        <v>56</v>
      </c>
      <c r="I810" s="17">
        <v>35238</v>
      </c>
      <c r="J810" s="15">
        <v>82806</v>
      </c>
      <c r="K810" s="15">
        <v>0</v>
      </c>
      <c r="L810" s="15" t="s">
        <v>19</v>
      </c>
      <c r="M810" s="15" t="s">
        <v>63</v>
      </c>
      <c r="N810" s="17" t="s">
        <v>21</v>
      </c>
      <c r="O810" s="18" t="str">
        <f t="shared" si="84"/>
        <v>Active</v>
      </c>
      <c r="P810" s="19">
        <f t="shared" si="85"/>
        <v>1</v>
      </c>
      <c r="Q810" s="20">
        <f t="shared" si="86"/>
        <v>0</v>
      </c>
      <c r="R810" s="20">
        <f t="shared" si="87"/>
        <v>82806</v>
      </c>
      <c r="S810" s="19">
        <f t="shared" si="88"/>
        <v>1996</v>
      </c>
      <c r="T810" s="19">
        <f t="shared" si="89"/>
        <v>25</v>
      </c>
      <c r="U810" s="21" t="str">
        <f t="shared" si="90"/>
        <v>Saturday</v>
      </c>
    </row>
    <row r="811" spans="1:21" x14ac:dyDescent="0.2">
      <c r="A811" s="15" t="s">
        <v>1683</v>
      </c>
      <c r="B811" s="15" t="s">
        <v>1684</v>
      </c>
      <c r="C811" s="15" t="s">
        <v>40</v>
      </c>
      <c r="D811" s="15" t="s">
        <v>43</v>
      </c>
      <c r="E811" s="15" t="s">
        <v>44</v>
      </c>
      <c r="F811" s="15" t="s">
        <v>17</v>
      </c>
      <c r="G811" s="15" t="s">
        <v>24</v>
      </c>
      <c r="H811" s="15">
        <v>53</v>
      </c>
      <c r="I811" s="17">
        <v>35601</v>
      </c>
      <c r="J811" s="15">
        <v>164399</v>
      </c>
      <c r="K811" s="15">
        <v>0.25</v>
      </c>
      <c r="L811" s="15" t="s">
        <v>19</v>
      </c>
      <c r="M811" s="15" t="s">
        <v>63</v>
      </c>
      <c r="N811" s="17" t="s">
        <v>21</v>
      </c>
      <c r="O811" s="18" t="str">
        <f t="shared" si="84"/>
        <v>Active</v>
      </c>
      <c r="P811" s="19">
        <f t="shared" si="85"/>
        <v>1</v>
      </c>
      <c r="Q811" s="20">
        <f t="shared" si="86"/>
        <v>41099.75</v>
      </c>
      <c r="R811" s="20">
        <f t="shared" si="87"/>
        <v>205498.75</v>
      </c>
      <c r="S811" s="19">
        <f t="shared" si="88"/>
        <v>1997</v>
      </c>
      <c r="T811" s="19">
        <f t="shared" si="89"/>
        <v>25</v>
      </c>
      <c r="U811" s="21" t="str">
        <f t="shared" si="90"/>
        <v>Friday</v>
      </c>
    </row>
    <row r="812" spans="1:21" x14ac:dyDescent="0.2">
      <c r="A812" s="15" t="s">
        <v>215</v>
      </c>
      <c r="B812" s="15" t="s">
        <v>1685</v>
      </c>
      <c r="C812" s="15" t="s">
        <v>61</v>
      </c>
      <c r="D812" s="15" t="s">
        <v>23</v>
      </c>
      <c r="E812" s="15" t="s">
        <v>36</v>
      </c>
      <c r="F812" s="15" t="s">
        <v>17</v>
      </c>
      <c r="G812" s="15" t="s">
        <v>24</v>
      </c>
      <c r="H812" s="15">
        <v>32</v>
      </c>
      <c r="I812" s="17">
        <v>42839</v>
      </c>
      <c r="J812" s="15">
        <v>154956</v>
      </c>
      <c r="K812" s="15">
        <v>0.13</v>
      </c>
      <c r="L812" s="15" t="s">
        <v>19</v>
      </c>
      <c r="M812" s="15" t="s">
        <v>39</v>
      </c>
      <c r="N812" s="17" t="s">
        <v>21</v>
      </c>
      <c r="O812" s="18" t="str">
        <f t="shared" si="84"/>
        <v>Active</v>
      </c>
      <c r="P812" s="19">
        <f t="shared" si="85"/>
        <v>1</v>
      </c>
      <c r="Q812" s="20">
        <f t="shared" si="86"/>
        <v>20144.280000000002</v>
      </c>
      <c r="R812" s="20">
        <f t="shared" si="87"/>
        <v>175100.28</v>
      </c>
      <c r="S812" s="19">
        <f t="shared" si="88"/>
        <v>2017</v>
      </c>
      <c r="T812" s="19">
        <f t="shared" si="89"/>
        <v>15</v>
      </c>
      <c r="U812" s="21" t="str">
        <f t="shared" si="90"/>
        <v>Friday</v>
      </c>
    </row>
    <row r="813" spans="1:21" x14ac:dyDescent="0.2">
      <c r="A813" s="15" t="s">
        <v>1686</v>
      </c>
      <c r="B813" s="15" t="s">
        <v>1687</v>
      </c>
      <c r="C813" s="15" t="s">
        <v>61</v>
      </c>
      <c r="D813" s="15" t="s">
        <v>43</v>
      </c>
      <c r="E813" s="15" t="s">
        <v>36</v>
      </c>
      <c r="F813" s="15" t="s">
        <v>28</v>
      </c>
      <c r="G813" s="15" t="s">
        <v>24</v>
      </c>
      <c r="H813" s="15">
        <v>32</v>
      </c>
      <c r="I813" s="17">
        <v>42764</v>
      </c>
      <c r="J813" s="15">
        <v>143970</v>
      </c>
      <c r="K813" s="15">
        <v>0.12</v>
      </c>
      <c r="L813" s="15" t="s">
        <v>19</v>
      </c>
      <c r="M813" s="15" t="s">
        <v>63</v>
      </c>
      <c r="N813" s="17">
        <v>43078</v>
      </c>
      <c r="O813" s="18" t="str">
        <f t="shared" si="84"/>
        <v>Non-Active</v>
      </c>
      <c r="P813" s="19">
        <f t="shared" si="85"/>
        <v>0</v>
      </c>
      <c r="Q813" s="20">
        <f t="shared" si="86"/>
        <v>17276.399999999998</v>
      </c>
      <c r="R813" s="20">
        <f t="shared" si="87"/>
        <v>161246.39999999999</v>
      </c>
      <c r="S813" s="19">
        <f t="shared" si="88"/>
        <v>2017</v>
      </c>
      <c r="T813" s="19">
        <f t="shared" si="89"/>
        <v>5</v>
      </c>
      <c r="U813" s="21" t="str">
        <f t="shared" si="90"/>
        <v>Sunday</v>
      </c>
    </row>
    <row r="814" spans="1:21" x14ac:dyDescent="0.2">
      <c r="A814" s="15" t="s">
        <v>314</v>
      </c>
      <c r="B814" s="15" t="s">
        <v>1688</v>
      </c>
      <c r="C814" s="15" t="s">
        <v>40</v>
      </c>
      <c r="D814" s="15" t="s">
        <v>50</v>
      </c>
      <c r="E814" s="15" t="s">
        <v>32</v>
      </c>
      <c r="F814" s="15" t="s">
        <v>28</v>
      </c>
      <c r="G814" s="15" t="s">
        <v>51</v>
      </c>
      <c r="H814" s="15">
        <v>52</v>
      </c>
      <c r="I814" s="17">
        <v>44099</v>
      </c>
      <c r="J814" s="15">
        <v>163143</v>
      </c>
      <c r="K814" s="15">
        <v>0.28000000000000003</v>
      </c>
      <c r="L814" s="15" t="s">
        <v>52</v>
      </c>
      <c r="M814" s="15" t="s">
        <v>53</v>
      </c>
      <c r="N814" s="17" t="s">
        <v>21</v>
      </c>
      <c r="O814" s="18" t="str">
        <f t="shared" si="84"/>
        <v>Active</v>
      </c>
      <c r="P814" s="19">
        <f t="shared" si="85"/>
        <v>1</v>
      </c>
      <c r="Q814" s="20">
        <f t="shared" si="86"/>
        <v>45680.04</v>
      </c>
      <c r="R814" s="20">
        <f t="shared" si="87"/>
        <v>208823.04000000001</v>
      </c>
      <c r="S814" s="19">
        <f t="shared" si="88"/>
        <v>2020</v>
      </c>
      <c r="T814" s="19">
        <f t="shared" si="89"/>
        <v>39</v>
      </c>
      <c r="U814" s="21" t="str">
        <f t="shared" si="90"/>
        <v>Friday</v>
      </c>
    </row>
    <row r="815" spans="1:21" x14ac:dyDescent="0.2">
      <c r="A815" s="15" t="s">
        <v>1689</v>
      </c>
      <c r="B815" s="15" t="s">
        <v>1690</v>
      </c>
      <c r="C815" s="15" t="s">
        <v>42</v>
      </c>
      <c r="D815" s="15" t="s">
        <v>65</v>
      </c>
      <c r="E815" s="15" t="s">
        <v>44</v>
      </c>
      <c r="F815" s="15" t="s">
        <v>17</v>
      </c>
      <c r="G815" s="15" t="s">
        <v>18</v>
      </c>
      <c r="H815" s="15">
        <v>38</v>
      </c>
      <c r="I815" s="17">
        <v>44036</v>
      </c>
      <c r="J815" s="15">
        <v>89390</v>
      </c>
      <c r="K815" s="15">
        <v>0</v>
      </c>
      <c r="L815" s="15" t="s">
        <v>19</v>
      </c>
      <c r="M815" s="15" t="s">
        <v>63</v>
      </c>
      <c r="N815" s="17" t="s">
        <v>21</v>
      </c>
      <c r="O815" s="18" t="str">
        <f t="shared" si="84"/>
        <v>Active</v>
      </c>
      <c r="P815" s="19">
        <f t="shared" si="85"/>
        <v>1</v>
      </c>
      <c r="Q815" s="20">
        <f t="shared" si="86"/>
        <v>0</v>
      </c>
      <c r="R815" s="20">
        <f t="shared" si="87"/>
        <v>89390</v>
      </c>
      <c r="S815" s="19">
        <f t="shared" si="88"/>
        <v>2020</v>
      </c>
      <c r="T815" s="19">
        <f t="shared" si="89"/>
        <v>30</v>
      </c>
      <c r="U815" s="21" t="str">
        <f t="shared" si="90"/>
        <v>Friday</v>
      </c>
    </row>
    <row r="816" spans="1:21" x14ac:dyDescent="0.2">
      <c r="A816" s="15" t="s">
        <v>1691</v>
      </c>
      <c r="B816" s="15" t="s">
        <v>1692</v>
      </c>
      <c r="C816" s="15" t="s">
        <v>71</v>
      </c>
      <c r="D816" s="15" t="s">
        <v>27</v>
      </c>
      <c r="E816" s="15" t="s">
        <v>36</v>
      </c>
      <c r="F816" s="15" t="s">
        <v>28</v>
      </c>
      <c r="G816" s="15" t="s">
        <v>18</v>
      </c>
      <c r="H816" s="15">
        <v>41</v>
      </c>
      <c r="I816" s="17">
        <v>43013</v>
      </c>
      <c r="J816" s="15">
        <v>67468</v>
      </c>
      <c r="K816" s="15">
        <v>0</v>
      </c>
      <c r="L816" s="15" t="s">
        <v>19</v>
      </c>
      <c r="M816" s="15" t="s">
        <v>45</v>
      </c>
      <c r="N816" s="17" t="s">
        <v>21</v>
      </c>
      <c r="O816" s="18" t="str">
        <f t="shared" si="84"/>
        <v>Active</v>
      </c>
      <c r="P816" s="19">
        <f t="shared" si="85"/>
        <v>1</v>
      </c>
      <c r="Q816" s="20">
        <f t="shared" si="86"/>
        <v>0</v>
      </c>
      <c r="R816" s="20">
        <f t="shared" si="87"/>
        <v>67468</v>
      </c>
      <c r="S816" s="19">
        <f t="shared" si="88"/>
        <v>2017</v>
      </c>
      <c r="T816" s="19">
        <f t="shared" si="89"/>
        <v>40</v>
      </c>
      <c r="U816" s="21" t="str">
        <f t="shared" si="90"/>
        <v>Thursday</v>
      </c>
    </row>
    <row r="817" spans="1:21" x14ac:dyDescent="0.2">
      <c r="A817" s="15" t="s">
        <v>1693</v>
      </c>
      <c r="B817" s="15" t="s">
        <v>1694</v>
      </c>
      <c r="C817" s="15" t="s">
        <v>97</v>
      </c>
      <c r="D817" s="15" t="s">
        <v>31</v>
      </c>
      <c r="E817" s="15" t="s">
        <v>36</v>
      </c>
      <c r="F817" s="15" t="s">
        <v>17</v>
      </c>
      <c r="G817" s="15" t="s">
        <v>51</v>
      </c>
      <c r="H817" s="15">
        <v>49</v>
      </c>
      <c r="I817" s="17">
        <v>42441</v>
      </c>
      <c r="J817" s="15">
        <v>100810</v>
      </c>
      <c r="K817" s="15">
        <v>0.12</v>
      </c>
      <c r="L817" s="15" t="s">
        <v>52</v>
      </c>
      <c r="M817" s="15" t="s">
        <v>66</v>
      </c>
      <c r="N817" s="17" t="s">
        <v>21</v>
      </c>
      <c r="O817" s="18" t="str">
        <f t="shared" si="84"/>
        <v>Active</v>
      </c>
      <c r="P817" s="19">
        <f t="shared" si="85"/>
        <v>1</v>
      </c>
      <c r="Q817" s="20">
        <f t="shared" si="86"/>
        <v>12097.199999999999</v>
      </c>
      <c r="R817" s="20">
        <f t="shared" si="87"/>
        <v>112907.2</v>
      </c>
      <c r="S817" s="19">
        <f t="shared" si="88"/>
        <v>2016</v>
      </c>
      <c r="T817" s="19">
        <f t="shared" si="89"/>
        <v>11</v>
      </c>
      <c r="U817" s="21" t="str">
        <f t="shared" si="90"/>
        <v>Saturday</v>
      </c>
    </row>
    <row r="818" spans="1:21" x14ac:dyDescent="0.2">
      <c r="A818" s="15" t="s">
        <v>1695</v>
      </c>
      <c r="B818" s="15" t="s">
        <v>1696</v>
      </c>
      <c r="C818" s="15" t="s">
        <v>42</v>
      </c>
      <c r="D818" s="15" t="s">
        <v>15</v>
      </c>
      <c r="E818" s="15" t="s">
        <v>36</v>
      </c>
      <c r="F818" s="15" t="s">
        <v>17</v>
      </c>
      <c r="G818" s="15" t="s">
        <v>24</v>
      </c>
      <c r="H818" s="15">
        <v>35</v>
      </c>
      <c r="I818" s="17">
        <v>43542</v>
      </c>
      <c r="J818" s="15">
        <v>74779</v>
      </c>
      <c r="K818" s="15">
        <v>0</v>
      </c>
      <c r="L818" s="15" t="s">
        <v>19</v>
      </c>
      <c r="M818" s="15" t="s">
        <v>39</v>
      </c>
      <c r="N818" s="17" t="s">
        <v>21</v>
      </c>
      <c r="O818" s="18" t="str">
        <f t="shared" si="84"/>
        <v>Active</v>
      </c>
      <c r="P818" s="19">
        <f t="shared" si="85"/>
        <v>1</v>
      </c>
      <c r="Q818" s="20">
        <f t="shared" si="86"/>
        <v>0</v>
      </c>
      <c r="R818" s="20">
        <f t="shared" si="87"/>
        <v>74779</v>
      </c>
      <c r="S818" s="19">
        <f t="shared" si="88"/>
        <v>2019</v>
      </c>
      <c r="T818" s="19">
        <f t="shared" si="89"/>
        <v>12</v>
      </c>
      <c r="U818" s="21" t="str">
        <f t="shared" si="90"/>
        <v>Monday</v>
      </c>
    </row>
    <row r="819" spans="1:21" x14ac:dyDescent="0.2">
      <c r="A819" s="15" t="s">
        <v>878</v>
      </c>
      <c r="B819" s="15" t="s">
        <v>1697</v>
      </c>
      <c r="C819" s="15" t="s">
        <v>35</v>
      </c>
      <c r="D819" s="15" t="s">
        <v>27</v>
      </c>
      <c r="E819" s="15" t="s">
        <v>32</v>
      </c>
      <c r="F819" s="15" t="s">
        <v>17</v>
      </c>
      <c r="G819" s="15" t="s">
        <v>24</v>
      </c>
      <c r="H819" s="15">
        <v>29</v>
      </c>
      <c r="I819" s="17">
        <v>43048</v>
      </c>
      <c r="J819" s="15">
        <v>63985</v>
      </c>
      <c r="K819" s="15">
        <v>0</v>
      </c>
      <c r="L819" s="15" t="s">
        <v>19</v>
      </c>
      <c r="M819" s="15" t="s">
        <v>45</v>
      </c>
      <c r="N819" s="17" t="s">
        <v>21</v>
      </c>
      <c r="O819" s="18" t="str">
        <f t="shared" si="84"/>
        <v>Active</v>
      </c>
      <c r="P819" s="19">
        <f t="shared" si="85"/>
        <v>1</v>
      </c>
      <c r="Q819" s="20">
        <f t="shared" si="86"/>
        <v>0</v>
      </c>
      <c r="R819" s="20">
        <f t="shared" si="87"/>
        <v>63985</v>
      </c>
      <c r="S819" s="19">
        <f t="shared" si="88"/>
        <v>2017</v>
      </c>
      <c r="T819" s="19">
        <f t="shared" si="89"/>
        <v>45</v>
      </c>
      <c r="U819" s="21" t="str">
        <f t="shared" si="90"/>
        <v>Thursday</v>
      </c>
    </row>
    <row r="820" spans="1:21" x14ac:dyDescent="0.2">
      <c r="A820" s="15" t="s">
        <v>1698</v>
      </c>
      <c r="B820" s="15" t="s">
        <v>1699</v>
      </c>
      <c r="C820" s="15" t="s">
        <v>88</v>
      </c>
      <c r="D820" s="15" t="s">
        <v>27</v>
      </c>
      <c r="E820" s="15" t="s">
        <v>36</v>
      </c>
      <c r="F820" s="15" t="s">
        <v>17</v>
      </c>
      <c r="G820" s="15" t="s">
        <v>18</v>
      </c>
      <c r="H820" s="15">
        <v>64</v>
      </c>
      <c r="I820" s="17">
        <v>38176</v>
      </c>
      <c r="J820" s="15">
        <v>77903</v>
      </c>
      <c r="K820" s="15">
        <v>0</v>
      </c>
      <c r="L820" s="15" t="s">
        <v>19</v>
      </c>
      <c r="M820" s="15" t="s">
        <v>63</v>
      </c>
      <c r="N820" s="17" t="s">
        <v>21</v>
      </c>
      <c r="O820" s="18" t="str">
        <f t="shared" si="84"/>
        <v>Active</v>
      </c>
      <c r="P820" s="19">
        <f t="shared" si="85"/>
        <v>1</v>
      </c>
      <c r="Q820" s="20">
        <f t="shared" si="86"/>
        <v>0</v>
      </c>
      <c r="R820" s="20">
        <f t="shared" si="87"/>
        <v>77903</v>
      </c>
      <c r="S820" s="19">
        <f t="shared" si="88"/>
        <v>2004</v>
      </c>
      <c r="T820" s="19">
        <f t="shared" si="89"/>
        <v>28</v>
      </c>
      <c r="U820" s="21" t="str">
        <f t="shared" si="90"/>
        <v>Thursday</v>
      </c>
    </row>
    <row r="821" spans="1:21" x14ac:dyDescent="0.2">
      <c r="A821" s="15" t="s">
        <v>1700</v>
      </c>
      <c r="B821" s="15" t="s">
        <v>1701</v>
      </c>
      <c r="C821" s="15" t="s">
        <v>40</v>
      </c>
      <c r="D821" s="15" t="s">
        <v>43</v>
      </c>
      <c r="E821" s="15" t="s">
        <v>32</v>
      </c>
      <c r="F821" s="15" t="s">
        <v>28</v>
      </c>
      <c r="G821" s="15" t="s">
        <v>18</v>
      </c>
      <c r="H821" s="15">
        <v>33</v>
      </c>
      <c r="I821" s="17">
        <v>42898</v>
      </c>
      <c r="J821" s="15">
        <v>164396</v>
      </c>
      <c r="K821" s="15">
        <v>0.28999999999999998</v>
      </c>
      <c r="L821" s="15" t="s">
        <v>19</v>
      </c>
      <c r="M821" s="15" t="s">
        <v>29</v>
      </c>
      <c r="N821" s="17" t="s">
        <v>21</v>
      </c>
      <c r="O821" s="18" t="str">
        <f t="shared" si="84"/>
        <v>Active</v>
      </c>
      <c r="P821" s="19">
        <f t="shared" si="85"/>
        <v>1</v>
      </c>
      <c r="Q821" s="20">
        <f t="shared" si="86"/>
        <v>47674.84</v>
      </c>
      <c r="R821" s="20">
        <f t="shared" si="87"/>
        <v>212070.84</v>
      </c>
      <c r="S821" s="19">
        <f t="shared" si="88"/>
        <v>2017</v>
      </c>
      <c r="T821" s="19">
        <f t="shared" si="89"/>
        <v>24</v>
      </c>
      <c r="U821" s="21" t="str">
        <f t="shared" si="90"/>
        <v>Monday</v>
      </c>
    </row>
    <row r="822" spans="1:21" x14ac:dyDescent="0.2">
      <c r="A822" s="15" t="s">
        <v>261</v>
      </c>
      <c r="B822" s="15" t="s">
        <v>1702</v>
      </c>
      <c r="C822" s="15" t="s">
        <v>91</v>
      </c>
      <c r="D822" s="15" t="s">
        <v>27</v>
      </c>
      <c r="E822" s="15" t="s">
        <v>32</v>
      </c>
      <c r="F822" s="15" t="s">
        <v>28</v>
      </c>
      <c r="G822" s="15" t="s">
        <v>24</v>
      </c>
      <c r="H822" s="15">
        <v>29</v>
      </c>
      <c r="I822" s="17">
        <v>44375</v>
      </c>
      <c r="J822" s="15">
        <v>71234</v>
      </c>
      <c r="K822" s="15">
        <v>0</v>
      </c>
      <c r="L822" s="15" t="s">
        <v>19</v>
      </c>
      <c r="M822" s="15" t="s">
        <v>63</v>
      </c>
      <c r="N822" s="17" t="s">
        <v>21</v>
      </c>
      <c r="O822" s="18" t="str">
        <f t="shared" si="84"/>
        <v>Active</v>
      </c>
      <c r="P822" s="19">
        <f t="shared" si="85"/>
        <v>1</v>
      </c>
      <c r="Q822" s="20">
        <f t="shared" si="86"/>
        <v>0</v>
      </c>
      <c r="R822" s="20">
        <f t="shared" si="87"/>
        <v>71234</v>
      </c>
      <c r="S822" s="19">
        <f t="shared" si="88"/>
        <v>2021</v>
      </c>
      <c r="T822" s="19">
        <f t="shared" si="89"/>
        <v>27</v>
      </c>
      <c r="U822" s="21" t="str">
        <f t="shared" si="90"/>
        <v>Monday</v>
      </c>
    </row>
    <row r="823" spans="1:21" x14ac:dyDescent="0.2">
      <c r="A823" s="15" t="s">
        <v>200</v>
      </c>
      <c r="B823" s="15" t="s">
        <v>1703</v>
      </c>
      <c r="C823" s="15" t="s">
        <v>62</v>
      </c>
      <c r="D823" s="15" t="s">
        <v>15</v>
      </c>
      <c r="E823" s="15" t="s">
        <v>32</v>
      </c>
      <c r="F823" s="15" t="s">
        <v>28</v>
      </c>
      <c r="G823" s="15" t="s">
        <v>24</v>
      </c>
      <c r="H823" s="15">
        <v>63</v>
      </c>
      <c r="I823" s="17">
        <v>38096</v>
      </c>
      <c r="J823" s="15">
        <v>122487</v>
      </c>
      <c r="K823" s="15">
        <v>0.08</v>
      </c>
      <c r="L823" s="15" t="s">
        <v>33</v>
      </c>
      <c r="M823" s="15" t="s">
        <v>74</v>
      </c>
      <c r="N823" s="17" t="s">
        <v>21</v>
      </c>
      <c r="O823" s="18" t="str">
        <f t="shared" si="84"/>
        <v>Active</v>
      </c>
      <c r="P823" s="19">
        <f t="shared" si="85"/>
        <v>1</v>
      </c>
      <c r="Q823" s="20">
        <f t="shared" si="86"/>
        <v>9798.9600000000009</v>
      </c>
      <c r="R823" s="20">
        <f t="shared" si="87"/>
        <v>132285.96</v>
      </c>
      <c r="S823" s="19">
        <f t="shared" si="88"/>
        <v>2004</v>
      </c>
      <c r="T823" s="19">
        <f t="shared" si="89"/>
        <v>17</v>
      </c>
      <c r="U823" s="21" t="str">
        <f t="shared" si="90"/>
        <v>Monday</v>
      </c>
    </row>
    <row r="824" spans="1:21" x14ac:dyDescent="0.2">
      <c r="A824" s="15" t="s">
        <v>1704</v>
      </c>
      <c r="B824" s="15" t="s">
        <v>1705</v>
      </c>
      <c r="C824" s="15" t="s">
        <v>62</v>
      </c>
      <c r="D824" s="15" t="s">
        <v>23</v>
      </c>
      <c r="E824" s="15" t="s">
        <v>44</v>
      </c>
      <c r="F824" s="15" t="s">
        <v>17</v>
      </c>
      <c r="G824" s="15" t="s">
        <v>24</v>
      </c>
      <c r="H824" s="15">
        <v>32</v>
      </c>
      <c r="I824" s="17">
        <v>42738</v>
      </c>
      <c r="J824" s="15">
        <v>101870</v>
      </c>
      <c r="K824" s="15">
        <v>0.1</v>
      </c>
      <c r="L824" s="15" t="s">
        <v>19</v>
      </c>
      <c r="M824" s="15" t="s">
        <v>39</v>
      </c>
      <c r="N824" s="17" t="s">
        <v>21</v>
      </c>
      <c r="O824" s="18" t="str">
        <f t="shared" si="84"/>
        <v>Active</v>
      </c>
      <c r="P824" s="19">
        <f t="shared" si="85"/>
        <v>1</v>
      </c>
      <c r="Q824" s="20">
        <f t="shared" si="86"/>
        <v>10187</v>
      </c>
      <c r="R824" s="20">
        <f t="shared" si="87"/>
        <v>112057</v>
      </c>
      <c r="S824" s="19">
        <f t="shared" si="88"/>
        <v>2017</v>
      </c>
      <c r="T824" s="19">
        <f t="shared" si="89"/>
        <v>1</v>
      </c>
      <c r="U824" s="21" t="str">
        <f t="shared" si="90"/>
        <v>Tuesday</v>
      </c>
    </row>
    <row r="825" spans="1:21" x14ac:dyDescent="0.2">
      <c r="A825" s="15" t="s">
        <v>242</v>
      </c>
      <c r="B825" s="15" t="s">
        <v>1706</v>
      </c>
      <c r="C825" s="15" t="s">
        <v>76</v>
      </c>
      <c r="D825" s="15" t="s">
        <v>27</v>
      </c>
      <c r="E825" s="15" t="s">
        <v>16</v>
      </c>
      <c r="F825" s="15" t="s">
        <v>28</v>
      </c>
      <c r="G825" s="15" t="s">
        <v>51</v>
      </c>
      <c r="H825" s="15">
        <v>64</v>
      </c>
      <c r="I825" s="17">
        <v>44009</v>
      </c>
      <c r="J825" s="15">
        <v>40316</v>
      </c>
      <c r="K825" s="15">
        <v>0</v>
      </c>
      <c r="L825" s="15" t="s">
        <v>52</v>
      </c>
      <c r="M825" s="15" t="s">
        <v>81</v>
      </c>
      <c r="N825" s="17" t="s">
        <v>21</v>
      </c>
      <c r="O825" s="18" t="str">
        <f t="shared" si="84"/>
        <v>Active</v>
      </c>
      <c r="P825" s="19">
        <f t="shared" si="85"/>
        <v>1</v>
      </c>
      <c r="Q825" s="20">
        <f t="shared" si="86"/>
        <v>0</v>
      </c>
      <c r="R825" s="20">
        <f t="shared" si="87"/>
        <v>40316</v>
      </c>
      <c r="S825" s="19">
        <f t="shared" si="88"/>
        <v>2020</v>
      </c>
      <c r="T825" s="19">
        <f t="shared" si="89"/>
        <v>26</v>
      </c>
      <c r="U825" s="21" t="str">
        <f t="shared" si="90"/>
        <v>Saturday</v>
      </c>
    </row>
    <row r="826" spans="1:21" x14ac:dyDescent="0.2">
      <c r="A826" s="15" t="s">
        <v>223</v>
      </c>
      <c r="B826" s="15" t="s">
        <v>1707</v>
      </c>
      <c r="C826" s="15" t="s">
        <v>62</v>
      </c>
      <c r="D826" s="15" t="s">
        <v>27</v>
      </c>
      <c r="E826" s="15" t="s">
        <v>16</v>
      </c>
      <c r="F826" s="15" t="s">
        <v>17</v>
      </c>
      <c r="G826" s="15" t="s">
        <v>24</v>
      </c>
      <c r="H826" s="15">
        <v>55</v>
      </c>
      <c r="I826" s="17">
        <v>38391</v>
      </c>
      <c r="J826" s="15">
        <v>115145</v>
      </c>
      <c r="K826" s="15">
        <v>0.05</v>
      </c>
      <c r="L826" s="15" t="s">
        <v>33</v>
      </c>
      <c r="M826" s="15" t="s">
        <v>80</v>
      </c>
      <c r="N826" s="17" t="s">
        <v>21</v>
      </c>
      <c r="O826" s="18" t="str">
        <f t="shared" si="84"/>
        <v>Active</v>
      </c>
      <c r="P826" s="19">
        <f t="shared" si="85"/>
        <v>1</v>
      </c>
      <c r="Q826" s="20">
        <f t="shared" si="86"/>
        <v>5757.25</v>
      </c>
      <c r="R826" s="20">
        <f t="shared" si="87"/>
        <v>120902.25</v>
      </c>
      <c r="S826" s="19">
        <f t="shared" si="88"/>
        <v>2005</v>
      </c>
      <c r="T826" s="19">
        <f t="shared" si="89"/>
        <v>7</v>
      </c>
      <c r="U826" s="21" t="str">
        <f t="shared" si="90"/>
        <v>Tuesday</v>
      </c>
    </row>
    <row r="827" spans="1:21" x14ac:dyDescent="0.2">
      <c r="A827" s="15" t="s">
        <v>1708</v>
      </c>
      <c r="B827" s="15" t="s">
        <v>1709</v>
      </c>
      <c r="C827" s="15" t="s">
        <v>38</v>
      </c>
      <c r="D827" s="15" t="s">
        <v>27</v>
      </c>
      <c r="E827" s="15" t="s">
        <v>36</v>
      </c>
      <c r="F827" s="15" t="s">
        <v>17</v>
      </c>
      <c r="G827" s="15" t="s">
        <v>51</v>
      </c>
      <c r="H827" s="15">
        <v>43</v>
      </c>
      <c r="I827" s="17">
        <v>39885</v>
      </c>
      <c r="J827" s="15">
        <v>62335</v>
      </c>
      <c r="K827" s="15">
        <v>0</v>
      </c>
      <c r="L827" s="15" t="s">
        <v>52</v>
      </c>
      <c r="M827" s="15" t="s">
        <v>81</v>
      </c>
      <c r="N827" s="17" t="s">
        <v>21</v>
      </c>
      <c r="O827" s="18" t="str">
        <f t="shared" si="84"/>
        <v>Active</v>
      </c>
      <c r="P827" s="19">
        <f t="shared" si="85"/>
        <v>1</v>
      </c>
      <c r="Q827" s="20">
        <f t="shared" si="86"/>
        <v>0</v>
      </c>
      <c r="R827" s="20">
        <f t="shared" si="87"/>
        <v>62335</v>
      </c>
      <c r="S827" s="19">
        <f t="shared" si="88"/>
        <v>2009</v>
      </c>
      <c r="T827" s="19">
        <f t="shared" si="89"/>
        <v>11</v>
      </c>
      <c r="U827" s="21" t="str">
        <f t="shared" si="90"/>
        <v>Friday</v>
      </c>
    </row>
    <row r="828" spans="1:21" x14ac:dyDescent="0.2">
      <c r="A828" s="15" t="s">
        <v>161</v>
      </c>
      <c r="B828" s="15" t="s">
        <v>1710</v>
      </c>
      <c r="C828" s="15" t="s">
        <v>68</v>
      </c>
      <c r="D828" s="15" t="s">
        <v>15</v>
      </c>
      <c r="E828" s="15" t="s">
        <v>36</v>
      </c>
      <c r="F828" s="15" t="s">
        <v>28</v>
      </c>
      <c r="G828" s="15" t="s">
        <v>24</v>
      </c>
      <c r="H828" s="15">
        <v>56</v>
      </c>
      <c r="I828" s="17">
        <v>38847</v>
      </c>
      <c r="J828" s="15">
        <v>41561</v>
      </c>
      <c r="K828" s="15">
        <v>0</v>
      </c>
      <c r="L828" s="15" t="s">
        <v>19</v>
      </c>
      <c r="M828" s="15" t="s">
        <v>25</v>
      </c>
      <c r="N828" s="17" t="s">
        <v>21</v>
      </c>
      <c r="O828" s="18" t="str">
        <f t="shared" si="84"/>
        <v>Active</v>
      </c>
      <c r="P828" s="19">
        <f t="shared" si="85"/>
        <v>1</v>
      </c>
      <c r="Q828" s="20">
        <f t="shared" si="86"/>
        <v>0</v>
      </c>
      <c r="R828" s="20">
        <f t="shared" si="87"/>
        <v>41561</v>
      </c>
      <c r="S828" s="19">
        <f t="shared" si="88"/>
        <v>2006</v>
      </c>
      <c r="T828" s="19">
        <f t="shared" si="89"/>
        <v>19</v>
      </c>
      <c r="U828" s="21" t="str">
        <f t="shared" si="90"/>
        <v>Wednesday</v>
      </c>
    </row>
    <row r="829" spans="1:21" x14ac:dyDescent="0.2">
      <c r="A829" s="15" t="s">
        <v>1711</v>
      </c>
      <c r="B829" s="15" t="s">
        <v>1712</v>
      </c>
      <c r="C829" s="15" t="s">
        <v>61</v>
      </c>
      <c r="D829" s="15" t="s">
        <v>15</v>
      </c>
      <c r="E829" s="15" t="s">
        <v>44</v>
      </c>
      <c r="F829" s="15" t="s">
        <v>17</v>
      </c>
      <c r="G829" s="15" t="s">
        <v>24</v>
      </c>
      <c r="H829" s="15">
        <v>37</v>
      </c>
      <c r="I829" s="17">
        <v>40657</v>
      </c>
      <c r="J829" s="15">
        <v>131183</v>
      </c>
      <c r="K829" s="15">
        <v>0.14000000000000001</v>
      </c>
      <c r="L829" s="15" t="s">
        <v>33</v>
      </c>
      <c r="M829" s="15" t="s">
        <v>74</v>
      </c>
      <c r="N829" s="17">
        <v>42445</v>
      </c>
      <c r="O829" s="18" t="str">
        <f t="shared" si="84"/>
        <v>Non-Active</v>
      </c>
      <c r="P829" s="19">
        <f t="shared" si="85"/>
        <v>0</v>
      </c>
      <c r="Q829" s="20">
        <f t="shared" si="86"/>
        <v>18365.620000000003</v>
      </c>
      <c r="R829" s="20">
        <f t="shared" si="87"/>
        <v>149548.62</v>
      </c>
      <c r="S829" s="19">
        <f t="shared" si="88"/>
        <v>2011</v>
      </c>
      <c r="T829" s="19">
        <f t="shared" si="89"/>
        <v>18</v>
      </c>
      <c r="U829" s="21" t="str">
        <f t="shared" si="90"/>
        <v>Sunday</v>
      </c>
    </row>
    <row r="830" spans="1:21" x14ac:dyDescent="0.2">
      <c r="A830" s="15" t="s">
        <v>1115</v>
      </c>
      <c r="B830" s="15" t="s">
        <v>1713</v>
      </c>
      <c r="C830" s="15" t="s">
        <v>55</v>
      </c>
      <c r="D830" s="15" t="s">
        <v>27</v>
      </c>
      <c r="E830" s="15" t="s">
        <v>36</v>
      </c>
      <c r="F830" s="15" t="s">
        <v>17</v>
      </c>
      <c r="G830" s="15" t="s">
        <v>24</v>
      </c>
      <c r="H830" s="15">
        <v>45</v>
      </c>
      <c r="I830" s="17">
        <v>37445</v>
      </c>
      <c r="J830" s="15">
        <v>92655</v>
      </c>
      <c r="K830" s="15">
        <v>0</v>
      </c>
      <c r="L830" s="15" t="s">
        <v>33</v>
      </c>
      <c r="M830" s="15" t="s">
        <v>34</v>
      </c>
      <c r="N830" s="17" t="s">
        <v>21</v>
      </c>
      <c r="O830" s="18" t="str">
        <f t="shared" si="84"/>
        <v>Active</v>
      </c>
      <c r="P830" s="19">
        <f t="shared" si="85"/>
        <v>1</v>
      </c>
      <c r="Q830" s="20">
        <f t="shared" si="86"/>
        <v>0</v>
      </c>
      <c r="R830" s="20">
        <f t="shared" si="87"/>
        <v>92655</v>
      </c>
      <c r="S830" s="19">
        <f t="shared" si="88"/>
        <v>2002</v>
      </c>
      <c r="T830" s="19">
        <f t="shared" si="89"/>
        <v>28</v>
      </c>
      <c r="U830" s="21" t="str">
        <f t="shared" si="90"/>
        <v>Monday</v>
      </c>
    </row>
    <row r="831" spans="1:21" x14ac:dyDescent="0.2">
      <c r="A831" s="15" t="s">
        <v>1577</v>
      </c>
      <c r="B831" s="15" t="s">
        <v>1714</v>
      </c>
      <c r="C831" s="15" t="s">
        <v>61</v>
      </c>
      <c r="D831" s="15" t="s">
        <v>50</v>
      </c>
      <c r="E831" s="15" t="s">
        <v>36</v>
      </c>
      <c r="F831" s="15" t="s">
        <v>17</v>
      </c>
      <c r="G831" s="15" t="s">
        <v>51</v>
      </c>
      <c r="H831" s="15">
        <v>49</v>
      </c>
      <c r="I831" s="17">
        <v>35157</v>
      </c>
      <c r="J831" s="15">
        <v>157057</v>
      </c>
      <c r="K831" s="15">
        <v>0.12</v>
      </c>
      <c r="L831" s="15" t="s">
        <v>19</v>
      </c>
      <c r="M831" s="15" t="s">
        <v>45</v>
      </c>
      <c r="N831" s="17" t="s">
        <v>21</v>
      </c>
      <c r="O831" s="18" t="str">
        <f t="shared" si="84"/>
        <v>Active</v>
      </c>
      <c r="P831" s="19">
        <f t="shared" si="85"/>
        <v>1</v>
      </c>
      <c r="Q831" s="20">
        <f t="shared" si="86"/>
        <v>18846.84</v>
      </c>
      <c r="R831" s="20">
        <f t="shared" si="87"/>
        <v>175903.84</v>
      </c>
      <c r="S831" s="19">
        <f t="shared" si="88"/>
        <v>1996</v>
      </c>
      <c r="T831" s="19">
        <f t="shared" si="89"/>
        <v>14</v>
      </c>
      <c r="U831" s="21" t="str">
        <f t="shared" si="90"/>
        <v>Tuesday</v>
      </c>
    </row>
    <row r="832" spans="1:21" x14ac:dyDescent="0.2">
      <c r="A832" s="15" t="s">
        <v>335</v>
      </c>
      <c r="B832" s="15" t="s">
        <v>1715</v>
      </c>
      <c r="C832" s="15" t="s">
        <v>26</v>
      </c>
      <c r="D832" s="15" t="s">
        <v>27</v>
      </c>
      <c r="E832" s="15" t="s">
        <v>44</v>
      </c>
      <c r="F832" s="15" t="s">
        <v>17</v>
      </c>
      <c r="G832" s="15" t="s">
        <v>18</v>
      </c>
      <c r="H832" s="15">
        <v>61</v>
      </c>
      <c r="I832" s="17">
        <v>38392</v>
      </c>
      <c r="J832" s="15">
        <v>64462</v>
      </c>
      <c r="K832" s="15">
        <v>0</v>
      </c>
      <c r="L832" s="15" t="s">
        <v>19</v>
      </c>
      <c r="M832" s="15" t="s">
        <v>20</v>
      </c>
      <c r="N832" s="17" t="s">
        <v>21</v>
      </c>
      <c r="O832" s="18" t="str">
        <f t="shared" si="84"/>
        <v>Active</v>
      </c>
      <c r="P832" s="19">
        <f t="shared" si="85"/>
        <v>1</v>
      </c>
      <c r="Q832" s="20">
        <f t="shared" si="86"/>
        <v>0</v>
      </c>
      <c r="R832" s="20">
        <f t="shared" si="87"/>
        <v>64462</v>
      </c>
      <c r="S832" s="19">
        <f t="shared" si="88"/>
        <v>2005</v>
      </c>
      <c r="T832" s="19">
        <f t="shared" si="89"/>
        <v>7</v>
      </c>
      <c r="U832" s="21" t="str">
        <f t="shared" si="90"/>
        <v>Wednesday</v>
      </c>
    </row>
    <row r="833" spans="1:21" x14ac:dyDescent="0.2">
      <c r="A833" s="15" t="s">
        <v>1716</v>
      </c>
      <c r="B833" s="15" t="s">
        <v>1717</v>
      </c>
      <c r="C833" s="15" t="s">
        <v>30</v>
      </c>
      <c r="D833" s="15" t="s">
        <v>31</v>
      </c>
      <c r="E833" s="15" t="s">
        <v>32</v>
      </c>
      <c r="F833" s="15" t="s">
        <v>17</v>
      </c>
      <c r="G833" s="15" t="s">
        <v>18</v>
      </c>
      <c r="H833" s="15">
        <v>41</v>
      </c>
      <c r="I833" s="17">
        <v>38632</v>
      </c>
      <c r="J833" s="15">
        <v>79352</v>
      </c>
      <c r="K833" s="15">
        <v>0</v>
      </c>
      <c r="L833" s="15" t="s">
        <v>19</v>
      </c>
      <c r="M833" s="15" t="s">
        <v>63</v>
      </c>
      <c r="N833" s="17" t="s">
        <v>21</v>
      </c>
      <c r="O833" s="18" t="str">
        <f t="shared" si="84"/>
        <v>Active</v>
      </c>
      <c r="P833" s="19">
        <f t="shared" si="85"/>
        <v>1</v>
      </c>
      <c r="Q833" s="20">
        <f t="shared" si="86"/>
        <v>0</v>
      </c>
      <c r="R833" s="20">
        <f t="shared" si="87"/>
        <v>79352</v>
      </c>
      <c r="S833" s="19">
        <f t="shared" si="88"/>
        <v>2005</v>
      </c>
      <c r="T833" s="19">
        <f t="shared" si="89"/>
        <v>41</v>
      </c>
      <c r="U833" s="21" t="str">
        <f t="shared" si="90"/>
        <v>Friday</v>
      </c>
    </row>
    <row r="834" spans="1:21" x14ac:dyDescent="0.2">
      <c r="A834" s="15" t="s">
        <v>1718</v>
      </c>
      <c r="B834" s="15" t="s">
        <v>1719</v>
      </c>
      <c r="C834" s="15" t="s">
        <v>61</v>
      </c>
      <c r="D834" s="15" t="s">
        <v>43</v>
      </c>
      <c r="E834" s="15" t="s">
        <v>44</v>
      </c>
      <c r="F834" s="15" t="s">
        <v>17</v>
      </c>
      <c r="G834" s="15" t="s">
        <v>18</v>
      </c>
      <c r="H834" s="15">
        <v>55</v>
      </c>
      <c r="I834" s="17">
        <v>36977</v>
      </c>
      <c r="J834" s="15">
        <v>157812</v>
      </c>
      <c r="K834" s="15">
        <v>0.11</v>
      </c>
      <c r="L834" s="15" t="s">
        <v>19</v>
      </c>
      <c r="M834" s="15" t="s">
        <v>45</v>
      </c>
      <c r="N834" s="17" t="s">
        <v>21</v>
      </c>
      <c r="O834" s="18" t="str">
        <f t="shared" si="84"/>
        <v>Active</v>
      </c>
      <c r="P834" s="19">
        <f t="shared" si="85"/>
        <v>1</v>
      </c>
      <c r="Q834" s="20">
        <f t="shared" si="86"/>
        <v>17359.32</v>
      </c>
      <c r="R834" s="20">
        <f t="shared" si="87"/>
        <v>175171.32</v>
      </c>
      <c r="S834" s="19">
        <f t="shared" si="88"/>
        <v>2001</v>
      </c>
      <c r="T834" s="19">
        <f t="shared" si="89"/>
        <v>13</v>
      </c>
      <c r="U834" s="21" t="str">
        <f t="shared" si="90"/>
        <v>Tuesday</v>
      </c>
    </row>
    <row r="835" spans="1:21" x14ac:dyDescent="0.2">
      <c r="A835" s="15" t="s">
        <v>131</v>
      </c>
      <c r="B835" s="15" t="s">
        <v>1720</v>
      </c>
      <c r="C835" s="15" t="s">
        <v>30</v>
      </c>
      <c r="D835" s="15" t="s">
        <v>31</v>
      </c>
      <c r="E835" s="15" t="s">
        <v>32</v>
      </c>
      <c r="F835" s="15" t="s">
        <v>28</v>
      </c>
      <c r="G835" s="15" t="s">
        <v>18</v>
      </c>
      <c r="H835" s="15">
        <v>27</v>
      </c>
      <c r="I835" s="17">
        <v>43354</v>
      </c>
      <c r="J835" s="15">
        <v>80745</v>
      </c>
      <c r="K835" s="15">
        <v>0</v>
      </c>
      <c r="L835" s="15" t="s">
        <v>19</v>
      </c>
      <c r="M835" s="15" t="s">
        <v>20</v>
      </c>
      <c r="N835" s="17" t="s">
        <v>21</v>
      </c>
      <c r="O835" s="18" t="str">
        <f t="shared" ref="O835:O898" si="91">IF(LEN(N835)&gt;0,"Non-Active","Active")</f>
        <v>Active</v>
      </c>
      <c r="P835" s="19">
        <f t="shared" ref="P835:P898" si="92">IF(O835="Non-Active",0,1)</f>
        <v>1</v>
      </c>
      <c r="Q835" s="20">
        <f t="shared" ref="Q835:Q898" si="93">J835*K835</f>
        <v>0</v>
      </c>
      <c r="R835" s="20">
        <f t="shared" ref="R835:R898" si="94">J835+Q835</f>
        <v>80745</v>
      </c>
      <c r="S835" s="19">
        <f t="shared" ref="S835:S898" si="95">YEAR(I835)</f>
        <v>2018</v>
      </c>
      <c r="T835" s="19">
        <f t="shared" ref="T835:T898" si="96">WEEKNUM(I835,1)</f>
        <v>37</v>
      </c>
      <c r="U835" s="21" t="str">
        <f t="shared" ref="U835:U898" si="97">TEXT(I835,"ddddd")</f>
        <v>Tuesday</v>
      </c>
    </row>
    <row r="836" spans="1:21" x14ac:dyDescent="0.2">
      <c r="A836" s="15" t="s">
        <v>350</v>
      </c>
      <c r="B836" s="15" t="s">
        <v>1721</v>
      </c>
      <c r="C836" s="15" t="s">
        <v>98</v>
      </c>
      <c r="D836" s="15" t="s">
        <v>27</v>
      </c>
      <c r="E836" s="15" t="s">
        <v>36</v>
      </c>
      <c r="F836" s="15" t="s">
        <v>17</v>
      </c>
      <c r="G836" s="15" t="s">
        <v>18</v>
      </c>
      <c r="H836" s="15">
        <v>57</v>
      </c>
      <c r="I836" s="17">
        <v>35113</v>
      </c>
      <c r="J836" s="15">
        <v>75354</v>
      </c>
      <c r="K836" s="15">
        <v>0</v>
      </c>
      <c r="L836" s="15" t="s">
        <v>19</v>
      </c>
      <c r="M836" s="15" t="s">
        <v>25</v>
      </c>
      <c r="N836" s="17">
        <v>35413</v>
      </c>
      <c r="O836" s="18" t="str">
        <f t="shared" si="91"/>
        <v>Non-Active</v>
      </c>
      <c r="P836" s="19">
        <f t="shared" si="92"/>
        <v>0</v>
      </c>
      <c r="Q836" s="20">
        <f t="shared" si="93"/>
        <v>0</v>
      </c>
      <c r="R836" s="20">
        <f t="shared" si="94"/>
        <v>75354</v>
      </c>
      <c r="S836" s="19">
        <f t="shared" si="95"/>
        <v>1996</v>
      </c>
      <c r="T836" s="19">
        <f t="shared" si="96"/>
        <v>8</v>
      </c>
      <c r="U836" s="21" t="str">
        <f t="shared" si="97"/>
        <v>Sunday</v>
      </c>
    </row>
    <row r="837" spans="1:21" x14ac:dyDescent="0.2">
      <c r="A837" s="15" t="s">
        <v>1722</v>
      </c>
      <c r="B837" s="15" t="s">
        <v>1723</v>
      </c>
      <c r="C837" s="15" t="s">
        <v>97</v>
      </c>
      <c r="D837" s="15" t="s">
        <v>31</v>
      </c>
      <c r="E837" s="15" t="s">
        <v>16</v>
      </c>
      <c r="F837" s="15" t="s">
        <v>28</v>
      </c>
      <c r="G837" s="15" t="s">
        <v>51</v>
      </c>
      <c r="H837" s="15">
        <v>56</v>
      </c>
      <c r="I837" s="17">
        <v>43363</v>
      </c>
      <c r="J837" s="15">
        <v>78938</v>
      </c>
      <c r="K837" s="15">
        <v>0.14000000000000001</v>
      </c>
      <c r="L837" s="15" t="s">
        <v>19</v>
      </c>
      <c r="M837" s="15" t="s">
        <v>39</v>
      </c>
      <c r="N837" s="17" t="s">
        <v>21</v>
      </c>
      <c r="O837" s="18" t="str">
        <f t="shared" si="91"/>
        <v>Active</v>
      </c>
      <c r="P837" s="19">
        <f t="shared" si="92"/>
        <v>1</v>
      </c>
      <c r="Q837" s="20">
        <f t="shared" si="93"/>
        <v>11051.320000000002</v>
      </c>
      <c r="R837" s="20">
        <f t="shared" si="94"/>
        <v>89989.32</v>
      </c>
      <c r="S837" s="19">
        <f t="shared" si="95"/>
        <v>2018</v>
      </c>
      <c r="T837" s="19">
        <f t="shared" si="96"/>
        <v>38</v>
      </c>
      <c r="U837" s="21" t="str">
        <f t="shared" si="97"/>
        <v>Thursday</v>
      </c>
    </row>
    <row r="838" spans="1:21" x14ac:dyDescent="0.2">
      <c r="A838" s="15" t="s">
        <v>1724</v>
      </c>
      <c r="B838" s="15" t="s">
        <v>1725</v>
      </c>
      <c r="C838" s="15" t="s">
        <v>69</v>
      </c>
      <c r="D838" s="15" t="s">
        <v>31</v>
      </c>
      <c r="E838" s="15" t="s">
        <v>32</v>
      </c>
      <c r="F838" s="15" t="s">
        <v>28</v>
      </c>
      <c r="G838" s="15" t="s">
        <v>51</v>
      </c>
      <c r="H838" s="15">
        <v>59</v>
      </c>
      <c r="I838" s="17">
        <v>39701</v>
      </c>
      <c r="J838" s="15">
        <v>96313</v>
      </c>
      <c r="K838" s="15">
        <v>0</v>
      </c>
      <c r="L838" s="15" t="s">
        <v>19</v>
      </c>
      <c r="M838" s="15" t="s">
        <v>25</v>
      </c>
      <c r="N838" s="17" t="s">
        <v>21</v>
      </c>
      <c r="O838" s="18" t="str">
        <f t="shared" si="91"/>
        <v>Active</v>
      </c>
      <c r="P838" s="19">
        <f t="shared" si="92"/>
        <v>1</v>
      </c>
      <c r="Q838" s="20">
        <f t="shared" si="93"/>
        <v>0</v>
      </c>
      <c r="R838" s="20">
        <f t="shared" si="94"/>
        <v>96313</v>
      </c>
      <c r="S838" s="19">
        <f t="shared" si="95"/>
        <v>2008</v>
      </c>
      <c r="T838" s="19">
        <f t="shared" si="96"/>
        <v>37</v>
      </c>
      <c r="U838" s="21" t="str">
        <f t="shared" si="97"/>
        <v>Wednesday</v>
      </c>
    </row>
    <row r="839" spans="1:21" x14ac:dyDescent="0.2">
      <c r="A839" s="15" t="s">
        <v>1726</v>
      </c>
      <c r="B839" s="15" t="s">
        <v>1727</v>
      </c>
      <c r="C839" s="15" t="s">
        <v>40</v>
      </c>
      <c r="D839" s="15" t="s">
        <v>31</v>
      </c>
      <c r="E839" s="15" t="s">
        <v>44</v>
      </c>
      <c r="F839" s="15" t="s">
        <v>28</v>
      </c>
      <c r="G839" s="15" t="s">
        <v>18</v>
      </c>
      <c r="H839" s="15">
        <v>45</v>
      </c>
      <c r="I839" s="17">
        <v>40511</v>
      </c>
      <c r="J839" s="15">
        <v>153767</v>
      </c>
      <c r="K839" s="15">
        <v>0.27</v>
      </c>
      <c r="L839" s="15" t="s">
        <v>19</v>
      </c>
      <c r="M839" s="15" t="s">
        <v>39</v>
      </c>
      <c r="N839" s="17" t="s">
        <v>21</v>
      </c>
      <c r="O839" s="18" t="str">
        <f t="shared" si="91"/>
        <v>Active</v>
      </c>
      <c r="P839" s="19">
        <f t="shared" si="92"/>
        <v>1</v>
      </c>
      <c r="Q839" s="20">
        <f t="shared" si="93"/>
        <v>41517.090000000004</v>
      </c>
      <c r="R839" s="20">
        <f t="shared" si="94"/>
        <v>195284.09</v>
      </c>
      <c r="S839" s="19">
        <f t="shared" si="95"/>
        <v>2010</v>
      </c>
      <c r="T839" s="19">
        <f t="shared" si="96"/>
        <v>49</v>
      </c>
      <c r="U839" s="21" t="str">
        <f t="shared" si="97"/>
        <v>Monday</v>
      </c>
    </row>
    <row r="840" spans="1:21" x14ac:dyDescent="0.2">
      <c r="A840" s="15" t="s">
        <v>280</v>
      </c>
      <c r="B840" s="15" t="s">
        <v>1728</v>
      </c>
      <c r="C840" s="15" t="s">
        <v>62</v>
      </c>
      <c r="D840" s="15" t="s">
        <v>43</v>
      </c>
      <c r="E840" s="15" t="s">
        <v>16</v>
      </c>
      <c r="F840" s="15" t="s">
        <v>17</v>
      </c>
      <c r="G840" s="15" t="s">
        <v>47</v>
      </c>
      <c r="H840" s="15">
        <v>42</v>
      </c>
      <c r="I840" s="17">
        <v>42266</v>
      </c>
      <c r="J840" s="15">
        <v>103423</v>
      </c>
      <c r="K840" s="15">
        <v>0.06</v>
      </c>
      <c r="L840" s="15" t="s">
        <v>19</v>
      </c>
      <c r="M840" s="15" t="s">
        <v>29</v>
      </c>
      <c r="N840" s="17" t="s">
        <v>21</v>
      </c>
      <c r="O840" s="18" t="str">
        <f t="shared" si="91"/>
        <v>Active</v>
      </c>
      <c r="P840" s="19">
        <f t="shared" si="92"/>
        <v>1</v>
      </c>
      <c r="Q840" s="20">
        <f t="shared" si="93"/>
        <v>6205.38</v>
      </c>
      <c r="R840" s="20">
        <f t="shared" si="94"/>
        <v>109628.38</v>
      </c>
      <c r="S840" s="19">
        <f t="shared" si="95"/>
        <v>2015</v>
      </c>
      <c r="T840" s="19">
        <f t="shared" si="96"/>
        <v>38</v>
      </c>
      <c r="U840" s="21" t="str">
        <f t="shared" si="97"/>
        <v>Saturday</v>
      </c>
    </row>
    <row r="841" spans="1:21" x14ac:dyDescent="0.2">
      <c r="A841" s="15" t="s">
        <v>1729</v>
      </c>
      <c r="B841" s="15" t="s">
        <v>1730</v>
      </c>
      <c r="C841" s="15" t="s">
        <v>84</v>
      </c>
      <c r="D841" s="15" t="s">
        <v>31</v>
      </c>
      <c r="E841" s="15" t="s">
        <v>32</v>
      </c>
      <c r="F841" s="15" t="s">
        <v>17</v>
      </c>
      <c r="G841" s="15" t="s">
        <v>24</v>
      </c>
      <c r="H841" s="15">
        <v>25</v>
      </c>
      <c r="I841" s="17">
        <v>44370</v>
      </c>
      <c r="J841" s="15">
        <v>86464</v>
      </c>
      <c r="K841" s="15">
        <v>0</v>
      </c>
      <c r="L841" s="15" t="s">
        <v>33</v>
      </c>
      <c r="M841" s="15" t="s">
        <v>74</v>
      </c>
      <c r="N841" s="17" t="s">
        <v>21</v>
      </c>
      <c r="O841" s="18" t="str">
        <f t="shared" si="91"/>
        <v>Active</v>
      </c>
      <c r="P841" s="19">
        <f t="shared" si="92"/>
        <v>1</v>
      </c>
      <c r="Q841" s="20">
        <f t="shared" si="93"/>
        <v>0</v>
      </c>
      <c r="R841" s="20">
        <f t="shared" si="94"/>
        <v>86464</v>
      </c>
      <c r="S841" s="19">
        <f t="shared" si="95"/>
        <v>2021</v>
      </c>
      <c r="T841" s="19">
        <f t="shared" si="96"/>
        <v>26</v>
      </c>
      <c r="U841" s="21" t="str">
        <f t="shared" si="97"/>
        <v>Wednesday</v>
      </c>
    </row>
    <row r="842" spans="1:21" x14ac:dyDescent="0.2">
      <c r="A842" s="15" t="s">
        <v>1731</v>
      </c>
      <c r="B842" s="15" t="s">
        <v>1732</v>
      </c>
      <c r="C842" s="15" t="s">
        <v>84</v>
      </c>
      <c r="D842" s="15" t="s">
        <v>31</v>
      </c>
      <c r="E842" s="15" t="s">
        <v>32</v>
      </c>
      <c r="F842" s="15" t="s">
        <v>17</v>
      </c>
      <c r="G842" s="15" t="s">
        <v>51</v>
      </c>
      <c r="H842" s="15">
        <v>29</v>
      </c>
      <c r="I842" s="17">
        <v>43114</v>
      </c>
      <c r="J842" s="15">
        <v>80516</v>
      </c>
      <c r="K842" s="15">
        <v>0</v>
      </c>
      <c r="L842" s="15" t="s">
        <v>52</v>
      </c>
      <c r="M842" s="15" t="s">
        <v>53</v>
      </c>
      <c r="N842" s="17" t="s">
        <v>21</v>
      </c>
      <c r="O842" s="18" t="str">
        <f t="shared" si="91"/>
        <v>Active</v>
      </c>
      <c r="P842" s="19">
        <f t="shared" si="92"/>
        <v>1</v>
      </c>
      <c r="Q842" s="20">
        <f t="shared" si="93"/>
        <v>0</v>
      </c>
      <c r="R842" s="20">
        <f t="shared" si="94"/>
        <v>80516</v>
      </c>
      <c r="S842" s="19">
        <f t="shared" si="95"/>
        <v>2018</v>
      </c>
      <c r="T842" s="19">
        <f t="shared" si="96"/>
        <v>3</v>
      </c>
      <c r="U842" s="21" t="str">
        <f t="shared" si="97"/>
        <v>Sunday</v>
      </c>
    </row>
    <row r="843" spans="1:21" x14ac:dyDescent="0.2">
      <c r="A843" s="15" t="s">
        <v>1733</v>
      </c>
      <c r="B843" s="15" t="s">
        <v>1734</v>
      </c>
      <c r="C843" s="15" t="s">
        <v>62</v>
      </c>
      <c r="D843" s="15" t="s">
        <v>23</v>
      </c>
      <c r="E843" s="15" t="s">
        <v>44</v>
      </c>
      <c r="F843" s="15" t="s">
        <v>17</v>
      </c>
      <c r="G843" s="15" t="s">
        <v>47</v>
      </c>
      <c r="H843" s="15">
        <v>33</v>
      </c>
      <c r="I843" s="17">
        <v>41507</v>
      </c>
      <c r="J843" s="15">
        <v>105390</v>
      </c>
      <c r="K843" s="15">
        <v>0.06</v>
      </c>
      <c r="L843" s="15" t="s">
        <v>19</v>
      </c>
      <c r="M843" s="15" t="s">
        <v>29</v>
      </c>
      <c r="N843" s="17" t="s">
        <v>21</v>
      </c>
      <c r="O843" s="18" t="str">
        <f t="shared" si="91"/>
        <v>Active</v>
      </c>
      <c r="P843" s="19">
        <f t="shared" si="92"/>
        <v>1</v>
      </c>
      <c r="Q843" s="20">
        <f t="shared" si="93"/>
        <v>6323.4</v>
      </c>
      <c r="R843" s="20">
        <f t="shared" si="94"/>
        <v>111713.4</v>
      </c>
      <c r="S843" s="19">
        <f t="shared" si="95"/>
        <v>2013</v>
      </c>
      <c r="T843" s="19">
        <f t="shared" si="96"/>
        <v>34</v>
      </c>
      <c r="U843" s="21" t="str">
        <f t="shared" si="97"/>
        <v>Wednesday</v>
      </c>
    </row>
    <row r="844" spans="1:21" x14ac:dyDescent="0.2">
      <c r="A844" s="15" t="s">
        <v>1735</v>
      </c>
      <c r="B844" s="15" t="s">
        <v>1736</v>
      </c>
      <c r="C844" s="15" t="s">
        <v>38</v>
      </c>
      <c r="D844" s="15" t="s">
        <v>27</v>
      </c>
      <c r="E844" s="15" t="s">
        <v>36</v>
      </c>
      <c r="F844" s="15" t="s">
        <v>17</v>
      </c>
      <c r="G844" s="15" t="s">
        <v>24</v>
      </c>
      <c r="H844" s="15">
        <v>50</v>
      </c>
      <c r="I844" s="17">
        <v>44445</v>
      </c>
      <c r="J844" s="15">
        <v>83418</v>
      </c>
      <c r="K844" s="15">
        <v>0</v>
      </c>
      <c r="L844" s="15" t="s">
        <v>33</v>
      </c>
      <c r="M844" s="15" t="s">
        <v>74</v>
      </c>
      <c r="N844" s="17" t="s">
        <v>21</v>
      </c>
      <c r="O844" s="18" t="str">
        <f t="shared" si="91"/>
        <v>Active</v>
      </c>
      <c r="P844" s="19">
        <f t="shared" si="92"/>
        <v>1</v>
      </c>
      <c r="Q844" s="20">
        <f t="shared" si="93"/>
        <v>0</v>
      </c>
      <c r="R844" s="20">
        <f t="shared" si="94"/>
        <v>83418</v>
      </c>
      <c r="S844" s="19">
        <f t="shared" si="95"/>
        <v>2021</v>
      </c>
      <c r="T844" s="19">
        <f t="shared" si="96"/>
        <v>37</v>
      </c>
      <c r="U844" s="21" t="str">
        <f t="shared" si="97"/>
        <v>Monday</v>
      </c>
    </row>
    <row r="845" spans="1:21" x14ac:dyDescent="0.2">
      <c r="A845" s="15" t="s">
        <v>1737</v>
      </c>
      <c r="B845" s="15" t="s">
        <v>1738</v>
      </c>
      <c r="C845" s="15" t="s">
        <v>88</v>
      </c>
      <c r="D845" s="15" t="s">
        <v>27</v>
      </c>
      <c r="E845" s="15" t="s">
        <v>44</v>
      </c>
      <c r="F845" s="15" t="s">
        <v>17</v>
      </c>
      <c r="G845" s="15" t="s">
        <v>18</v>
      </c>
      <c r="H845" s="15">
        <v>45</v>
      </c>
      <c r="I845" s="17">
        <v>43042</v>
      </c>
      <c r="J845" s="15">
        <v>66660</v>
      </c>
      <c r="K845" s="15">
        <v>0</v>
      </c>
      <c r="L845" s="15" t="s">
        <v>19</v>
      </c>
      <c r="M845" s="15" t="s">
        <v>25</v>
      </c>
      <c r="N845" s="17" t="s">
        <v>21</v>
      </c>
      <c r="O845" s="18" t="str">
        <f t="shared" si="91"/>
        <v>Active</v>
      </c>
      <c r="P845" s="19">
        <f t="shared" si="92"/>
        <v>1</v>
      </c>
      <c r="Q845" s="20">
        <f t="shared" si="93"/>
        <v>0</v>
      </c>
      <c r="R845" s="20">
        <f t="shared" si="94"/>
        <v>66660</v>
      </c>
      <c r="S845" s="19">
        <f t="shared" si="95"/>
        <v>2017</v>
      </c>
      <c r="T845" s="19">
        <f t="shared" si="96"/>
        <v>44</v>
      </c>
      <c r="U845" s="21" t="str">
        <f t="shared" si="97"/>
        <v>Friday</v>
      </c>
    </row>
    <row r="846" spans="1:21" x14ac:dyDescent="0.2">
      <c r="A846" s="15" t="s">
        <v>1383</v>
      </c>
      <c r="B846" s="15" t="s">
        <v>1739</v>
      </c>
      <c r="C846" s="15" t="s">
        <v>62</v>
      </c>
      <c r="D846" s="15" t="s">
        <v>23</v>
      </c>
      <c r="E846" s="15" t="s">
        <v>44</v>
      </c>
      <c r="F846" s="15" t="s">
        <v>28</v>
      </c>
      <c r="G846" s="15" t="s">
        <v>51</v>
      </c>
      <c r="H846" s="15">
        <v>59</v>
      </c>
      <c r="I846" s="17">
        <v>42165</v>
      </c>
      <c r="J846" s="15">
        <v>101985</v>
      </c>
      <c r="K846" s="15">
        <v>7.0000000000000007E-2</v>
      </c>
      <c r="L846" s="15" t="s">
        <v>19</v>
      </c>
      <c r="M846" s="15" t="s">
        <v>45</v>
      </c>
      <c r="N846" s="17" t="s">
        <v>21</v>
      </c>
      <c r="O846" s="18" t="str">
        <f t="shared" si="91"/>
        <v>Active</v>
      </c>
      <c r="P846" s="19">
        <f t="shared" si="92"/>
        <v>1</v>
      </c>
      <c r="Q846" s="20">
        <f t="shared" si="93"/>
        <v>7138.9500000000007</v>
      </c>
      <c r="R846" s="20">
        <f t="shared" si="94"/>
        <v>109123.95</v>
      </c>
      <c r="S846" s="19">
        <f t="shared" si="95"/>
        <v>2015</v>
      </c>
      <c r="T846" s="19">
        <f t="shared" si="96"/>
        <v>24</v>
      </c>
      <c r="U846" s="21" t="str">
        <f t="shared" si="97"/>
        <v>Wednesday</v>
      </c>
    </row>
    <row r="847" spans="1:21" x14ac:dyDescent="0.2">
      <c r="A847" s="15" t="s">
        <v>1740</v>
      </c>
      <c r="B847" s="15" t="s">
        <v>1741</v>
      </c>
      <c r="C847" s="15" t="s">
        <v>14</v>
      </c>
      <c r="D847" s="15" t="s">
        <v>15</v>
      </c>
      <c r="E847" s="15" t="s">
        <v>32</v>
      </c>
      <c r="F847" s="15" t="s">
        <v>28</v>
      </c>
      <c r="G847" s="15" t="s">
        <v>51</v>
      </c>
      <c r="H847" s="15">
        <v>29</v>
      </c>
      <c r="I847" s="17">
        <v>43439</v>
      </c>
      <c r="J847" s="15">
        <v>199504</v>
      </c>
      <c r="K847" s="15">
        <v>0.3</v>
      </c>
      <c r="L847" s="15" t="s">
        <v>19</v>
      </c>
      <c r="M847" s="15" t="s">
        <v>25</v>
      </c>
      <c r="N847" s="17" t="s">
        <v>21</v>
      </c>
      <c r="O847" s="18" t="str">
        <f t="shared" si="91"/>
        <v>Active</v>
      </c>
      <c r="P847" s="19">
        <f t="shared" si="92"/>
        <v>1</v>
      </c>
      <c r="Q847" s="20">
        <f t="shared" si="93"/>
        <v>59851.199999999997</v>
      </c>
      <c r="R847" s="20">
        <f t="shared" si="94"/>
        <v>259355.2</v>
      </c>
      <c r="S847" s="19">
        <f t="shared" si="95"/>
        <v>2018</v>
      </c>
      <c r="T847" s="19">
        <f t="shared" si="96"/>
        <v>49</v>
      </c>
      <c r="U847" s="21" t="str">
        <f t="shared" si="97"/>
        <v>Wednesday</v>
      </c>
    </row>
    <row r="848" spans="1:21" x14ac:dyDescent="0.2">
      <c r="A848" s="15" t="s">
        <v>1742</v>
      </c>
      <c r="B848" s="15" t="s">
        <v>1743</v>
      </c>
      <c r="C848" s="15" t="s">
        <v>61</v>
      </c>
      <c r="D848" s="15" t="s">
        <v>50</v>
      </c>
      <c r="E848" s="15" t="s">
        <v>32</v>
      </c>
      <c r="F848" s="15" t="s">
        <v>17</v>
      </c>
      <c r="G848" s="15" t="s">
        <v>51</v>
      </c>
      <c r="H848" s="15">
        <v>52</v>
      </c>
      <c r="I848" s="17">
        <v>38995</v>
      </c>
      <c r="J848" s="15">
        <v>147966</v>
      </c>
      <c r="K848" s="15">
        <v>0.11</v>
      </c>
      <c r="L848" s="15" t="s">
        <v>52</v>
      </c>
      <c r="M848" s="15" t="s">
        <v>66</v>
      </c>
      <c r="N848" s="17">
        <v>43608</v>
      </c>
      <c r="O848" s="18" t="str">
        <f t="shared" si="91"/>
        <v>Non-Active</v>
      </c>
      <c r="P848" s="19">
        <f t="shared" si="92"/>
        <v>0</v>
      </c>
      <c r="Q848" s="20">
        <f t="shared" si="93"/>
        <v>16276.26</v>
      </c>
      <c r="R848" s="20">
        <f t="shared" si="94"/>
        <v>164242.26</v>
      </c>
      <c r="S848" s="19">
        <f t="shared" si="95"/>
        <v>2006</v>
      </c>
      <c r="T848" s="19">
        <f t="shared" si="96"/>
        <v>40</v>
      </c>
      <c r="U848" s="21" t="str">
        <f t="shared" si="97"/>
        <v>Thursday</v>
      </c>
    </row>
    <row r="849" spans="1:21" x14ac:dyDescent="0.2">
      <c r="A849" s="15" t="s">
        <v>582</v>
      </c>
      <c r="B849" s="15" t="s">
        <v>1744</v>
      </c>
      <c r="C849" s="15" t="s">
        <v>83</v>
      </c>
      <c r="D849" s="15" t="s">
        <v>23</v>
      </c>
      <c r="E849" s="15" t="s">
        <v>44</v>
      </c>
      <c r="F849" s="15" t="s">
        <v>28</v>
      </c>
      <c r="G849" s="15" t="s">
        <v>24</v>
      </c>
      <c r="H849" s="15">
        <v>58</v>
      </c>
      <c r="I849" s="17">
        <v>41810</v>
      </c>
      <c r="J849" s="15">
        <v>41728</v>
      </c>
      <c r="K849" s="15">
        <v>0</v>
      </c>
      <c r="L849" s="15" t="s">
        <v>33</v>
      </c>
      <c r="M849" s="15" t="s">
        <v>80</v>
      </c>
      <c r="N849" s="17" t="s">
        <v>21</v>
      </c>
      <c r="O849" s="18" t="str">
        <f t="shared" si="91"/>
        <v>Active</v>
      </c>
      <c r="P849" s="19">
        <f t="shared" si="92"/>
        <v>1</v>
      </c>
      <c r="Q849" s="20">
        <f t="shared" si="93"/>
        <v>0</v>
      </c>
      <c r="R849" s="20">
        <f t="shared" si="94"/>
        <v>41728</v>
      </c>
      <c r="S849" s="19">
        <f t="shared" si="95"/>
        <v>2014</v>
      </c>
      <c r="T849" s="19">
        <f t="shared" si="96"/>
        <v>25</v>
      </c>
      <c r="U849" s="21" t="str">
        <f t="shared" si="97"/>
        <v>Friday</v>
      </c>
    </row>
    <row r="850" spans="1:21" x14ac:dyDescent="0.2">
      <c r="A850" s="15" t="s">
        <v>1532</v>
      </c>
      <c r="B850" s="15" t="s">
        <v>67</v>
      </c>
      <c r="C850" s="15" t="s">
        <v>42</v>
      </c>
      <c r="D850" s="15" t="s">
        <v>65</v>
      </c>
      <c r="E850" s="15" t="s">
        <v>44</v>
      </c>
      <c r="F850" s="15" t="s">
        <v>28</v>
      </c>
      <c r="G850" s="15" t="s">
        <v>51</v>
      </c>
      <c r="H850" s="15">
        <v>62</v>
      </c>
      <c r="I850" s="17">
        <v>40591</v>
      </c>
      <c r="J850" s="15">
        <v>94422</v>
      </c>
      <c r="K850" s="15">
        <v>0</v>
      </c>
      <c r="L850" s="15" t="s">
        <v>19</v>
      </c>
      <c r="M850" s="15" t="s">
        <v>39</v>
      </c>
      <c r="N850" s="17" t="s">
        <v>21</v>
      </c>
      <c r="O850" s="18" t="str">
        <f t="shared" si="91"/>
        <v>Active</v>
      </c>
      <c r="P850" s="19">
        <f t="shared" si="92"/>
        <v>1</v>
      </c>
      <c r="Q850" s="20">
        <f t="shared" si="93"/>
        <v>0</v>
      </c>
      <c r="R850" s="20">
        <f t="shared" si="94"/>
        <v>94422</v>
      </c>
      <c r="S850" s="19">
        <f t="shared" si="95"/>
        <v>2011</v>
      </c>
      <c r="T850" s="19">
        <f t="shared" si="96"/>
        <v>8</v>
      </c>
      <c r="U850" s="21" t="str">
        <f t="shared" si="97"/>
        <v>Thursday</v>
      </c>
    </row>
    <row r="851" spans="1:21" x14ac:dyDescent="0.2">
      <c r="A851" s="15" t="s">
        <v>1745</v>
      </c>
      <c r="B851" s="15" t="s">
        <v>1746</v>
      </c>
      <c r="C851" s="15" t="s">
        <v>40</v>
      </c>
      <c r="D851" s="15" t="s">
        <v>50</v>
      </c>
      <c r="E851" s="15" t="s">
        <v>32</v>
      </c>
      <c r="F851" s="15" t="s">
        <v>28</v>
      </c>
      <c r="G851" s="15" t="s">
        <v>24</v>
      </c>
      <c r="H851" s="15">
        <v>31</v>
      </c>
      <c r="I851" s="17">
        <v>42184</v>
      </c>
      <c r="J851" s="15">
        <v>191026</v>
      </c>
      <c r="K851" s="15">
        <v>0.16</v>
      </c>
      <c r="L851" s="15" t="s">
        <v>19</v>
      </c>
      <c r="M851" s="15" t="s">
        <v>29</v>
      </c>
      <c r="N851" s="17" t="s">
        <v>21</v>
      </c>
      <c r="O851" s="18" t="str">
        <f t="shared" si="91"/>
        <v>Active</v>
      </c>
      <c r="P851" s="19">
        <f t="shared" si="92"/>
        <v>1</v>
      </c>
      <c r="Q851" s="20">
        <f t="shared" si="93"/>
        <v>30564.16</v>
      </c>
      <c r="R851" s="20">
        <f t="shared" si="94"/>
        <v>221590.16</v>
      </c>
      <c r="S851" s="19">
        <f t="shared" si="95"/>
        <v>2015</v>
      </c>
      <c r="T851" s="19">
        <f t="shared" si="96"/>
        <v>27</v>
      </c>
      <c r="U851" s="21" t="str">
        <f t="shared" si="97"/>
        <v>Monday</v>
      </c>
    </row>
    <row r="852" spans="1:21" x14ac:dyDescent="0.2">
      <c r="A852" s="15" t="s">
        <v>1747</v>
      </c>
      <c r="B852" s="15" t="s">
        <v>1748</v>
      </c>
      <c r="C852" s="15" t="s">
        <v>14</v>
      </c>
      <c r="D852" s="15" t="s">
        <v>27</v>
      </c>
      <c r="E852" s="15" t="s">
        <v>16</v>
      </c>
      <c r="F852" s="15" t="s">
        <v>28</v>
      </c>
      <c r="G852" s="15" t="s">
        <v>51</v>
      </c>
      <c r="H852" s="15">
        <v>42</v>
      </c>
      <c r="I852" s="17">
        <v>40511</v>
      </c>
      <c r="J852" s="15">
        <v>186725</v>
      </c>
      <c r="K852" s="15">
        <v>0.32</v>
      </c>
      <c r="L852" s="15" t="s">
        <v>52</v>
      </c>
      <c r="M852" s="15" t="s">
        <v>81</v>
      </c>
      <c r="N852" s="17" t="s">
        <v>21</v>
      </c>
      <c r="O852" s="18" t="str">
        <f t="shared" si="91"/>
        <v>Active</v>
      </c>
      <c r="P852" s="19">
        <f t="shared" si="92"/>
        <v>1</v>
      </c>
      <c r="Q852" s="20">
        <f t="shared" si="93"/>
        <v>59752</v>
      </c>
      <c r="R852" s="20">
        <f t="shared" si="94"/>
        <v>246477</v>
      </c>
      <c r="S852" s="19">
        <f t="shared" si="95"/>
        <v>2010</v>
      </c>
      <c r="T852" s="19">
        <f t="shared" si="96"/>
        <v>49</v>
      </c>
      <c r="U852" s="21" t="str">
        <f t="shared" si="97"/>
        <v>Monday</v>
      </c>
    </row>
    <row r="853" spans="1:21" x14ac:dyDescent="0.2">
      <c r="A853" s="15" t="s">
        <v>1749</v>
      </c>
      <c r="B853" s="15" t="s">
        <v>1750</v>
      </c>
      <c r="C853" s="15" t="s">
        <v>83</v>
      </c>
      <c r="D853" s="15" t="s">
        <v>23</v>
      </c>
      <c r="E853" s="15" t="s">
        <v>16</v>
      </c>
      <c r="F853" s="15" t="s">
        <v>17</v>
      </c>
      <c r="G853" s="15" t="s">
        <v>18</v>
      </c>
      <c r="H853" s="15">
        <v>56</v>
      </c>
      <c r="I853" s="17">
        <v>40045</v>
      </c>
      <c r="J853" s="15">
        <v>52800</v>
      </c>
      <c r="K853" s="15">
        <v>0</v>
      </c>
      <c r="L853" s="15" t="s">
        <v>19</v>
      </c>
      <c r="M853" s="15" t="s">
        <v>39</v>
      </c>
      <c r="N853" s="17" t="s">
        <v>21</v>
      </c>
      <c r="O853" s="18" t="str">
        <f t="shared" si="91"/>
        <v>Active</v>
      </c>
      <c r="P853" s="19">
        <f t="shared" si="92"/>
        <v>1</v>
      </c>
      <c r="Q853" s="20">
        <f t="shared" si="93"/>
        <v>0</v>
      </c>
      <c r="R853" s="20">
        <f t="shared" si="94"/>
        <v>52800</v>
      </c>
      <c r="S853" s="19">
        <f t="shared" si="95"/>
        <v>2009</v>
      </c>
      <c r="T853" s="19">
        <f t="shared" si="96"/>
        <v>34</v>
      </c>
      <c r="U853" s="21" t="str">
        <f t="shared" si="97"/>
        <v>Thursday</v>
      </c>
    </row>
    <row r="854" spans="1:21" x14ac:dyDescent="0.2">
      <c r="A854" s="15" t="s">
        <v>1751</v>
      </c>
      <c r="B854" s="15" t="s">
        <v>1752</v>
      </c>
      <c r="C854" s="15" t="s">
        <v>69</v>
      </c>
      <c r="D854" s="15" t="s">
        <v>31</v>
      </c>
      <c r="E854" s="15" t="s">
        <v>44</v>
      </c>
      <c r="F854" s="15" t="s">
        <v>28</v>
      </c>
      <c r="G854" s="15" t="s">
        <v>18</v>
      </c>
      <c r="H854" s="15">
        <v>54</v>
      </c>
      <c r="I854" s="17">
        <v>40517</v>
      </c>
      <c r="J854" s="15">
        <v>113982</v>
      </c>
      <c r="K854" s="15">
        <v>0</v>
      </c>
      <c r="L854" s="15" t="s">
        <v>19</v>
      </c>
      <c r="M854" s="15" t="s">
        <v>63</v>
      </c>
      <c r="N854" s="17" t="s">
        <v>21</v>
      </c>
      <c r="O854" s="18" t="str">
        <f t="shared" si="91"/>
        <v>Active</v>
      </c>
      <c r="P854" s="19">
        <f t="shared" si="92"/>
        <v>1</v>
      </c>
      <c r="Q854" s="20">
        <f t="shared" si="93"/>
        <v>0</v>
      </c>
      <c r="R854" s="20">
        <f t="shared" si="94"/>
        <v>113982</v>
      </c>
      <c r="S854" s="19">
        <f t="shared" si="95"/>
        <v>2010</v>
      </c>
      <c r="T854" s="19">
        <f t="shared" si="96"/>
        <v>50</v>
      </c>
      <c r="U854" s="21" t="str">
        <f t="shared" si="97"/>
        <v>Sunday</v>
      </c>
    </row>
    <row r="855" spans="1:21" x14ac:dyDescent="0.2">
      <c r="A855" s="15" t="s">
        <v>1753</v>
      </c>
      <c r="B855" s="15" t="s">
        <v>1754</v>
      </c>
      <c r="C855" s="15" t="s">
        <v>94</v>
      </c>
      <c r="D855" s="15" t="s">
        <v>50</v>
      </c>
      <c r="E855" s="15" t="s">
        <v>16</v>
      </c>
      <c r="F855" s="15" t="s">
        <v>17</v>
      </c>
      <c r="G855" s="15" t="s">
        <v>24</v>
      </c>
      <c r="H855" s="15">
        <v>54</v>
      </c>
      <c r="I855" s="17">
        <v>44271</v>
      </c>
      <c r="J855" s="15">
        <v>56239</v>
      </c>
      <c r="K855" s="15">
        <v>0</v>
      </c>
      <c r="L855" s="15" t="s">
        <v>33</v>
      </c>
      <c r="M855" s="15" t="s">
        <v>80</v>
      </c>
      <c r="N855" s="17" t="s">
        <v>21</v>
      </c>
      <c r="O855" s="18" t="str">
        <f t="shared" si="91"/>
        <v>Active</v>
      </c>
      <c r="P855" s="19">
        <f t="shared" si="92"/>
        <v>1</v>
      </c>
      <c r="Q855" s="20">
        <f t="shared" si="93"/>
        <v>0</v>
      </c>
      <c r="R855" s="20">
        <f t="shared" si="94"/>
        <v>56239</v>
      </c>
      <c r="S855" s="19">
        <f t="shared" si="95"/>
        <v>2021</v>
      </c>
      <c r="T855" s="19">
        <f t="shared" si="96"/>
        <v>12</v>
      </c>
      <c r="U855" s="21" t="str">
        <f t="shared" si="97"/>
        <v>Tuesday</v>
      </c>
    </row>
    <row r="856" spans="1:21" x14ac:dyDescent="0.2">
      <c r="A856" s="15" t="s">
        <v>235</v>
      </c>
      <c r="B856" s="15" t="s">
        <v>1755</v>
      </c>
      <c r="C856" s="15" t="s">
        <v>68</v>
      </c>
      <c r="D856" s="15" t="s">
        <v>50</v>
      </c>
      <c r="E856" s="15" t="s">
        <v>36</v>
      </c>
      <c r="F856" s="15" t="s">
        <v>28</v>
      </c>
      <c r="G856" s="15" t="s">
        <v>51</v>
      </c>
      <c r="H856" s="15">
        <v>26</v>
      </c>
      <c r="I856" s="17">
        <v>44257</v>
      </c>
      <c r="J856" s="15">
        <v>44732</v>
      </c>
      <c r="K856" s="15">
        <v>0</v>
      </c>
      <c r="L856" s="15" t="s">
        <v>52</v>
      </c>
      <c r="M856" s="15" t="s">
        <v>66</v>
      </c>
      <c r="N856" s="17" t="s">
        <v>21</v>
      </c>
      <c r="O856" s="18" t="str">
        <f t="shared" si="91"/>
        <v>Active</v>
      </c>
      <c r="P856" s="19">
        <f t="shared" si="92"/>
        <v>1</v>
      </c>
      <c r="Q856" s="20">
        <f t="shared" si="93"/>
        <v>0</v>
      </c>
      <c r="R856" s="20">
        <f t="shared" si="94"/>
        <v>44732</v>
      </c>
      <c r="S856" s="19">
        <f t="shared" si="95"/>
        <v>2021</v>
      </c>
      <c r="T856" s="19">
        <f t="shared" si="96"/>
        <v>10</v>
      </c>
      <c r="U856" s="21" t="str">
        <f t="shared" si="97"/>
        <v>Tuesday</v>
      </c>
    </row>
    <row r="857" spans="1:21" x14ac:dyDescent="0.2">
      <c r="A857" s="15" t="s">
        <v>134</v>
      </c>
      <c r="B857" s="15" t="s">
        <v>1756</v>
      </c>
      <c r="C857" s="15" t="s">
        <v>40</v>
      </c>
      <c r="D857" s="15" t="s">
        <v>43</v>
      </c>
      <c r="E857" s="15" t="s">
        <v>32</v>
      </c>
      <c r="F857" s="15" t="s">
        <v>28</v>
      </c>
      <c r="G857" s="15" t="s">
        <v>24</v>
      </c>
      <c r="H857" s="15">
        <v>49</v>
      </c>
      <c r="I857" s="17">
        <v>41816</v>
      </c>
      <c r="J857" s="15">
        <v>153961</v>
      </c>
      <c r="K857" s="15">
        <v>0.25</v>
      </c>
      <c r="L857" s="15" t="s">
        <v>33</v>
      </c>
      <c r="M857" s="15" t="s">
        <v>74</v>
      </c>
      <c r="N857" s="17" t="s">
        <v>21</v>
      </c>
      <c r="O857" s="18" t="str">
        <f t="shared" si="91"/>
        <v>Active</v>
      </c>
      <c r="P857" s="19">
        <f t="shared" si="92"/>
        <v>1</v>
      </c>
      <c r="Q857" s="20">
        <f t="shared" si="93"/>
        <v>38490.25</v>
      </c>
      <c r="R857" s="20">
        <f t="shared" si="94"/>
        <v>192451.25</v>
      </c>
      <c r="S857" s="19">
        <f t="shared" si="95"/>
        <v>2014</v>
      </c>
      <c r="T857" s="19">
        <f t="shared" si="96"/>
        <v>26</v>
      </c>
      <c r="U857" s="21" t="str">
        <f t="shared" si="97"/>
        <v>Thursday</v>
      </c>
    </row>
    <row r="858" spans="1:21" x14ac:dyDescent="0.2">
      <c r="A858" s="15" t="s">
        <v>268</v>
      </c>
      <c r="B858" s="15" t="s">
        <v>1757</v>
      </c>
      <c r="C858" s="15" t="s">
        <v>71</v>
      </c>
      <c r="D858" s="15" t="s">
        <v>27</v>
      </c>
      <c r="E858" s="15" t="s">
        <v>44</v>
      </c>
      <c r="F858" s="15" t="s">
        <v>17</v>
      </c>
      <c r="G858" s="15" t="s">
        <v>24</v>
      </c>
      <c r="H858" s="15">
        <v>45</v>
      </c>
      <c r="I858" s="17">
        <v>39069</v>
      </c>
      <c r="J858" s="15">
        <v>68337</v>
      </c>
      <c r="K858" s="15">
        <v>0</v>
      </c>
      <c r="L858" s="15" t="s">
        <v>33</v>
      </c>
      <c r="M858" s="15" t="s">
        <v>80</v>
      </c>
      <c r="N858" s="17" t="s">
        <v>21</v>
      </c>
      <c r="O858" s="18" t="str">
        <f t="shared" si="91"/>
        <v>Active</v>
      </c>
      <c r="P858" s="19">
        <f t="shared" si="92"/>
        <v>1</v>
      </c>
      <c r="Q858" s="20">
        <f t="shared" si="93"/>
        <v>0</v>
      </c>
      <c r="R858" s="20">
        <f t="shared" si="94"/>
        <v>68337</v>
      </c>
      <c r="S858" s="19">
        <f t="shared" si="95"/>
        <v>2006</v>
      </c>
      <c r="T858" s="19">
        <f t="shared" si="96"/>
        <v>51</v>
      </c>
      <c r="U858" s="21" t="str">
        <f t="shared" si="97"/>
        <v>Monday</v>
      </c>
    </row>
    <row r="859" spans="1:21" x14ac:dyDescent="0.2">
      <c r="A859" s="15" t="s">
        <v>275</v>
      </c>
      <c r="B859" s="15" t="s">
        <v>1758</v>
      </c>
      <c r="C859" s="15" t="s">
        <v>61</v>
      </c>
      <c r="D859" s="15" t="s">
        <v>23</v>
      </c>
      <c r="E859" s="15" t="s">
        <v>32</v>
      </c>
      <c r="F859" s="15" t="s">
        <v>28</v>
      </c>
      <c r="G859" s="15" t="s">
        <v>24</v>
      </c>
      <c r="H859" s="15">
        <v>45</v>
      </c>
      <c r="I859" s="17">
        <v>40305</v>
      </c>
      <c r="J859" s="15">
        <v>145093</v>
      </c>
      <c r="K859" s="15">
        <v>0.12</v>
      </c>
      <c r="L859" s="15" t="s">
        <v>19</v>
      </c>
      <c r="M859" s="15" t="s">
        <v>20</v>
      </c>
      <c r="N859" s="17" t="s">
        <v>21</v>
      </c>
      <c r="O859" s="18" t="str">
        <f t="shared" si="91"/>
        <v>Active</v>
      </c>
      <c r="P859" s="19">
        <f t="shared" si="92"/>
        <v>1</v>
      </c>
      <c r="Q859" s="20">
        <f t="shared" si="93"/>
        <v>17411.16</v>
      </c>
      <c r="R859" s="20">
        <f t="shared" si="94"/>
        <v>162504.16</v>
      </c>
      <c r="S859" s="19">
        <f t="shared" si="95"/>
        <v>2010</v>
      </c>
      <c r="T859" s="19">
        <f t="shared" si="96"/>
        <v>19</v>
      </c>
      <c r="U859" s="21" t="str">
        <f t="shared" si="97"/>
        <v>Friday</v>
      </c>
    </row>
    <row r="860" spans="1:21" x14ac:dyDescent="0.2">
      <c r="A860" s="15" t="s">
        <v>1759</v>
      </c>
      <c r="B860" s="15" t="s">
        <v>1760</v>
      </c>
      <c r="C860" s="15" t="s">
        <v>91</v>
      </c>
      <c r="D860" s="15" t="s">
        <v>27</v>
      </c>
      <c r="E860" s="15" t="s">
        <v>44</v>
      </c>
      <c r="F860" s="15" t="s">
        <v>17</v>
      </c>
      <c r="G860" s="15" t="s">
        <v>18</v>
      </c>
      <c r="H860" s="15">
        <v>26</v>
      </c>
      <c r="I860" s="17">
        <v>44266</v>
      </c>
      <c r="J860" s="15">
        <v>74170</v>
      </c>
      <c r="K860" s="15">
        <v>0</v>
      </c>
      <c r="L860" s="15" t="s">
        <v>19</v>
      </c>
      <c r="M860" s="15" t="s">
        <v>25</v>
      </c>
      <c r="N860" s="17" t="s">
        <v>21</v>
      </c>
      <c r="O860" s="18" t="str">
        <f t="shared" si="91"/>
        <v>Active</v>
      </c>
      <c r="P860" s="19">
        <f t="shared" si="92"/>
        <v>1</v>
      </c>
      <c r="Q860" s="20">
        <f t="shared" si="93"/>
        <v>0</v>
      </c>
      <c r="R860" s="20">
        <f t="shared" si="94"/>
        <v>74170</v>
      </c>
      <c r="S860" s="19">
        <f t="shared" si="95"/>
        <v>2021</v>
      </c>
      <c r="T860" s="19">
        <f t="shared" si="96"/>
        <v>11</v>
      </c>
      <c r="U860" s="21" t="str">
        <f t="shared" si="97"/>
        <v>Thursday</v>
      </c>
    </row>
    <row r="861" spans="1:21" x14ac:dyDescent="0.2">
      <c r="A861" s="15" t="s">
        <v>1761</v>
      </c>
      <c r="B861" s="15" t="s">
        <v>1762</v>
      </c>
      <c r="C861" s="15" t="s">
        <v>129</v>
      </c>
      <c r="D861" s="15" t="s">
        <v>31</v>
      </c>
      <c r="E861" s="15" t="s">
        <v>16</v>
      </c>
      <c r="F861" s="15" t="s">
        <v>28</v>
      </c>
      <c r="G861" s="15" t="s">
        <v>18</v>
      </c>
      <c r="H861" s="15">
        <v>59</v>
      </c>
      <c r="I861" s="17">
        <v>35153</v>
      </c>
      <c r="J861" s="15">
        <v>62605</v>
      </c>
      <c r="K861" s="15">
        <v>0</v>
      </c>
      <c r="L861" s="15" t="s">
        <v>19</v>
      </c>
      <c r="M861" s="15" t="s">
        <v>25</v>
      </c>
      <c r="N861" s="17" t="s">
        <v>21</v>
      </c>
      <c r="O861" s="18" t="str">
        <f t="shared" si="91"/>
        <v>Active</v>
      </c>
      <c r="P861" s="19">
        <f t="shared" si="92"/>
        <v>1</v>
      </c>
      <c r="Q861" s="20">
        <f t="shared" si="93"/>
        <v>0</v>
      </c>
      <c r="R861" s="20">
        <f t="shared" si="94"/>
        <v>62605</v>
      </c>
      <c r="S861" s="19">
        <f t="shared" si="95"/>
        <v>1996</v>
      </c>
      <c r="T861" s="19">
        <f t="shared" si="96"/>
        <v>13</v>
      </c>
      <c r="U861" s="21" t="str">
        <f t="shared" si="97"/>
        <v>Friday</v>
      </c>
    </row>
    <row r="862" spans="1:21" x14ac:dyDescent="0.2">
      <c r="A862" s="15" t="s">
        <v>48</v>
      </c>
      <c r="B862" s="15" t="s">
        <v>1763</v>
      </c>
      <c r="C862" s="15" t="s">
        <v>62</v>
      </c>
      <c r="D862" s="15" t="s">
        <v>27</v>
      </c>
      <c r="E862" s="15" t="s">
        <v>44</v>
      </c>
      <c r="F862" s="15" t="s">
        <v>17</v>
      </c>
      <c r="G862" s="15" t="s">
        <v>18</v>
      </c>
      <c r="H862" s="15">
        <v>51</v>
      </c>
      <c r="I862" s="17">
        <v>43903</v>
      </c>
      <c r="J862" s="15">
        <v>107195</v>
      </c>
      <c r="K862" s="15">
        <v>0.09</v>
      </c>
      <c r="L862" s="15" t="s">
        <v>19</v>
      </c>
      <c r="M862" s="15" t="s">
        <v>25</v>
      </c>
      <c r="N862" s="17" t="s">
        <v>21</v>
      </c>
      <c r="O862" s="18" t="str">
        <f t="shared" si="91"/>
        <v>Active</v>
      </c>
      <c r="P862" s="19">
        <f t="shared" si="92"/>
        <v>1</v>
      </c>
      <c r="Q862" s="20">
        <f t="shared" si="93"/>
        <v>9647.5499999999993</v>
      </c>
      <c r="R862" s="20">
        <f t="shared" si="94"/>
        <v>116842.55</v>
      </c>
      <c r="S862" s="19">
        <f t="shared" si="95"/>
        <v>2020</v>
      </c>
      <c r="T862" s="19">
        <f t="shared" si="96"/>
        <v>11</v>
      </c>
      <c r="U862" s="21" t="str">
        <f t="shared" si="97"/>
        <v>Friday</v>
      </c>
    </row>
    <row r="863" spans="1:21" x14ac:dyDescent="0.2">
      <c r="A863" s="15" t="s">
        <v>1689</v>
      </c>
      <c r="B863" s="15" t="s">
        <v>1764</v>
      </c>
      <c r="C863" s="15" t="s">
        <v>61</v>
      </c>
      <c r="D863" s="15" t="s">
        <v>43</v>
      </c>
      <c r="E863" s="15" t="s">
        <v>44</v>
      </c>
      <c r="F863" s="15" t="s">
        <v>28</v>
      </c>
      <c r="G863" s="15" t="s">
        <v>18</v>
      </c>
      <c r="H863" s="15">
        <v>45</v>
      </c>
      <c r="I863" s="17">
        <v>43111</v>
      </c>
      <c r="J863" s="15">
        <v>127422</v>
      </c>
      <c r="K863" s="15">
        <v>0.15</v>
      </c>
      <c r="L863" s="15" t="s">
        <v>19</v>
      </c>
      <c r="M863" s="15" t="s">
        <v>29</v>
      </c>
      <c r="N863" s="17" t="s">
        <v>21</v>
      </c>
      <c r="O863" s="18" t="str">
        <f t="shared" si="91"/>
        <v>Active</v>
      </c>
      <c r="P863" s="19">
        <f t="shared" si="92"/>
        <v>1</v>
      </c>
      <c r="Q863" s="20">
        <f t="shared" si="93"/>
        <v>19113.3</v>
      </c>
      <c r="R863" s="20">
        <f t="shared" si="94"/>
        <v>146535.29999999999</v>
      </c>
      <c r="S863" s="19">
        <f t="shared" si="95"/>
        <v>2018</v>
      </c>
      <c r="T863" s="19">
        <f t="shared" si="96"/>
        <v>2</v>
      </c>
      <c r="U863" s="21" t="str">
        <f t="shared" si="97"/>
        <v>Thursday</v>
      </c>
    </row>
    <row r="864" spans="1:21" x14ac:dyDescent="0.2">
      <c r="A864" s="15" t="s">
        <v>1765</v>
      </c>
      <c r="B864" s="15" t="s">
        <v>1766</v>
      </c>
      <c r="C864" s="15" t="s">
        <v>40</v>
      </c>
      <c r="D864" s="15" t="s">
        <v>65</v>
      </c>
      <c r="E864" s="15" t="s">
        <v>16</v>
      </c>
      <c r="F864" s="15" t="s">
        <v>17</v>
      </c>
      <c r="G864" s="15" t="s">
        <v>18</v>
      </c>
      <c r="H864" s="15">
        <v>35</v>
      </c>
      <c r="I864" s="17">
        <v>42912</v>
      </c>
      <c r="J864" s="15">
        <v>161269</v>
      </c>
      <c r="K864" s="15">
        <v>0.27</v>
      </c>
      <c r="L864" s="15" t="s">
        <v>19</v>
      </c>
      <c r="M864" s="15" t="s">
        <v>45</v>
      </c>
      <c r="N864" s="17" t="s">
        <v>21</v>
      </c>
      <c r="O864" s="18" t="str">
        <f t="shared" si="91"/>
        <v>Active</v>
      </c>
      <c r="P864" s="19">
        <f t="shared" si="92"/>
        <v>1</v>
      </c>
      <c r="Q864" s="20">
        <f t="shared" si="93"/>
        <v>43542.630000000005</v>
      </c>
      <c r="R864" s="20">
        <f t="shared" si="94"/>
        <v>204811.63</v>
      </c>
      <c r="S864" s="19">
        <f t="shared" si="95"/>
        <v>2017</v>
      </c>
      <c r="T864" s="19">
        <f t="shared" si="96"/>
        <v>26</v>
      </c>
      <c r="U864" s="21" t="str">
        <f t="shared" si="97"/>
        <v>Monday</v>
      </c>
    </row>
    <row r="865" spans="1:21" x14ac:dyDescent="0.2">
      <c r="A865" s="15" t="s">
        <v>1767</v>
      </c>
      <c r="B865" s="15" t="s">
        <v>1768</v>
      </c>
      <c r="C865" s="15" t="s">
        <v>14</v>
      </c>
      <c r="D865" s="15" t="s">
        <v>43</v>
      </c>
      <c r="E865" s="15" t="s">
        <v>32</v>
      </c>
      <c r="F865" s="15" t="s">
        <v>17</v>
      </c>
      <c r="G865" s="15" t="s">
        <v>51</v>
      </c>
      <c r="H865" s="15">
        <v>32</v>
      </c>
      <c r="I865" s="17">
        <v>41675</v>
      </c>
      <c r="J865" s="15">
        <v>203445</v>
      </c>
      <c r="K865" s="15">
        <v>0.34</v>
      </c>
      <c r="L865" s="15" t="s">
        <v>52</v>
      </c>
      <c r="M865" s="15" t="s">
        <v>81</v>
      </c>
      <c r="N865" s="17" t="s">
        <v>21</v>
      </c>
      <c r="O865" s="18" t="str">
        <f t="shared" si="91"/>
        <v>Active</v>
      </c>
      <c r="P865" s="19">
        <f t="shared" si="92"/>
        <v>1</v>
      </c>
      <c r="Q865" s="20">
        <f t="shared" si="93"/>
        <v>69171.3</v>
      </c>
      <c r="R865" s="20">
        <f t="shared" si="94"/>
        <v>272616.3</v>
      </c>
      <c r="S865" s="19">
        <f t="shared" si="95"/>
        <v>2014</v>
      </c>
      <c r="T865" s="19">
        <f t="shared" si="96"/>
        <v>6</v>
      </c>
      <c r="U865" s="21" t="str">
        <f t="shared" si="97"/>
        <v>Wednesday</v>
      </c>
    </row>
    <row r="866" spans="1:21" x14ac:dyDescent="0.2">
      <c r="A866" s="15" t="s">
        <v>355</v>
      </c>
      <c r="B866" s="15" t="s">
        <v>1769</v>
      </c>
      <c r="C866" s="15" t="s">
        <v>61</v>
      </c>
      <c r="D866" s="15" t="s">
        <v>23</v>
      </c>
      <c r="E866" s="15" t="s">
        <v>16</v>
      </c>
      <c r="F866" s="15" t="s">
        <v>17</v>
      </c>
      <c r="G866" s="15" t="s">
        <v>24</v>
      </c>
      <c r="H866" s="15">
        <v>37</v>
      </c>
      <c r="I866" s="17">
        <v>40560</v>
      </c>
      <c r="J866" s="15">
        <v>131353</v>
      </c>
      <c r="K866" s="15">
        <v>0.11</v>
      </c>
      <c r="L866" s="15" t="s">
        <v>33</v>
      </c>
      <c r="M866" s="15" t="s">
        <v>74</v>
      </c>
      <c r="N866" s="17" t="s">
        <v>21</v>
      </c>
      <c r="O866" s="18" t="str">
        <f t="shared" si="91"/>
        <v>Active</v>
      </c>
      <c r="P866" s="19">
        <f t="shared" si="92"/>
        <v>1</v>
      </c>
      <c r="Q866" s="20">
        <f t="shared" si="93"/>
        <v>14448.83</v>
      </c>
      <c r="R866" s="20">
        <f t="shared" si="94"/>
        <v>145801.82999999999</v>
      </c>
      <c r="S866" s="19">
        <f t="shared" si="95"/>
        <v>2011</v>
      </c>
      <c r="T866" s="19">
        <f t="shared" si="96"/>
        <v>4</v>
      </c>
      <c r="U866" s="21" t="str">
        <f t="shared" si="97"/>
        <v>Monday</v>
      </c>
    </row>
    <row r="867" spans="1:21" x14ac:dyDescent="0.2">
      <c r="A867" s="15" t="s">
        <v>1770</v>
      </c>
      <c r="B867" s="15" t="s">
        <v>1771</v>
      </c>
      <c r="C867" s="15" t="s">
        <v>82</v>
      </c>
      <c r="D867" s="15" t="s">
        <v>27</v>
      </c>
      <c r="E867" s="15" t="s">
        <v>36</v>
      </c>
      <c r="F867" s="15" t="s">
        <v>28</v>
      </c>
      <c r="G867" s="15" t="s">
        <v>24</v>
      </c>
      <c r="H867" s="15">
        <v>45</v>
      </c>
      <c r="I867" s="17">
        <v>40253</v>
      </c>
      <c r="J867" s="15">
        <v>88182</v>
      </c>
      <c r="K867" s="15">
        <v>0</v>
      </c>
      <c r="L867" s="15" t="s">
        <v>33</v>
      </c>
      <c r="M867" s="15" t="s">
        <v>34</v>
      </c>
      <c r="N867" s="17" t="s">
        <v>21</v>
      </c>
      <c r="O867" s="18" t="str">
        <f t="shared" si="91"/>
        <v>Active</v>
      </c>
      <c r="P867" s="19">
        <f t="shared" si="92"/>
        <v>1</v>
      </c>
      <c r="Q867" s="20">
        <f t="shared" si="93"/>
        <v>0</v>
      </c>
      <c r="R867" s="20">
        <f t="shared" si="94"/>
        <v>88182</v>
      </c>
      <c r="S867" s="19">
        <f t="shared" si="95"/>
        <v>2010</v>
      </c>
      <c r="T867" s="19">
        <f t="shared" si="96"/>
        <v>12</v>
      </c>
      <c r="U867" s="21" t="str">
        <f t="shared" si="97"/>
        <v>Tuesday</v>
      </c>
    </row>
    <row r="868" spans="1:21" x14ac:dyDescent="0.2">
      <c r="A868" s="15" t="s">
        <v>163</v>
      </c>
      <c r="B868" s="15" t="s">
        <v>1772</v>
      </c>
      <c r="C868" s="15" t="s">
        <v>26</v>
      </c>
      <c r="D868" s="15" t="s">
        <v>27</v>
      </c>
      <c r="E868" s="15" t="s">
        <v>44</v>
      </c>
      <c r="F868" s="15" t="s">
        <v>28</v>
      </c>
      <c r="G868" s="15" t="s">
        <v>18</v>
      </c>
      <c r="H868" s="15">
        <v>61</v>
      </c>
      <c r="I868" s="17">
        <v>43703</v>
      </c>
      <c r="J868" s="15">
        <v>75780</v>
      </c>
      <c r="K868" s="15">
        <v>0</v>
      </c>
      <c r="L868" s="15" t="s">
        <v>19</v>
      </c>
      <c r="M868" s="15" t="s">
        <v>63</v>
      </c>
      <c r="N868" s="17" t="s">
        <v>21</v>
      </c>
      <c r="O868" s="18" t="str">
        <f t="shared" si="91"/>
        <v>Active</v>
      </c>
      <c r="P868" s="19">
        <f t="shared" si="92"/>
        <v>1</v>
      </c>
      <c r="Q868" s="20">
        <f t="shared" si="93"/>
        <v>0</v>
      </c>
      <c r="R868" s="20">
        <f t="shared" si="94"/>
        <v>75780</v>
      </c>
      <c r="S868" s="19">
        <f t="shared" si="95"/>
        <v>2019</v>
      </c>
      <c r="T868" s="19">
        <f t="shared" si="96"/>
        <v>35</v>
      </c>
      <c r="U868" s="21" t="str">
        <f t="shared" si="97"/>
        <v>Monday</v>
      </c>
    </row>
    <row r="869" spans="1:21" x14ac:dyDescent="0.2">
      <c r="A869" s="15" t="s">
        <v>1773</v>
      </c>
      <c r="B869" s="15" t="s">
        <v>1774</v>
      </c>
      <c r="C869" s="15" t="s">
        <v>64</v>
      </c>
      <c r="D869" s="15" t="s">
        <v>50</v>
      </c>
      <c r="E869" s="15" t="s">
        <v>16</v>
      </c>
      <c r="F869" s="15" t="s">
        <v>17</v>
      </c>
      <c r="G869" s="15" t="s">
        <v>24</v>
      </c>
      <c r="H869" s="15">
        <v>45</v>
      </c>
      <c r="I869" s="17">
        <v>43557</v>
      </c>
      <c r="J869" s="15">
        <v>52621</v>
      </c>
      <c r="K869" s="15">
        <v>0</v>
      </c>
      <c r="L869" s="15" t="s">
        <v>33</v>
      </c>
      <c r="M869" s="15" t="s">
        <v>60</v>
      </c>
      <c r="N869" s="17" t="s">
        <v>21</v>
      </c>
      <c r="O869" s="18" t="str">
        <f t="shared" si="91"/>
        <v>Active</v>
      </c>
      <c r="P869" s="19">
        <f t="shared" si="92"/>
        <v>1</v>
      </c>
      <c r="Q869" s="20">
        <f t="shared" si="93"/>
        <v>0</v>
      </c>
      <c r="R869" s="20">
        <f t="shared" si="94"/>
        <v>52621</v>
      </c>
      <c r="S869" s="19">
        <f t="shared" si="95"/>
        <v>2019</v>
      </c>
      <c r="T869" s="19">
        <f t="shared" si="96"/>
        <v>14</v>
      </c>
      <c r="U869" s="21" t="str">
        <f t="shared" si="97"/>
        <v>Tuesday</v>
      </c>
    </row>
    <row r="870" spans="1:21" x14ac:dyDescent="0.2">
      <c r="A870" s="15" t="s">
        <v>1775</v>
      </c>
      <c r="B870" s="15" t="s">
        <v>1776</v>
      </c>
      <c r="C870" s="15" t="s">
        <v>97</v>
      </c>
      <c r="D870" s="15" t="s">
        <v>31</v>
      </c>
      <c r="E870" s="15" t="s">
        <v>16</v>
      </c>
      <c r="F870" s="15" t="s">
        <v>28</v>
      </c>
      <c r="G870" s="15" t="s">
        <v>24</v>
      </c>
      <c r="H870" s="15">
        <v>60</v>
      </c>
      <c r="I870" s="17">
        <v>43146</v>
      </c>
      <c r="J870" s="15">
        <v>106079</v>
      </c>
      <c r="K870" s="15">
        <v>0.14000000000000001</v>
      </c>
      <c r="L870" s="15" t="s">
        <v>19</v>
      </c>
      <c r="M870" s="15" t="s">
        <v>25</v>
      </c>
      <c r="N870" s="17">
        <v>44295</v>
      </c>
      <c r="O870" s="18" t="str">
        <f t="shared" si="91"/>
        <v>Non-Active</v>
      </c>
      <c r="P870" s="19">
        <f t="shared" si="92"/>
        <v>0</v>
      </c>
      <c r="Q870" s="20">
        <f t="shared" si="93"/>
        <v>14851.060000000001</v>
      </c>
      <c r="R870" s="20">
        <f t="shared" si="94"/>
        <v>120930.06</v>
      </c>
      <c r="S870" s="19">
        <f t="shared" si="95"/>
        <v>2018</v>
      </c>
      <c r="T870" s="19">
        <f t="shared" si="96"/>
        <v>7</v>
      </c>
      <c r="U870" s="21" t="str">
        <f t="shared" si="97"/>
        <v>Thursday</v>
      </c>
    </row>
    <row r="871" spans="1:21" x14ac:dyDescent="0.2">
      <c r="A871" s="15" t="s">
        <v>1777</v>
      </c>
      <c r="B871" s="15" t="s">
        <v>1778</v>
      </c>
      <c r="C871" s="15" t="s">
        <v>38</v>
      </c>
      <c r="D871" s="15" t="s">
        <v>27</v>
      </c>
      <c r="E871" s="15" t="s">
        <v>32</v>
      </c>
      <c r="F871" s="15" t="s">
        <v>28</v>
      </c>
      <c r="G871" s="15" t="s">
        <v>51</v>
      </c>
      <c r="H871" s="15">
        <v>30</v>
      </c>
      <c r="I871" s="17">
        <v>42777</v>
      </c>
      <c r="J871" s="15">
        <v>92058</v>
      </c>
      <c r="K871" s="15">
        <v>0</v>
      </c>
      <c r="L871" s="15" t="s">
        <v>19</v>
      </c>
      <c r="M871" s="15" t="s">
        <v>25</v>
      </c>
      <c r="N871" s="17" t="s">
        <v>21</v>
      </c>
      <c r="O871" s="18" t="str">
        <f t="shared" si="91"/>
        <v>Active</v>
      </c>
      <c r="P871" s="19">
        <f t="shared" si="92"/>
        <v>1</v>
      </c>
      <c r="Q871" s="20">
        <f t="shared" si="93"/>
        <v>0</v>
      </c>
      <c r="R871" s="20">
        <f t="shared" si="94"/>
        <v>92058</v>
      </c>
      <c r="S871" s="19">
        <f t="shared" si="95"/>
        <v>2017</v>
      </c>
      <c r="T871" s="19">
        <f t="shared" si="96"/>
        <v>6</v>
      </c>
      <c r="U871" s="21" t="str">
        <f t="shared" si="97"/>
        <v>Saturday</v>
      </c>
    </row>
    <row r="872" spans="1:21" x14ac:dyDescent="0.2">
      <c r="A872" s="15" t="s">
        <v>1779</v>
      </c>
      <c r="B872" s="15" t="s">
        <v>1780</v>
      </c>
      <c r="C872" s="15" t="s">
        <v>129</v>
      </c>
      <c r="D872" s="15" t="s">
        <v>31</v>
      </c>
      <c r="E872" s="15" t="s">
        <v>36</v>
      </c>
      <c r="F872" s="15" t="s">
        <v>28</v>
      </c>
      <c r="G872" s="15" t="s">
        <v>24</v>
      </c>
      <c r="H872" s="15">
        <v>64</v>
      </c>
      <c r="I872" s="17">
        <v>43527</v>
      </c>
      <c r="J872" s="15">
        <v>67114</v>
      </c>
      <c r="K872" s="15">
        <v>0</v>
      </c>
      <c r="L872" s="15" t="s">
        <v>19</v>
      </c>
      <c r="M872" s="15" t="s">
        <v>39</v>
      </c>
      <c r="N872" s="17" t="s">
        <v>21</v>
      </c>
      <c r="O872" s="18" t="str">
        <f t="shared" si="91"/>
        <v>Active</v>
      </c>
      <c r="P872" s="19">
        <f t="shared" si="92"/>
        <v>1</v>
      </c>
      <c r="Q872" s="20">
        <f t="shared" si="93"/>
        <v>0</v>
      </c>
      <c r="R872" s="20">
        <f t="shared" si="94"/>
        <v>67114</v>
      </c>
      <c r="S872" s="19">
        <f t="shared" si="95"/>
        <v>2019</v>
      </c>
      <c r="T872" s="19">
        <f t="shared" si="96"/>
        <v>10</v>
      </c>
      <c r="U872" s="21" t="str">
        <f t="shared" si="97"/>
        <v>Sunday</v>
      </c>
    </row>
    <row r="873" spans="1:21" x14ac:dyDescent="0.2">
      <c r="A873" s="15" t="s">
        <v>1781</v>
      </c>
      <c r="B873" s="15" t="s">
        <v>1782</v>
      </c>
      <c r="C873" s="15" t="s">
        <v>64</v>
      </c>
      <c r="D873" s="15" t="s">
        <v>15</v>
      </c>
      <c r="E873" s="15" t="s">
        <v>16</v>
      </c>
      <c r="F873" s="15" t="s">
        <v>17</v>
      </c>
      <c r="G873" s="15" t="s">
        <v>51</v>
      </c>
      <c r="H873" s="15">
        <v>25</v>
      </c>
      <c r="I873" s="17">
        <v>44024</v>
      </c>
      <c r="J873" s="15">
        <v>56565</v>
      </c>
      <c r="K873" s="15">
        <v>0</v>
      </c>
      <c r="L873" s="15" t="s">
        <v>52</v>
      </c>
      <c r="M873" s="15" t="s">
        <v>53</v>
      </c>
      <c r="N873" s="17" t="s">
        <v>21</v>
      </c>
      <c r="O873" s="18" t="str">
        <f t="shared" si="91"/>
        <v>Active</v>
      </c>
      <c r="P873" s="19">
        <f t="shared" si="92"/>
        <v>1</v>
      </c>
      <c r="Q873" s="20">
        <f t="shared" si="93"/>
        <v>0</v>
      </c>
      <c r="R873" s="20">
        <f t="shared" si="94"/>
        <v>56565</v>
      </c>
      <c r="S873" s="19">
        <f t="shared" si="95"/>
        <v>2020</v>
      </c>
      <c r="T873" s="19">
        <f t="shared" si="96"/>
        <v>29</v>
      </c>
      <c r="U873" s="21" t="str">
        <f t="shared" si="97"/>
        <v>Sunday</v>
      </c>
    </row>
    <row r="874" spans="1:21" x14ac:dyDescent="0.2">
      <c r="A874" s="15" t="s">
        <v>118</v>
      </c>
      <c r="B874" s="15" t="s">
        <v>1783</v>
      </c>
      <c r="C874" s="15" t="s">
        <v>22</v>
      </c>
      <c r="D874" s="15" t="s">
        <v>23</v>
      </c>
      <c r="E874" s="15" t="s">
        <v>36</v>
      </c>
      <c r="F874" s="15" t="s">
        <v>17</v>
      </c>
      <c r="G874" s="15" t="s">
        <v>18</v>
      </c>
      <c r="H874" s="15">
        <v>61</v>
      </c>
      <c r="I874" s="17">
        <v>40683</v>
      </c>
      <c r="J874" s="15">
        <v>64937</v>
      </c>
      <c r="K874" s="15">
        <v>0</v>
      </c>
      <c r="L874" s="15" t="s">
        <v>19</v>
      </c>
      <c r="M874" s="15" t="s">
        <v>39</v>
      </c>
      <c r="N874" s="17" t="s">
        <v>21</v>
      </c>
      <c r="O874" s="18" t="str">
        <f t="shared" si="91"/>
        <v>Active</v>
      </c>
      <c r="P874" s="19">
        <f t="shared" si="92"/>
        <v>1</v>
      </c>
      <c r="Q874" s="20">
        <f t="shared" si="93"/>
        <v>0</v>
      </c>
      <c r="R874" s="20">
        <f t="shared" si="94"/>
        <v>64937</v>
      </c>
      <c r="S874" s="19">
        <f t="shared" si="95"/>
        <v>2011</v>
      </c>
      <c r="T874" s="19">
        <f t="shared" si="96"/>
        <v>21</v>
      </c>
      <c r="U874" s="21" t="str">
        <f t="shared" si="97"/>
        <v>Friday</v>
      </c>
    </row>
    <row r="875" spans="1:21" x14ac:dyDescent="0.2">
      <c r="A875" s="15" t="s">
        <v>1784</v>
      </c>
      <c r="B875" s="15" t="s">
        <v>1785</v>
      </c>
      <c r="C875" s="15" t="s">
        <v>62</v>
      </c>
      <c r="D875" s="15" t="s">
        <v>43</v>
      </c>
      <c r="E875" s="15" t="s">
        <v>36</v>
      </c>
      <c r="F875" s="15" t="s">
        <v>17</v>
      </c>
      <c r="G875" s="15" t="s">
        <v>51</v>
      </c>
      <c r="H875" s="15">
        <v>65</v>
      </c>
      <c r="I875" s="17">
        <v>38967</v>
      </c>
      <c r="J875" s="15">
        <v>127626</v>
      </c>
      <c r="K875" s="15">
        <v>0.1</v>
      </c>
      <c r="L875" s="15" t="s">
        <v>19</v>
      </c>
      <c r="M875" s="15" t="s">
        <v>45</v>
      </c>
      <c r="N875" s="17" t="s">
        <v>21</v>
      </c>
      <c r="O875" s="18" t="str">
        <f t="shared" si="91"/>
        <v>Active</v>
      </c>
      <c r="P875" s="19">
        <f t="shared" si="92"/>
        <v>1</v>
      </c>
      <c r="Q875" s="20">
        <f t="shared" si="93"/>
        <v>12762.6</v>
      </c>
      <c r="R875" s="20">
        <f t="shared" si="94"/>
        <v>140388.6</v>
      </c>
      <c r="S875" s="19">
        <f t="shared" si="95"/>
        <v>2006</v>
      </c>
      <c r="T875" s="19">
        <f t="shared" si="96"/>
        <v>36</v>
      </c>
      <c r="U875" s="21" t="str">
        <f t="shared" si="97"/>
        <v>Thursday</v>
      </c>
    </row>
    <row r="876" spans="1:21" x14ac:dyDescent="0.2">
      <c r="A876" s="15" t="s">
        <v>360</v>
      </c>
      <c r="B876" s="15" t="s">
        <v>1786</v>
      </c>
      <c r="C876" s="15" t="s">
        <v>71</v>
      </c>
      <c r="D876" s="15" t="s">
        <v>27</v>
      </c>
      <c r="E876" s="15" t="s">
        <v>32</v>
      </c>
      <c r="F876" s="15" t="s">
        <v>28</v>
      </c>
      <c r="G876" s="15" t="s">
        <v>47</v>
      </c>
      <c r="H876" s="15">
        <v>61</v>
      </c>
      <c r="I876" s="17">
        <v>38013</v>
      </c>
      <c r="J876" s="15">
        <v>88478</v>
      </c>
      <c r="K876" s="15">
        <v>0</v>
      </c>
      <c r="L876" s="15" t="s">
        <v>19</v>
      </c>
      <c r="M876" s="15" t="s">
        <v>25</v>
      </c>
      <c r="N876" s="17" t="s">
        <v>21</v>
      </c>
      <c r="O876" s="18" t="str">
        <f t="shared" si="91"/>
        <v>Active</v>
      </c>
      <c r="P876" s="19">
        <f t="shared" si="92"/>
        <v>1</v>
      </c>
      <c r="Q876" s="20">
        <f t="shared" si="93"/>
        <v>0</v>
      </c>
      <c r="R876" s="20">
        <f t="shared" si="94"/>
        <v>88478</v>
      </c>
      <c r="S876" s="19">
        <f t="shared" si="95"/>
        <v>2004</v>
      </c>
      <c r="T876" s="19">
        <f t="shared" si="96"/>
        <v>5</v>
      </c>
      <c r="U876" s="21" t="str">
        <f t="shared" si="97"/>
        <v>Tuesday</v>
      </c>
    </row>
    <row r="877" spans="1:21" x14ac:dyDescent="0.2">
      <c r="A877" s="15" t="s">
        <v>1787</v>
      </c>
      <c r="B877" s="15" t="s">
        <v>1788</v>
      </c>
      <c r="C877" s="15" t="s">
        <v>56</v>
      </c>
      <c r="D877" s="15" t="s">
        <v>27</v>
      </c>
      <c r="E877" s="15" t="s">
        <v>44</v>
      </c>
      <c r="F877" s="15" t="s">
        <v>17</v>
      </c>
      <c r="G877" s="15" t="s">
        <v>24</v>
      </c>
      <c r="H877" s="15">
        <v>48</v>
      </c>
      <c r="I877" s="17">
        <v>41749</v>
      </c>
      <c r="J877" s="15">
        <v>91679</v>
      </c>
      <c r="K877" s="15">
        <v>7.0000000000000007E-2</v>
      </c>
      <c r="L877" s="15" t="s">
        <v>33</v>
      </c>
      <c r="M877" s="15" t="s">
        <v>80</v>
      </c>
      <c r="N877" s="17" t="s">
        <v>21</v>
      </c>
      <c r="O877" s="18" t="str">
        <f t="shared" si="91"/>
        <v>Active</v>
      </c>
      <c r="P877" s="19">
        <f t="shared" si="92"/>
        <v>1</v>
      </c>
      <c r="Q877" s="20">
        <f t="shared" si="93"/>
        <v>6417.5300000000007</v>
      </c>
      <c r="R877" s="20">
        <f t="shared" si="94"/>
        <v>98096.53</v>
      </c>
      <c r="S877" s="19">
        <f t="shared" si="95"/>
        <v>2014</v>
      </c>
      <c r="T877" s="19">
        <f t="shared" si="96"/>
        <v>17</v>
      </c>
      <c r="U877" s="21" t="str">
        <f t="shared" si="97"/>
        <v>Sunday</v>
      </c>
    </row>
    <row r="878" spans="1:21" x14ac:dyDescent="0.2">
      <c r="A878" s="15" t="s">
        <v>249</v>
      </c>
      <c r="B878" s="15" t="s">
        <v>140</v>
      </c>
      <c r="C878" s="15" t="s">
        <v>40</v>
      </c>
      <c r="D878" s="15" t="s">
        <v>50</v>
      </c>
      <c r="E878" s="15" t="s">
        <v>32</v>
      </c>
      <c r="F878" s="15" t="s">
        <v>28</v>
      </c>
      <c r="G878" s="15" t="s">
        <v>24</v>
      </c>
      <c r="H878" s="15">
        <v>58</v>
      </c>
      <c r="I878" s="17">
        <v>33682</v>
      </c>
      <c r="J878" s="15">
        <v>199848</v>
      </c>
      <c r="K878" s="15">
        <v>0.16</v>
      </c>
      <c r="L878" s="15" t="s">
        <v>33</v>
      </c>
      <c r="M878" s="15" t="s">
        <v>80</v>
      </c>
      <c r="N878" s="17" t="s">
        <v>21</v>
      </c>
      <c r="O878" s="18" t="str">
        <f t="shared" si="91"/>
        <v>Active</v>
      </c>
      <c r="P878" s="19">
        <f t="shared" si="92"/>
        <v>1</v>
      </c>
      <c r="Q878" s="20">
        <f t="shared" si="93"/>
        <v>31975.68</v>
      </c>
      <c r="R878" s="20">
        <f t="shared" si="94"/>
        <v>231823.68</v>
      </c>
      <c r="S878" s="19">
        <f t="shared" si="95"/>
        <v>1992</v>
      </c>
      <c r="T878" s="19">
        <f t="shared" si="96"/>
        <v>12</v>
      </c>
      <c r="U878" s="21" t="str">
        <f t="shared" si="97"/>
        <v>Thursday</v>
      </c>
    </row>
    <row r="879" spans="1:21" x14ac:dyDescent="0.2">
      <c r="A879" s="15" t="s">
        <v>395</v>
      </c>
      <c r="B879" s="15" t="s">
        <v>1789</v>
      </c>
      <c r="C879" s="15" t="s">
        <v>35</v>
      </c>
      <c r="D879" s="15" t="s">
        <v>27</v>
      </c>
      <c r="E879" s="15" t="s">
        <v>36</v>
      </c>
      <c r="F879" s="15" t="s">
        <v>28</v>
      </c>
      <c r="G879" s="15" t="s">
        <v>24</v>
      </c>
      <c r="H879" s="15">
        <v>34</v>
      </c>
      <c r="I879" s="17">
        <v>43414</v>
      </c>
      <c r="J879" s="15">
        <v>61944</v>
      </c>
      <c r="K879" s="15">
        <v>0</v>
      </c>
      <c r="L879" s="15" t="s">
        <v>33</v>
      </c>
      <c r="M879" s="15" t="s">
        <v>74</v>
      </c>
      <c r="N879" s="17" t="s">
        <v>21</v>
      </c>
      <c r="O879" s="18" t="str">
        <f t="shared" si="91"/>
        <v>Active</v>
      </c>
      <c r="P879" s="19">
        <f t="shared" si="92"/>
        <v>1</v>
      </c>
      <c r="Q879" s="20">
        <f t="shared" si="93"/>
        <v>0</v>
      </c>
      <c r="R879" s="20">
        <f t="shared" si="94"/>
        <v>61944</v>
      </c>
      <c r="S879" s="19">
        <f t="shared" si="95"/>
        <v>2018</v>
      </c>
      <c r="T879" s="19">
        <f t="shared" si="96"/>
        <v>45</v>
      </c>
      <c r="U879" s="21" t="str">
        <f t="shared" si="97"/>
        <v>Saturday</v>
      </c>
    </row>
    <row r="880" spans="1:21" x14ac:dyDescent="0.2">
      <c r="A880" s="15" t="s">
        <v>1790</v>
      </c>
      <c r="B880" s="15" t="s">
        <v>1791</v>
      </c>
      <c r="C880" s="15" t="s">
        <v>61</v>
      </c>
      <c r="D880" s="15" t="s">
        <v>50</v>
      </c>
      <c r="E880" s="15" t="s">
        <v>44</v>
      </c>
      <c r="F880" s="15" t="s">
        <v>17</v>
      </c>
      <c r="G880" s="15" t="s">
        <v>47</v>
      </c>
      <c r="H880" s="15">
        <v>30</v>
      </c>
      <c r="I880" s="17">
        <v>42960</v>
      </c>
      <c r="J880" s="15">
        <v>154624</v>
      </c>
      <c r="K880" s="15">
        <v>0.15</v>
      </c>
      <c r="L880" s="15" t="s">
        <v>19</v>
      </c>
      <c r="M880" s="15" t="s">
        <v>25</v>
      </c>
      <c r="N880" s="17" t="s">
        <v>21</v>
      </c>
      <c r="O880" s="18" t="str">
        <f t="shared" si="91"/>
        <v>Active</v>
      </c>
      <c r="P880" s="19">
        <f t="shared" si="92"/>
        <v>1</v>
      </c>
      <c r="Q880" s="20">
        <f t="shared" si="93"/>
        <v>23193.599999999999</v>
      </c>
      <c r="R880" s="20">
        <f t="shared" si="94"/>
        <v>177817.60000000001</v>
      </c>
      <c r="S880" s="19">
        <f t="shared" si="95"/>
        <v>2017</v>
      </c>
      <c r="T880" s="19">
        <f t="shared" si="96"/>
        <v>33</v>
      </c>
      <c r="U880" s="21" t="str">
        <f t="shared" si="97"/>
        <v>Sunday</v>
      </c>
    </row>
    <row r="881" spans="1:21" x14ac:dyDescent="0.2">
      <c r="A881" s="15" t="s">
        <v>1792</v>
      </c>
      <c r="B881" s="15" t="s">
        <v>1793</v>
      </c>
      <c r="C881" s="15" t="s">
        <v>42</v>
      </c>
      <c r="D881" s="15" t="s">
        <v>65</v>
      </c>
      <c r="E881" s="15" t="s">
        <v>16</v>
      </c>
      <c r="F881" s="15" t="s">
        <v>28</v>
      </c>
      <c r="G881" s="15" t="s">
        <v>24</v>
      </c>
      <c r="H881" s="15">
        <v>50</v>
      </c>
      <c r="I881" s="17">
        <v>40109</v>
      </c>
      <c r="J881" s="15">
        <v>79447</v>
      </c>
      <c r="K881" s="15">
        <v>0</v>
      </c>
      <c r="L881" s="15" t="s">
        <v>33</v>
      </c>
      <c r="M881" s="15" t="s">
        <v>74</v>
      </c>
      <c r="N881" s="17" t="s">
        <v>21</v>
      </c>
      <c r="O881" s="18" t="str">
        <f t="shared" si="91"/>
        <v>Active</v>
      </c>
      <c r="P881" s="19">
        <f t="shared" si="92"/>
        <v>1</v>
      </c>
      <c r="Q881" s="20">
        <f t="shared" si="93"/>
        <v>0</v>
      </c>
      <c r="R881" s="20">
        <f t="shared" si="94"/>
        <v>79447</v>
      </c>
      <c r="S881" s="19">
        <f t="shared" si="95"/>
        <v>2009</v>
      </c>
      <c r="T881" s="19">
        <f t="shared" si="96"/>
        <v>43</v>
      </c>
      <c r="U881" s="21" t="str">
        <f t="shared" si="97"/>
        <v>Friday</v>
      </c>
    </row>
    <row r="882" spans="1:21" x14ac:dyDescent="0.2">
      <c r="A882" s="15" t="s">
        <v>166</v>
      </c>
      <c r="B882" s="15" t="s">
        <v>1794</v>
      </c>
      <c r="C882" s="15" t="s">
        <v>42</v>
      </c>
      <c r="D882" s="15" t="s">
        <v>50</v>
      </c>
      <c r="E882" s="15" t="s">
        <v>36</v>
      </c>
      <c r="F882" s="15" t="s">
        <v>28</v>
      </c>
      <c r="G882" s="15" t="s">
        <v>51</v>
      </c>
      <c r="H882" s="15">
        <v>51</v>
      </c>
      <c r="I882" s="17">
        <v>35852</v>
      </c>
      <c r="J882" s="15">
        <v>71111</v>
      </c>
      <c r="K882" s="15">
        <v>0</v>
      </c>
      <c r="L882" s="15" t="s">
        <v>52</v>
      </c>
      <c r="M882" s="15" t="s">
        <v>66</v>
      </c>
      <c r="N882" s="17" t="s">
        <v>21</v>
      </c>
      <c r="O882" s="18" t="str">
        <f t="shared" si="91"/>
        <v>Active</v>
      </c>
      <c r="P882" s="19">
        <f t="shared" si="92"/>
        <v>1</v>
      </c>
      <c r="Q882" s="20">
        <f t="shared" si="93"/>
        <v>0</v>
      </c>
      <c r="R882" s="20">
        <f t="shared" si="94"/>
        <v>71111</v>
      </c>
      <c r="S882" s="19">
        <f t="shared" si="95"/>
        <v>1998</v>
      </c>
      <c r="T882" s="19">
        <f t="shared" si="96"/>
        <v>9</v>
      </c>
      <c r="U882" s="21" t="str">
        <f t="shared" si="97"/>
        <v>Thursday</v>
      </c>
    </row>
    <row r="883" spans="1:21" x14ac:dyDescent="0.2">
      <c r="A883" s="15" t="s">
        <v>1795</v>
      </c>
      <c r="B883" s="15" t="s">
        <v>1796</v>
      </c>
      <c r="C883" s="15" t="s">
        <v>61</v>
      </c>
      <c r="D883" s="15" t="s">
        <v>50</v>
      </c>
      <c r="E883" s="15" t="s">
        <v>16</v>
      </c>
      <c r="F883" s="15" t="s">
        <v>28</v>
      </c>
      <c r="G883" s="15" t="s">
        <v>18</v>
      </c>
      <c r="H883" s="15">
        <v>53</v>
      </c>
      <c r="I883" s="17">
        <v>41931</v>
      </c>
      <c r="J883" s="15">
        <v>159538</v>
      </c>
      <c r="K883" s="15">
        <v>0.11</v>
      </c>
      <c r="L883" s="15" t="s">
        <v>19</v>
      </c>
      <c r="M883" s="15" t="s">
        <v>45</v>
      </c>
      <c r="N883" s="17" t="s">
        <v>21</v>
      </c>
      <c r="O883" s="18" t="str">
        <f t="shared" si="91"/>
        <v>Active</v>
      </c>
      <c r="P883" s="19">
        <f t="shared" si="92"/>
        <v>1</v>
      </c>
      <c r="Q883" s="20">
        <f t="shared" si="93"/>
        <v>17549.18</v>
      </c>
      <c r="R883" s="20">
        <f t="shared" si="94"/>
        <v>177087.18</v>
      </c>
      <c r="S883" s="19">
        <f t="shared" si="95"/>
        <v>2014</v>
      </c>
      <c r="T883" s="19">
        <f t="shared" si="96"/>
        <v>43</v>
      </c>
      <c r="U883" s="21" t="str">
        <f t="shared" si="97"/>
        <v>Sunday</v>
      </c>
    </row>
    <row r="884" spans="1:21" x14ac:dyDescent="0.2">
      <c r="A884" s="15" t="s">
        <v>1472</v>
      </c>
      <c r="B884" s="15" t="s">
        <v>1797</v>
      </c>
      <c r="C884" s="15" t="s">
        <v>84</v>
      </c>
      <c r="D884" s="15" t="s">
        <v>31</v>
      </c>
      <c r="E884" s="15" t="s">
        <v>32</v>
      </c>
      <c r="F884" s="15" t="s">
        <v>17</v>
      </c>
      <c r="G884" s="15" t="s">
        <v>51</v>
      </c>
      <c r="H884" s="15">
        <v>47</v>
      </c>
      <c r="I884" s="17">
        <v>43375</v>
      </c>
      <c r="J884" s="15">
        <v>111404</v>
      </c>
      <c r="K884" s="15">
        <v>0</v>
      </c>
      <c r="L884" s="15" t="s">
        <v>52</v>
      </c>
      <c r="M884" s="15" t="s">
        <v>66</v>
      </c>
      <c r="N884" s="17" t="s">
        <v>21</v>
      </c>
      <c r="O884" s="18" t="str">
        <f t="shared" si="91"/>
        <v>Active</v>
      </c>
      <c r="P884" s="19">
        <f t="shared" si="92"/>
        <v>1</v>
      </c>
      <c r="Q884" s="20">
        <f t="shared" si="93"/>
        <v>0</v>
      </c>
      <c r="R884" s="20">
        <f t="shared" si="94"/>
        <v>111404</v>
      </c>
      <c r="S884" s="19">
        <f t="shared" si="95"/>
        <v>2018</v>
      </c>
      <c r="T884" s="19">
        <f t="shared" si="96"/>
        <v>40</v>
      </c>
      <c r="U884" s="21" t="str">
        <f t="shared" si="97"/>
        <v>Tuesday</v>
      </c>
    </row>
    <row r="885" spans="1:21" x14ac:dyDescent="0.2">
      <c r="A885" s="15" t="s">
        <v>1798</v>
      </c>
      <c r="B885" s="15" t="s">
        <v>1799</v>
      </c>
      <c r="C885" s="15" t="s">
        <v>40</v>
      </c>
      <c r="D885" s="15" t="s">
        <v>43</v>
      </c>
      <c r="E885" s="15" t="s">
        <v>44</v>
      </c>
      <c r="F885" s="15" t="s">
        <v>28</v>
      </c>
      <c r="G885" s="15" t="s">
        <v>18</v>
      </c>
      <c r="H885" s="15">
        <v>25</v>
      </c>
      <c r="I885" s="17">
        <v>44058</v>
      </c>
      <c r="J885" s="15">
        <v>172007</v>
      </c>
      <c r="K885" s="15">
        <v>0.26</v>
      </c>
      <c r="L885" s="15" t="s">
        <v>19</v>
      </c>
      <c r="M885" s="15" t="s">
        <v>45</v>
      </c>
      <c r="N885" s="17" t="s">
        <v>21</v>
      </c>
      <c r="O885" s="18" t="str">
        <f t="shared" si="91"/>
        <v>Active</v>
      </c>
      <c r="P885" s="19">
        <f t="shared" si="92"/>
        <v>1</v>
      </c>
      <c r="Q885" s="20">
        <f t="shared" si="93"/>
        <v>44721.82</v>
      </c>
      <c r="R885" s="20">
        <f t="shared" si="94"/>
        <v>216728.82</v>
      </c>
      <c r="S885" s="19">
        <f t="shared" si="95"/>
        <v>2020</v>
      </c>
      <c r="T885" s="19">
        <f t="shared" si="96"/>
        <v>33</v>
      </c>
      <c r="U885" s="21" t="str">
        <f t="shared" si="97"/>
        <v>Saturday</v>
      </c>
    </row>
    <row r="886" spans="1:21" x14ac:dyDescent="0.2">
      <c r="A886" s="15" t="s">
        <v>1800</v>
      </c>
      <c r="B886" s="15" t="s">
        <v>1801</v>
      </c>
      <c r="C886" s="15" t="s">
        <v>14</v>
      </c>
      <c r="D886" s="15" t="s">
        <v>43</v>
      </c>
      <c r="E886" s="15" t="s">
        <v>36</v>
      </c>
      <c r="F886" s="15" t="s">
        <v>17</v>
      </c>
      <c r="G886" s="15" t="s">
        <v>51</v>
      </c>
      <c r="H886" s="15">
        <v>37</v>
      </c>
      <c r="I886" s="17">
        <v>40745</v>
      </c>
      <c r="J886" s="15">
        <v>219474</v>
      </c>
      <c r="K886" s="15">
        <v>0.36</v>
      </c>
      <c r="L886" s="15" t="s">
        <v>52</v>
      </c>
      <c r="M886" s="15" t="s">
        <v>81</v>
      </c>
      <c r="N886" s="17" t="s">
        <v>21</v>
      </c>
      <c r="O886" s="18" t="str">
        <f t="shared" si="91"/>
        <v>Active</v>
      </c>
      <c r="P886" s="19">
        <f t="shared" si="92"/>
        <v>1</v>
      </c>
      <c r="Q886" s="20">
        <f t="shared" si="93"/>
        <v>79010.64</v>
      </c>
      <c r="R886" s="20">
        <f t="shared" si="94"/>
        <v>298484.64</v>
      </c>
      <c r="S886" s="19">
        <f t="shared" si="95"/>
        <v>2011</v>
      </c>
      <c r="T886" s="19">
        <f t="shared" si="96"/>
        <v>30</v>
      </c>
      <c r="U886" s="21" t="str">
        <f t="shared" si="97"/>
        <v>Thursday</v>
      </c>
    </row>
    <row r="887" spans="1:21" x14ac:dyDescent="0.2">
      <c r="A887" s="15" t="s">
        <v>1802</v>
      </c>
      <c r="B887" s="15" t="s">
        <v>1803</v>
      </c>
      <c r="C887" s="15" t="s">
        <v>40</v>
      </c>
      <c r="D887" s="15" t="s">
        <v>15</v>
      </c>
      <c r="E887" s="15" t="s">
        <v>32</v>
      </c>
      <c r="F887" s="15" t="s">
        <v>28</v>
      </c>
      <c r="G887" s="15" t="s">
        <v>18</v>
      </c>
      <c r="H887" s="15">
        <v>41</v>
      </c>
      <c r="I887" s="17">
        <v>43600</v>
      </c>
      <c r="J887" s="15">
        <v>174415</v>
      </c>
      <c r="K887" s="15">
        <v>0.23</v>
      </c>
      <c r="L887" s="15" t="s">
        <v>19</v>
      </c>
      <c r="M887" s="15" t="s">
        <v>45</v>
      </c>
      <c r="N887" s="17" t="s">
        <v>21</v>
      </c>
      <c r="O887" s="18" t="str">
        <f t="shared" si="91"/>
        <v>Active</v>
      </c>
      <c r="P887" s="19">
        <f t="shared" si="92"/>
        <v>1</v>
      </c>
      <c r="Q887" s="20">
        <f t="shared" si="93"/>
        <v>40115.450000000004</v>
      </c>
      <c r="R887" s="20">
        <f t="shared" si="94"/>
        <v>214530.45</v>
      </c>
      <c r="S887" s="19">
        <f t="shared" si="95"/>
        <v>2019</v>
      </c>
      <c r="T887" s="19">
        <f t="shared" si="96"/>
        <v>20</v>
      </c>
      <c r="U887" s="21" t="str">
        <f t="shared" si="97"/>
        <v>Wednesday</v>
      </c>
    </row>
    <row r="888" spans="1:21" x14ac:dyDescent="0.2">
      <c r="A888" s="15" t="s">
        <v>1804</v>
      </c>
      <c r="B888" s="15" t="s">
        <v>1805</v>
      </c>
      <c r="C888" s="15" t="s">
        <v>71</v>
      </c>
      <c r="D888" s="15" t="s">
        <v>27</v>
      </c>
      <c r="E888" s="15" t="s">
        <v>44</v>
      </c>
      <c r="F888" s="15" t="s">
        <v>17</v>
      </c>
      <c r="G888" s="15" t="s">
        <v>51</v>
      </c>
      <c r="H888" s="15">
        <v>36</v>
      </c>
      <c r="I888" s="17">
        <v>44217</v>
      </c>
      <c r="J888" s="15">
        <v>90333</v>
      </c>
      <c r="K888" s="15">
        <v>0</v>
      </c>
      <c r="L888" s="15" t="s">
        <v>52</v>
      </c>
      <c r="M888" s="15" t="s">
        <v>66</v>
      </c>
      <c r="N888" s="17" t="s">
        <v>21</v>
      </c>
      <c r="O888" s="18" t="str">
        <f t="shared" si="91"/>
        <v>Active</v>
      </c>
      <c r="P888" s="19">
        <f t="shared" si="92"/>
        <v>1</v>
      </c>
      <c r="Q888" s="20">
        <f t="shared" si="93"/>
        <v>0</v>
      </c>
      <c r="R888" s="20">
        <f t="shared" si="94"/>
        <v>90333</v>
      </c>
      <c r="S888" s="19">
        <f t="shared" si="95"/>
        <v>2021</v>
      </c>
      <c r="T888" s="19">
        <f t="shared" si="96"/>
        <v>4</v>
      </c>
      <c r="U888" s="21" t="str">
        <f t="shared" si="97"/>
        <v>Thursday</v>
      </c>
    </row>
    <row r="889" spans="1:21" x14ac:dyDescent="0.2">
      <c r="A889" s="15" t="s">
        <v>1806</v>
      </c>
      <c r="B889" s="15" t="s">
        <v>1807</v>
      </c>
      <c r="C889" s="15" t="s">
        <v>22</v>
      </c>
      <c r="D889" s="15" t="s">
        <v>23</v>
      </c>
      <c r="E889" s="15" t="s">
        <v>44</v>
      </c>
      <c r="F889" s="15" t="s">
        <v>28</v>
      </c>
      <c r="G889" s="15" t="s">
        <v>24</v>
      </c>
      <c r="H889" s="15">
        <v>25</v>
      </c>
      <c r="I889" s="17">
        <v>44217</v>
      </c>
      <c r="J889" s="15">
        <v>67299</v>
      </c>
      <c r="K889" s="15">
        <v>0</v>
      </c>
      <c r="L889" s="15" t="s">
        <v>19</v>
      </c>
      <c r="M889" s="15" t="s">
        <v>39</v>
      </c>
      <c r="N889" s="17" t="s">
        <v>21</v>
      </c>
      <c r="O889" s="18" t="str">
        <f t="shared" si="91"/>
        <v>Active</v>
      </c>
      <c r="P889" s="19">
        <f t="shared" si="92"/>
        <v>1</v>
      </c>
      <c r="Q889" s="20">
        <f t="shared" si="93"/>
        <v>0</v>
      </c>
      <c r="R889" s="20">
        <f t="shared" si="94"/>
        <v>67299</v>
      </c>
      <c r="S889" s="19">
        <f t="shared" si="95"/>
        <v>2021</v>
      </c>
      <c r="T889" s="19">
        <f t="shared" si="96"/>
        <v>4</v>
      </c>
      <c r="U889" s="21" t="str">
        <f t="shared" si="97"/>
        <v>Thursday</v>
      </c>
    </row>
    <row r="890" spans="1:21" x14ac:dyDescent="0.2">
      <c r="A890" s="15" t="s">
        <v>304</v>
      </c>
      <c r="B890" s="15" t="s">
        <v>1808</v>
      </c>
      <c r="C890" s="15" t="s">
        <v>76</v>
      </c>
      <c r="D890" s="15" t="s">
        <v>27</v>
      </c>
      <c r="E890" s="15" t="s">
        <v>16</v>
      </c>
      <c r="F890" s="15" t="s">
        <v>17</v>
      </c>
      <c r="G890" s="15" t="s">
        <v>18</v>
      </c>
      <c r="H890" s="15">
        <v>52</v>
      </c>
      <c r="I890" s="17">
        <v>38406</v>
      </c>
      <c r="J890" s="15">
        <v>45286</v>
      </c>
      <c r="K890" s="15">
        <v>0</v>
      </c>
      <c r="L890" s="15" t="s">
        <v>19</v>
      </c>
      <c r="M890" s="15" t="s">
        <v>20</v>
      </c>
      <c r="N890" s="17" t="s">
        <v>21</v>
      </c>
      <c r="O890" s="18" t="str">
        <f t="shared" si="91"/>
        <v>Active</v>
      </c>
      <c r="P890" s="19">
        <f t="shared" si="92"/>
        <v>1</v>
      </c>
      <c r="Q890" s="20">
        <f t="shared" si="93"/>
        <v>0</v>
      </c>
      <c r="R890" s="20">
        <f t="shared" si="94"/>
        <v>45286</v>
      </c>
      <c r="S890" s="19">
        <f t="shared" si="95"/>
        <v>2005</v>
      </c>
      <c r="T890" s="19">
        <f t="shared" si="96"/>
        <v>9</v>
      </c>
      <c r="U890" s="21" t="str">
        <f t="shared" si="97"/>
        <v>Wednesday</v>
      </c>
    </row>
    <row r="891" spans="1:21" x14ac:dyDescent="0.2">
      <c r="A891" s="15" t="s">
        <v>323</v>
      </c>
      <c r="B891" s="15" t="s">
        <v>1809</v>
      </c>
      <c r="C891" s="15" t="s">
        <v>40</v>
      </c>
      <c r="D891" s="15" t="s">
        <v>43</v>
      </c>
      <c r="E891" s="15" t="s">
        <v>16</v>
      </c>
      <c r="F891" s="15" t="s">
        <v>28</v>
      </c>
      <c r="G891" s="15" t="s">
        <v>18</v>
      </c>
      <c r="H891" s="15">
        <v>48</v>
      </c>
      <c r="I891" s="17">
        <v>39302</v>
      </c>
      <c r="J891" s="15">
        <v>194723</v>
      </c>
      <c r="K891" s="15">
        <v>0.25</v>
      </c>
      <c r="L891" s="15" t="s">
        <v>19</v>
      </c>
      <c r="M891" s="15" t="s">
        <v>39</v>
      </c>
      <c r="N891" s="17" t="s">
        <v>21</v>
      </c>
      <c r="O891" s="18" t="str">
        <f t="shared" si="91"/>
        <v>Active</v>
      </c>
      <c r="P891" s="19">
        <f t="shared" si="92"/>
        <v>1</v>
      </c>
      <c r="Q891" s="20">
        <f t="shared" si="93"/>
        <v>48680.75</v>
      </c>
      <c r="R891" s="20">
        <f t="shared" si="94"/>
        <v>243403.75</v>
      </c>
      <c r="S891" s="19">
        <f t="shared" si="95"/>
        <v>2007</v>
      </c>
      <c r="T891" s="19">
        <f t="shared" si="96"/>
        <v>32</v>
      </c>
      <c r="U891" s="21" t="str">
        <f t="shared" si="97"/>
        <v>Wednesday</v>
      </c>
    </row>
    <row r="892" spans="1:21" x14ac:dyDescent="0.2">
      <c r="A892" s="15" t="s">
        <v>295</v>
      </c>
      <c r="B892" s="15" t="s">
        <v>1810</v>
      </c>
      <c r="C892" s="15" t="s">
        <v>62</v>
      </c>
      <c r="D892" s="15" t="s">
        <v>50</v>
      </c>
      <c r="E892" s="15" t="s">
        <v>16</v>
      </c>
      <c r="F892" s="15" t="s">
        <v>28</v>
      </c>
      <c r="G892" s="15" t="s">
        <v>24</v>
      </c>
      <c r="H892" s="15">
        <v>49</v>
      </c>
      <c r="I892" s="17">
        <v>41131</v>
      </c>
      <c r="J892" s="15">
        <v>109850</v>
      </c>
      <c r="K892" s="15">
        <v>7.0000000000000007E-2</v>
      </c>
      <c r="L892" s="15" t="s">
        <v>33</v>
      </c>
      <c r="M892" s="15" t="s">
        <v>60</v>
      </c>
      <c r="N892" s="17">
        <v>43865</v>
      </c>
      <c r="O892" s="18" t="str">
        <f t="shared" si="91"/>
        <v>Non-Active</v>
      </c>
      <c r="P892" s="19">
        <f t="shared" si="92"/>
        <v>0</v>
      </c>
      <c r="Q892" s="20">
        <f t="shared" si="93"/>
        <v>7689.5000000000009</v>
      </c>
      <c r="R892" s="20">
        <f t="shared" si="94"/>
        <v>117539.5</v>
      </c>
      <c r="S892" s="19">
        <f t="shared" si="95"/>
        <v>2012</v>
      </c>
      <c r="T892" s="19">
        <f t="shared" si="96"/>
        <v>32</v>
      </c>
      <c r="U892" s="21" t="str">
        <f t="shared" si="97"/>
        <v>Friday</v>
      </c>
    </row>
    <row r="893" spans="1:21" x14ac:dyDescent="0.2">
      <c r="A893" s="15" t="s">
        <v>329</v>
      </c>
      <c r="B893" s="15" t="s">
        <v>1811</v>
      </c>
      <c r="C893" s="15" t="s">
        <v>83</v>
      </c>
      <c r="D893" s="15" t="s">
        <v>23</v>
      </c>
      <c r="E893" s="15" t="s">
        <v>16</v>
      </c>
      <c r="F893" s="15" t="s">
        <v>17</v>
      </c>
      <c r="G893" s="15" t="s">
        <v>51</v>
      </c>
      <c r="H893" s="15">
        <v>62</v>
      </c>
      <c r="I893" s="17">
        <v>41748</v>
      </c>
      <c r="J893" s="15">
        <v>45295</v>
      </c>
      <c r="K893" s="15">
        <v>0</v>
      </c>
      <c r="L893" s="15" t="s">
        <v>52</v>
      </c>
      <c r="M893" s="15" t="s">
        <v>53</v>
      </c>
      <c r="N893" s="17" t="s">
        <v>21</v>
      </c>
      <c r="O893" s="18" t="str">
        <f t="shared" si="91"/>
        <v>Active</v>
      </c>
      <c r="P893" s="19">
        <f t="shared" si="92"/>
        <v>1</v>
      </c>
      <c r="Q893" s="20">
        <f t="shared" si="93"/>
        <v>0</v>
      </c>
      <c r="R893" s="20">
        <f t="shared" si="94"/>
        <v>45295</v>
      </c>
      <c r="S893" s="19">
        <f t="shared" si="95"/>
        <v>2014</v>
      </c>
      <c r="T893" s="19">
        <f t="shared" si="96"/>
        <v>16</v>
      </c>
      <c r="U893" s="21" t="str">
        <f t="shared" si="97"/>
        <v>Saturday</v>
      </c>
    </row>
    <row r="894" spans="1:21" x14ac:dyDescent="0.2">
      <c r="A894" s="15" t="s">
        <v>41</v>
      </c>
      <c r="B894" s="15" t="s">
        <v>1812</v>
      </c>
      <c r="C894" s="15" t="s">
        <v>89</v>
      </c>
      <c r="D894" s="15" t="s">
        <v>27</v>
      </c>
      <c r="E894" s="15" t="s">
        <v>36</v>
      </c>
      <c r="F894" s="15" t="s">
        <v>17</v>
      </c>
      <c r="G894" s="15" t="s">
        <v>18</v>
      </c>
      <c r="H894" s="15">
        <v>36</v>
      </c>
      <c r="I894" s="17">
        <v>40413</v>
      </c>
      <c r="J894" s="15">
        <v>61310</v>
      </c>
      <c r="K894" s="15">
        <v>0</v>
      </c>
      <c r="L894" s="15" t="s">
        <v>19</v>
      </c>
      <c r="M894" s="15" t="s">
        <v>39</v>
      </c>
      <c r="N894" s="17" t="s">
        <v>21</v>
      </c>
      <c r="O894" s="18" t="str">
        <f t="shared" si="91"/>
        <v>Active</v>
      </c>
      <c r="P894" s="19">
        <f t="shared" si="92"/>
        <v>1</v>
      </c>
      <c r="Q894" s="20">
        <f t="shared" si="93"/>
        <v>0</v>
      </c>
      <c r="R894" s="20">
        <f t="shared" si="94"/>
        <v>61310</v>
      </c>
      <c r="S894" s="19">
        <f t="shared" si="95"/>
        <v>2010</v>
      </c>
      <c r="T894" s="19">
        <f t="shared" si="96"/>
        <v>35</v>
      </c>
      <c r="U894" s="21" t="str">
        <f t="shared" si="97"/>
        <v>Monday</v>
      </c>
    </row>
    <row r="895" spans="1:21" x14ac:dyDescent="0.2">
      <c r="A895" s="15" t="s">
        <v>117</v>
      </c>
      <c r="B895" s="15" t="s">
        <v>1621</v>
      </c>
      <c r="C895" s="15" t="s">
        <v>98</v>
      </c>
      <c r="D895" s="15" t="s">
        <v>27</v>
      </c>
      <c r="E895" s="15" t="s">
        <v>16</v>
      </c>
      <c r="F895" s="15" t="s">
        <v>28</v>
      </c>
      <c r="G895" s="15" t="s">
        <v>24</v>
      </c>
      <c r="H895" s="15">
        <v>55</v>
      </c>
      <c r="I895" s="17">
        <v>42683</v>
      </c>
      <c r="J895" s="15">
        <v>87851</v>
      </c>
      <c r="K895" s="15">
        <v>0</v>
      </c>
      <c r="L895" s="15" t="s">
        <v>33</v>
      </c>
      <c r="M895" s="15" t="s">
        <v>80</v>
      </c>
      <c r="N895" s="17" t="s">
        <v>21</v>
      </c>
      <c r="O895" s="18" t="str">
        <f t="shared" si="91"/>
        <v>Active</v>
      </c>
      <c r="P895" s="19">
        <f t="shared" si="92"/>
        <v>1</v>
      </c>
      <c r="Q895" s="20">
        <f t="shared" si="93"/>
        <v>0</v>
      </c>
      <c r="R895" s="20">
        <f t="shared" si="94"/>
        <v>87851</v>
      </c>
      <c r="S895" s="19">
        <f t="shared" si="95"/>
        <v>2016</v>
      </c>
      <c r="T895" s="19">
        <f t="shared" si="96"/>
        <v>46</v>
      </c>
      <c r="U895" s="21" t="str">
        <f t="shared" si="97"/>
        <v>Wednesday</v>
      </c>
    </row>
    <row r="896" spans="1:21" x14ac:dyDescent="0.2">
      <c r="A896" s="15" t="s">
        <v>341</v>
      </c>
      <c r="B896" s="15" t="s">
        <v>1813</v>
      </c>
      <c r="C896" s="15" t="s">
        <v>83</v>
      </c>
      <c r="D896" s="15" t="s">
        <v>23</v>
      </c>
      <c r="E896" s="15" t="s">
        <v>44</v>
      </c>
      <c r="F896" s="15" t="s">
        <v>17</v>
      </c>
      <c r="G896" s="15" t="s">
        <v>24</v>
      </c>
      <c r="H896" s="15">
        <v>31</v>
      </c>
      <c r="I896" s="17">
        <v>43171</v>
      </c>
      <c r="J896" s="15">
        <v>47913</v>
      </c>
      <c r="K896" s="15">
        <v>0</v>
      </c>
      <c r="L896" s="15" t="s">
        <v>19</v>
      </c>
      <c r="M896" s="15" t="s">
        <v>63</v>
      </c>
      <c r="N896" s="17" t="s">
        <v>21</v>
      </c>
      <c r="O896" s="18" t="str">
        <f t="shared" si="91"/>
        <v>Active</v>
      </c>
      <c r="P896" s="19">
        <f t="shared" si="92"/>
        <v>1</v>
      </c>
      <c r="Q896" s="20">
        <f t="shared" si="93"/>
        <v>0</v>
      </c>
      <c r="R896" s="20">
        <f t="shared" si="94"/>
        <v>47913</v>
      </c>
      <c r="S896" s="19">
        <f t="shared" si="95"/>
        <v>2018</v>
      </c>
      <c r="T896" s="19">
        <f t="shared" si="96"/>
        <v>11</v>
      </c>
      <c r="U896" s="21" t="str">
        <f t="shared" si="97"/>
        <v>Monday</v>
      </c>
    </row>
    <row r="897" spans="1:21" x14ac:dyDescent="0.2">
      <c r="A897" s="15" t="s">
        <v>1814</v>
      </c>
      <c r="B897" s="15" t="s">
        <v>1815</v>
      </c>
      <c r="C897" s="15" t="s">
        <v>83</v>
      </c>
      <c r="D897" s="15" t="s">
        <v>23</v>
      </c>
      <c r="E897" s="15" t="s">
        <v>44</v>
      </c>
      <c r="F897" s="15" t="s">
        <v>17</v>
      </c>
      <c r="G897" s="15" t="s">
        <v>24</v>
      </c>
      <c r="H897" s="15">
        <v>53</v>
      </c>
      <c r="I897" s="17">
        <v>42985</v>
      </c>
      <c r="J897" s="15">
        <v>46727</v>
      </c>
      <c r="K897" s="15">
        <v>0</v>
      </c>
      <c r="L897" s="15" t="s">
        <v>19</v>
      </c>
      <c r="M897" s="15" t="s">
        <v>29</v>
      </c>
      <c r="N897" s="17">
        <v>43251</v>
      </c>
      <c r="O897" s="18" t="str">
        <f t="shared" si="91"/>
        <v>Non-Active</v>
      </c>
      <c r="P897" s="19">
        <f t="shared" si="92"/>
        <v>0</v>
      </c>
      <c r="Q897" s="20">
        <f t="shared" si="93"/>
        <v>0</v>
      </c>
      <c r="R897" s="20">
        <f t="shared" si="94"/>
        <v>46727</v>
      </c>
      <c r="S897" s="19">
        <f t="shared" si="95"/>
        <v>2017</v>
      </c>
      <c r="T897" s="19">
        <f t="shared" si="96"/>
        <v>36</v>
      </c>
      <c r="U897" s="21" t="str">
        <f t="shared" si="97"/>
        <v>Thursday</v>
      </c>
    </row>
    <row r="898" spans="1:21" x14ac:dyDescent="0.2">
      <c r="A898" s="15" t="s">
        <v>1816</v>
      </c>
      <c r="B898" s="15" t="s">
        <v>1817</v>
      </c>
      <c r="C898" s="15" t="s">
        <v>61</v>
      </c>
      <c r="D898" s="15" t="s">
        <v>23</v>
      </c>
      <c r="E898" s="15" t="s">
        <v>44</v>
      </c>
      <c r="F898" s="15" t="s">
        <v>28</v>
      </c>
      <c r="G898" s="15" t="s">
        <v>24</v>
      </c>
      <c r="H898" s="15">
        <v>27</v>
      </c>
      <c r="I898" s="17">
        <v>44302</v>
      </c>
      <c r="J898" s="15">
        <v>133400</v>
      </c>
      <c r="K898" s="15">
        <v>0.11</v>
      </c>
      <c r="L898" s="15" t="s">
        <v>19</v>
      </c>
      <c r="M898" s="15" t="s">
        <v>39</v>
      </c>
      <c r="N898" s="17" t="s">
        <v>21</v>
      </c>
      <c r="O898" s="18" t="str">
        <f t="shared" si="91"/>
        <v>Active</v>
      </c>
      <c r="P898" s="19">
        <f t="shared" si="92"/>
        <v>1</v>
      </c>
      <c r="Q898" s="20">
        <f t="shared" si="93"/>
        <v>14674</v>
      </c>
      <c r="R898" s="20">
        <f t="shared" si="94"/>
        <v>148074</v>
      </c>
      <c r="S898" s="19">
        <f t="shared" si="95"/>
        <v>2021</v>
      </c>
      <c r="T898" s="19">
        <f t="shared" si="96"/>
        <v>16</v>
      </c>
      <c r="U898" s="21" t="str">
        <f t="shared" si="97"/>
        <v>Friday</v>
      </c>
    </row>
    <row r="899" spans="1:21" x14ac:dyDescent="0.2">
      <c r="A899" s="15" t="s">
        <v>217</v>
      </c>
      <c r="B899" s="15" t="s">
        <v>1818</v>
      </c>
      <c r="C899" s="15" t="s">
        <v>88</v>
      </c>
      <c r="D899" s="15" t="s">
        <v>27</v>
      </c>
      <c r="E899" s="15" t="s">
        <v>44</v>
      </c>
      <c r="F899" s="15" t="s">
        <v>17</v>
      </c>
      <c r="G899" s="15" t="s">
        <v>24</v>
      </c>
      <c r="H899" s="15">
        <v>39</v>
      </c>
      <c r="I899" s="17">
        <v>43943</v>
      </c>
      <c r="J899" s="15">
        <v>90535</v>
      </c>
      <c r="K899" s="15">
        <v>0</v>
      </c>
      <c r="L899" s="15" t="s">
        <v>19</v>
      </c>
      <c r="M899" s="15" t="s">
        <v>45</v>
      </c>
      <c r="N899" s="17" t="s">
        <v>21</v>
      </c>
      <c r="O899" s="18" t="str">
        <f t="shared" ref="O899:O962" si="98">IF(LEN(N899)&gt;0,"Non-Active","Active")</f>
        <v>Active</v>
      </c>
      <c r="P899" s="19">
        <f t="shared" ref="P899:P962" si="99">IF(O899="Non-Active",0,1)</f>
        <v>1</v>
      </c>
      <c r="Q899" s="20">
        <f t="shared" ref="Q899:Q962" si="100">J899*K899</f>
        <v>0</v>
      </c>
      <c r="R899" s="20">
        <f t="shared" ref="R899:R962" si="101">J899+Q899</f>
        <v>90535</v>
      </c>
      <c r="S899" s="19">
        <f t="shared" ref="S899:S962" si="102">YEAR(I899)</f>
        <v>2020</v>
      </c>
      <c r="T899" s="19">
        <f t="shared" ref="T899:T962" si="103">WEEKNUM(I899,1)</f>
        <v>17</v>
      </c>
      <c r="U899" s="21" t="str">
        <f t="shared" ref="U899:U962" si="104">TEXT(I899,"ddddd")</f>
        <v>Wednesday</v>
      </c>
    </row>
    <row r="900" spans="1:21" x14ac:dyDescent="0.2">
      <c r="A900" s="15" t="s">
        <v>1819</v>
      </c>
      <c r="B900" s="15" t="s">
        <v>1820</v>
      </c>
      <c r="C900" s="15" t="s">
        <v>42</v>
      </c>
      <c r="D900" s="15" t="s">
        <v>43</v>
      </c>
      <c r="E900" s="15" t="s">
        <v>44</v>
      </c>
      <c r="F900" s="15" t="s">
        <v>28</v>
      </c>
      <c r="G900" s="15" t="s">
        <v>24</v>
      </c>
      <c r="H900" s="15">
        <v>55</v>
      </c>
      <c r="I900" s="17">
        <v>38909</v>
      </c>
      <c r="J900" s="15">
        <v>93343</v>
      </c>
      <c r="K900" s="15">
        <v>0</v>
      </c>
      <c r="L900" s="15" t="s">
        <v>33</v>
      </c>
      <c r="M900" s="15" t="s">
        <v>80</v>
      </c>
      <c r="N900" s="17" t="s">
        <v>21</v>
      </c>
      <c r="O900" s="18" t="str">
        <f t="shared" si="98"/>
        <v>Active</v>
      </c>
      <c r="P900" s="19">
        <f t="shared" si="99"/>
        <v>1</v>
      </c>
      <c r="Q900" s="20">
        <f t="shared" si="100"/>
        <v>0</v>
      </c>
      <c r="R900" s="20">
        <f t="shared" si="101"/>
        <v>93343</v>
      </c>
      <c r="S900" s="19">
        <f t="shared" si="102"/>
        <v>2006</v>
      </c>
      <c r="T900" s="19">
        <f t="shared" si="103"/>
        <v>28</v>
      </c>
      <c r="U900" s="21" t="str">
        <f t="shared" si="104"/>
        <v>Tuesday</v>
      </c>
    </row>
    <row r="901" spans="1:21" x14ac:dyDescent="0.2">
      <c r="A901" s="15" t="s">
        <v>1816</v>
      </c>
      <c r="B901" s="15" t="s">
        <v>1821</v>
      </c>
      <c r="C901" s="15" t="s">
        <v>22</v>
      </c>
      <c r="D901" s="15" t="s">
        <v>23</v>
      </c>
      <c r="E901" s="15" t="s">
        <v>32</v>
      </c>
      <c r="F901" s="15" t="s">
        <v>17</v>
      </c>
      <c r="G901" s="15" t="s">
        <v>24</v>
      </c>
      <c r="H901" s="15">
        <v>44</v>
      </c>
      <c r="I901" s="17">
        <v>38771</v>
      </c>
      <c r="J901" s="15">
        <v>63705</v>
      </c>
      <c r="K901" s="15">
        <v>0</v>
      </c>
      <c r="L901" s="15" t="s">
        <v>19</v>
      </c>
      <c r="M901" s="15" t="s">
        <v>45</v>
      </c>
      <c r="N901" s="17" t="s">
        <v>21</v>
      </c>
      <c r="O901" s="18" t="str">
        <f t="shared" si="98"/>
        <v>Active</v>
      </c>
      <c r="P901" s="19">
        <f t="shared" si="99"/>
        <v>1</v>
      </c>
      <c r="Q901" s="20">
        <f t="shared" si="100"/>
        <v>0</v>
      </c>
      <c r="R901" s="20">
        <f t="shared" si="101"/>
        <v>63705</v>
      </c>
      <c r="S901" s="19">
        <f t="shared" si="102"/>
        <v>2006</v>
      </c>
      <c r="T901" s="19">
        <f t="shared" si="103"/>
        <v>8</v>
      </c>
      <c r="U901" s="21" t="str">
        <f t="shared" si="104"/>
        <v>Thursday</v>
      </c>
    </row>
    <row r="902" spans="1:21" x14ac:dyDescent="0.2">
      <c r="A902" s="15" t="s">
        <v>168</v>
      </c>
      <c r="B902" s="15" t="s">
        <v>1822</v>
      </c>
      <c r="C902" s="15" t="s">
        <v>14</v>
      </c>
      <c r="D902" s="15" t="s">
        <v>50</v>
      </c>
      <c r="E902" s="15" t="s">
        <v>32</v>
      </c>
      <c r="F902" s="15" t="s">
        <v>28</v>
      </c>
      <c r="G902" s="15" t="s">
        <v>51</v>
      </c>
      <c r="H902" s="15">
        <v>48</v>
      </c>
      <c r="I902" s="17">
        <v>36584</v>
      </c>
      <c r="J902" s="15">
        <v>258081</v>
      </c>
      <c r="K902" s="15">
        <v>0.3</v>
      </c>
      <c r="L902" s="15" t="s">
        <v>19</v>
      </c>
      <c r="M902" s="15" t="s">
        <v>20</v>
      </c>
      <c r="N902" s="17" t="s">
        <v>21</v>
      </c>
      <c r="O902" s="18" t="str">
        <f t="shared" si="98"/>
        <v>Active</v>
      </c>
      <c r="P902" s="19">
        <f t="shared" si="99"/>
        <v>1</v>
      </c>
      <c r="Q902" s="20">
        <f t="shared" si="100"/>
        <v>77424.3</v>
      </c>
      <c r="R902" s="20">
        <f t="shared" si="101"/>
        <v>335505.3</v>
      </c>
      <c r="S902" s="19">
        <f t="shared" si="102"/>
        <v>2000</v>
      </c>
      <c r="T902" s="19">
        <f t="shared" si="103"/>
        <v>10</v>
      </c>
      <c r="U902" s="21" t="str">
        <f t="shared" si="104"/>
        <v>Monday</v>
      </c>
    </row>
    <row r="903" spans="1:21" x14ac:dyDescent="0.2">
      <c r="A903" s="15" t="s">
        <v>1823</v>
      </c>
      <c r="B903" s="15" t="s">
        <v>392</v>
      </c>
      <c r="C903" s="15" t="s">
        <v>83</v>
      </c>
      <c r="D903" s="15" t="s">
        <v>23</v>
      </c>
      <c r="E903" s="15" t="s">
        <v>16</v>
      </c>
      <c r="F903" s="15" t="s">
        <v>28</v>
      </c>
      <c r="G903" s="15" t="s">
        <v>47</v>
      </c>
      <c r="H903" s="15">
        <v>48</v>
      </c>
      <c r="I903" s="17">
        <v>44095</v>
      </c>
      <c r="J903" s="15">
        <v>54654</v>
      </c>
      <c r="K903" s="15">
        <v>0</v>
      </c>
      <c r="L903" s="15" t="s">
        <v>19</v>
      </c>
      <c r="M903" s="15" t="s">
        <v>39</v>
      </c>
      <c r="N903" s="17" t="s">
        <v>21</v>
      </c>
      <c r="O903" s="18" t="str">
        <f t="shared" si="98"/>
        <v>Active</v>
      </c>
      <c r="P903" s="19">
        <f t="shared" si="99"/>
        <v>1</v>
      </c>
      <c r="Q903" s="20">
        <f t="shared" si="100"/>
        <v>0</v>
      </c>
      <c r="R903" s="20">
        <f t="shared" si="101"/>
        <v>54654</v>
      </c>
      <c r="S903" s="19">
        <f t="shared" si="102"/>
        <v>2020</v>
      </c>
      <c r="T903" s="19">
        <f t="shared" si="103"/>
        <v>39</v>
      </c>
      <c r="U903" s="21" t="str">
        <f t="shared" si="104"/>
        <v>Monday</v>
      </c>
    </row>
    <row r="904" spans="1:21" x14ac:dyDescent="0.2">
      <c r="A904" s="15" t="s">
        <v>1824</v>
      </c>
      <c r="B904" s="15" t="s">
        <v>1825</v>
      </c>
      <c r="C904" s="15" t="s">
        <v>68</v>
      </c>
      <c r="D904" s="15" t="s">
        <v>50</v>
      </c>
      <c r="E904" s="15" t="s">
        <v>36</v>
      </c>
      <c r="F904" s="15" t="s">
        <v>28</v>
      </c>
      <c r="G904" s="15" t="s">
        <v>18</v>
      </c>
      <c r="H904" s="15">
        <v>54</v>
      </c>
      <c r="I904" s="17">
        <v>36062</v>
      </c>
      <c r="J904" s="15">
        <v>58006</v>
      </c>
      <c r="K904" s="15">
        <v>0</v>
      </c>
      <c r="L904" s="15" t="s">
        <v>19</v>
      </c>
      <c r="M904" s="15" t="s">
        <v>63</v>
      </c>
      <c r="N904" s="17" t="s">
        <v>21</v>
      </c>
      <c r="O904" s="18" t="str">
        <f t="shared" si="98"/>
        <v>Active</v>
      </c>
      <c r="P904" s="19">
        <f t="shared" si="99"/>
        <v>1</v>
      </c>
      <c r="Q904" s="20">
        <f t="shared" si="100"/>
        <v>0</v>
      </c>
      <c r="R904" s="20">
        <f t="shared" si="101"/>
        <v>58006</v>
      </c>
      <c r="S904" s="19">
        <f t="shared" si="102"/>
        <v>1998</v>
      </c>
      <c r="T904" s="19">
        <f t="shared" si="103"/>
        <v>39</v>
      </c>
      <c r="U904" s="21" t="str">
        <f t="shared" si="104"/>
        <v>Thursday</v>
      </c>
    </row>
    <row r="905" spans="1:21" x14ac:dyDescent="0.2">
      <c r="A905" s="15" t="s">
        <v>205</v>
      </c>
      <c r="B905" s="15" t="s">
        <v>985</v>
      </c>
      <c r="C905" s="15" t="s">
        <v>61</v>
      </c>
      <c r="D905" s="15" t="s">
        <v>15</v>
      </c>
      <c r="E905" s="15" t="s">
        <v>36</v>
      </c>
      <c r="F905" s="15" t="s">
        <v>17</v>
      </c>
      <c r="G905" s="15" t="s">
        <v>24</v>
      </c>
      <c r="H905" s="15">
        <v>42</v>
      </c>
      <c r="I905" s="17">
        <v>40620</v>
      </c>
      <c r="J905" s="15">
        <v>150034</v>
      </c>
      <c r="K905" s="15">
        <v>0.12</v>
      </c>
      <c r="L905" s="15" t="s">
        <v>33</v>
      </c>
      <c r="M905" s="15" t="s">
        <v>60</v>
      </c>
      <c r="N905" s="17" t="s">
        <v>21</v>
      </c>
      <c r="O905" s="18" t="str">
        <f t="shared" si="98"/>
        <v>Active</v>
      </c>
      <c r="P905" s="19">
        <f t="shared" si="99"/>
        <v>1</v>
      </c>
      <c r="Q905" s="20">
        <f t="shared" si="100"/>
        <v>18004.079999999998</v>
      </c>
      <c r="R905" s="20">
        <f t="shared" si="101"/>
        <v>168038.08</v>
      </c>
      <c r="S905" s="19">
        <f t="shared" si="102"/>
        <v>2011</v>
      </c>
      <c r="T905" s="19">
        <f t="shared" si="103"/>
        <v>12</v>
      </c>
      <c r="U905" s="21" t="str">
        <f t="shared" si="104"/>
        <v>Friday</v>
      </c>
    </row>
    <row r="906" spans="1:21" x14ac:dyDescent="0.2">
      <c r="A906" s="15" t="s">
        <v>1761</v>
      </c>
      <c r="B906" s="15" t="s">
        <v>1826</v>
      </c>
      <c r="C906" s="15" t="s">
        <v>40</v>
      </c>
      <c r="D906" s="15" t="s">
        <v>23</v>
      </c>
      <c r="E906" s="15" t="s">
        <v>44</v>
      </c>
      <c r="F906" s="15" t="s">
        <v>17</v>
      </c>
      <c r="G906" s="15" t="s">
        <v>24</v>
      </c>
      <c r="H906" s="15">
        <v>38</v>
      </c>
      <c r="I906" s="17">
        <v>39232</v>
      </c>
      <c r="J906" s="15">
        <v>198562</v>
      </c>
      <c r="K906" s="15">
        <v>0.22</v>
      </c>
      <c r="L906" s="15" t="s">
        <v>19</v>
      </c>
      <c r="M906" s="15" t="s">
        <v>63</v>
      </c>
      <c r="N906" s="17" t="s">
        <v>21</v>
      </c>
      <c r="O906" s="18" t="str">
        <f t="shared" si="98"/>
        <v>Active</v>
      </c>
      <c r="P906" s="19">
        <f t="shared" si="99"/>
        <v>1</v>
      </c>
      <c r="Q906" s="20">
        <f t="shared" si="100"/>
        <v>43683.64</v>
      </c>
      <c r="R906" s="20">
        <f t="shared" si="101"/>
        <v>242245.64</v>
      </c>
      <c r="S906" s="19">
        <f t="shared" si="102"/>
        <v>2007</v>
      </c>
      <c r="T906" s="19">
        <f t="shared" si="103"/>
        <v>22</v>
      </c>
      <c r="U906" s="21" t="str">
        <f t="shared" si="104"/>
        <v>Wednesday</v>
      </c>
    </row>
    <row r="907" spans="1:21" x14ac:dyDescent="0.2">
      <c r="A907" s="15" t="s">
        <v>171</v>
      </c>
      <c r="B907" s="15" t="s">
        <v>1827</v>
      </c>
      <c r="C907" s="15" t="s">
        <v>94</v>
      </c>
      <c r="D907" s="15" t="s">
        <v>50</v>
      </c>
      <c r="E907" s="15" t="s">
        <v>16</v>
      </c>
      <c r="F907" s="15" t="s">
        <v>17</v>
      </c>
      <c r="G907" s="15" t="s">
        <v>47</v>
      </c>
      <c r="H907" s="15">
        <v>40</v>
      </c>
      <c r="I907" s="17">
        <v>39960</v>
      </c>
      <c r="J907" s="15">
        <v>62411</v>
      </c>
      <c r="K907" s="15">
        <v>0</v>
      </c>
      <c r="L907" s="15" t="s">
        <v>19</v>
      </c>
      <c r="M907" s="15" t="s">
        <v>45</v>
      </c>
      <c r="N907" s="17">
        <v>44422</v>
      </c>
      <c r="O907" s="18" t="str">
        <f t="shared" si="98"/>
        <v>Non-Active</v>
      </c>
      <c r="P907" s="19">
        <f t="shared" si="99"/>
        <v>0</v>
      </c>
      <c r="Q907" s="20">
        <f t="shared" si="100"/>
        <v>0</v>
      </c>
      <c r="R907" s="20">
        <f t="shared" si="101"/>
        <v>62411</v>
      </c>
      <c r="S907" s="19">
        <f t="shared" si="102"/>
        <v>2009</v>
      </c>
      <c r="T907" s="19">
        <f t="shared" si="103"/>
        <v>22</v>
      </c>
      <c r="U907" s="21" t="str">
        <f t="shared" si="104"/>
        <v>Wednesday</v>
      </c>
    </row>
    <row r="908" spans="1:21" x14ac:dyDescent="0.2">
      <c r="A908" s="15" t="s">
        <v>214</v>
      </c>
      <c r="B908" s="15" t="s">
        <v>1828</v>
      </c>
      <c r="C908" s="15" t="s">
        <v>97</v>
      </c>
      <c r="D908" s="15" t="s">
        <v>31</v>
      </c>
      <c r="E908" s="15" t="s">
        <v>16</v>
      </c>
      <c r="F908" s="15" t="s">
        <v>28</v>
      </c>
      <c r="G908" s="15" t="s">
        <v>24</v>
      </c>
      <c r="H908" s="15">
        <v>57</v>
      </c>
      <c r="I908" s="17">
        <v>33612</v>
      </c>
      <c r="J908" s="15">
        <v>111299</v>
      </c>
      <c r="K908" s="15">
        <v>0.12</v>
      </c>
      <c r="L908" s="15" t="s">
        <v>19</v>
      </c>
      <c r="M908" s="15" t="s">
        <v>45</v>
      </c>
      <c r="N908" s="17" t="s">
        <v>21</v>
      </c>
      <c r="O908" s="18" t="str">
        <f t="shared" si="98"/>
        <v>Active</v>
      </c>
      <c r="P908" s="19">
        <f t="shared" si="99"/>
        <v>1</v>
      </c>
      <c r="Q908" s="20">
        <f t="shared" si="100"/>
        <v>13355.88</v>
      </c>
      <c r="R908" s="20">
        <f t="shared" si="101"/>
        <v>124654.88</v>
      </c>
      <c r="S908" s="19">
        <f t="shared" si="102"/>
        <v>1992</v>
      </c>
      <c r="T908" s="19">
        <f t="shared" si="103"/>
        <v>2</v>
      </c>
      <c r="U908" s="21" t="str">
        <f t="shared" si="104"/>
        <v>Thursday</v>
      </c>
    </row>
    <row r="909" spans="1:21" x14ac:dyDescent="0.2">
      <c r="A909" s="15" t="s">
        <v>1634</v>
      </c>
      <c r="B909" s="15" t="s">
        <v>409</v>
      </c>
      <c r="C909" s="15" t="s">
        <v>68</v>
      </c>
      <c r="D909" s="15" t="s">
        <v>43</v>
      </c>
      <c r="E909" s="15" t="s">
        <v>16</v>
      </c>
      <c r="F909" s="15" t="s">
        <v>17</v>
      </c>
      <c r="G909" s="15" t="s">
        <v>18</v>
      </c>
      <c r="H909" s="15">
        <v>43</v>
      </c>
      <c r="I909" s="17">
        <v>43659</v>
      </c>
      <c r="J909" s="15">
        <v>41545</v>
      </c>
      <c r="K909" s="15">
        <v>0</v>
      </c>
      <c r="L909" s="15" t="s">
        <v>19</v>
      </c>
      <c r="M909" s="15" t="s">
        <v>45</v>
      </c>
      <c r="N909" s="17" t="s">
        <v>21</v>
      </c>
      <c r="O909" s="18" t="str">
        <f t="shared" si="98"/>
        <v>Active</v>
      </c>
      <c r="P909" s="19">
        <f t="shared" si="99"/>
        <v>1</v>
      </c>
      <c r="Q909" s="20">
        <f t="shared" si="100"/>
        <v>0</v>
      </c>
      <c r="R909" s="20">
        <f t="shared" si="101"/>
        <v>41545</v>
      </c>
      <c r="S909" s="19">
        <f t="shared" si="102"/>
        <v>2019</v>
      </c>
      <c r="T909" s="19">
        <f t="shared" si="103"/>
        <v>28</v>
      </c>
      <c r="U909" s="21" t="str">
        <f t="shared" si="104"/>
        <v>Saturday</v>
      </c>
    </row>
    <row r="910" spans="1:21" x14ac:dyDescent="0.2">
      <c r="A910" s="15" t="s">
        <v>106</v>
      </c>
      <c r="B910" s="15" t="s">
        <v>1829</v>
      </c>
      <c r="C910" s="15" t="s">
        <v>35</v>
      </c>
      <c r="D910" s="15" t="s">
        <v>27</v>
      </c>
      <c r="E910" s="15" t="s">
        <v>36</v>
      </c>
      <c r="F910" s="15" t="s">
        <v>28</v>
      </c>
      <c r="G910" s="15" t="s">
        <v>51</v>
      </c>
      <c r="H910" s="15">
        <v>26</v>
      </c>
      <c r="I910" s="17">
        <v>43569</v>
      </c>
      <c r="J910" s="15">
        <v>74467</v>
      </c>
      <c r="K910" s="15">
        <v>0</v>
      </c>
      <c r="L910" s="15" t="s">
        <v>19</v>
      </c>
      <c r="M910" s="15" t="s">
        <v>29</v>
      </c>
      <c r="N910" s="17">
        <v>44211</v>
      </c>
      <c r="O910" s="18" t="str">
        <f t="shared" si="98"/>
        <v>Non-Active</v>
      </c>
      <c r="P910" s="19">
        <f t="shared" si="99"/>
        <v>0</v>
      </c>
      <c r="Q910" s="20">
        <f t="shared" si="100"/>
        <v>0</v>
      </c>
      <c r="R910" s="20">
        <f t="shared" si="101"/>
        <v>74467</v>
      </c>
      <c r="S910" s="19">
        <f t="shared" si="102"/>
        <v>2019</v>
      </c>
      <c r="T910" s="19">
        <f t="shared" si="103"/>
        <v>16</v>
      </c>
      <c r="U910" s="21" t="str">
        <f t="shared" si="104"/>
        <v>Sunday</v>
      </c>
    </row>
    <row r="911" spans="1:21" x14ac:dyDescent="0.2">
      <c r="A911" s="15" t="s">
        <v>134</v>
      </c>
      <c r="B911" s="15" t="s">
        <v>1830</v>
      </c>
      <c r="C911" s="15" t="s">
        <v>62</v>
      </c>
      <c r="D911" s="15" t="s">
        <v>65</v>
      </c>
      <c r="E911" s="15" t="s">
        <v>16</v>
      </c>
      <c r="F911" s="15" t="s">
        <v>28</v>
      </c>
      <c r="G911" s="15" t="s">
        <v>18</v>
      </c>
      <c r="H911" s="15">
        <v>44</v>
      </c>
      <c r="I911" s="17">
        <v>37296</v>
      </c>
      <c r="J911" s="15">
        <v>117545</v>
      </c>
      <c r="K911" s="15">
        <v>0.06</v>
      </c>
      <c r="L911" s="15" t="s">
        <v>19</v>
      </c>
      <c r="M911" s="15" t="s">
        <v>39</v>
      </c>
      <c r="N911" s="17" t="s">
        <v>21</v>
      </c>
      <c r="O911" s="18" t="str">
        <f t="shared" si="98"/>
        <v>Active</v>
      </c>
      <c r="P911" s="19">
        <f t="shared" si="99"/>
        <v>1</v>
      </c>
      <c r="Q911" s="20">
        <f t="shared" si="100"/>
        <v>7052.7</v>
      </c>
      <c r="R911" s="20">
        <f t="shared" si="101"/>
        <v>124597.7</v>
      </c>
      <c r="S911" s="19">
        <f t="shared" si="102"/>
        <v>2002</v>
      </c>
      <c r="T911" s="19">
        <f t="shared" si="103"/>
        <v>6</v>
      </c>
      <c r="U911" s="21" t="str">
        <f t="shared" si="104"/>
        <v>Saturday</v>
      </c>
    </row>
    <row r="912" spans="1:21" x14ac:dyDescent="0.2">
      <c r="A912" s="15" t="s">
        <v>1831</v>
      </c>
      <c r="B912" s="15" t="s">
        <v>1832</v>
      </c>
      <c r="C912" s="15" t="s">
        <v>62</v>
      </c>
      <c r="D912" s="15" t="s">
        <v>23</v>
      </c>
      <c r="E912" s="15" t="s">
        <v>44</v>
      </c>
      <c r="F912" s="15" t="s">
        <v>28</v>
      </c>
      <c r="G912" s="15" t="s">
        <v>24</v>
      </c>
      <c r="H912" s="15">
        <v>50</v>
      </c>
      <c r="I912" s="17">
        <v>40983</v>
      </c>
      <c r="J912" s="15">
        <v>117226</v>
      </c>
      <c r="K912" s="15">
        <v>0.08</v>
      </c>
      <c r="L912" s="15" t="s">
        <v>19</v>
      </c>
      <c r="M912" s="15" t="s">
        <v>39</v>
      </c>
      <c r="N912" s="17" t="s">
        <v>21</v>
      </c>
      <c r="O912" s="18" t="str">
        <f t="shared" si="98"/>
        <v>Active</v>
      </c>
      <c r="P912" s="19">
        <f t="shared" si="99"/>
        <v>1</v>
      </c>
      <c r="Q912" s="20">
        <f t="shared" si="100"/>
        <v>9378.08</v>
      </c>
      <c r="R912" s="20">
        <f t="shared" si="101"/>
        <v>126604.08</v>
      </c>
      <c r="S912" s="19">
        <f t="shared" si="102"/>
        <v>2012</v>
      </c>
      <c r="T912" s="19">
        <f t="shared" si="103"/>
        <v>11</v>
      </c>
      <c r="U912" s="21" t="str">
        <f t="shared" si="104"/>
        <v>Thursday</v>
      </c>
    </row>
    <row r="913" spans="1:21" x14ac:dyDescent="0.2">
      <c r="A913" s="15" t="s">
        <v>1833</v>
      </c>
      <c r="B913" s="15" t="s">
        <v>1834</v>
      </c>
      <c r="C913" s="15" t="s">
        <v>68</v>
      </c>
      <c r="D913" s="15" t="s">
        <v>65</v>
      </c>
      <c r="E913" s="15" t="s">
        <v>32</v>
      </c>
      <c r="F913" s="15" t="s">
        <v>17</v>
      </c>
      <c r="G913" s="15" t="s">
        <v>51</v>
      </c>
      <c r="H913" s="15">
        <v>26</v>
      </c>
      <c r="I913" s="17">
        <v>43489</v>
      </c>
      <c r="J913" s="15">
        <v>55767</v>
      </c>
      <c r="K913" s="15">
        <v>0</v>
      </c>
      <c r="L913" s="15" t="s">
        <v>19</v>
      </c>
      <c r="M913" s="15" t="s">
        <v>39</v>
      </c>
      <c r="N913" s="17" t="s">
        <v>21</v>
      </c>
      <c r="O913" s="18" t="str">
        <f t="shared" si="98"/>
        <v>Active</v>
      </c>
      <c r="P913" s="19">
        <f t="shared" si="99"/>
        <v>1</v>
      </c>
      <c r="Q913" s="20">
        <f t="shared" si="100"/>
        <v>0</v>
      </c>
      <c r="R913" s="20">
        <f t="shared" si="101"/>
        <v>55767</v>
      </c>
      <c r="S913" s="19">
        <f t="shared" si="102"/>
        <v>2019</v>
      </c>
      <c r="T913" s="19">
        <f t="shared" si="103"/>
        <v>4</v>
      </c>
      <c r="U913" s="21" t="str">
        <f t="shared" si="104"/>
        <v>Thursday</v>
      </c>
    </row>
    <row r="914" spans="1:21" x14ac:dyDescent="0.2">
      <c r="A914" s="15" t="s">
        <v>1835</v>
      </c>
      <c r="B914" s="15" t="s">
        <v>1836</v>
      </c>
      <c r="C914" s="15" t="s">
        <v>64</v>
      </c>
      <c r="D914" s="15" t="s">
        <v>50</v>
      </c>
      <c r="E914" s="15" t="s">
        <v>36</v>
      </c>
      <c r="F914" s="15" t="s">
        <v>17</v>
      </c>
      <c r="G914" s="15" t="s">
        <v>18</v>
      </c>
      <c r="H914" s="15">
        <v>29</v>
      </c>
      <c r="I914" s="17">
        <v>42691</v>
      </c>
      <c r="J914" s="15">
        <v>60930</v>
      </c>
      <c r="K914" s="15">
        <v>0</v>
      </c>
      <c r="L914" s="15" t="s">
        <v>19</v>
      </c>
      <c r="M914" s="15" t="s">
        <v>25</v>
      </c>
      <c r="N914" s="17" t="s">
        <v>21</v>
      </c>
      <c r="O914" s="18" t="str">
        <f t="shared" si="98"/>
        <v>Active</v>
      </c>
      <c r="P914" s="19">
        <f t="shared" si="99"/>
        <v>1</v>
      </c>
      <c r="Q914" s="20">
        <f t="shared" si="100"/>
        <v>0</v>
      </c>
      <c r="R914" s="20">
        <f t="shared" si="101"/>
        <v>60930</v>
      </c>
      <c r="S914" s="19">
        <f t="shared" si="102"/>
        <v>2016</v>
      </c>
      <c r="T914" s="19">
        <f t="shared" si="103"/>
        <v>47</v>
      </c>
      <c r="U914" s="21" t="str">
        <f t="shared" si="104"/>
        <v>Thursday</v>
      </c>
    </row>
    <row r="915" spans="1:21" x14ac:dyDescent="0.2">
      <c r="A915" s="15" t="s">
        <v>1837</v>
      </c>
      <c r="B915" s="15" t="s">
        <v>1838</v>
      </c>
      <c r="C915" s="15" t="s">
        <v>40</v>
      </c>
      <c r="D915" s="15" t="s">
        <v>50</v>
      </c>
      <c r="E915" s="15" t="s">
        <v>44</v>
      </c>
      <c r="F915" s="15" t="s">
        <v>17</v>
      </c>
      <c r="G915" s="15" t="s">
        <v>51</v>
      </c>
      <c r="H915" s="15">
        <v>27</v>
      </c>
      <c r="I915" s="17">
        <v>43397</v>
      </c>
      <c r="J915" s="15">
        <v>154973</v>
      </c>
      <c r="K915" s="15">
        <v>0.28999999999999998</v>
      </c>
      <c r="L915" s="15" t="s">
        <v>52</v>
      </c>
      <c r="M915" s="15" t="s">
        <v>53</v>
      </c>
      <c r="N915" s="17" t="s">
        <v>21</v>
      </c>
      <c r="O915" s="18" t="str">
        <f t="shared" si="98"/>
        <v>Active</v>
      </c>
      <c r="P915" s="19">
        <f t="shared" si="99"/>
        <v>1</v>
      </c>
      <c r="Q915" s="20">
        <f t="shared" si="100"/>
        <v>44942.17</v>
      </c>
      <c r="R915" s="20">
        <f t="shared" si="101"/>
        <v>199915.16999999998</v>
      </c>
      <c r="S915" s="19">
        <f t="shared" si="102"/>
        <v>2018</v>
      </c>
      <c r="T915" s="19">
        <f t="shared" si="103"/>
        <v>43</v>
      </c>
      <c r="U915" s="21" t="str">
        <f t="shared" si="104"/>
        <v>Wednesday</v>
      </c>
    </row>
    <row r="916" spans="1:21" x14ac:dyDescent="0.2">
      <c r="A916" s="15" t="s">
        <v>1839</v>
      </c>
      <c r="B916" s="15" t="s">
        <v>1840</v>
      </c>
      <c r="C916" s="15" t="s">
        <v>38</v>
      </c>
      <c r="D916" s="15" t="s">
        <v>27</v>
      </c>
      <c r="E916" s="15" t="s">
        <v>36</v>
      </c>
      <c r="F916" s="15" t="s">
        <v>17</v>
      </c>
      <c r="G916" s="15" t="s">
        <v>24</v>
      </c>
      <c r="H916" s="15">
        <v>33</v>
      </c>
      <c r="I916" s="17">
        <v>43029</v>
      </c>
      <c r="J916" s="15">
        <v>69332</v>
      </c>
      <c r="K916" s="15">
        <v>0</v>
      </c>
      <c r="L916" s="15" t="s">
        <v>19</v>
      </c>
      <c r="M916" s="15" t="s">
        <v>29</v>
      </c>
      <c r="N916" s="17" t="s">
        <v>21</v>
      </c>
      <c r="O916" s="18" t="str">
        <f t="shared" si="98"/>
        <v>Active</v>
      </c>
      <c r="P916" s="19">
        <f t="shared" si="99"/>
        <v>1</v>
      </c>
      <c r="Q916" s="20">
        <f t="shared" si="100"/>
        <v>0</v>
      </c>
      <c r="R916" s="20">
        <f t="shared" si="101"/>
        <v>69332</v>
      </c>
      <c r="S916" s="19">
        <f t="shared" si="102"/>
        <v>2017</v>
      </c>
      <c r="T916" s="19">
        <f t="shared" si="103"/>
        <v>42</v>
      </c>
      <c r="U916" s="21" t="str">
        <f t="shared" si="104"/>
        <v>Saturday</v>
      </c>
    </row>
    <row r="917" spans="1:21" x14ac:dyDescent="0.2">
      <c r="A917" s="15" t="s">
        <v>1841</v>
      </c>
      <c r="B917" s="15" t="s">
        <v>1842</v>
      </c>
      <c r="C917" s="15" t="s">
        <v>84</v>
      </c>
      <c r="D917" s="15" t="s">
        <v>31</v>
      </c>
      <c r="E917" s="15" t="s">
        <v>16</v>
      </c>
      <c r="F917" s="15" t="s">
        <v>17</v>
      </c>
      <c r="G917" s="15" t="s">
        <v>24</v>
      </c>
      <c r="H917" s="15">
        <v>59</v>
      </c>
      <c r="I917" s="17">
        <v>36990</v>
      </c>
      <c r="J917" s="15">
        <v>119699</v>
      </c>
      <c r="K917" s="15">
        <v>0</v>
      </c>
      <c r="L917" s="15" t="s">
        <v>33</v>
      </c>
      <c r="M917" s="15" t="s">
        <v>74</v>
      </c>
      <c r="N917" s="17" t="s">
        <v>21</v>
      </c>
      <c r="O917" s="18" t="str">
        <f t="shared" si="98"/>
        <v>Active</v>
      </c>
      <c r="P917" s="19">
        <f t="shared" si="99"/>
        <v>1</v>
      </c>
      <c r="Q917" s="20">
        <f t="shared" si="100"/>
        <v>0</v>
      </c>
      <c r="R917" s="20">
        <f t="shared" si="101"/>
        <v>119699</v>
      </c>
      <c r="S917" s="19">
        <f t="shared" si="102"/>
        <v>2001</v>
      </c>
      <c r="T917" s="19">
        <f t="shared" si="103"/>
        <v>15</v>
      </c>
      <c r="U917" s="21" t="str">
        <f t="shared" si="104"/>
        <v>Monday</v>
      </c>
    </row>
    <row r="918" spans="1:21" x14ac:dyDescent="0.2">
      <c r="A918" s="15" t="s">
        <v>1843</v>
      </c>
      <c r="B918" s="15" t="s">
        <v>1844</v>
      </c>
      <c r="C918" s="15" t="s">
        <v>40</v>
      </c>
      <c r="D918" s="15" t="s">
        <v>23</v>
      </c>
      <c r="E918" s="15" t="s">
        <v>44</v>
      </c>
      <c r="F918" s="15" t="s">
        <v>17</v>
      </c>
      <c r="G918" s="15" t="s">
        <v>51</v>
      </c>
      <c r="H918" s="15">
        <v>40</v>
      </c>
      <c r="I918" s="17">
        <v>44094</v>
      </c>
      <c r="J918" s="15">
        <v>198176</v>
      </c>
      <c r="K918" s="15">
        <v>0.17</v>
      </c>
      <c r="L918" s="15" t="s">
        <v>52</v>
      </c>
      <c r="M918" s="15" t="s">
        <v>81</v>
      </c>
      <c r="N918" s="17" t="s">
        <v>21</v>
      </c>
      <c r="O918" s="18" t="str">
        <f t="shared" si="98"/>
        <v>Active</v>
      </c>
      <c r="P918" s="19">
        <f t="shared" si="99"/>
        <v>1</v>
      </c>
      <c r="Q918" s="20">
        <f t="shared" si="100"/>
        <v>33689.920000000006</v>
      </c>
      <c r="R918" s="20">
        <f t="shared" si="101"/>
        <v>231865.92</v>
      </c>
      <c r="S918" s="19">
        <f t="shared" si="102"/>
        <v>2020</v>
      </c>
      <c r="T918" s="19">
        <f t="shared" si="103"/>
        <v>39</v>
      </c>
      <c r="U918" s="21" t="str">
        <f t="shared" si="104"/>
        <v>Sunday</v>
      </c>
    </row>
    <row r="919" spans="1:21" x14ac:dyDescent="0.2">
      <c r="A919" s="15" t="s">
        <v>1845</v>
      </c>
      <c r="B919" s="15" t="s">
        <v>1846</v>
      </c>
      <c r="C919" s="15" t="s">
        <v>64</v>
      </c>
      <c r="D919" s="15" t="s">
        <v>15</v>
      </c>
      <c r="E919" s="15" t="s">
        <v>16</v>
      </c>
      <c r="F919" s="15" t="s">
        <v>17</v>
      </c>
      <c r="G919" s="15" t="s">
        <v>51</v>
      </c>
      <c r="H919" s="15">
        <v>45</v>
      </c>
      <c r="I919" s="17">
        <v>41127</v>
      </c>
      <c r="J919" s="15">
        <v>58586</v>
      </c>
      <c r="K919" s="15">
        <v>0</v>
      </c>
      <c r="L919" s="15" t="s">
        <v>52</v>
      </c>
      <c r="M919" s="15" t="s">
        <v>53</v>
      </c>
      <c r="N919" s="17" t="s">
        <v>21</v>
      </c>
      <c r="O919" s="18" t="str">
        <f t="shared" si="98"/>
        <v>Active</v>
      </c>
      <c r="P919" s="19">
        <f t="shared" si="99"/>
        <v>1</v>
      </c>
      <c r="Q919" s="20">
        <f t="shared" si="100"/>
        <v>0</v>
      </c>
      <c r="R919" s="20">
        <f t="shared" si="101"/>
        <v>58586</v>
      </c>
      <c r="S919" s="19">
        <f t="shared" si="102"/>
        <v>2012</v>
      </c>
      <c r="T919" s="19">
        <f t="shared" si="103"/>
        <v>32</v>
      </c>
      <c r="U919" s="21" t="str">
        <f t="shared" si="104"/>
        <v>Monday</v>
      </c>
    </row>
    <row r="920" spans="1:21" x14ac:dyDescent="0.2">
      <c r="A920" s="15" t="s">
        <v>1847</v>
      </c>
      <c r="B920" s="15" t="s">
        <v>1848</v>
      </c>
      <c r="C920" s="15" t="s">
        <v>49</v>
      </c>
      <c r="D920" s="15" t="s">
        <v>50</v>
      </c>
      <c r="E920" s="15" t="s">
        <v>32</v>
      </c>
      <c r="F920" s="15" t="s">
        <v>28</v>
      </c>
      <c r="G920" s="15" t="s">
        <v>24</v>
      </c>
      <c r="H920" s="15">
        <v>38</v>
      </c>
      <c r="I920" s="17">
        <v>40875</v>
      </c>
      <c r="J920" s="15">
        <v>74010</v>
      </c>
      <c r="K920" s="15">
        <v>0</v>
      </c>
      <c r="L920" s="15" t="s">
        <v>19</v>
      </c>
      <c r="M920" s="15" t="s">
        <v>20</v>
      </c>
      <c r="N920" s="17" t="s">
        <v>21</v>
      </c>
      <c r="O920" s="18" t="str">
        <f t="shared" si="98"/>
        <v>Active</v>
      </c>
      <c r="P920" s="19">
        <f t="shared" si="99"/>
        <v>1</v>
      </c>
      <c r="Q920" s="20">
        <f t="shared" si="100"/>
        <v>0</v>
      </c>
      <c r="R920" s="20">
        <f t="shared" si="101"/>
        <v>74010</v>
      </c>
      <c r="S920" s="19">
        <f t="shared" si="102"/>
        <v>2011</v>
      </c>
      <c r="T920" s="19">
        <f t="shared" si="103"/>
        <v>49</v>
      </c>
      <c r="U920" s="21" t="str">
        <f t="shared" si="104"/>
        <v>Monday</v>
      </c>
    </row>
    <row r="921" spans="1:21" x14ac:dyDescent="0.2">
      <c r="A921" s="15" t="s">
        <v>1849</v>
      </c>
      <c r="B921" s="15" t="s">
        <v>1850</v>
      </c>
      <c r="C921" s="15" t="s">
        <v>49</v>
      </c>
      <c r="D921" s="15" t="s">
        <v>50</v>
      </c>
      <c r="E921" s="15" t="s">
        <v>44</v>
      </c>
      <c r="F921" s="15" t="s">
        <v>28</v>
      </c>
      <c r="G921" s="15" t="s">
        <v>18</v>
      </c>
      <c r="H921" s="15">
        <v>32</v>
      </c>
      <c r="I921" s="17">
        <v>43864</v>
      </c>
      <c r="J921" s="15">
        <v>96598</v>
      </c>
      <c r="K921" s="15">
        <v>0</v>
      </c>
      <c r="L921" s="15" t="s">
        <v>19</v>
      </c>
      <c r="M921" s="15" t="s">
        <v>39</v>
      </c>
      <c r="N921" s="17" t="s">
        <v>21</v>
      </c>
      <c r="O921" s="18" t="str">
        <f t="shared" si="98"/>
        <v>Active</v>
      </c>
      <c r="P921" s="19">
        <f t="shared" si="99"/>
        <v>1</v>
      </c>
      <c r="Q921" s="20">
        <f t="shared" si="100"/>
        <v>0</v>
      </c>
      <c r="R921" s="20">
        <f t="shared" si="101"/>
        <v>96598</v>
      </c>
      <c r="S921" s="19">
        <f t="shared" si="102"/>
        <v>2020</v>
      </c>
      <c r="T921" s="19">
        <f t="shared" si="103"/>
        <v>6</v>
      </c>
      <c r="U921" s="21" t="str">
        <f t="shared" si="104"/>
        <v>Monday</v>
      </c>
    </row>
    <row r="922" spans="1:21" x14ac:dyDescent="0.2">
      <c r="A922" s="15" t="s">
        <v>1532</v>
      </c>
      <c r="B922" s="15" t="s">
        <v>1851</v>
      </c>
      <c r="C922" s="15" t="s">
        <v>62</v>
      </c>
      <c r="D922" s="15" t="s">
        <v>50</v>
      </c>
      <c r="E922" s="15" t="s">
        <v>44</v>
      </c>
      <c r="F922" s="15" t="s">
        <v>17</v>
      </c>
      <c r="G922" s="15" t="s">
        <v>24</v>
      </c>
      <c r="H922" s="15">
        <v>64</v>
      </c>
      <c r="I922" s="17">
        <v>37762</v>
      </c>
      <c r="J922" s="15">
        <v>106444</v>
      </c>
      <c r="K922" s="15">
        <v>0.05</v>
      </c>
      <c r="L922" s="15" t="s">
        <v>19</v>
      </c>
      <c r="M922" s="15" t="s">
        <v>39</v>
      </c>
      <c r="N922" s="17" t="s">
        <v>21</v>
      </c>
      <c r="O922" s="18" t="str">
        <f t="shared" si="98"/>
        <v>Active</v>
      </c>
      <c r="P922" s="19">
        <f t="shared" si="99"/>
        <v>1</v>
      </c>
      <c r="Q922" s="20">
        <f t="shared" si="100"/>
        <v>5322.2000000000007</v>
      </c>
      <c r="R922" s="20">
        <f t="shared" si="101"/>
        <v>111766.2</v>
      </c>
      <c r="S922" s="19">
        <f t="shared" si="102"/>
        <v>2003</v>
      </c>
      <c r="T922" s="19">
        <f t="shared" si="103"/>
        <v>21</v>
      </c>
      <c r="U922" s="21" t="str">
        <f t="shared" si="104"/>
        <v>Wednesday</v>
      </c>
    </row>
    <row r="923" spans="1:21" x14ac:dyDescent="0.2">
      <c r="A923" s="15" t="s">
        <v>1852</v>
      </c>
      <c r="B923" s="15" t="s">
        <v>1853</v>
      </c>
      <c r="C923" s="15" t="s">
        <v>40</v>
      </c>
      <c r="D923" s="15" t="s">
        <v>15</v>
      </c>
      <c r="E923" s="15" t="s">
        <v>32</v>
      </c>
      <c r="F923" s="15" t="s">
        <v>28</v>
      </c>
      <c r="G923" s="15" t="s">
        <v>51</v>
      </c>
      <c r="H923" s="15">
        <v>31</v>
      </c>
      <c r="I923" s="17">
        <v>42957</v>
      </c>
      <c r="J923" s="15">
        <v>156931</v>
      </c>
      <c r="K923" s="15">
        <v>0.28000000000000003</v>
      </c>
      <c r="L923" s="15" t="s">
        <v>19</v>
      </c>
      <c r="M923" s="15" t="s">
        <v>63</v>
      </c>
      <c r="N923" s="17" t="s">
        <v>21</v>
      </c>
      <c r="O923" s="18" t="str">
        <f t="shared" si="98"/>
        <v>Active</v>
      </c>
      <c r="P923" s="19">
        <f t="shared" si="99"/>
        <v>1</v>
      </c>
      <c r="Q923" s="20">
        <f t="shared" si="100"/>
        <v>43940.680000000008</v>
      </c>
      <c r="R923" s="20">
        <f t="shared" si="101"/>
        <v>200871.67999999999</v>
      </c>
      <c r="S923" s="19">
        <f t="shared" si="102"/>
        <v>2017</v>
      </c>
      <c r="T923" s="19">
        <f t="shared" si="103"/>
        <v>32</v>
      </c>
      <c r="U923" s="21" t="str">
        <f t="shared" si="104"/>
        <v>Thursday</v>
      </c>
    </row>
    <row r="924" spans="1:21" x14ac:dyDescent="0.2">
      <c r="A924" s="15" t="s">
        <v>1854</v>
      </c>
      <c r="B924" s="15" t="s">
        <v>1855</v>
      </c>
      <c r="C924" s="15" t="s">
        <v>40</v>
      </c>
      <c r="D924" s="15" t="s">
        <v>43</v>
      </c>
      <c r="E924" s="15" t="s">
        <v>16</v>
      </c>
      <c r="F924" s="15" t="s">
        <v>17</v>
      </c>
      <c r="G924" s="15" t="s">
        <v>51</v>
      </c>
      <c r="H924" s="15">
        <v>43</v>
      </c>
      <c r="I924" s="17">
        <v>41928</v>
      </c>
      <c r="J924" s="15">
        <v>171360</v>
      </c>
      <c r="K924" s="15">
        <v>0.23</v>
      </c>
      <c r="L924" s="15" t="s">
        <v>52</v>
      </c>
      <c r="M924" s="15" t="s">
        <v>81</v>
      </c>
      <c r="N924" s="17" t="s">
        <v>21</v>
      </c>
      <c r="O924" s="18" t="str">
        <f t="shared" si="98"/>
        <v>Active</v>
      </c>
      <c r="P924" s="19">
        <f t="shared" si="99"/>
        <v>1</v>
      </c>
      <c r="Q924" s="20">
        <f t="shared" si="100"/>
        <v>39412.800000000003</v>
      </c>
      <c r="R924" s="20">
        <f t="shared" si="101"/>
        <v>210772.8</v>
      </c>
      <c r="S924" s="19">
        <f t="shared" si="102"/>
        <v>2014</v>
      </c>
      <c r="T924" s="19">
        <f t="shared" si="103"/>
        <v>42</v>
      </c>
      <c r="U924" s="21" t="str">
        <f t="shared" si="104"/>
        <v>Thursday</v>
      </c>
    </row>
    <row r="925" spans="1:21" x14ac:dyDescent="0.2">
      <c r="A925" s="15" t="s">
        <v>1856</v>
      </c>
      <c r="B925" s="15" t="s">
        <v>1857</v>
      </c>
      <c r="C925" s="15" t="s">
        <v>26</v>
      </c>
      <c r="D925" s="15" t="s">
        <v>27</v>
      </c>
      <c r="E925" s="15" t="s">
        <v>16</v>
      </c>
      <c r="F925" s="15" t="s">
        <v>17</v>
      </c>
      <c r="G925" s="15" t="s">
        <v>18</v>
      </c>
      <c r="H925" s="15">
        <v>45</v>
      </c>
      <c r="I925" s="17">
        <v>39908</v>
      </c>
      <c r="J925" s="15">
        <v>64505</v>
      </c>
      <c r="K925" s="15">
        <v>0</v>
      </c>
      <c r="L925" s="15" t="s">
        <v>19</v>
      </c>
      <c r="M925" s="15" t="s">
        <v>45</v>
      </c>
      <c r="N925" s="17" t="s">
        <v>21</v>
      </c>
      <c r="O925" s="18" t="str">
        <f t="shared" si="98"/>
        <v>Active</v>
      </c>
      <c r="P925" s="19">
        <f t="shared" si="99"/>
        <v>1</v>
      </c>
      <c r="Q925" s="20">
        <f t="shared" si="100"/>
        <v>0</v>
      </c>
      <c r="R925" s="20">
        <f t="shared" si="101"/>
        <v>64505</v>
      </c>
      <c r="S925" s="19">
        <f t="shared" si="102"/>
        <v>2009</v>
      </c>
      <c r="T925" s="19">
        <f t="shared" si="103"/>
        <v>15</v>
      </c>
      <c r="U925" s="21" t="str">
        <f t="shared" si="104"/>
        <v>Sunday</v>
      </c>
    </row>
    <row r="926" spans="1:21" x14ac:dyDescent="0.2">
      <c r="A926" s="15" t="s">
        <v>206</v>
      </c>
      <c r="B926" s="15" t="s">
        <v>1858</v>
      </c>
      <c r="C926" s="15" t="s">
        <v>97</v>
      </c>
      <c r="D926" s="15" t="s">
        <v>31</v>
      </c>
      <c r="E926" s="15" t="s">
        <v>44</v>
      </c>
      <c r="F926" s="15" t="s">
        <v>28</v>
      </c>
      <c r="G926" s="15" t="s">
        <v>51</v>
      </c>
      <c r="H926" s="15">
        <v>32</v>
      </c>
      <c r="I926" s="17">
        <v>44478</v>
      </c>
      <c r="J926" s="15">
        <v>102298</v>
      </c>
      <c r="K926" s="15">
        <v>0.13</v>
      </c>
      <c r="L926" s="15" t="s">
        <v>52</v>
      </c>
      <c r="M926" s="15" t="s">
        <v>66</v>
      </c>
      <c r="N926" s="17" t="s">
        <v>21</v>
      </c>
      <c r="O926" s="18" t="str">
        <f t="shared" si="98"/>
        <v>Active</v>
      </c>
      <c r="P926" s="19">
        <f t="shared" si="99"/>
        <v>1</v>
      </c>
      <c r="Q926" s="20">
        <f t="shared" si="100"/>
        <v>13298.74</v>
      </c>
      <c r="R926" s="20">
        <f t="shared" si="101"/>
        <v>115596.74</v>
      </c>
      <c r="S926" s="19">
        <f t="shared" si="102"/>
        <v>2021</v>
      </c>
      <c r="T926" s="19">
        <f t="shared" si="103"/>
        <v>41</v>
      </c>
      <c r="U926" s="21" t="str">
        <f t="shared" si="104"/>
        <v>Saturday</v>
      </c>
    </row>
    <row r="927" spans="1:21" x14ac:dyDescent="0.2">
      <c r="A927" s="15" t="s">
        <v>1859</v>
      </c>
      <c r="B927" s="15" t="s">
        <v>1860</v>
      </c>
      <c r="C927" s="15" t="s">
        <v>61</v>
      </c>
      <c r="D927" s="15" t="s">
        <v>50</v>
      </c>
      <c r="E927" s="15" t="s">
        <v>32</v>
      </c>
      <c r="F927" s="15" t="s">
        <v>17</v>
      </c>
      <c r="G927" s="15" t="s">
        <v>51</v>
      </c>
      <c r="H927" s="15">
        <v>27</v>
      </c>
      <c r="I927" s="17">
        <v>43721</v>
      </c>
      <c r="J927" s="15">
        <v>133297</v>
      </c>
      <c r="K927" s="15">
        <v>0.13</v>
      </c>
      <c r="L927" s="15" t="s">
        <v>52</v>
      </c>
      <c r="M927" s="15" t="s">
        <v>66</v>
      </c>
      <c r="N927" s="17" t="s">
        <v>21</v>
      </c>
      <c r="O927" s="18" t="str">
        <f t="shared" si="98"/>
        <v>Active</v>
      </c>
      <c r="P927" s="19">
        <f t="shared" si="99"/>
        <v>1</v>
      </c>
      <c r="Q927" s="20">
        <f t="shared" si="100"/>
        <v>17328.61</v>
      </c>
      <c r="R927" s="20">
        <f t="shared" si="101"/>
        <v>150625.60999999999</v>
      </c>
      <c r="S927" s="19">
        <f t="shared" si="102"/>
        <v>2019</v>
      </c>
      <c r="T927" s="19">
        <f t="shared" si="103"/>
        <v>37</v>
      </c>
      <c r="U927" s="21" t="str">
        <f t="shared" si="104"/>
        <v>Friday</v>
      </c>
    </row>
    <row r="928" spans="1:21" x14ac:dyDescent="0.2">
      <c r="A928" s="15" t="s">
        <v>194</v>
      </c>
      <c r="B928" s="15" t="s">
        <v>1861</v>
      </c>
      <c r="C928" s="15" t="s">
        <v>61</v>
      </c>
      <c r="D928" s="15" t="s">
        <v>23</v>
      </c>
      <c r="E928" s="15" t="s">
        <v>44</v>
      </c>
      <c r="F928" s="15" t="s">
        <v>17</v>
      </c>
      <c r="G928" s="15" t="s">
        <v>47</v>
      </c>
      <c r="H928" s="15">
        <v>25</v>
      </c>
      <c r="I928" s="17">
        <v>44272</v>
      </c>
      <c r="J928" s="15">
        <v>155080</v>
      </c>
      <c r="K928" s="15">
        <v>0.1</v>
      </c>
      <c r="L928" s="15" t="s">
        <v>19</v>
      </c>
      <c r="M928" s="15" t="s">
        <v>25</v>
      </c>
      <c r="N928" s="17" t="s">
        <v>21</v>
      </c>
      <c r="O928" s="18" t="str">
        <f t="shared" si="98"/>
        <v>Active</v>
      </c>
      <c r="P928" s="19">
        <f t="shared" si="99"/>
        <v>1</v>
      </c>
      <c r="Q928" s="20">
        <f t="shared" si="100"/>
        <v>15508</v>
      </c>
      <c r="R928" s="20">
        <f t="shared" si="101"/>
        <v>170588</v>
      </c>
      <c r="S928" s="19">
        <f t="shared" si="102"/>
        <v>2021</v>
      </c>
      <c r="T928" s="19">
        <f t="shared" si="103"/>
        <v>12</v>
      </c>
      <c r="U928" s="21" t="str">
        <f t="shared" si="104"/>
        <v>Wednesday</v>
      </c>
    </row>
    <row r="929" spans="1:21" x14ac:dyDescent="0.2">
      <c r="A929" s="15" t="s">
        <v>1862</v>
      </c>
      <c r="B929" s="15" t="s">
        <v>1863</v>
      </c>
      <c r="C929" s="15" t="s">
        <v>42</v>
      </c>
      <c r="D929" s="15" t="s">
        <v>50</v>
      </c>
      <c r="E929" s="15" t="s">
        <v>44</v>
      </c>
      <c r="F929" s="15" t="s">
        <v>28</v>
      </c>
      <c r="G929" s="15" t="s">
        <v>18</v>
      </c>
      <c r="H929" s="15">
        <v>31</v>
      </c>
      <c r="I929" s="17">
        <v>43325</v>
      </c>
      <c r="J929" s="15">
        <v>81828</v>
      </c>
      <c r="K929" s="15">
        <v>0</v>
      </c>
      <c r="L929" s="15" t="s">
        <v>19</v>
      </c>
      <c r="M929" s="15" t="s">
        <v>45</v>
      </c>
      <c r="N929" s="17" t="s">
        <v>21</v>
      </c>
      <c r="O929" s="18" t="str">
        <f t="shared" si="98"/>
        <v>Active</v>
      </c>
      <c r="P929" s="19">
        <f t="shared" si="99"/>
        <v>1</v>
      </c>
      <c r="Q929" s="20">
        <f t="shared" si="100"/>
        <v>0</v>
      </c>
      <c r="R929" s="20">
        <f t="shared" si="101"/>
        <v>81828</v>
      </c>
      <c r="S929" s="19">
        <f t="shared" si="102"/>
        <v>2018</v>
      </c>
      <c r="T929" s="19">
        <f t="shared" si="103"/>
        <v>33</v>
      </c>
      <c r="U929" s="21" t="str">
        <f t="shared" si="104"/>
        <v>Monday</v>
      </c>
    </row>
    <row r="930" spans="1:21" x14ac:dyDescent="0.2">
      <c r="A930" s="15" t="s">
        <v>1864</v>
      </c>
      <c r="B930" s="15" t="s">
        <v>1865</v>
      </c>
      <c r="C930" s="15" t="s">
        <v>61</v>
      </c>
      <c r="D930" s="15" t="s">
        <v>43</v>
      </c>
      <c r="E930" s="15" t="s">
        <v>32</v>
      </c>
      <c r="F930" s="15" t="s">
        <v>17</v>
      </c>
      <c r="G930" s="15" t="s">
        <v>24</v>
      </c>
      <c r="H930" s="15">
        <v>65</v>
      </c>
      <c r="I930" s="17">
        <v>36823</v>
      </c>
      <c r="J930" s="15">
        <v>149417</v>
      </c>
      <c r="K930" s="15">
        <v>0.13</v>
      </c>
      <c r="L930" s="15" t="s">
        <v>33</v>
      </c>
      <c r="M930" s="15" t="s">
        <v>34</v>
      </c>
      <c r="N930" s="17" t="s">
        <v>21</v>
      </c>
      <c r="O930" s="18" t="str">
        <f t="shared" si="98"/>
        <v>Active</v>
      </c>
      <c r="P930" s="19">
        <f t="shared" si="99"/>
        <v>1</v>
      </c>
      <c r="Q930" s="20">
        <f t="shared" si="100"/>
        <v>19424.21</v>
      </c>
      <c r="R930" s="20">
        <f t="shared" si="101"/>
        <v>168841.21</v>
      </c>
      <c r="S930" s="19">
        <f t="shared" si="102"/>
        <v>2000</v>
      </c>
      <c r="T930" s="19">
        <f t="shared" si="103"/>
        <v>44</v>
      </c>
      <c r="U930" s="21" t="str">
        <f t="shared" si="104"/>
        <v>Tuesday</v>
      </c>
    </row>
    <row r="931" spans="1:21" x14ac:dyDescent="0.2">
      <c r="A931" s="15" t="s">
        <v>1866</v>
      </c>
      <c r="B931" s="15" t="s">
        <v>1867</v>
      </c>
      <c r="C931" s="15" t="s">
        <v>62</v>
      </c>
      <c r="D931" s="15" t="s">
        <v>50</v>
      </c>
      <c r="E931" s="15" t="s">
        <v>32</v>
      </c>
      <c r="F931" s="15" t="s">
        <v>28</v>
      </c>
      <c r="G931" s="15" t="s">
        <v>51</v>
      </c>
      <c r="H931" s="15">
        <v>50</v>
      </c>
      <c r="I931" s="17">
        <v>41024</v>
      </c>
      <c r="J931" s="15">
        <v>113269</v>
      </c>
      <c r="K931" s="15">
        <v>0.09</v>
      </c>
      <c r="L931" s="15" t="s">
        <v>52</v>
      </c>
      <c r="M931" s="15" t="s">
        <v>53</v>
      </c>
      <c r="N931" s="17" t="s">
        <v>21</v>
      </c>
      <c r="O931" s="18" t="str">
        <f t="shared" si="98"/>
        <v>Active</v>
      </c>
      <c r="P931" s="19">
        <f t="shared" si="99"/>
        <v>1</v>
      </c>
      <c r="Q931" s="20">
        <f t="shared" si="100"/>
        <v>10194.209999999999</v>
      </c>
      <c r="R931" s="20">
        <f t="shared" si="101"/>
        <v>123463.20999999999</v>
      </c>
      <c r="S931" s="19">
        <f t="shared" si="102"/>
        <v>2012</v>
      </c>
      <c r="T931" s="19">
        <f t="shared" si="103"/>
        <v>17</v>
      </c>
      <c r="U931" s="21" t="str">
        <f t="shared" si="104"/>
        <v>Wednesday</v>
      </c>
    </row>
    <row r="932" spans="1:21" x14ac:dyDescent="0.2">
      <c r="A932" s="15" t="s">
        <v>384</v>
      </c>
      <c r="B932" s="15" t="s">
        <v>1868</v>
      </c>
      <c r="C932" s="15" t="s">
        <v>61</v>
      </c>
      <c r="D932" s="15" t="s">
        <v>27</v>
      </c>
      <c r="E932" s="15" t="s">
        <v>36</v>
      </c>
      <c r="F932" s="15" t="s">
        <v>28</v>
      </c>
      <c r="G932" s="15" t="s">
        <v>24</v>
      </c>
      <c r="H932" s="15">
        <v>46</v>
      </c>
      <c r="I932" s="17">
        <v>43085</v>
      </c>
      <c r="J932" s="15">
        <v>136716</v>
      </c>
      <c r="K932" s="15">
        <v>0.12</v>
      </c>
      <c r="L932" s="15" t="s">
        <v>19</v>
      </c>
      <c r="M932" s="15" t="s">
        <v>25</v>
      </c>
      <c r="N932" s="17" t="s">
        <v>21</v>
      </c>
      <c r="O932" s="18" t="str">
        <f t="shared" si="98"/>
        <v>Active</v>
      </c>
      <c r="P932" s="19">
        <f t="shared" si="99"/>
        <v>1</v>
      </c>
      <c r="Q932" s="20">
        <f t="shared" si="100"/>
        <v>16405.919999999998</v>
      </c>
      <c r="R932" s="20">
        <f t="shared" si="101"/>
        <v>153121.91999999998</v>
      </c>
      <c r="S932" s="19">
        <f t="shared" si="102"/>
        <v>2017</v>
      </c>
      <c r="T932" s="19">
        <f t="shared" si="103"/>
        <v>50</v>
      </c>
      <c r="U932" s="21" t="str">
        <f t="shared" si="104"/>
        <v>Saturday</v>
      </c>
    </row>
    <row r="933" spans="1:21" x14ac:dyDescent="0.2">
      <c r="A933" s="15" t="s">
        <v>1869</v>
      </c>
      <c r="B933" s="15" t="s">
        <v>1870</v>
      </c>
      <c r="C933" s="15" t="s">
        <v>61</v>
      </c>
      <c r="D933" s="15" t="s">
        <v>50</v>
      </c>
      <c r="E933" s="15" t="s">
        <v>44</v>
      </c>
      <c r="F933" s="15" t="s">
        <v>28</v>
      </c>
      <c r="G933" s="15" t="s">
        <v>51</v>
      </c>
      <c r="H933" s="15">
        <v>54</v>
      </c>
      <c r="I933" s="17">
        <v>40836</v>
      </c>
      <c r="J933" s="15">
        <v>122644</v>
      </c>
      <c r="K933" s="15">
        <v>0.12</v>
      </c>
      <c r="L933" s="15" t="s">
        <v>19</v>
      </c>
      <c r="M933" s="15" t="s">
        <v>25</v>
      </c>
      <c r="N933" s="17" t="s">
        <v>21</v>
      </c>
      <c r="O933" s="18" t="str">
        <f t="shared" si="98"/>
        <v>Active</v>
      </c>
      <c r="P933" s="19">
        <f t="shared" si="99"/>
        <v>1</v>
      </c>
      <c r="Q933" s="20">
        <f t="shared" si="100"/>
        <v>14717.279999999999</v>
      </c>
      <c r="R933" s="20">
        <f t="shared" si="101"/>
        <v>137361.28</v>
      </c>
      <c r="S933" s="19">
        <f t="shared" si="102"/>
        <v>2011</v>
      </c>
      <c r="T933" s="19">
        <f t="shared" si="103"/>
        <v>43</v>
      </c>
      <c r="U933" s="21" t="str">
        <f t="shared" si="104"/>
        <v>Thursday</v>
      </c>
    </row>
    <row r="934" spans="1:21" x14ac:dyDescent="0.2">
      <c r="A934" s="15" t="s">
        <v>1871</v>
      </c>
      <c r="B934" s="15" t="s">
        <v>1872</v>
      </c>
      <c r="C934" s="15" t="s">
        <v>62</v>
      </c>
      <c r="D934" s="15" t="s">
        <v>50</v>
      </c>
      <c r="E934" s="15" t="s">
        <v>16</v>
      </c>
      <c r="F934" s="15" t="s">
        <v>17</v>
      </c>
      <c r="G934" s="15" t="s">
        <v>24</v>
      </c>
      <c r="H934" s="15">
        <v>50</v>
      </c>
      <c r="I934" s="17">
        <v>36653</v>
      </c>
      <c r="J934" s="15">
        <v>106428</v>
      </c>
      <c r="K934" s="15">
        <v>7.0000000000000007E-2</v>
      </c>
      <c r="L934" s="15" t="s">
        <v>19</v>
      </c>
      <c r="M934" s="15" t="s">
        <v>20</v>
      </c>
      <c r="N934" s="17" t="s">
        <v>21</v>
      </c>
      <c r="O934" s="18" t="str">
        <f t="shared" si="98"/>
        <v>Active</v>
      </c>
      <c r="P934" s="19">
        <f t="shared" si="99"/>
        <v>1</v>
      </c>
      <c r="Q934" s="20">
        <f t="shared" si="100"/>
        <v>7449.9600000000009</v>
      </c>
      <c r="R934" s="20">
        <f t="shared" si="101"/>
        <v>113877.96</v>
      </c>
      <c r="S934" s="19">
        <f t="shared" si="102"/>
        <v>2000</v>
      </c>
      <c r="T934" s="19">
        <f t="shared" si="103"/>
        <v>20</v>
      </c>
      <c r="U934" s="21" t="str">
        <f t="shared" si="104"/>
        <v>Sunday</v>
      </c>
    </row>
    <row r="935" spans="1:21" x14ac:dyDescent="0.2">
      <c r="A935" s="15" t="s">
        <v>1873</v>
      </c>
      <c r="B935" s="15" t="s">
        <v>1874</v>
      </c>
      <c r="C935" s="15" t="s">
        <v>14</v>
      </c>
      <c r="D935" s="15" t="s">
        <v>15</v>
      </c>
      <c r="E935" s="15" t="s">
        <v>32</v>
      </c>
      <c r="F935" s="15" t="s">
        <v>28</v>
      </c>
      <c r="G935" s="15" t="s">
        <v>18</v>
      </c>
      <c r="H935" s="15">
        <v>36</v>
      </c>
      <c r="I935" s="17">
        <v>39830</v>
      </c>
      <c r="J935" s="15">
        <v>238236</v>
      </c>
      <c r="K935" s="15">
        <v>0.31</v>
      </c>
      <c r="L935" s="15" t="s">
        <v>19</v>
      </c>
      <c r="M935" s="15" t="s">
        <v>63</v>
      </c>
      <c r="N935" s="17" t="s">
        <v>21</v>
      </c>
      <c r="O935" s="18" t="str">
        <f t="shared" si="98"/>
        <v>Active</v>
      </c>
      <c r="P935" s="19">
        <f t="shared" si="99"/>
        <v>1</v>
      </c>
      <c r="Q935" s="20">
        <f t="shared" si="100"/>
        <v>73853.16</v>
      </c>
      <c r="R935" s="20">
        <f t="shared" si="101"/>
        <v>312089.16000000003</v>
      </c>
      <c r="S935" s="19">
        <f t="shared" si="102"/>
        <v>2009</v>
      </c>
      <c r="T935" s="19">
        <f t="shared" si="103"/>
        <v>3</v>
      </c>
      <c r="U935" s="21" t="str">
        <f t="shared" si="104"/>
        <v>Saturday</v>
      </c>
    </row>
    <row r="936" spans="1:21" x14ac:dyDescent="0.2">
      <c r="A936" s="15" t="s">
        <v>1875</v>
      </c>
      <c r="B936" s="15" t="s">
        <v>1876</v>
      </c>
      <c r="C936" s="15" t="s">
        <v>40</v>
      </c>
      <c r="D936" s="15" t="s">
        <v>15</v>
      </c>
      <c r="E936" s="15" t="s">
        <v>32</v>
      </c>
      <c r="F936" s="15" t="s">
        <v>17</v>
      </c>
      <c r="G936" s="15" t="s">
        <v>18</v>
      </c>
      <c r="H936" s="15">
        <v>64</v>
      </c>
      <c r="I936" s="17">
        <v>41264</v>
      </c>
      <c r="J936" s="15">
        <v>153253</v>
      </c>
      <c r="K936" s="15">
        <v>0.24</v>
      </c>
      <c r="L936" s="15" t="s">
        <v>19</v>
      </c>
      <c r="M936" s="15" t="s">
        <v>25</v>
      </c>
      <c r="N936" s="17" t="s">
        <v>21</v>
      </c>
      <c r="O936" s="18" t="str">
        <f t="shared" si="98"/>
        <v>Active</v>
      </c>
      <c r="P936" s="19">
        <f t="shared" si="99"/>
        <v>1</v>
      </c>
      <c r="Q936" s="20">
        <f t="shared" si="100"/>
        <v>36780.720000000001</v>
      </c>
      <c r="R936" s="20">
        <f t="shared" si="101"/>
        <v>190033.72</v>
      </c>
      <c r="S936" s="19">
        <f t="shared" si="102"/>
        <v>2012</v>
      </c>
      <c r="T936" s="19">
        <f t="shared" si="103"/>
        <v>51</v>
      </c>
      <c r="U936" s="21" t="str">
        <f t="shared" si="104"/>
        <v>Friday</v>
      </c>
    </row>
    <row r="937" spans="1:21" x14ac:dyDescent="0.2">
      <c r="A937" s="15" t="s">
        <v>1877</v>
      </c>
      <c r="B937" s="15" t="s">
        <v>1878</v>
      </c>
      <c r="C937" s="15" t="s">
        <v>62</v>
      </c>
      <c r="D937" s="15" t="s">
        <v>65</v>
      </c>
      <c r="E937" s="15" t="s">
        <v>36</v>
      </c>
      <c r="F937" s="15" t="s">
        <v>17</v>
      </c>
      <c r="G937" s="15" t="s">
        <v>18</v>
      </c>
      <c r="H937" s="15">
        <v>34</v>
      </c>
      <c r="I937" s="17">
        <v>41915</v>
      </c>
      <c r="J937" s="15">
        <v>103707</v>
      </c>
      <c r="K937" s="15">
        <v>0.09</v>
      </c>
      <c r="L937" s="15" t="s">
        <v>19</v>
      </c>
      <c r="M937" s="15" t="s">
        <v>29</v>
      </c>
      <c r="N937" s="17" t="s">
        <v>21</v>
      </c>
      <c r="O937" s="18" t="str">
        <f t="shared" si="98"/>
        <v>Active</v>
      </c>
      <c r="P937" s="19">
        <f t="shared" si="99"/>
        <v>1</v>
      </c>
      <c r="Q937" s="20">
        <f t="shared" si="100"/>
        <v>9333.6299999999992</v>
      </c>
      <c r="R937" s="20">
        <f t="shared" si="101"/>
        <v>113040.63</v>
      </c>
      <c r="S937" s="19">
        <f t="shared" si="102"/>
        <v>2014</v>
      </c>
      <c r="T937" s="19">
        <f t="shared" si="103"/>
        <v>40</v>
      </c>
      <c r="U937" s="21" t="str">
        <f t="shared" si="104"/>
        <v>Friday</v>
      </c>
    </row>
    <row r="938" spans="1:21" x14ac:dyDescent="0.2">
      <c r="A938" s="15" t="s">
        <v>1879</v>
      </c>
      <c r="B938" s="15" t="s">
        <v>1880</v>
      </c>
      <c r="C938" s="15" t="s">
        <v>14</v>
      </c>
      <c r="D938" s="15" t="s">
        <v>65</v>
      </c>
      <c r="E938" s="15" t="s">
        <v>44</v>
      </c>
      <c r="F938" s="15" t="s">
        <v>17</v>
      </c>
      <c r="G938" s="15" t="s">
        <v>18</v>
      </c>
      <c r="H938" s="15">
        <v>41</v>
      </c>
      <c r="I938" s="17">
        <v>41130</v>
      </c>
      <c r="J938" s="15">
        <v>245360</v>
      </c>
      <c r="K938" s="15">
        <v>0.37</v>
      </c>
      <c r="L938" s="15" t="s">
        <v>19</v>
      </c>
      <c r="M938" s="15" t="s">
        <v>25</v>
      </c>
      <c r="N938" s="17" t="s">
        <v>21</v>
      </c>
      <c r="O938" s="18" t="str">
        <f t="shared" si="98"/>
        <v>Active</v>
      </c>
      <c r="P938" s="19">
        <f t="shared" si="99"/>
        <v>1</v>
      </c>
      <c r="Q938" s="20">
        <f t="shared" si="100"/>
        <v>90783.2</v>
      </c>
      <c r="R938" s="20">
        <f t="shared" si="101"/>
        <v>336143.2</v>
      </c>
      <c r="S938" s="19">
        <f t="shared" si="102"/>
        <v>2012</v>
      </c>
      <c r="T938" s="19">
        <f t="shared" si="103"/>
        <v>32</v>
      </c>
      <c r="U938" s="21" t="str">
        <f t="shared" si="104"/>
        <v>Thursday</v>
      </c>
    </row>
    <row r="939" spans="1:21" x14ac:dyDescent="0.2">
      <c r="A939" s="15" t="s">
        <v>1881</v>
      </c>
      <c r="B939" s="15" t="s">
        <v>1882</v>
      </c>
      <c r="C939" s="15" t="s">
        <v>86</v>
      </c>
      <c r="D939" s="15" t="s">
        <v>31</v>
      </c>
      <c r="E939" s="15" t="s">
        <v>44</v>
      </c>
      <c r="F939" s="15" t="s">
        <v>28</v>
      </c>
      <c r="G939" s="15" t="s">
        <v>24</v>
      </c>
      <c r="H939" s="15">
        <v>25</v>
      </c>
      <c r="I939" s="17">
        <v>44385</v>
      </c>
      <c r="J939" s="15">
        <v>67275</v>
      </c>
      <c r="K939" s="15">
        <v>0</v>
      </c>
      <c r="L939" s="15" t="s">
        <v>19</v>
      </c>
      <c r="M939" s="15" t="s">
        <v>29</v>
      </c>
      <c r="N939" s="17" t="s">
        <v>21</v>
      </c>
      <c r="O939" s="18" t="str">
        <f t="shared" si="98"/>
        <v>Active</v>
      </c>
      <c r="P939" s="19">
        <f t="shared" si="99"/>
        <v>1</v>
      </c>
      <c r="Q939" s="20">
        <f t="shared" si="100"/>
        <v>0</v>
      </c>
      <c r="R939" s="20">
        <f t="shared" si="101"/>
        <v>67275</v>
      </c>
      <c r="S939" s="19">
        <f t="shared" si="102"/>
        <v>2021</v>
      </c>
      <c r="T939" s="19">
        <f t="shared" si="103"/>
        <v>28</v>
      </c>
      <c r="U939" s="21" t="str">
        <f t="shared" si="104"/>
        <v>Thursday</v>
      </c>
    </row>
    <row r="940" spans="1:21" x14ac:dyDescent="0.2">
      <c r="A940" s="15" t="s">
        <v>1883</v>
      </c>
      <c r="B940" s="15" t="s">
        <v>1884</v>
      </c>
      <c r="C940" s="15" t="s">
        <v>62</v>
      </c>
      <c r="D940" s="15" t="s">
        <v>27</v>
      </c>
      <c r="E940" s="15" t="s">
        <v>36</v>
      </c>
      <c r="F940" s="15" t="s">
        <v>28</v>
      </c>
      <c r="G940" s="15" t="s">
        <v>24</v>
      </c>
      <c r="H940" s="15">
        <v>45</v>
      </c>
      <c r="I940" s="17">
        <v>42026</v>
      </c>
      <c r="J940" s="15">
        <v>101288</v>
      </c>
      <c r="K940" s="15">
        <v>0.1</v>
      </c>
      <c r="L940" s="15" t="s">
        <v>19</v>
      </c>
      <c r="M940" s="15" t="s">
        <v>39</v>
      </c>
      <c r="N940" s="17" t="s">
        <v>21</v>
      </c>
      <c r="O940" s="18" t="str">
        <f t="shared" si="98"/>
        <v>Active</v>
      </c>
      <c r="P940" s="19">
        <f t="shared" si="99"/>
        <v>1</v>
      </c>
      <c r="Q940" s="20">
        <f t="shared" si="100"/>
        <v>10128.800000000001</v>
      </c>
      <c r="R940" s="20">
        <f t="shared" si="101"/>
        <v>111416.8</v>
      </c>
      <c r="S940" s="19">
        <f t="shared" si="102"/>
        <v>2015</v>
      </c>
      <c r="T940" s="19">
        <f t="shared" si="103"/>
        <v>4</v>
      </c>
      <c r="U940" s="21" t="str">
        <f t="shared" si="104"/>
        <v>Thursday</v>
      </c>
    </row>
    <row r="941" spans="1:21" x14ac:dyDescent="0.2">
      <c r="A941" s="15" t="s">
        <v>560</v>
      </c>
      <c r="B941" s="15" t="s">
        <v>1885</v>
      </c>
      <c r="C941" s="15" t="s">
        <v>40</v>
      </c>
      <c r="D941" s="15" t="s">
        <v>23</v>
      </c>
      <c r="E941" s="15" t="s">
        <v>44</v>
      </c>
      <c r="F941" s="15" t="s">
        <v>17</v>
      </c>
      <c r="G941" s="15" t="s">
        <v>51</v>
      </c>
      <c r="H941" s="15">
        <v>52</v>
      </c>
      <c r="I941" s="17">
        <v>34209</v>
      </c>
      <c r="J941" s="15">
        <v>177443</v>
      </c>
      <c r="K941" s="15">
        <v>0.25</v>
      </c>
      <c r="L941" s="15" t="s">
        <v>52</v>
      </c>
      <c r="M941" s="15" t="s">
        <v>53</v>
      </c>
      <c r="N941" s="17" t="s">
        <v>21</v>
      </c>
      <c r="O941" s="18" t="str">
        <f t="shared" si="98"/>
        <v>Active</v>
      </c>
      <c r="P941" s="19">
        <f t="shared" si="99"/>
        <v>1</v>
      </c>
      <c r="Q941" s="20">
        <f t="shared" si="100"/>
        <v>44360.75</v>
      </c>
      <c r="R941" s="20">
        <f t="shared" si="101"/>
        <v>221803.75</v>
      </c>
      <c r="S941" s="19">
        <f t="shared" si="102"/>
        <v>1993</v>
      </c>
      <c r="T941" s="19">
        <f t="shared" si="103"/>
        <v>35</v>
      </c>
      <c r="U941" s="21" t="str">
        <f t="shared" si="104"/>
        <v>Saturday</v>
      </c>
    </row>
    <row r="942" spans="1:21" x14ac:dyDescent="0.2">
      <c r="A942" s="15" t="s">
        <v>1886</v>
      </c>
      <c r="B942" s="15" t="s">
        <v>1887</v>
      </c>
      <c r="C942" s="15" t="s">
        <v>38</v>
      </c>
      <c r="D942" s="15" t="s">
        <v>27</v>
      </c>
      <c r="E942" s="15" t="s">
        <v>36</v>
      </c>
      <c r="F942" s="15" t="s">
        <v>17</v>
      </c>
      <c r="G942" s="15" t="s">
        <v>47</v>
      </c>
      <c r="H942" s="15">
        <v>37</v>
      </c>
      <c r="I942" s="17">
        <v>42487</v>
      </c>
      <c r="J942" s="15">
        <v>91400</v>
      </c>
      <c r="K942" s="15">
        <v>0</v>
      </c>
      <c r="L942" s="15" t="s">
        <v>19</v>
      </c>
      <c r="M942" s="15" t="s">
        <v>20</v>
      </c>
      <c r="N942" s="17" t="s">
        <v>21</v>
      </c>
      <c r="O942" s="18" t="str">
        <f t="shared" si="98"/>
        <v>Active</v>
      </c>
      <c r="P942" s="19">
        <f t="shared" si="99"/>
        <v>1</v>
      </c>
      <c r="Q942" s="20">
        <f t="shared" si="100"/>
        <v>0</v>
      </c>
      <c r="R942" s="20">
        <f t="shared" si="101"/>
        <v>91400</v>
      </c>
      <c r="S942" s="19">
        <f t="shared" si="102"/>
        <v>2016</v>
      </c>
      <c r="T942" s="19">
        <f t="shared" si="103"/>
        <v>18</v>
      </c>
      <c r="U942" s="21" t="str">
        <f t="shared" si="104"/>
        <v>Wednesday</v>
      </c>
    </row>
    <row r="943" spans="1:21" x14ac:dyDescent="0.2">
      <c r="A943" s="15" t="s">
        <v>1888</v>
      </c>
      <c r="B943" s="15" t="s">
        <v>1889</v>
      </c>
      <c r="C943" s="15" t="s">
        <v>14</v>
      </c>
      <c r="D943" s="15" t="s">
        <v>23</v>
      </c>
      <c r="E943" s="15" t="s">
        <v>32</v>
      </c>
      <c r="F943" s="15" t="s">
        <v>28</v>
      </c>
      <c r="G943" s="15" t="s">
        <v>51</v>
      </c>
      <c r="H943" s="15">
        <v>44</v>
      </c>
      <c r="I943" s="17">
        <v>39335</v>
      </c>
      <c r="J943" s="15">
        <v>181247</v>
      </c>
      <c r="K943" s="15">
        <v>0.33</v>
      </c>
      <c r="L943" s="15" t="s">
        <v>52</v>
      </c>
      <c r="M943" s="15" t="s">
        <v>53</v>
      </c>
      <c r="N943" s="17" t="s">
        <v>21</v>
      </c>
      <c r="O943" s="18" t="str">
        <f t="shared" si="98"/>
        <v>Active</v>
      </c>
      <c r="P943" s="19">
        <f t="shared" si="99"/>
        <v>1</v>
      </c>
      <c r="Q943" s="20">
        <f t="shared" si="100"/>
        <v>59811.51</v>
      </c>
      <c r="R943" s="20">
        <f t="shared" si="101"/>
        <v>241058.51</v>
      </c>
      <c r="S943" s="19">
        <f t="shared" si="102"/>
        <v>2007</v>
      </c>
      <c r="T943" s="19">
        <f t="shared" si="103"/>
        <v>37</v>
      </c>
      <c r="U943" s="21" t="str">
        <f t="shared" si="104"/>
        <v>Monday</v>
      </c>
    </row>
    <row r="944" spans="1:21" x14ac:dyDescent="0.2">
      <c r="A944" s="15" t="s">
        <v>1890</v>
      </c>
      <c r="B944" s="15" t="s">
        <v>1891</v>
      </c>
      <c r="C944" s="15" t="s">
        <v>61</v>
      </c>
      <c r="D944" s="15" t="s">
        <v>23</v>
      </c>
      <c r="E944" s="15" t="s">
        <v>16</v>
      </c>
      <c r="F944" s="15" t="s">
        <v>28</v>
      </c>
      <c r="G944" s="15" t="s">
        <v>47</v>
      </c>
      <c r="H944" s="15">
        <v>42</v>
      </c>
      <c r="I944" s="17">
        <v>37914</v>
      </c>
      <c r="J944" s="15">
        <v>135558</v>
      </c>
      <c r="K944" s="15">
        <v>0.14000000000000001</v>
      </c>
      <c r="L944" s="15" t="s">
        <v>19</v>
      </c>
      <c r="M944" s="15" t="s">
        <v>39</v>
      </c>
      <c r="N944" s="17" t="s">
        <v>21</v>
      </c>
      <c r="O944" s="18" t="str">
        <f t="shared" si="98"/>
        <v>Active</v>
      </c>
      <c r="P944" s="19">
        <f t="shared" si="99"/>
        <v>1</v>
      </c>
      <c r="Q944" s="20">
        <f t="shared" si="100"/>
        <v>18978.120000000003</v>
      </c>
      <c r="R944" s="20">
        <f t="shared" si="101"/>
        <v>154536.12</v>
      </c>
      <c r="S944" s="19">
        <f t="shared" si="102"/>
        <v>2003</v>
      </c>
      <c r="T944" s="19">
        <f t="shared" si="103"/>
        <v>43</v>
      </c>
      <c r="U944" s="21" t="str">
        <f t="shared" si="104"/>
        <v>Monday</v>
      </c>
    </row>
    <row r="945" spans="1:21" x14ac:dyDescent="0.2">
      <c r="A945" s="15" t="s">
        <v>1892</v>
      </c>
      <c r="B945" s="15" t="s">
        <v>1443</v>
      </c>
      <c r="C945" s="15" t="s">
        <v>68</v>
      </c>
      <c r="D945" s="15" t="s">
        <v>65</v>
      </c>
      <c r="E945" s="15" t="s">
        <v>44</v>
      </c>
      <c r="F945" s="15" t="s">
        <v>28</v>
      </c>
      <c r="G945" s="15" t="s">
        <v>18</v>
      </c>
      <c r="H945" s="15">
        <v>49</v>
      </c>
      <c r="I945" s="17">
        <v>40894</v>
      </c>
      <c r="J945" s="15">
        <v>56878</v>
      </c>
      <c r="K945" s="15">
        <v>0</v>
      </c>
      <c r="L945" s="15" t="s">
        <v>19</v>
      </c>
      <c r="M945" s="15" t="s">
        <v>63</v>
      </c>
      <c r="N945" s="17" t="s">
        <v>21</v>
      </c>
      <c r="O945" s="18" t="str">
        <f t="shared" si="98"/>
        <v>Active</v>
      </c>
      <c r="P945" s="19">
        <f t="shared" si="99"/>
        <v>1</v>
      </c>
      <c r="Q945" s="20">
        <f t="shared" si="100"/>
        <v>0</v>
      </c>
      <c r="R945" s="20">
        <f t="shared" si="101"/>
        <v>56878</v>
      </c>
      <c r="S945" s="19">
        <f t="shared" si="102"/>
        <v>2011</v>
      </c>
      <c r="T945" s="19">
        <f t="shared" si="103"/>
        <v>51</v>
      </c>
      <c r="U945" s="21" t="str">
        <f t="shared" si="104"/>
        <v>Saturday</v>
      </c>
    </row>
    <row r="946" spans="1:21" x14ac:dyDescent="0.2">
      <c r="A946" s="15" t="s">
        <v>213</v>
      </c>
      <c r="B946" s="15" t="s">
        <v>1893</v>
      </c>
      <c r="C946" s="15" t="s">
        <v>91</v>
      </c>
      <c r="D946" s="15" t="s">
        <v>27</v>
      </c>
      <c r="E946" s="15" t="s">
        <v>44</v>
      </c>
      <c r="F946" s="15" t="s">
        <v>28</v>
      </c>
      <c r="G946" s="15" t="s">
        <v>24</v>
      </c>
      <c r="H946" s="15">
        <v>34</v>
      </c>
      <c r="I946" s="17">
        <v>43728</v>
      </c>
      <c r="J946" s="15">
        <v>94735</v>
      </c>
      <c r="K946" s="15">
        <v>0</v>
      </c>
      <c r="L946" s="15" t="s">
        <v>33</v>
      </c>
      <c r="M946" s="15" t="s">
        <v>60</v>
      </c>
      <c r="N946" s="17" t="s">
        <v>21</v>
      </c>
      <c r="O946" s="18" t="str">
        <f t="shared" si="98"/>
        <v>Active</v>
      </c>
      <c r="P946" s="19">
        <f t="shared" si="99"/>
        <v>1</v>
      </c>
      <c r="Q946" s="20">
        <f t="shared" si="100"/>
        <v>0</v>
      </c>
      <c r="R946" s="20">
        <f t="shared" si="101"/>
        <v>94735</v>
      </c>
      <c r="S946" s="19">
        <f t="shared" si="102"/>
        <v>2019</v>
      </c>
      <c r="T946" s="19">
        <f t="shared" si="103"/>
        <v>38</v>
      </c>
      <c r="U946" s="21" t="str">
        <f t="shared" si="104"/>
        <v>Friday</v>
      </c>
    </row>
    <row r="947" spans="1:21" x14ac:dyDescent="0.2">
      <c r="A947" s="15" t="s">
        <v>1894</v>
      </c>
      <c r="B947" s="15" t="s">
        <v>1895</v>
      </c>
      <c r="C947" s="15" t="s">
        <v>64</v>
      </c>
      <c r="D947" s="15" t="s">
        <v>50</v>
      </c>
      <c r="E947" s="15" t="s">
        <v>36</v>
      </c>
      <c r="F947" s="15" t="s">
        <v>28</v>
      </c>
      <c r="G947" s="15" t="s">
        <v>51</v>
      </c>
      <c r="H947" s="15">
        <v>39</v>
      </c>
      <c r="I947" s="17">
        <v>39229</v>
      </c>
      <c r="J947" s="15">
        <v>51234</v>
      </c>
      <c r="K947" s="15">
        <v>0</v>
      </c>
      <c r="L947" s="15" t="s">
        <v>19</v>
      </c>
      <c r="M947" s="15" t="s">
        <v>63</v>
      </c>
      <c r="N947" s="17" t="s">
        <v>21</v>
      </c>
      <c r="O947" s="18" t="str">
        <f t="shared" si="98"/>
        <v>Active</v>
      </c>
      <c r="P947" s="19">
        <f t="shared" si="99"/>
        <v>1</v>
      </c>
      <c r="Q947" s="20">
        <f t="shared" si="100"/>
        <v>0</v>
      </c>
      <c r="R947" s="20">
        <f t="shared" si="101"/>
        <v>51234</v>
      </c>
      <c r="S947" s="19">
        <f t="shared" si="102"/>
        <v>2007</v>
      </c>
      <c r="T947" s="19">
        <f t="shared" si="103"/>
        <v>22</v>
      </c>
      <c r="U947" s="21" t="str">
        <f t="shared" si="104"/>
        <v>Sunday</v>
      </c>
    </row>
    <row r="948" spans="1:21" x14ac:dyDescent="0.2">
      <c r="A948" s="15" t="s">
        <v>1448</v>
      </c>
      <c r="B948" s="15" t="s">
        <v>1896</v>
      </c>
      <c r="C948" s="15" t="s">
        <v>14</v>
      </c>
      <c r="D948" s="15" t="s">
        <v>23</v>
      </c>
      <c r="E948" s="15" t="s">
        <v>44</v>
      </c>
      <c r="F948" s="15" t="s">
        <v>28</v>
      </c>
      <c r="G948" s="15" t="s">
        <v>24</v>
      </c>
      <c r="H948" s="15">
        <v>31</v>
      </c>
      <c r="I948" s="17">
        <v>42018</v>
      </c>
      <c r="J948" s="15">
        <v>230025</v>
      </c>
      <c r="K948" s="15">
        <v>0.34</v>
      </c>
      <c r="L948" s="15" t="s">
        <v>19</v>
      </c>
      <c r="M948" s="15" t="s">
        <v>39</v>
      </c>
      <c r="N948" s="17" t="s">
        <v>21</v>
      </c>
      <c r="O948" s="18" t="str">
        <f t="shared" si="98"/>
        <v>Active</v>
      </c>
      <c r="P948" s="19">
        <f t="shared" si="99"/>
        <v>1</v>
      </c>
      <c r="Q948" s="20">
        <f t="shared" si="100"/>
        <v>78208.5</v>
      </c>
      <c r="R948" s="20">
        <f t="shared" si="101"/>
        <v>308233.5</v>
      </c>
      <c r="S948" s="19">
        <f t="shared" si="102"/>
        <v>2015</v>
      </c>
      <c r="T948" s="19">
        <f t="shared" si="103"/>
        <v>3</v>
      </c>
      <c r="U948" s="21" t="str">
        <f t="shared" si="104"/>
        <v>Wednesday</v>
      </c>
    </row>
    <row r="949" spans="1:21" x14ac:dyDescent="0.2">
      <c r="A949" s="15" t="s">
        <v>407</v>
      </c>
      <c r="B949" s="15" t="s">
        <v>1897</v>
      </c>
      <c r="C949" s="15" t="s">
        <v>61</v>
      </c>
      <c r="D949" s="15" t="s">
        <v>23</v>
      </c>
      <c r="E949" s="15" t="s">
        <v>44</v>
      </c>
      <c r="F949" s="15" t="s">
        <v>17</v>
      </c>
      <c r="G949" s="15" t="s">
        <v>24</v>
      </c>
      <c r="H949" s="15">
        <v>36</v>
      </c>
      <c r="I949" s="17">
        <v>40248</v>
      </c>
      <c r="J949" s="15">
        <v>134006</v>
      </c>
      <c r="K949" s="15">
        <v>0.13</v>
      </c>
      <c r="L949" s="15" t="s">
        <v>33</v>
      </c>
      <c r="M949" s="15" t="s">
        <v>60</v>
      </c>
      <c r="N949" s="17" t="s">
        <v>21</v>
      </c>
      <c r="O949" s="18" t="str">
        <f t="shared" si="98"/>
        <v>Active</v>
      </c>
      <c r="P949" s="19">
        <f t="shared" si="99"/>
        <v>1</v>
      </c>
      <c r="Q949" s="20">
        <f t="shared" si="100"/>
        <v>17420.78</v>
      </c>
      <c r="R949" s="20">
        <f t="shared" si="101"/>
        <v>151426.78</v>
      </c>
      <c r="S949" s="19">
        <f t="shared" si="102"/>
        <v>2010</v>
      </c>
      <c r="T949" s="19">
        <f t="shared" si="103"/>
        <v>11</v>
      </c>
      <c r="U949" s="21" t="str">
        <f t="shared" si="104"/>
        <v>Thursday</v>
      </c>
    </row>
    <row r="950" spans="1:21" x14ac:dyDescent="0.2">
      <c r="A950" s="15" t="s">
        <v>325</v>
      </c>
      <c r="B950" s="15" t="s">
        <v>1898</v>
      </c>
      <c r="C950" s="15" t="s">
        <v>62</v>
      </c>
      <c r="D950" s="15" t="s">
        <v>15</v>
      </c>
      <c r="E950" s="15" t="s">
        <v>32</v>
      </c>
      <c r="F950" s="15" t="s">
        <v>17</v>
      </c>
      <c r="G950" s="15" t="s">
        <v>24</v>
      </c>
      <c r="H950" s="15">
        <v>61</v>
      </c>
      <c r="I950" s="17">
        <v>40092</v>
      </c>
      <c r="J950" s="15">
        <v>103096</v>
      </c>
      <c r="K950" s="15">
        <v>7.0000000000000007E-2</v>
      </c>
      <c r="L950" s="15" t="s">
        <v>33</v>
      </c>
      <c r="M950" s="15" t="s">
        <v>60</v>
      </c>
      <c r="N950" s="17" t="s">
        <v>21</v>
      </c>
      <c r="O950" s="18" t="str">
        <f t="shared" si="98"/>
        <v>Active</v>
      </c>
      <c r="P950" s="19">
        <f t="shared" si="99"/>
        <v>1</v>
      </c>
      <c r="Q950" s="20">
        <f t="shared" si="100"/>
        <v>7216.72</v>
      </c>
      <c r="R950" s="20">
        <f t="shared" si="101"/>
        <v>110312.72</v>
      </c>
      <c r="S950" s="19">
        <f t="shared" si="102"/>
        <v>2009</v>
      </c>
      <c r="T950" s="19">
        <f t="shared" si="103"/>
        <v>41</v>
      </c>
      <c r="U950" s="21" t="str">
        <f t="shared" si="104"/>
        <v>Tuesday</v>
      </c>
    </row>
    <row r="951" spans="1:21" x14ac:dyDescent="0.2">
      <c r="A951" s="15" t="s">
        <v>1899</v>
      </c>
      <c r="B951" s="15" t="s">
        <v>1900</v>
      </c>
      <c r="C951" s="15" t="s">
        <v>68</v>
      </c>
      <c r="D951" s="15" t="s">
        <v>65</v>
      </c>
      <c r="E951" s="15" t="s">
        <v>36</v>
      </c>
      <c r="F951" s="15" t="s">
        <v>28</v>
      </c>
      <c r="G951" s="15" t="s">
        <v>24</v>
      </c>
      <c r="H951" s="15">
        <v>29</v>
      </c>
      <c r="I951" s="17">
        <v>42602</v>
      </c>
      <c r="J951" s="15">
        <v>58703</v>
      </c>
      <c r="K951" s="15">
        <v>0</v>
      </c>
      <c r="L951" s="15" t="s">
        <v>19</v>
      </c>
      <c r="M951" s="15" t="s">
        <v>29</v>
      </c>
      <c r="N951" s="17" t="s">
        <v>21</v>
      </c>
      <c r="O951" s="18" t="str">
        <f t="shared" si="98"/>
        <v>Active</v>
      </c>
      <c r="P951" s="19">
        <f t="shared" si="99"/>
        <v>1</v>
      </c>
      <c r="Q951" s="20">
        <f t="shared" si="100"/>
        <v>0</v>
      </c>
      <c r="R951" s="20">
        <f t="shared" si="101"/>
        <v>58703</v>
      </c>
      <c r="S951" s="19">
        <f t="shared" si="102"/>
        <v>2016</v>
      </c>
      <c r="T951" s="19">
        <f t="shared" si="103"/>
        <v>34</v>
      </c>
      <c r="U951" s="21" t="str">
        <f t="shared" si="104"/>
        <v>Saturday</v>
      </c>
    </row>
    <row r="952" spans="1:21" x14ac:dyDescent="0.2">
      <c r="A952" s="15" t="s">
        <v>1901</v>
      </c>
      <c r="B952" s="15" t="s">
        <v>1902</v>
      </c>
      <c r="C952" s="15" t="s">
        <v>61</v>
      </c>
      <c r="D952" s="15" t="s">
        <v>27</v>
      </c>
      <c r="E952" s="15" t="s">
        <v>44</v>
      </c>
      <c r="F952" s="15" t="s">
        <v>28</v>
      </c>
      <c r="G952" s="15" t="s">
        <v>51</v>
      </c>
      <c r="H952" s="15">
        <v>33</v>
      </c>
      <c r="I952" s="17">
        <v>41267</v>
      </c>
      <c r="J952" s="15">
        <v>132544</v>
      </c>
      <c r="K952" s="15">
        <v>0.1</v>
      </c>
      <c r="L952" s="15" t="s">
        <v>52</v>
      </c>
      <c r="M952" s="15" t="s">
        <v>66</v>
      </c>
      <c r="N952" s="17" t="s">
        <v>21</v>
      </c>
      <c r="O952" s="18" t="str">
        <f t="shared" si="98"/>
        <v>Active</v>
      </c>
      <c r="P952" s="19">
        <f t="shared" si="99"/>
        <v>1</v>
      </c>
      <c r="Q952" s="20">
        <f t="shared" si="100"/>
        <v>13254.400000000001</v>
      </c>
      <c r="R952" s="20">
        <f t="shared" si="101"/>
        <v>145798.39999999999</v>
      </c>
      <c r="S952" s="19">
        <f t="shared" si="102"/>
        <v>2012</v>
      </c>
      <c r="T952" s="19">
        <f t="shared" si="103"/>
        <v>52</v>
      </c>
      <c r="U952" s="21" t="str">
        <f t="shared" si="104"/>
        <v>Monday</v>
      </c>
    </row>
    <row r="953" spans="1:21" x14ac:dyDescent="0.2">
      <c r="A953" s="15" t="s">
        <v>399</v>
      </c>
      <c r="B953" s="15" t="s">
        <v>1903</v>
      </c>
      <c r="C953" s="15" t="s">
        <v>62</v>
      </c>
      <c r="D953" s="15" t="s">
        <v>15</v>
      </c>
      <c r="E953" s="15" t="s">
        <v>36</v>
      </c>
      <c r="F953" s="15" t="s">
        <v>28</v>
      </c>
      <c r="G953" s="15" t="s">
        <v>18</v>
      </c>
      <c r="H953" s="15">
        <v>32</v>
      </c>
      <c r="I953" s="17">
        <v>43936</v>
      </c>
      <c r="J953" s="15">
        <v>126671</v>
      </c>
      <c r="K953" s="15">
        <v>0.09</v>
      </c>
      <c r="L953" s="15" t="s">
        <v>19</v>
      </c>
      <c r="M953" s="15" t="s">
        <v>45</v>
      </c>
      <c r="N953" s="17" t="s">
        <v>21</v>
      </c>
      <c r="O953" s="18" t="str">
        <f t="shared" si="98"/>
        <v>Active</v>
      </c>
      <c r="P953" s="19">
        <f t="shared" si="99"/>
        <v>1</v>
      </c>
      <c r="Q953" s="20">
        <f t="shared" si="100"/>
        <v>11400.39</v>
      </c>
      <c r="R953" s="20">
        <f t="shared" si="101"/>
        <v>138071.39000000001</v>
      </c>
      <c r="S953" s="19">
        <f t="shared" si="102"/>
        <v>2020</v>
      </c>
      <c r="T953" s="19">
        <f t="shared" si="103"/>
        <v>16</v>
      </c>
      <c r="U953" s="21" t="str">
        <f t="shared" si="104"/>
        <v>Wednesday</v>
      </c>
    </row>
    <row r="954" spans="1:21" x14ac:dyDescent="0.2">
      <c r="A954" s="15" t="s">
        <v>282</v>
      </c>
      <c r="B954" s="15" t="s">
        <v>1904</v>
      </c>
      <c r="C954" s="15" t="s">
        <v>94</v>
      </c>
      <c r="D954" s="15" t="s">
        <v>50</v>
      </c>
      <c r="E954" s="15" t="s">
        <v>16</v>
      </c>
      <c r="F954" s="15" t="s">
        <v>17</v>
      </c>
      <c r="G954" s="15" t="s">
        <v>24</v>
      </c>
      <c r="H954" s="15">
        <v>33</v>
      </c>
      <c r="I954" s="17">
        <v>44218</v>
      </c>
      <c r="J954" s="15">
        <v>56405</v>
      </c>
      <c r="K954" s="15">
        <v>0</v>
      </c>
      <c r="L954" s="15" t="s">
        <v>19</v>
      </c>
      <c r="M954" s="15" t="s">
        <v>20</v>
      </c>
      <c r="N954" s="17" t="s">
        <v>21</v>
      </c>
      <c r="O954" s="18" t="str">
        <f t="shared" si="98"/>
        <v>Active</v>
      </c>
      <c r="P954" s="19">
        <f t="shared" si="99"/>
        <v>1</v>
      </c>
      <c r="Q954" s="20">
        <f t="shared" si="100"/>
        <v>0</v>
      </c>
      <c r="R954" s="20">
        <f t="shared" si="101"/>
        <v>56405</v>
      </c>
      <c r="S954" s="19">
        <f t="shared" si="102"/>
        <v>2021</v>
      </c>
      <c r="T954" s="19">
        <f t="shared" si="103"/>
        <v>4</v>
      </c>
      <c r="U954" s="21" t="str">
        <f t="shared" si="104"/>
        <v>Friday</v>
      </c>
    </row>
    <row r="955" spans="1:21" x14ac:dyDescent="0.2">
      <c r="A955" s="15" t="s">
        <v>204</v>
      </c>
      <c r="B955" s="15" t="s">
        <v>1905</v>
      </c>
      <c r="C955" s="15" t="s">
        <v>56</v>
      </c>
      <c r="D955" s="15" t="s">
        <v>27</v>
      </c>
      <c r="E955" s="15" t="s">
        <v>44</v>
      </c>
      <c r="F955" s="15" t="s">
        <v>17</v>
      </c>
      <c r="G955" s="15" t="s">
        <v>24</v>
      </c>
      <c r="H955" s="15">
        <v>36</v>
      </c>
      <c r="I955" s="17">
        <v>41972</v>
      </c>
      <c r="J955" s="15">
        <v>88730</v>
      </c>
      <c r="K955" s="15">
        <v>0.08</v>
      </c>
      <c r="L955" s="15" t="s">
        <v>33</v>
      </c>
      <c r="M955" s="15" t="s">
        <v>80</v>
      </c>
      <c r="N955" s="17" t="s">
        <v>21</v>
      </c>
      <c r="O955" s="18" t="str">
        <f t="shared" si="98"/>
        <v>Active</v>
      </c>
      <c r="P955" s="19">
        <f t="shared" si="99"/>
        <v>1</v>
      </c>
      <c r="Q955" s="20">
        <f t="shared" si="100"/>
        <v>7098.4000000000005</v>
      </c>
      <c r="R955" s="20">
        <f t="shared" si="101"/>
        <v>95828.4</v>
      </c>
      <c r="S955" s="19">
        <f t="shared" si="102"/>
        <v>2014</v>
      </c>
      <c r="T955" s="19">
        <f t="shared" si="103"/>
        <v>48</v>
      </c>
      <c r="U955" s="21" t="str">
        <f t="shared" si="104"/>
        <v>Saturday</v>
      </c>
    </row>
    <row r="956" spans="1:21" x14ac:dyDescent="0.2">
      <c r="A956" s="15" t="s">
        <v>1906</v>
      </c>
      <c r="B956" s="15" t="s">
        <v>1907</v>
      </c>
      <c r="C956" s="15" t="s">
        <v>64</v>
      </c>
      <c r="D956" s="15" t="s">
        <v>15</v>
      </c>
      <c r="E956" s="15" t="s">
        <v>36</v>
      </c>
      <c r="F956" s="15" t="s">
        <v>28</v>
      </c>
      <c r="G956" s="15" t="s">
        <v>51</v>
      </c>
      <c r="H956" s="15">
        <v>39</v>
      </c>
      <c r="I956" s="17">
        <v>39708</v>
      </c>
      <c r="J956" s="15">
        <v>62861</v>
      </c>
      <c r="K956" s="15">
        <v>0</v>
      </c>
      <c r="L956" s="15" t="s">
        <v>19</v>
      </c>
      <c r="M956" s="15" t="s">
        <v>63</v>
      </c>
      <c r="N956" s="17" t="s">
        <v>21</v>
      </c>
      <c r="O956" s="18" t="str">
        <f t="shared" si="98"/>
        <v>Active</v>
      </c>
      <c r="P956" s="19">
        <f t="shared" si="99"/>
        <v>1</v>
      </c>
      <c r="Q956" s="20">
        <f t="shared" si="100"/>
        <v>0</v>
      </c>
      <c r="R956" s="20">
        <f t="shared" si="101"/>
        <v>62861</v>
      </c>
      <c r="S956" s="19">
        <f t="shared" si="102"/>
        <v>2008</v>
      </c>
      <c r="T956" s="19">
        <f t="shared" si="103"/>
        <v>38</v>
      </c>
      <c r="U956" s="21" t="str">
        <f t="shared" si="104"/>
        <v>Wednesday</v>
      </c>
    </row>
    <row r="957" spans="1:21" x14ac:dyDescent="0.2">
      <c r="A957" s="15" t="s">
        <v>1908</v>
      </c>
      <c r="B957" s="15" t="s">
        <v>1909</v>
      </c>
      <c r="C957" s="15" t="s">
        <v>40</v>
      </c>
      <c r="D957" s="15" t="s">
        <v>23</v>
      </c>
      <c r="E957" s="15" t="s">
        <v>32</v>
      </c>
      <c r="F957" s="15" t="s">
        <v>17</v>
      </c>
      <c r="G957" s="15" t="s">
        <v>51</v>
      </c>
      <c r="H957" s="15">
        <v>53</v>
      </c>
      <c r="I957" s="17">
        <v>38919</v>
      </c>
      <c r="J957" s="15">
        <v>151246</v>
      </c>
      <c r="K957" s="15">
        <v>0.21</v>
      </c>
      <c r="L957" s="15" t="s">
        <v>52</v>
      </c>
      <c r="M957" s="15" t="s">
        <v>53</v>
      </c>
      <c r="N957" s="17" t="s">
        <v>21</v>
      </c>
      <c r="O957" s="18" t="str">
        <f t="shared" si="98"/>
        <v>Active</v>
      </c>
      <c r="P957" s="19">
        <f t="shared" si="99"/>
        <v>1</v>
      </c>
      <c r="Q957" s="20">
        <f t="shared" si="100"/>
        <v>31761.66</v>
      </c>
      <c r="R957" s="20">
        <f t="shared" si="101"/>
        <v>183007.66</v>
      </c>
      <c r="S957" s="19">
        <f t="shared" si="102"/>
        <v>2006</v>
      </c>
      <c r="T957" s="19">
        <f t="shared" si="103"/>
        <v>29</v>
      </c>
      <c r="U957" s="21" t="str">
        <f t="shared" si="104"/>
        <v>Friday</v>
      </c>
    </row>
    <row r="958" spans="1:21" x14ac:dyDescent="0.2">
      <c r="A958" s="15" t="s">
        <v>1910</v>
      </c>
      <c r="B958" s="15" t="s">
        <v>1911</v>
      </c>
      <c r="C958" s="15" t="s">
        <v>61</v>
      </c>
      <c r="D958" s="15" t="s">
        <v>27</v>
      </c>
      <c r="E958" s="15" t="s">
        <v>36</v>
      </c>
      <c r="F958" s="15" t="s">
        <v>17</v>
      </c>
      <c r="G958" s="15" t="s">
        <v>24</v>
      </c>
      <c r="H958" s="15">
        <v>53</v>
      </c>
      <c r="I958" s="17">
        <v>35532</v>
      </c>
      <c r="J958" s="15">
        <v>154388</v>
      </c>
      <c r="K958" s="15">
        <v>0.1</v>
      </c>
      <c r="L958" s="15" t="s">
        <v>19</v>
      </c>
      <c r="M958" s="15" t="s">
        <v>63</v>
      </c>
      <c r="N958" s="17" t="s">
        <v>21</v>
      </c>
      <c r="O958" s="18" t="str">
        <f t="shared" si="98"/>
        <v>Active</v>
      </c>
      <c r="P958" s="19">
        <f t="shared" si="99"/>
        <v>1</v>
      </c>
      <c r="Q958" s="20">
        <f t="shared" si="100"/>
        <v>15438.800000000001</v>
      </c>
      <c r="R958" s="20">
        <f t="shared" si="101"/>
        <v>169826.8</v>
      </c>
      <c r="S958" s="19">
        <f t="shared" si="102"/>
        <v>1997</v>
      </c>
      <c r="T958" s="19">
        <f t="shared" si="103"/>
        <v>15</v>
      </c>
      <c r="U958" s="21" t="str">
        <f t="shared" si="104"/>
        <v>Saturday</v>
      </c>
    </row>
    <row r="959" spans="1:21" x14ac:dyDescent="0.2">
      <c r="A959" s="15" t="s">
        <v>1134</v>
      </c>
      <c r="B959" s="15" t="s">
        <v>1912</v>
      </c>
      <c r="C959" s="15" t="s">
        <v>40</v>
      </c>
      <c r="D959" s="15" t="s">
        <v>23</v>
      </c>
      <c r="E959" s="15" t="s">
        <v>36</v>
      </c>
      <c r="F959" s="15" t="s">
        <v>17</v>
      </c>
      <c r="G959" s="15" t="s">
        <v>18</v>
      </c>
      <c r="H959" s="15">
        <v>54</v>
      </c>
      <c r="I959" s="17">
        <v>34603</v>
      </c>
      <c r="J959" s="15">
        <v>162978</v>
      </c>
      <c r="K959" s="15">
        <v>0.17</v>
      </c>
      <c r="L959" s="15" t="s">
        <v>19</v>
      </c>
      <c r="M959" s="15" t="s">
        <v>45</v>
      </c>
      <c r="N959" s="17">
        <v>38131</v>
      </c>
      <c r="O959" s="18" t="str">
        <f t="shared" si="98"/>
        <v>Non-Active</v>
      </c>
      <c r="P959" s="19">
        <f t="shared" si="99"/>
        <v>0</v>
      </c>
      <c r="Q959" s="20">
        <f t="shared" si="100"/>
        <v>27706.260000000002</v>
      </c>
      <c r="R959" s="20">
        <f t="shared" si="101"/>
        <v>190684.26</v>
      </c>
      <c r="S959" s="19">
        <f t="shared" si="102"/>
        <v>1994</v>
      </c>
      <c r="T959" s="19">
        <f t="shared" si="103"/>
        <v>40</v>
      </c>
      <c r="U959" s="21" t="str">
        <f t="shared" si="104"/>
        <v>Monday</v>
      </c>
    </row>
    <row r="960" spans="1:21" x14ac:dyDescent="0.2">
      <c r="A960" s="15" t="s">
        <v>1913</v>
      </c>
      <c r="B960" s="15" t="s">
        <v>1914</v>
      </c>
      <c r="C960" s="15" t="s">
        <v>88</v>
      </c>
      <c r="D960" s="15" t="s">
        <v>27</v>
      </c>
      <c r="E960" s="15" t="s">
        <v>44</v>
      </c>
      <c r="F960" s="15" t="s">
        <v>28</v>
      </c>
      <c r="G960" s="15" t="s">
        <v>51</v>
      </c>
      <c r="H960" s="15">
        <v>55</v>
      </c>
      <c r="I960" s="17">
        <v>34290</v>
      </c>
      <c r="J960" s="15">
        <v>80170</v>
      </c>
      <c r="K960" s="15">
        <v>0</v>
      </c>
      <c r="L960" s="15" t="s">
        <v>19</v>
      </c>
      <c r="M960" s="15" t="s">
        <v>45</v>
      </c>
      <c r="N960" s="17" t="s">
        <v>21</v>
      </c>
      <c r="O960" s="18" t="str">
        <f t="shared" si="98"/>
        <v>Active</v>
      </c>
      <c r="P960" s="19">
        <f t="shared" si="99"/>
        <v>1</v>
      </c>
      <c r="Q960" s="20">
        <f t="shared" si="100"/>
        <v>0</v>
      </c>
      <c r="R960" s="20">
        <f t="shared" si="101"/>
        <v>80170</v>
      </c>
      <c r="S960" s="19">
        <f t="shared" si="102"/>
        <v>1993</v>
      </c>
      <c r="T960" s="19">
        <f t="shared" si="103"/>
        <v>47</v>
      </c>
      <c r="U960" s="21" t="str">
        <f t="shared" si="104"/>
        <v>Wednesday</v>
      </c>
    </row>
    <row r="961" spans="1:21" x14ac:dyDescent="0.2">
      <c r="A961" s="15" t="s">
        <v>1297</v>
      </c>
      <c r="B961" s="15" t="s">
        <v>1915</v>
      </c>
      <c r="C961" s="15" t="s">
        <v>42</v>
      </c>
      <c r="D961" s="15" t="s">
        <v>65</v>
      </c>
      <c r="E961" s="15" t="s">
        <v>36</v>
      </c>
      <c r="F961" s="15" t="s">
        <v>17</v>
      </c>
      <c r="G961" s="15" t="s">
        <v>24</v>
      </c>
      <c r="H961" s="15">
        <v>44</v>
      </c>
      <c r="I961" s="17">
        <v>44314</v>
      </c>
      <c r="J961" s="15">
        <v>98520</v>
      </c>
      <c r="K961" s="15">
        <v>0</v>
      </c>
      <c r="L961" s="15" t="s">
        <v>19</v>
      </c>
      <c r="M961" s="15" t="s">
        <v>45</v>
      </c>
      <c r="N961" s="17" t="s">
        <v>21</v>
      </c>
      <c r="O961" s="18" t="str">
        <f t="shared" si="98"/>
        <v>Active</v>
      </c>
      <c r="P961" s="19">
        <f t="shared" si="99"/>
        <v>1</v>
      </c>
      <c r="Q961" s="20">
        <f t="shared" si="100"/>
        <v>0</v>
      </c>
      <c r="R961" s="20">
        <f t="shared" si="101"/>
        <v>98520</v>
      </c>
      <c r="S961" s="19">
        <f t="shared" si="102"/>
        <v>2021</v>
      </c>
      <c r="T961" s="19">
        <f t="shared" si="103"/>
        <v>18</v>
      </c>
      <c r="U961" s="21" t="str">
        <f t="shared" si="104"/>
        <v>Wednesday</v>
      </c>
    </row>
    <row r="962" spans="1:21" x14ac:dyDescent="0.2">
      <c r="A962" s="15" t="s">
        <v>1600</v>
      </c>
      <c r="B962" s="15" t="s">
        <v>1916</v>
      </c>
      <c r="C962" s="15" t="s">
        <v>62</v>
      </c>
      <c r="D962" s="15" t="s">
        <v>15</v>
      </c>
      <c r="E962" s="15" t="s">
        <v>36</v>
      </c>
      <c r="F962" s="15" t="s">
        <v>28</v>
      </c>
      <c r="G962" s="15" t="s">
        <v>24</v>
      </c>
      <c r="H962" s="15">
        <v>52</v>
      </c>
      <c r="I962" s="17">
        <v>36523</v>
      </c>
      <c r="J962" s="15">
        <v>116527</v>
      </c>
      <c r="K962" s="15">
        <v>7.0000000000000007E-2</v>
      </c>
      <c r="L962" s="15" t="s">
        <v>19</v>
      </c>
      <c r="M962" s="15" t="s">
        <v>39</v>
      </c>
      <c r="N962" s="17" t="s">
        <v>21</v>
      </c>
      <c r="O962" s="18" t="str">
        <f t="shared" si="98"/>
        <v>Active</v>
      </c>
      <c r="P962" s="19">
        <f t="shared" si="99"/>
        <v>1</v>
      </c>
      <c r="Q962" s="20">
        <f t="shared" si="100"/>
        <v>8156.89</v>
      </c>
      <c r="R962" s="20">
        <f t="shared" si="101"/>
        <v>124683.89</v>
      </c>
      <c r="S962" s="19">
        <f t="shared" si="102"/>
        <v>1999</v>
      </c>
      <c r="T962" s="19">
        <f t="shared" si="103"/>
        <v>53</v>
      </c>
      <c r="U962" s="21" t="str">
        <f t="shared" si="104"/>
        <v>Wednesday</v>
      </c>
    </row>
    <row r="963" spans="1:21" x14ac:dyDescent="0.2">
      <c r="A963" s="15" t="s">
        <v>1737</v>
      </c>
      <c r="B963" s="15" t="s">
        <v>145</v>
      </c>
      <c r="C963" s="15" t="s">
        <v>40</v>
      </c>
      <c r="D963" s="15" t="s">
        <v>50</v>
      </c>
      <c r="E963" s="15" t="s">
        <v>16</v>
      </c>
      <c r="F963" s="15" t="s">
        <v>28</v>
      </c>
      <c r="G963" s="15" t="s">
        <v>24</v>
      </c>
      <c r="H963" s="15">
        <v>27</v>
      </c>
      <c r="I963" s="17">
        <v>43776</v>
      </c>
      <c r="J963" s="15">
        <v>174607</v>
      </c>
      <c r="K963" s="15">
        <v>0.28999999999999998</v>
      </c>
      <c r="L963" s="15" t="s">
        <v>19</v>
      </c>
      <c r="M963" s="15" t="s">
        <v>29</v>
      </c>
      <c r="N963" s="17" t="s">
        <v>21</v>
      </c>
      <c r="O963" s="18" t="str">
        <f t="shared" ref="O963:O1002" si="105">IF(LEN(N963)&gt;0,"Non-Active","Active")</f>
        <v>Active</v>
      </c>
      <c r="P963" s="19">
        <f t="shared" ref="P963:P1002" si="106">IF(O963="Non-Active",0,1)</f>
        <v>1</v>
      </c>
      <c r="Q963" s="20">
        <f t="shared" ref="Q963:Q1002" si="107">J963*K963</f>
        <v>50636.03</v>
      </c>
      <c r="R963" s="20">
        <f t="shared" ref="R963:R1002" si="108">J963+Q963</f>
        <v>225243.03</v>
      </c>
      <c r="S963" s="19">
        <f t="shared" ref="S963:S1002" si="109">YEAR(I963)</f>
        <v>2019</v>
      </c>
      <c r="T963" s="19">
        <f t="shared" ref="T963:T1002" si="110">WEEKNUM(I963,1)</f>
        <v>45</v>
      </c>
      <c r="U963" s="21" t="str">
        <f t="shared" ref="U963:U1002" si="111">TEXT(I963,"ddddd")</f>
        <v>Thursday</v>
      </c>
    </row>
    <row r="964" spans="1:21" x14ac:dyDescent="0.2">
      <c r="A964" s="15" t="s">
        <v>1917</v>
      </c>
      <c r="B964" s="15" t="s">
        <v>1918</v>
      </c>
      <c r="C964" s="15" t="s">
        <v>64</v>
      </c>
      <c r="D964" s="15" t="s">
        <v>65</v>
      </c>
      <c r="E964" s="15" t="s">
        <v>16</v>
      </c>
      <c r="F964" s="15" t="s">
        <v>28</v>
      </c>
      <c r="G964" s="15" t="s">
        <v>51</v>
      </c>
      <c r="H964" s="15">
        <v>58</v>
      </c>
      <c r="I964" s="17">
        <v>38819</v>
      </c>
      <c r="J964" s="15">
        <v>64202</v>
      </c>
      <c r="K964" s="15">
        <v>0</v>
      </c>
      <c r="L964" s="15" t="s">
        <v>19</v>
      </c>
      <c r="M964" s="15" t="s">
        <v>29</v>
      </c>
      <c r="N964" s="17" t="s">
        <v>21</v>
      </c>
      <c r="O964" s="18" t="str">
        <f t="shared" si="105"/>
        <v>Active</v>
      </c>
      <c r="P964" s="19">
        <f t="shared" si="106"/>
        <v>1</v>
      </c>
      <c r="Q964" s="20">
        <f t="shared" si="107"/>
        <v>0</v>
      </c>
      <c r="R964" s="20">
        <f t="shared" si="108"/>
        <v>64202</v>
      </c>
      <c r="S964" s="19">
        <f t="shared" si="109"/>
        <v>2006</v>
      </c>
      <c r="T964" s="19">
        <f t="shared" si="110"/>
        <v>15</v>
      </c>
      <c r="U964" s="21" t="str">
        <f t="shared" si="111"/>
        <v>Wednesday</v>
      </c>
    </row>
    <row r="965" spans="1:21" x14ac:dyDescent="0.2">
      <c r="A965" s="15" t="s">
        <v>371</v>
      </c>
      <c r="B965" s="15" t="s">
        <v>1919</v>
      </c>
      <c r="C965" s="15" t="s">
        <v>64</v>
      </c>
      <c r="D965" s="15" t="s">
        <v>65</v>
      </c>
      <c r="E965" s="15" t="s">
        <v>32</v>
      </c>
      <c r="F965" s="15" t="s">
        <v>28</v>
      </c>
      <c r="G965" s="15" t="s">
        <v>24</v>
      </c>
      <c r="H965" s="15">
        <v>49</v>
      </c>
      <c r="I965" s="17">
        <v>43671</v>
      </c>
      <c r="J965" s="15">
        <v>50883</v>
      </c>
      <c r="K965" s="15">
        <v>0</v>
      </c>
      <c r="L965" s="15" t="s">
        <v>33</v>
      </c>
      <c r="M965" s="15" t="s">
        <v>80</v>
      </c>
      <c r="N965" s="17">
        <v>44257</v>
      </c>
      <c r="O965" s="18" t="str">
        <f t="shared" si="105"/>
        <v>Non-Active</v>
      </c>
      <c r="P965" s="19">
        <f t="shared" si="106"/>
        <v>0</v>
      </c>
      <c r="Q965" s="20">
        <f t="shared" si="107"/>
        <v>0</v>
      </c>
      <c r="R965" s="20">
        <f t="shared" si="108"/>
        <v>50883</v>
      </c>
      <c r="S965" s="19">
        <f t="shared" si="109"/>
        <v>2019</v>
      </c>
      <c r="T965" s="19">
        <f t="shared" si="110"/>
        <v>30</v>
      </c>
      <c r="U965" s="21" t="str">
        <f t="shared" si="111"/>
        <v>Thursday</v>
      </c>
    </row>
    <row r="966" spans="1:21" x14ac:dyDescent="0.2">
      <c r="A966" s="15" t="s">
        <v>260</v>
      </c>
      <c r="B966" s="15" t="s">
        <v>1920</v>
      </c>
      <c r="C966" s="15" t="s">
        <v>71</v>
      </c>
      <c r="D966" s="15" t="s">
        <v>27</v>
      </c>
      <c r="E966" s="15" t="s">
        <v>44</v>
      </c>
      <c r="F966" s="15" t="s">
        <v>17</v>
      </c>
      <c r="G966" s="15" t="s">
        <v>51</v>
      </c>
      <c r="H966" s="15">
        <v>36</v>
      </c>
      <c r="I966" s="17">
        <v>42677</v>
      </c>
      <c r="J966" s="15">
        <v>94618</v>
      </c>
      <c r="K966" s="15">
        <v>0</v>
      </c>
      <c r="L966" s="15" t="s">
        <v>19</v>
      </c>
      <c r="M966" s="15" t="s">
        <v>29</v>
      </c>
      <c r="N966" s="17" t="s">
        <v>21</v>
      </c>
      <c r="O966" s="18" t="str">
        <f t="shared" si="105"/>
        <v>Active</v>
      </c>
      <c r="P966" s="19">
        <f t="shared" si="106"/>
        <v>1</v>
      </c>
      <c r="Q966" s="20">
        <f t="shared" si="107"/>
        <v>0</v>
      </c>
      <c r="R966" s="20">
        <f t="shared" si="108"/>
        <v>94618</v>
      </c>
      <c r="S966" s="19">
        <f t="shared" si="109"/>
        <v>2016</v>
      </c>
      <c r="T966" s="19">
        <f t="shared" si="110"/>
        <v>45</v>
      </c>
      <c r="U966" s="21" t="str">
        <f t="shared" si="111"/>
        <v>Thursday</v>
      </c>
    </row>
    <row r="967" spans="1:21" x14ac:dyDescent="0.2">
      <c r="A967" s="15" t="s">
        <v>1921</v>
      </c>
      <c r="B967" s="15" t="s">
        <v>1922</v>
      </c>
      <c r="C967" s="15" t="s">
        <v>40</v>
      </c>
      <c r="D967" s="15" t="s">
        <v>43</v>
      </c>
      <c r="E967" s="15" t="s">
        <v>16</v>
      </c>
      <c r="F967" s="15" t="s">
        <v>28</v>
      </c>
      <c r="G967" s="15" t="s">
        <v>18</v>
      </c>
      <c r="H967" s="15">
        <v>26</v>
      </c>
      <c r="I967" s="17">
        <v>43753</v>
      </c>
      <c r="J967" s="15">
        <v>151556</v>
      </c>
      <c r="K967" s="15">
        <v>0.2</v>
      </c>
      <c r="L967" s="15" t="s">
        <v>19</v>
      </c>
      <c r="M967" s="15" t="s">
        <v>45</v>
      </c>
      <c r="N967" s="17" t="s">
        <v>21</v>
      </c>
      <c r="O967" s="18" t="str">
        <f t="shared" si="105"/>
        <v>Active</v>
      </c>
      <c r="P967" s="19">
        <f t="shared" si="106"/>
        <v>1</v>
      </c>
      <c r="Q967" s="20">
        <f t="shared" si="107"/>
        <v>30311.200000000001</v>
      </c>
      <c r="R967" s="20">
        <f t="shared" si="108"/>
        <v>181867.2</v>
      </c>
      <c r="S967" s="19">
        <f t="shared" si="109"/>
        <v>2019</v>
      </c>
      <c r="T967" s="19">
        <f t="shared" si="110"/>
        <v>42</v>
      </c>
      <c r="U967" s="21" t="str">
        <f t="shared" si="111"/>
        <v>Tuesday</v>
      </c>
    </row>
    <row r="968" spans="1:21" x14ac:dyDescent="0.2">
      <c r="A968" s="15" t="s">
        <v>1923</v>
      </c>
      <c r="B968" s="15" t="s">
        <v>1924</v>
      </c>
      <c r="C968" s="15" t="s">
        <v>86</v>
      </c>
      <c r="D968" s="15" t="s">
        <v>31</v>
      </c>
      <c r="E968" s="15" t="s">
        <v>16</v>
      </c>
      <c r="F968" s="15" t="s">
        <v>17</v>
      </c>
      <c r="G968" s="15" t="s">
        <v>24</v>
      </c>
      <c r="H968" s="15">
        <v>37</v>
      </c>
      <c r="I968" s="17">
        <v>43898</v>
      </c>
      <c r="J968" s="15">
        <v>80659</v>
      </c>
      <c r="K968" s="15">
        <v>0</v>
      </c>
      <c r="L968" s="15" t="s">
        <v>19</v>
      </c>
      <c r="M968" s="15" t="s">
        <v>39</v>
      </c>
      <c r="N968" s="17" t="s">
        <v>21</v>
      </c>
      <c r="O968" s="18" t="str">
        <f t="shared" si="105"/>
        <v>Active</v>
      </c>
      <c r="P968" s="19">
        <f t="shared" si="106"/>
        <v>1</v>
      </c>
      <c r="Q968" s="20">
        <f t="shared" si="107"/>
        <v>0</v>
      </c>
      <c r="R968" s="20">
        <f t="shared" si="108"/>
        <v>80659</v>
      </c>
      <c r="S968" s="19">
        <f t="shared" si="109"/>
        <v>2020</v>
      </c>
      <c r="T968" s="19">
        <f t="shared" si="110"/>
        <v>11</v>
      </c>
      <c r="U968" s="21" t="str">
        <f t="shared" si="111"/>
        <v>Sunday</v>
      </c>
    </row>
    <row r="969" spans="1:21" x14ac:dyDescent="0.2">
      <c r="A969" s="15" t="s">
        <v>1925</v>
      </c>
      <c r="B969" s="15" t="s">
        <v>1926</v>
      </c>
      <c r="C969" s="15" t="s">
        <v>40</v>
      </c>
      <c r="D969" s="15" t="s">
        <v>23</v>
      </c>
      <c r="E969" s="15" t="s">
        <v>44</v>
      </c>
      <c r="F969" s="15" t="s">
        <v>28</v>
      </c>
      <c r="G969" s="15" t="s">
        <v>24</v>
      </c>
      <c r="H969" s="15">
        <v>47</v>
      </c>
      <c r="I969" s="17">
        <v>43772</v>
      </c>
      <c r="J969" s="15">
        <v>195385</v>
      </c>
      <c r="K969" s="15">
        <v>0.21</v>
      </c>
      <c r="L969" s="15" t="s">
        <v>33</v>
      </c>
      <c r="M969" s="15" t="s">
        <v>34</v>
      </c>
      <c r="N969" s="17" t="s">
        <v>21</v>
      </c>
      <c r="O969" s="18" t="str">
        <f t="shared" si="105"/>
        <v>Active</v>
      </c>
      <c r="P969" s="19">
        <f t="shared" si="106"/>
        <v>1</v>
      </c>
      <c r="Q969" s="20">
        <f t="shared" si="107"/>
        <v>41030.85</v>
      </c>
      <c r="R969" s="20">
        <f t="shared" si="108"/>
        <v>236415.85</v>
      </c>
      <c r="S969" s="19">
        <f t="shared" si="109"/>
        <v>2019</v>
      </c>
      <c r="T969" s="19">
        <f t="shared" si="110"/>
        <v>45</v>
      </c>
      <c r="U969" s="21" t="str">
        <f t="shared" si="111"/>
        <v>Sunday</v>
      </c>
    </row>
    <row r="970" spans="1:21" x14ac:dyDescent="0.2">
      <c r="A970" s="15" t="s">
        <v>1927</v>
      </c>
      <c r="B970" s="15" t="s">
        <v>1928</v>
      </c>
      <c r="C970" s="15" t="s">
        <v>76</v>
      </c>
      <c r="D970" s="15" t="s">
        <v>27</v>
      </c>
      <c r="E970" s="15" t="s">
        <v>44</v>
      </c>
      <c r="F970" s="15" t="s">
        <v>28</v>
      </c>
      <c r="G970" s="15" t="s">
        <v>51</v>
      </c>
      <c r="H970" s="15">
        <v>29</v>
      </c>
      <c r="I970" s="17">
        <v>42509</v>
      </c>
      <c r="J970" s="15">
        <v>52693</v>
      </c>
      <c r="K970" s="15">
        <v>0</v>
      </c>
      <c r="L970" s="15" t="s">
        <v>52</v>
      </c>
      <c r="M970" s="15" t="s">
        <v>66</v>
      </c>
      <c r="N970" s="17" t="s">
        <v>21</v>
      </c>
      <c r="O970" s="18" t="str">
        <f t="shared" si="105"/>
        <v>Active</v>
      </c>
      <c r="P970" s="19">
        <f t="shared" si="106"/>
        <v>1</v>
      </c>
      <c r="Q970" s="20">
        <f t="shared" si="107"/>
        <v>0</v>
      </c>
      <c r="R970" s="20">
        <f t="shared" si="108"/>
        <v>52693</v>
      </c>
      <c r="S970" s="19">
        <f t="shared" si="109"/>
        <v>2016</v>
      </c>
      <c r="T970" s="19">
        <f t="shared" si="110"/>
        <v>21</v>
      </c>
      <c r="U970" s="21" t="str">
        <f t="shared" si="111"/>
        <v>Thursday</v>
      </c>
    </row>
    <row r="971" spans="1:21" x14ac:dyDescent="0.2">
      <c r="A971" s="15" t="s">
        <v>1929</v>
      </c>
      <c r="B971" s="15" t="s">
        <v>1930</v>
      </c>
      <c r="C971" s="15" t="s">
        <v>89</v>
      </c>
      <c r="D971" s="15" t="s">
        <v>27</v>
      </c>
      <c r="E971" s="15" t="s">
        <v>16</v>
      </c>
      <c r="F971" s="15" t="s">
        <v>17</v>
      </c>
      <c r="G971" s="15" t="s">
        <v>18</v>
      </c>
      <c r="H971" s="15">
        <v>58</v>
      </c>
      <c r="I971" s="17">
        <v>42486</v>
      </c>
      <c r="J971" s="15">
        <v>72045</v>
      </c>
      <c r="K971" s="15">
        <v>0</v>
      </c>
      <c r="L971" s="15" t="s">
        <v>19</v>
      </c>
      <c r="M971" s="15" t="s">
        <v>39</v>
      </c>
      <c r="N971" s="17" t="s">
        <v>21</v>
      </c>
      <c r="O971" s="18" t="str">
        <f t="shared" si="105"/>
        <v>Active</v>
      </c>
      <c r="P971" s="19">
        <f t="shared" si="106"/>
        <v>1</v>
      </c>
      <c r="Q971" s="20">
        <f t="shared" si="107"/>
        <v>0</v>
      </c>
      <c r="R971" s="20">
        <f t="shared" si="108"/>
        <v>72045</v>
      </c>
      <c r="S971" s="19">
        <f t="shared" si="109"/>
        <v>2016</v>
      </c>
      <c r="T971" s="19">
        <f t="shared" si="110"/>
        <v>18</v>
      </c>
      <c r="U971" s="21" t="str">
        <f t="shared" si="111"/>
        <v>Tuesday</v>
      </c>
    </row>
    <row r="972" spans="1:21" x14ac:dyDescent="0.2">
      <c r="A972" s="15" t="s">
        <v>1931</v>
      </c>
      <c r="B972" s="15" t="s">
        <v>1932</v>
      </c>
      <c r="C972" s="15" t="s">
        <v>64</v>
      </c>
      <c r="D972" s="15" t="s">
        <v>43</v>
      </c>
      <c r="E972" s="15" t="s">
        <v>36</v>
      </c>
      <c r="F972" s="15" t="s">
        <v>28</v>
      </c>
      <c r="G972" s="15" t="s">
        <v>51</v>
      </c>
      <c r="H972" s="15">
        <v>47</v>
      </c>
      <c r="I972" s="17">
        <v>38684</v>
      </c>
      <c r="J972" s="15">
        <v>62749</v>
      </c>
      <c r="K972" s="15">
        <v>0</v>
      </c>
      <c r="L972" s="15" t="s">
        <v>52</v>
      </c>
      <c r="M972" s="15" t="s">
        <v>81</v>
      </c>
      <c r="N972" s="17" t="s">
        <v>21</v>
      </c>
      <c r="O972" s="18" t="str">
        <f t="shared" si="105"/>
        <v>Active</v>
      </c>
      <c r="P972" s="19">
        <f t="shared" si="106"/>
        <v>1</v>
      </c>
      <c r="Q972" s="20">
        <f t="shared" si="107"/>
        <v>0</v>
      </c>
      <c r="R972" s="20">
        <f t="shared" si="108"/>
        <v>62749</v>
      </c>
      <c r="S972" s="19">
        <f t="shared" si="109"/>
        <v>2005</v>
      </c>
      <c r="T972" s="19">
        <f t="shared" si="110"/>
        <v>49</v>
      </c>
      <c r="U972" s="21" t="str">
        <f t="shared" si="111"/>
        <v>Monday</v>
      </c>
    </row>
    <row r="973" spans="1:21" x14ac:dyDescent="0.2">
      <c r="A973" s="15" t="s">
        <v>1933</v>
      </c>
      <c r="B973" s="15" t="s">
        <v>1934</v>
      </c>
      <c r="C973" s="15" t="s">
        <v>61</v>
      </c>
      <c r="D973" s="15" t="s">
        <v>43</v>
      </c>
      <c r="E973" s="15" t="s">
        <v>44</v>
      </c>
      <c r="F973" s="15" t="s">
        <v>28</v>
      </c>
      <c r="G973" s="15" t="s">
        <v>24</v>
      </c>
      <c r="H973" s="15">
        <v>52</v>
      </c>
      <c r="I973" s="17">
        <v>43255</v>
      </c>
      <c r="J973" s="15">
        <v>154884</v>
      </c>
      <c r="K973" s="15">
        <v>0.1</v>
      </c>
      <c r="L973" s="15" t="s">
        <v>33</v>
      </c>
      <c r="M973" s="15" t="s">
        <v>74</v>
      </c>
      <c r="N973" s="17" t="s">
        <v>21</v>
      </c>
      <c r="O973" s="18" t="str">
        <f t="shared" si="105"/>
        <v>Active</v>
      </c>
      <c r="P973" s="19">
        <f t="shared" si="106"/>
        <v>1</v>
      </c>
      <c r="Q973" s="20">
        <f t="shared" si="107"/>
        <v>15488.400000000001</v>
      </c>
      <c r="R973" s="20">
        <f t="shared" si="108"/>
        <v>170372.4</v>
      </c>
      <c r="S973" s="19">
        <f t="shared" si="109"/>
        <v>2018</v>
      </c>
      <c r="T973" s="19">
        <f t="shared" si="110"/>
        <v>23</v>
      </c>
      <c r="U973" s="21" t="str">
        <f t="shared" si="111"/>
        <v>Monday</v>
      </c>
    </row>
    <row r="974" spans="1:21" x14ac:dyDescent="0.2">
      <c r="A974" s="15" t="s">
        <v>1935</v>
      </c>
      <c r="B974" s="15" t="s">
        <v>1936</v>
      </c>
      <c r="C974" s="15" t="s">
        <v>71</v>
      </c>
      <c r="D974" s="15" t="s">
        <v>27</v>
      </c>
      <c r="E974" s="15" t="s">
        <v>16</v>
      </c>
      <c r="F974" s="15" t="s">
        <v>28</v>
      </c>
      <c r="G974" s="15" t="s">
        <v>18</v>
      </c>
      <c r="H974" s="15">
        <v>61</v>
      </c>
      <c r="I974" s="17">
        <v>42437</v>
      </c>
      <c r="J974" s="15">
        <v>96566</v>
      </c>
      <c r="K974" s="15">
        <v>0</v>
      </c>
      <c r="L974" s="15" t="s">
        <v>19</v>
      </c>
      <c r="M974" s="15" t="s">
        <v>29</v>
      </c>
      <c r="N974" s="17" t="s">
        <v>21</v>
      </c>
      <c r="O974" s="18" t="str">
        <f t="shared" si="105"/>
        <v>Active</v>
      </c>
      <c r="P974" s="19">
        <f t="shared" si="106"/>
        <v>1</v>
      </c>
      <c r="Q974" s="20">
        <f t="shared" si="107"/>
        <v>0</v>
      </c>
      <c r="R974" s="20">
        <f t="shared" si="108"/>
        <v>96566</v>
      </c>
      <c r="S974" s="19">
        <f t="shared" si="109"/>
        <v>2016</v>
      </c>
      <c r="T974" s="19">
        <f t="shared" si="110"/>
        <v>11</v>
      </c>
      <c r="U974" s="21" t="str">
        <f t="shared" si="111"/>
        <v>Tuesday</v>
      </c>
    </row>
    <row r="975" spans="1:21" x14ac:dyDescent="0.2">
      <c r="A975" s="15" t="s">
        <v>197</v>
      </c>
      <c r="B975" s="15" t="s">
        <v>1937</v>
      </c>
      <c r="C975" s="15" t="s">
        <v>76</v>
      </c>
      <c r="D975" s="15" t="s">
        <v>27</v>
      </c>
      <c r="E975" s="15" t="s">
        <v>16</v>
      </c>
      <c r="F975" s="15" t="s">
        <v>28</v>
      </c>
      <c r="G975" s="15" t="s">
        <v>51</v>
      </c>
      <c r="H975" s="15">
        <v>45</v>
      </c>
      <c r="I975" s="17">
        <v>37126</v>
      </c>
      <c r="J975" s="15">
        <v>54994</v>
      </c>
      <c r="K975" s="15">
        <v>0</v>
      </c>
      <c r="L975" s="15" t="s">
        <v>19</v>
      </c>
      <c r="M975" s="15" t="s">
        <v>29</v>
      </c>
      <c r="N975" s="17" t="s">
        <v>21</v>
      </c>
      <c r="O975" s="18" t="str">
        <f t="shared" si="105"/>
        <v>Active</v>
      </c>
      <c r="P975" s="19">
        <f t="shared" si="106"/>
        <v>1</v>
      </c>
      <c r="Q975" s="20">
        <f t="shared" si="107"/>
        <v>0</v>
      </c>
      <c r="R975" s="20">
        <f t="shared" si="108"/>
        <v>54994</v>
      </c>
      <c r="S975" s="19">
        <f t="shared" si="109"/>
        <v>2001</v>
      </c>
      <c r="T975" s="19">
        <f t="shared" si="110"/>
        <v>34</v>
      </c>
      <c r="U975" s="21" t="str">
        <f t="shared" si="111"/>
        <v>Thursday</v>
      </c>
    </row>
    <row r="976" spans="1:21" x14ac:dyDescent="0.2">
      <c r="A976" s="15" t="s">
        <v>1938</v>
      </c>
      <c r="B976" s="15" t="s">
        <v>1939</v>
      </c>
      <c r="C976" s="15" t="s">
        <v>89</v>
      </c>
      <c r="D976" s="15" t="s">
        <v>27</v>
      </c>
      <c r="E976" s="15" t="s">
        <v>32</v>
      </c>
      <c r="F976" s="15" t="s">
        <v>17</v>
      </c>
      <c r="G976" s="15" t="s">
        <v>18</v>
      </c>
      <c r="H976" s="15">
        <v>40</v>
      </c>
      <c r="I976" s="17">
        <v>40944</v>
      </c>
      <c r="J976" s="15">
        <v>61523</v>
      </c>
      <c r="K976" s="15">
        <v>0</v>
      </c>
      <c r="L976" s="15" t="s">
        <v>19</v>
      </c>
      <c r="M976" s="15" t="s">
        <v>29</v>
      </c>
      <c r="N976" s="17" t="s">
        <v>21</v>
      </c>
      <c r="O976" s="18" t="str">
        <f t="shared" si="105"/>
        <v>Active</v>
      </c>
      <c r="P976" s="19">
        <f t="shared" si="106"/>
        <v>1</v>
      </c>
      <c r="Q976" s="20">
        <f t="shared" si="107"/>
        <v>0</v>
      </c>
      <c r="R976" s="20">
        <f t="shared" si="108"/>
        <v>61523</v>
      </c>
      <c r="S976" s="19">
        <f t="shared" si="109"/>
        <v>2012</v>
      </c>
      <c r="T976" s="19">
        <f t="shared" si="110"/>
        <v>6</v>
      </c>
      <c r="U976" s="21" t="str">
        <f t="shared" si="111"/>
        <v>Sunday</v>
      </c>
    </row>
    <row r="977" spans="1:21" x14ac:dyDescent="0.2">
      <c r="A977" s="15" t="s">
        <v>1940</v>
      </c>
      <c r="B977" s="15" t="s">
        <v>1941</v>
      </c>
      <c r="C977" s="15" t="s">
        <v>14</v>
      </c>
      <c r="D977" s="15" t="s">
        <v>23</v>
      </c>
      <c r="E977" s="15" t="s">
        <v>32</v>
      </c>
      <c r="F977" s="15" t="s">
        <v>28</v>
      </c>
      <c r="G977" s="15" t="s">
        <v>47</v>
      </c>
      <c r="H977" s="15">
        <v>45</v>
      </c>
      <c r="I977" s="17">
        <v>40524</v>
      </c>
      <c r="J977" s="15">
        <v>190512</v>
      </c>
      <c r="K977" s="15">
        <v>0.32</v>
      </c>
      <c r="L977" s="15" t="s">
        <v>19</v>
      </c>
      <c r="M977" s="15" t="s">
        <v>29</v>
      </c>
      <c r="N977" s="17" t="s">
        <v>21</v>
      </c>
      <c r="O977" s="18" t="str">
        <f t="shared" si="105"/>
        <v>Active</v>
      </c>
      <c r="P977" s="19">
        <f t="shared" si="106"/>
        <v>1</v>
      </c>
      <c r="Q977" s="20">
        <f t="shared" si="107"/>
        <v>60963.840000000004</v>
      </c>
      <c r="R977" s="20">
        <f t="shared" si="108"/>
        <v>251475.84</v>
      </c>
      <c r="S977" s="19">
        <f t="shared" si="109"/>
        <v>2010</v>
      </c>
      <c r="T977" s="19">
        <f t="shared" si="110"/>
        <v>51</v>
      </c>
      <c r="U977" s="21" t="str">
        <f t="shared" si="111"/>
        <v>Sunday</v>
      </c>
    </row>
    <row r="978" spans="1:21" x14ac:dyDescent="0.2">
      <c r="A978" s="15" t="s">
        <v>1942</v>
      </c>
      <c r="B978" s="15" t="s">
        <v>1943</v>
      </c>
      <c r="C978" s="15" t="s">
        <v>84</v>
      </c>
      <c r="D978" s="15" t="s">
        <v>31</v>
      </c>
      <c r="E978" s="15" t="s">
        <v>44</v>
      </c>
      <c r="F978" s="15" t="s">
        <v>17</v>
      </c>
      <c r="G978" s="15" t="s">
        <v>24</v>
      </c>
      <c r="H978" s="15">
        <v>37</v>
      </c>
      <c r="I978" s="17">
        <v>41318</v>
      </c>
      <c r="J978" s="15">
        <v>124827</v>
      </c>
      <c r="K978" s="15">
        <v>0</v>
      </c>
      <c r="L978" s="15" t="s">
        <v>33</v>
      </c>
      <c r="M978" s="15" t="s">
        <v>60</v>
      </c>
      <c r="N978" s="17" t="s">
        <v>21</v>
      </c>
      <c r="O978" s="18" t="str">
        <f t="shared" si="105"/>
        <v>Active</v>
      </c>
      <c r="P978" s="19">
        <f t="shared" si="106"/>
        <v>1</v>
      </c>
      <c r="Q978" s="20">
        <f t="shared" si="107"/>
        <v>0</v>
      </c>
      <c r="R978" s="20">
        <f t="shared" si="108"/>
        <v>124827</v>
      </c>
      <c r="S978" s="19">
        <f t="shared" si="109"/>
        <v>2013</v>
      </c>
      <c r="T978" s="19">
        <f t="shared" si="110"/>
        <v>7</v>
      </c>
      <c r="U978" s="21" t="str">
        <f t="shared" si="111"/>
        <v>Wednesday</v>
      </c>
    </row>
    <row r="979" spans="1:21" x14ac:dyDescent="0.2">
      <c r="A979" s="15" t="s">
        <v>276</v>
      </c>
      <c r="B979" s="15" t="s">
        <v>1944</v>
      </c>
      <c r="C979" s="15" t="s">
        <v>62</v>
      </c>
      <c r="D979" s="15" t="s">
        <v>65</v>
      </c>
      <c r="E979" s="15" t="s">
        <v>36</v>
      </c>
      <c r="F979" s="15" t="s">
        <v>28</v>
      </c>
      <c r="G979" s="15" t="s">
        <v>18</v>
      </c>
      <c r="H979" s="15">
        <v>57</v>
      </c>
      <c r="I979" s="17">
        <v>43484</v>
      </c>
      <c r="J979" s="15">
        <v>101577</v>
      </c>
      <c r="K979" s="15">
        <v>0.05</v>
      </c>
      <c r="L979" s="15" t="s">
        <v>19</v>
      </c>
      <c r="M979" s="15" t="s">
        <v>20</v>
      </c>
      <c r="N979" s="17" t="s">
        <v>21</v>
      </c>
      <c r="O979" s="18" t="str">
        <f t="shared" si="105"/>
        <v>Active</v>
      </c>
      <c r="P979" s="19">
        <f t="shared" si="106"/>
        <v>1</v>
      </c>
      <c r="Q979" s="20">
        <f t="shared" si="107"/>
        <v>5078.8500000000004</v>
      </c>
      <c r="R979" s="20">
        <f t="shared" si="108"/>
        <v>106655.85</v>
      </c>
      <c r="S979" s="19">
        <f t="shared" si="109"/>
        <v>2019</v>
      </c>
      <c r="T979" s="19">
        <f t="shared" si="110"/>
        <v>3</v>
      </c>
      <c r="U979" s="21" t="str">
        <f t="shared" si="111"/>
        <v>Saturday</v>
      </c>
    </row>
    <row r="980" spans="1:21" x14ac:dyDescent="0.2">
      <c r="A980" s="15" t="s">
        <v>1945</v>
      </c>
      <c r="B980" s="15" t="s">
        <v>1946</v>
      </c>
      <c r="C980" s="15" t="s">
        <v>62</v>
      </c>
      <c r="D980" s="15" t="s">
        <v>65</v>
      </c>
      <c r="E980" s="15" t="s">
        <v>36</v>
      </c>
      <c r="F980" s="15" t="s">
        <v>17</v>
      </c>
      <c r="G980" s="15" t="s">
        <v>51</v>
      </c>
      <c r="H980" s="15">
        <v>44</v>
      </c>
      <c r="I980" s="17">
        <v>38642</v>
      </c>
      <c r="J980" s="15">
        <v>105223</v>
      </c>
      <c r="K980" s="15">
        <v>0.1</v>
      </c>
      <c r="L980" s="15" t="s">
        <v>19</v>
      </c>
      <c r="M980" s="15" t="s">
        <v>39</v>
      </c>
      <c r="N980" s="17" t="s">
        <v>21</v>
      </c>
      <c r="O980" s="18" t="str">
        <f t="shared" si="105"/>
        <v>Active</v>
      </c>
      <c r="P980" s="19">
        <f t="shared" si="106"/>
        <v>1</v>
      </c>
      <c r="Q980" s="20">
        <f t="shared" si="107"/>
        <v>10522.300000000001</v>
      </c>
      <c r="R980" s="20">
        <f t="shared" si="108"/>
        <v>115745.3</v>
      </c>
      <c r="S980" s="19">
        <f t="shared" si="109"/>
        <v>2005</v>
      </c>
      <c r="T980" s="19">
        <f t="shared" si="110"/>
        <v>43</v>
      </c>
      <c r="U980" s="21" t="str">
        <f t="shared" si="111"/>
        <v>Monday</v>
      </c>
    </row>
    <row r="981" spans="1:21" x14ac:dyDescent="0.2">
      <c r="A981" s="15" t="s">
        <v>153</v>
      </c>
      <c r="B981" s="15" t="s">
        <v>1947</v>
      </c>
      <c r="C981" s="15" t="s">
        <v>91</v>
      </c>
      <c r="D981" s="15" t="s">
        <v>27</v>
      </c>
      <c r="E981" s="15" t="s">
        <v>32</v>
      </c>
      <c r="F981" s="15" t="s">
        <v>28</v>
      </c>
      <c r="G981" s="15" t="s">
        <v>51</v>
      </c>
      <c r="H981" s="15">
        <v>48</v>
      </c>
      <c r="I981" s="17">
        <v>39635</v>
      </c>
      <c r="J981" s="15">
        <v>94815</v>
      </c>
      <c r="K981" s="15">
        <v>0</v>
      </c>
      <c r="L981" s="15" t="s">
        <v>19</v>
      </c>
      <c r="M981" s="15" t="s">
        <v>20</v>
      </c>
      <c r="N981" s="17" t="s">
        <v>21</v>
      </c>
      <c r="O981" s="18" t="str">
        <f t="shared" si="105"/>
        <v>Active</v>
      </c>
      <c r="P981" s="19">
        <f t="shared" si="106"/>
        <v>1</v>
      </c>
      <c r="Q981" s="20">
        <f t="shared" si="107"/>
        <v>0</v>
      </c>
      <c r="R981" s="20">
        <f t="shared" si="108"/>
        <v>94815</v>
      </c>
      <c r="S981" s="19">
        <f t="shared" si="109"/>
        <v>2008</v>
      </c>
      <c r="T981" s="19">
        <f t="shared" si="110"/>
        <v>28</v>
      </c>
      <c r="U981" s="21" t="str">
        <f t="shared" si="111"/>
        <v>Sunday</v>
      </c>
    </row>
    <row r="982" spans="1:21" x14ac:dyDescent="0.2">
      <c r="A982" s="15" t="s">
        <v>1948</v>
      </c>
      <c r="B982" s="15" t="s">
        <v>1949</v>
      </c>
      <c r="C982" s="15" t="s">
        <v>62</v>
      </c>
      <c r="D982" s="15" t="s">
        <v>65</v>
      </c>
      <c r="E982" s="15" t="s">
        <v>44</v>
      </c>
      <c r="F982" s="15" t="s">
        <v>17</v>
      </c>
      <c r="G982" s="15" t="s">
        <v>24</v>
      </c>
      <c r="H982" s="15">
        <v>25</v>
      </c>
      <c r="I982" s="17">
        <v>44545</v>
      </c>
      <c r="J982" s="15">
        <v>114893</v>
      </c>
      <c r="K982" s="15">
        <v>0.06</v>
      </c>
      <c r="L982" s="15" t="s">
        <v>33</v>
      </c>
      <c r="M982" s="15" t="s">
        <v>34</v>
      </c>
      <c r="N982" s="17" t="s">
        <v>21</v>
      </c>
      <c r="O982" s="18" t="str">
        <f t="shared" si="105"/>
        <v>Active</v>
      </c>
      <c r="P982" s="19">
        <f t="shared" si="106"/>
        <v>1</v>
      </c>
      <c r="Q982" s="20">
        <f t="shared" si="107"/>
        <v>6893.58</v>
      </c>
      <c r="R982" s="20">
        <f t="shared" si="108"/>
        <v>121786.58</v>
      </c>
      <c r="S982" s="19">
        <f t="shared" si="109"/>
        <v>2021</v>
      </c>
      <c r="T982" s="19">
        <f t="shared" si="110"/>
        <v>51</v>
      </c>
      <c r="U982" s="21" t="str">
        <f t="shared" si="111"/>
        <v>Wednesday</v>
      </c>
    </row>
    <row r="983" spans="1:21" x14ac:dyDescent="0.2">
      <c r="A983" s="15" t="s">
        <v>403</v>
      </c>
      <c r="B983" s="15" t="s">
        <v>1950</v>
      </c>
      <c r="C983" s="15" t="s">
        <v>42</v>
      </c>
      <c r="D983" s="15" t="s">
        <v>43</v>
      </c>
      <c r="E983" s="15" t="s">
        <v>44</v>
      </c>
      <c r="F983" s="15" t="s">
        <v>17</v>
      </c>
      <c r="G983" s="15" t="s">
        <v>51</v>
      </c>
      <c r="H983" s="15">
        <v>35</v>
      </c>
      <c r="I983" s="17">
        <v>42745</v>
      </c>
      <c r="J983" s="15">
        <v>80622</v>
      </c>
      <c r="K983" s="15">
        <v>0</v>
      </c>
      <c r="L983" s="15" t="s">
        <v>19</v>
      </c>
      <c r="M983" s="15" t="s">
        <v>25</v>
      </c>
      <c r="N983" s="17" t="s">
        <v>21</v>
      </c>
      <c r="O983" s="18" t="str">
        <f t="shared" si="105"/>
        <v>Active</v>
      </c>
      <c r="P983" s="19">
        <f t="shared" si="106"/>
        <v>1</v>
      </c>
      <c r="Q983" s="20">
        <f t="shared" si="107"/>
        <v>0</v>
      </c>
      <c r="R983" s="20">
        <f t="shared" si="108"/>
        <v>80622</v>
      </c>
      <c r="S983" s="19">
        <f t="shared" si="109"/>
        <v>2017</v>
      </c>
      <c r="T983" s="19">
        <f t="shared" si="110"/>
        <v>2</v>
      </c>
      <c r="U983" s="21" t="str">
        <f t="shared" si="111"/>
        <v>Tuesday</v>
      </c>
    </row>
    <row r="984" spans="1:21" x14ac:dyDescent="0.2">
      <c r="A984" s="15" t="s">
        <v>463</v>
      </c>
      <c r="B984" s="15" t="s">
        <v>1951</v>
      </c>
      <c r="C984" s="15" t="s">
        <v>14</v>
      </c>
      <c r="D984" s="15" t="s">
        <v>27</v>
      </c>
      <c r="E984" s="15" t="s">
        <v>44</v>
      </c>
      <c r="F984" s="15" t="s">
        <v>17</v>
      </c>
      <c r="G984" s="15" t="s">
        <v>24</v>
      </c>
      <c r="H984" s="15">
        <v>57</v>
      </c>
      <c r="I984" s="17">
        <v>42685</v>
      </c>
      <c r="J984" s="15">
        <v>246589</v>
      </c>
      <c r="K984" s="15">
        <v>0.33</v>
      </c>
      <c r="L984" s="15" t="s">
        <v>19</v>
      </c>
      <c r="M984" s="15" t="s">
        <v>39</v>
      </c>
      <c r="N984" s="17">
        <v>42820</v>
      </c>
      <c r="O984" s="18" t="str">
        <f t="shared" si="105"/>
        <v>Non-Active</v>
      </c>
      <c r="P984" s="19">
        <f t="shared" si="106"/>
        <v>0</v>
      </c>
      <c r="Q984" s="20">
        <f t="shared" si="107"/>
        <v>81374.37000000001</v>
      </c>
      <c r="R984" s="20">
        <f t="shared" si="108"/>
        <v>327963.37</v>
      </c>
      <c r="S984" s="19">
        <f t="shared" si="109"/>
        <v>2016</v>
      </c>
      <c r="T984" s="19">
        <f t="shared" si="110"/>
        <v>46</v>
      </c>
      <c r="U984" s="21" t="str">
        <f t="shared" si="111"/>
        <v>Friday</v>
      </c>
    </row>
    <row r="985" spans="1:21" x14ac:dyDescent="0.2">
      <c r="A985" s="15" t="s">
        <v>1952</v>
      </c>
      <c r="B985" s="15" t="s">
        <v>1953</v>
      </c>
      <c r="C985" s="15" t="s">
        <v>62</v>
      </c>
      <c r="D985" s="15" t="s">
        <v>43</v>
      </c>
      <c r="E985" s="15" t="s">
        <v>44</v>
      </c>
      <c r="F985" s="15" t="s">
        <v>28</v>
      </c>
      <c r="G985" s="15" t="s">
        <v>24</v>
      </c>
      <c r="H985" s="15">
        <v>49</v>
      </c>
      <c r="I985" s="17">
        <v>43240</v>
      </c>
      <c r="J985" s="15">
        <v>119397</v>
      </c>
      <c r="K985" s="15">
        <v>0.09</v>
      </c>
      <c r="L985" s="15" t="s">
        <v>33</v>
      </c>
      <c r="M985" s="15" t="s">
        <v>60</v>
      </c>
      <c r="N985" s="17">
        <v>43538</v>
      </c>
      <c r="O985" s="18" t="str">
        <f t="shared" si="105"/>
        <v>Non-Active</v>
      </c>
      <c r="P985" s="19">
        <f t="shared" si="106"/>
        <v>0</v>
      </c>
      <c r="Q985" s="20">
        <f t="shared" si="107"/>
        <v>10745.73</v>
      </c>
      <c r="R985" s="20">
        <f t="shared" si="108"/>
        <v>130142.73</v>
      </c>
      <c r="S985" s="19">
        <f t="shared" si="109"/>
        <v>2018</v>
      </c>
      <c r="T985" s="19">
        <f t="shared" si="110"/>
        <v>21</v>
      </c>
      <c r="U985" s="21" t="str">
        <f t="shared" si="111"/>
        <v>Sunday</v>
      </c>
    </row>
    <row r="986" spans="1:21" x14ac:dyDescent="0.2">
      <c r="A986" s="15" t="s">
        <v>1954</v>
      </c>
      <c r="B986" s="15" t="s">
        <v>1955</v>
      </c>
      <c r="C986" s="15" t="s">
        <v>40</v>
      </c>
      <c r="D986" s="15" t="s">
        <v>50</v>
      </c>
      <c r="E986" s="15" t="s">
        <v>32</v>
      </c>
      <c r="F986" s="15" t="s">
        <v>17</v>
      </c>
      <c r="G986" s="15" t="s">
        <v>24</v>
      </c>
      <c r="H986" s="15">
        <v>25</v>
      </c>
      <c r="I986" s="17">
        <v>44549</v>
      </c>
      <c r="J986" s="15">
        <v>150666</v>
      </c>
      <c r="K986" s="15">
        <v>0.23</v>
      </c>
      <c r="L986" s="15" t="s">
        <v>33</v>
      </c>
      <c r="M986" s="15" t="s">
        <v>34</v>
      </c>
      <c r="N986" s="17" t="s">
        <v>21</v>
      </c>
      <c r="O986" s="18" t="str">
        <f t="shared" si="105"/>
        <v>Active</v>
      </c>
      <c r="P986" s="19">
        <f t="shared" si="106"/>
        <v>1</v>
      </c>
      <c r="Q986" s="20">
        <f t="shared" si="107"/>
        <v>34653.18</v>
      </c>
      <c r="R986" s="20">
        <f t="shared" si="108"/>
        <v>185319.18</v>
      </c>
      <c r="S986" s="19">
        <f t="shared" si="109"/>
        <v>2021</v>
      </c>
      <c r="T986" s="19">
        <f t="shared" si="110"/>
        <v>52</v>
      </c>
      <c r="U986" s="21" t="str">
        <f t="shared" si="111"/>
        <v>Sunday</v>
      </c>
    </row>
    <row r="987" spans="1:21" x14ac:dyDescent="0.2">
      <c r="A987" s="15" t="s">
        <v>1956</v>
      </c>
      <c r="B987" s="15" t="s">
        <v>1957</v>
      </c>
      <c r="C987" s="15" t="s">
        <v>61</v>
      </c>
      <c r="D987" s="15" t="s">
        <v>27</v>
      </c>
      <c r="E987" s="15" t="s">
        <v>16</v>
      </c>
      <c r="F987" s="15" t="s">
        <v>17</v>
      </c>
      <c r="G987" s="15" t="s">
        <v>18</v>
      </c>
      <c r="H987" s="15">
        <v>46</v>
      </c>
      <c r="I987" s="17">
        <v>37265</v>
      </c>
      <c r="J987" s="15">
        <v>148035</v>
      </c>
      <c r="K987" s="15">
        <v>0.14000000000000001</v>
      </c>
      <c r="L987" s="15" t="s">
        <v>19</v>
      </c>
      <c r="M987" s="15" t="s">
        <v>39</v>
      </c>
      <c r="N987" s="17" t="s">
        <v>21</v>
      </c>
      <c r="O987" s="18" t="str">
        <f t="shared" si="105"/>
        <v>Active</v>
      </c>
      <c r="P987" s="19">
        <f t="shared" si="106"/>
        <v>1</v>
      </c>
      <c r="Q987" s="20">
        <f t="shared" si="107"/>
        <v>20724.900000000001</v>
      </c>
      <c r="R987" s="20">
        <f t="shared" si="108"/>
        <v>168759.9</v>
      </c>
      <c r="S987" s="19">
        <f t="shared" si="109"/>
        <v>2002</v>
      </c>
      <c r="T987" s="19">
        <f t="shared" si="110"/>
        <v>2</v>
      </c>
      <c r="U987" s="21" t="str">
        <f t="shared" si="111"/>
        <v>Wednesday</v>
      </c>
    </row>
    <row r="988" spans="1:21" x14ac:dyDescent="0.2">
      <c r="A988" s="15" t="s">
        <v>519</v>
      </c>
      <c r="B988" s="15" t="s">
        <v>1958</v>
      </c>
      <c r="C988" s="15" t="s">
        <v>40</v>
      </c>
      <c r="D988" s="15" t="s">
        <v>15</v>
      </c>
      <c r="E988" s="15" t="s">
        <v>32</v>
      </c>
      <c r="F988" s="15" t="s">
        <v>28</v>
      </c>
      <c r="G988" s="15" t="s">
        <v>24</v>
      </c>
      <c r="H988" s="15">
        <v>60</v>
      </c>
      <c r="I988" s="17">
        <v>42891</v>
      </c>
      <c r="J988" s="15">
        <v>158898</v>
      </c>
      <c r="K988" s="15">
        <v>0.18</v>
      </c>
      <c r="L988" s="15" t="s">
        <v>19</v>
      </c>
      <c r="M988" s="15" t="s">
        <v>45</v>
      </c>
      <c r="N988" s="17" t="s">
        <v>21</v>
      </c>
      <c r="O988" s="18" t="str">
        <f t="shared" si="105"/>
        <v>Active</v>
      </c>
      <c r="P988" s="19">
        <f t="shared" si="106"/>
        <v>1</v>
      </c>
      <c r="Q988" s="20">
        <f t="shared" si="107"/>
        <v>28601.64</v>
      </c>
      <c r="R988" s="20">
        <f t="shared" si="108"/>
        <v>187499.64</v>
      </c>
      <c r="S988" s="19">
        <f t="shared" si="109"/>
        <v>2017</v>
      </c>
      <c r="T988" s="19">
        <f t="shared" si="110"/>
        <v>23</v>
      </c>
      <c r="U988" s="21" t="str">
        <f t="shared" si="111"/>
        <v>Monday</v>
      </c>
    </row>
    <row r="989" spans="1:21" x14ac:dyDescent="0.2">
      <c r="A989" s="15" t="s">
        <v>1959</v>
      </c>
      <c r="B989" s="15" t="s">
        <v>1960</v>
      </c>
      <c r="C989" s="15" t="s">
        <v>129</v>
      </c>
      <c r="D989" s="15" t="s">
        <v>31</v>
      </c>
      <c r="E989" s="15" t="s">
        <v>32</v>
      </c>
      <c r="F989" s="15" t="s">
        <v>17</v>
      </c>
      <c r="G989" s="15" t="s">
        <v>24</v>
      </c>
      <c r="H989" s="15">
        <v>45</v>
      </c>
      <c r="I989" s="17">
        <v>40967</v>
      </c>
      <c r="J989" s="15">
        <v>89659</v>
      </c>
      <c r="K989" s="15">
        <v>0</v>
      </c>
      <c r="L989" s="15" t="s">
        <v>33</v>
      </c>
      <c r="M989" s="15" t="s">
        <v>60</v>
      </c>
      <c r="N989" s="17" t="s">
        <v>21</v>
      </c>
      <c r="O989" s="18" t="str">
        <f t="shared" si="105"/>
        <v>Active</v>
      </c>
      <c r="P989" s="19">
        <f t="shared" si="106"/>
        <v>1</v>
      </c>
      <c r="Q989" s="20">
        <f t="shared" si="107"/>
        <v>0</v>
      </c>
      <c r="R989" s="20">
        <f t="shared" si="108"/>
        <v>89659</v>
      </c>
      <c r="S989" s="19">
        <f t="shared" si="109"/>
        <v>2012</v>
      </c>
      <c r="T989" s="19">
        <f t="shared" si="110"/>
        <v>9</v>
      </c>
      <c r="U989" s="21" t="str">
        <f t="shared" si="111"/>
        <v>Tuesday</v>
      </c>
    </row>
    <row r="990" spans="1:21" x14ac:dyDescent="0.2">
      <c r="A990" s="15" t="s">
        <v>1961</v>
      </c>
      <c r="B990" s="15" t="s">
        <v>1962</v>
      </c>
      <c r="C990" s="15" t="s">
        <v>40</v>
      </c>
      <c r="D990" s="15" t="s">
        <v>50</v>
      </c>
      <c r="E990" s="15" t="s">
        <v>44</v>
      </c>
      <c r="F990" s="15" t="s">
        <v>17</v>
      </c>
      <c r="G990" s="15" t="s">
        <v>18</v>
      </c>
      <c r="H990" s="15">
        <v>39</v>
      </c>
      <c r="I990" s="17">
        <v>39201</v>
      </c>
      <c r="J990" s="15">
        <v>171487</v>
      </c>
      <c r="K990" s="15">
        <v>0.23</v>
      </c>
      <c r="L990" s="15" t="s">
        <v>19</v>
      </c>
      <c r="M990" s="15" t="s">
        <v>39</v>
      </c>
      <c r="N990" s="17" t="s">
        <v>21</v>
      </c>
      <c r="O990" s="18" t="str">
        <f t="shared" si="105"/>
        <v>Active</v>
      </c>
      <c r="P990" s="19">
        <f t="shared" si="106"/>
        <v>1</v>
      </c>
      <c r="Q990" s="20">
        <f t="shared" si="107"/>
        <v>39442.01</v>
      </c>
      <c r="R990" s="20">
        <f t="shared" si="108"/>
        <v>210929.01</v>
      </c>
      <c r="S990" s="19">
        <f t="shared" si="109"/>
        <v>2007</v>
      </c>
      <c r="T990" s="19">
        <f t="shared" si="110"/>
        <v>18</v>
      </c>
      <c r="U990" s="21" t="str">
        <f t="shared" si="111"/>
        <v>Sunday</v>
      </c>
    </row>
    <row r="991" spans="1:21" x14ac:dyDescent="0.2">
      <c r="A991" s="15" t="s">
        <v>1963</v>
      </c>
      <c r="B991" s="15" t="s">
        <v>1964</v>
      </c>
      <c r="C991" s="15" t="s">
        <v>14</v>
      </c>
      <c r="D991" s="15" t="s">
        <v>50</v>
      </c>
      <c r="E991" s="15" t="s">
        <v>36</v>
      </c>
      <c r="F991" s="15" t="s">
        <v>17</v>
      </c>
      <c r="G991" s="15" t="s">
        <v>51</v>
      </c>
      <c r="H991" s="15">
        <v>43</v>
      </c>
      <c r="I991" s="17">
        <v>42603</v>
      </c>
      <c r="J991" s="15">
        <v>258498</v>
      </c>
      <c r="K991" s="15">
        <v>0.35</v>
      </c>
      <c r="L991" s="15" t="s">
        <v>19</v>
      </c>
      <c r="M991" s="15" t="s">
        <v>29</v>
      </c>
      <c r="N991" s="17" t="s">
        <v>21</v>
      </c>
      <c r="O991" s="18" t="str">
        <f t="shared" si="105"/>
        <v>Active</v>
      </c>
      <c r="P991" s="19">
        <f t="shared" si="106"/>
        <v>1</v>
      </c>
      <c r="Q991" s="20">
        <f t="shared" si="107"/>
        <v>90474.299999999988</v>
      </c>
      <c r="R991" s="20">
        <f t="shared" si="108"/>
        <v>348972.3</v>
      </c>
      <c r="S991" s="19">
        <f t="shared" si="109"/>
        <v>2016</v>
      </c>
      <c r="T991" s="19">
        <f t="shared" si="110"/>
        <v>35</v>
      </c>
      <c r="U991" s="21" t="str">
        <f t="shared" si="111"/>
        <v>Sunday</v>
      </c>
    </row>
    <row r="992" spans="1:21" x14ac:dyDescent="0.2">
      <c r="A992" s="15" t="s">
        <v>313</v>
      </c>
      <c r="B992" s="15" t="s">
        <v>1965</v>
      </c>
      <c r="C992" s="15" t="s">
        <v>61</v>
      </c>
      <c r="D992" s="15" t="s">
        <v>27</v>
      </c>
      <c r="E992" s="15" t="s">
        <v>16</v>
      </c>
      <c r="F992" s="15" t="s">
        <v>28</v>
      </c>
      <c r="G992" s="15" t="s">
        <v>24</v>
      </c>
      <c r="H992" s="15">
        <v>37</v>
      </c>
      <c r="I992" s="17">
        <v>40511</v>
      </c>
      <c r="J992" s="15">
        <v>146961</v>
      </c>
      <c r="K992" s="15">
        <v>0.11</v>
      </c>
      <c r="L992" s="15" t="s">
        <v>19</v>
      </c>
      <c r="M992" s="15" t="s">
        <v>29</v>
      </c>
      <c r="N992" s="17" t="s">
        <v>21</v>
      </c>
      <c r="O992" s="18" t="str">
        <f t="shared" si="105"/>
        <v>Active</v>
      </c>
      <c r="P992" s="19">
        <f t="shared" si="106"/>
        <v>1</v>
      </c>
      <c r="Q992" s="20">
        <f t="shared" si="107"/>
        <v>16165.710000000001</v>
      </c>
      <c r="R992" s="20">
        <f t="shared" si="108"/>
        <v>163126.71</v>
      </c>
      <c r="S992" s="19">
        <f t="shared" si="109"/>
        <v>2010</v>
      </c>
      <c r="T992" s="19">
        <f t="shared" si="110"/>
        <v>49</v>
      </c>
      <c r="U992" s="21" t="str">
        <f t="shared" si="111"/>
        <v>Monday</v>
      </c>
    </row>
    <row r="993" spans="1:21" x14ac:dyDescent="0.2">
      <c r="A993" s="15" t="s">
        <v>1966</v>
      </c>
      <c r="B993" s="15" t="s">
        <v>1967</v>
      </c>
      <c r="C993" s="15" t="s">
        <v>77</v>
      </c>
      <c r="D993" s="15" t="s">
        <v>23</v>
      </c>
      <c r="E993" s="15" t="s">
        <v>16</v>
      </c>
      <c r="F993" s="15" t="s">
        <v>28</v>
      </c>
      <c r="G993" s="15" t="s">
        <v>51</v>
      </c>
      <c r="H993" s="15">
        <v>48</v>
      </c>
      <c r="I993" s="17">
        <v>35907</v>
      </c>
      <c r="J993" s="15">
        <v>85369</v>
      </c>
      <c r="K993" s="15">
        <v>0</v>
      </c>
      <c r="L993" s="15" t="s">
        <v>52</v>
      </c>
      <c r="M993" s="15" t="s">
        <v>81</v>
      </c>
      <c r="N993" s="17">
        <v>38318</v>
      </c>
      <c r="O993" s="18" t="str">
        <f t="shared" si="105"/>
        <v>Non-Active</v>
      </c>
      <c r="P993" s="19">
        <f t="shared" si="106"/>
        <v>0</v>
      </c>
      <c r="Q993" s="20">
        <f t="shared" si="107"/>
        <v>0</v>
      </c>
      <c r="R993" s="20">
        <f t="shared" si="108"/>
        <v>85369</v>
      </c>
      <c r="S993" s="19">
        <f t="shared" si="109"/>
        <v>1998</v>
      </c>
      <c r="T993" s="19">
        <f t="shared" si="110"/>
        <v>17</v>
      </c>
      <c r="U993" s="21" t="str">
        <f t="shared" si="111"/>
        <v>Wednesday</v>
      </c>
    </row>
    <row r="994" spans="1:21" x14ac:dyDescent="0.2">
      <c r="A994" s="15" t="s">
        <v>1117</v>
      </c>
      <c r="B994" s="15" t="s">
        <v>1968</v>
      </c>
      <c r="C994" s="15" t="s">
        <v>55</v>
      </c>
      <c r="D994" s="15" t="s">
        <v>27</v>
      </c>
      <c r="E994" s="15" t="s">
        <v>36</v>
      </c>
      <c r="F994" s="15" t="s">
        <v>28</v>
      </c>
      <c r="G994" s="15" t="s">
        <v>18</v>
      </c>
      <c r="H994" s="15">
        <v>30</v>
      </c>
      <c r="I994" s="17">
        <v>42169</v>
      </c>
      <c r="J994" s="15">
        <v>67489</v>
      </c>
      <c r="K994" s="15">
        <v>0</v>
      </c>
      <c r="L994" s="15" t="s">
        <v>19</v>
      </c>
      <c r="M994" s="15" t="s">
        <v>20</v>
      </c>
      <c r="N994" s="17" t="s">
        <v>21</v>
      </c>
      <c r="O994" s="18" t="str">
        <f t="shared" si="105"/>
        <v>Active</v>
      </c>
      <c r="P994" s="19">
        <f t="shared" si="106"/>
        <v>1</v>
      </c>
      <c r="Q994" s="20">
        <f t="shared" si="107"/>
        <v>0</v>
      </c>
      <c r="R994" s="20">
        <f t="shared" si="108"/>
        <v>67489</v>
      </c>
      <c r="S994" s="19">
        <f t="shared" si="109"/>
        <v>2015</v>
      </c>
      <c r="T994" s="19">
        <f t="shared" si="110"/>
        <v>25</v>
      </c>
      <c r="U994" s="21" t="str">
        <f t="shared" si="111"/>
        <v>Sunday</v>
      </c>
    </row>
    <row r="995" spans="1:21" x14ac:dyDescent="0.2">
      <c r="A995" s="15" t="s">
        <v>1969</v>
      </c>
      <c r="B995" s="15" t="s">
        <v>1970</v>
      </c>
      <c r="C995" s="15" t="s">
        <v>40</v>
      </c>
      <c r="D995" s="15" t="s">
        <v>27</v>
      </c>
      <c r="E995" s="15" t="s">
        <v>36</v>
      </c>
      <c r="F995" s="15" t="s">
        <v>17</v>
      </c>
      <c r="G995" s="15" t="s">
        <v>18</v>
      </c>
      <c r="H995" s="15">
        <v>46</v>
      </c>
      <c r="I995" s="17">
        <v>43379</v>
      </c>
      <c r="J995" s="15">
        <v>166259</v>
      </c>
      <c r="K995" s="15">
        <v>0.17</v>
      </c>
      <c r="L995" s="15" t="s">
        <v>19</v>
      </c>
      <c r="M995" s="15" t="s">
        <v>20</v>
      </c>
      <c r="N995" s="17" t="s">
        <v>21</v>
      </c>
      <c r="O995" s="18" t="str">
        <f t="shared" si="105"/>
        <v>Active</v>
      </c>
      <c r="P995" s="19">
        <f t="shared" si="106"/>
        <v>1</v>
      </c>
      <c r="Q995" s="20">
        <f t="shared" si="107"/>
        <v>28264.030000000002</v>
      </c>
      <c r="R995" s="20">
        <f t="shared" si="108"/>
        <v>194523.03</v>
      </c>
      <c r="S995" s="19">
        <f t="shared" si="109"/>
        <v>2018</v>
      </c>
      <c r="T995" s="19">
        <f t="shared" si="110"/>
        <v>40</v>
      </c>
      <c r="U995" s="21" t="str">
        <f t="shared" si="111"/>
        <v>Saturday</v>
      </c>
    </row>
    <row r="996" spans="1:21" x14ac:dyDescent="0.2">
      <c r="A996" s="15" t="s">
        <v>1971</v>
      </c>
      <c r="B996" s="15" t="s">
        <v>1972</v>
      </c>
      <c r="C996" s="15" t="s">
        <v>76</v>
      </c>
      <c r="D996" s="15" t="s">
        <v>27</v>
      </c>
      <c r="E996" s="15" t="s">
        <v>32</v>
      </c>
      <c r="F996" s="15" t="s">
        <v>17</v>
      </c>
      <c r="G996" s="15" t="s">
        <v>24</v>
      </c>
      <c r="H996" s="15">
        <v>55</v>
      </c>
      <c r="I996" s="17">
        <v>39820</v>
      </c>
      <c r="J996" s="15">
        <v>47032</v>
      </c>
      <c r="K996" s="15">
        <v>0</v>
      </c>
      <c r="L996" s="15" t="s">
        <v>19</v>
      </c>
      <c r="M996" s="15" t="s">
        <v>29</v>
      </c>
      <c r="N996" s="17" t="s">
        <v>21</v>
      </c>
      <c r="O996" s="18" t="str">
        <f t="shared" si="105"/>
        <v>Active</v>
      </c>
      <c r="P996" s="19">
        <f t="shared" si="106"/>
        <v>1</v>
      </c>
      <c r="Q996" s="20">
        <f t="shared" si="107"/>
        <v>0</v>
      </c>
      <c r="R996" s="20">
        <f t="shared" si="108"/>
        <v>47032</v>
      </c>
      <c r="S996" s="19">
        <f t="shared" si="109"/>
        <v>2009</v>
      </c>
      <c r="T996" s="19">
        <f t="shared" si="110"/>
        <v>2</v>
      </c>
      <c r="U996" s="21" t="str">
        <f t="shared" si="111"/>
        <v>Wednesday</v>
      </c>
    </row>
    <row r="997" spans="1:21" x14ac:dyDescent="0.2">
      <c r="A997" s="15" t="s">
        <v>1973</v>
      </c>
      <c r="B997" s="15" t="s">
        <v>1974</v>
      </c>
      <c r="C997" s="15" t="s">
        <v>42</v>
      </c>
      <c r="D997" s="15" t="s">
        <v>43</v>
      </c>
      <c r="E997" s="15" t="s">
        <v>44</v>
      </c>
      <c r="F997" s="15" t="s">
        <v>28</v>
      </c>
      <c r="G997" s="15" t="s">
        <v>18</v>
      </c>
      <c r="H997" s="15">
        <v>33</v>
      </c>
      <c r="I997" s="17">
        <v>42631</v>
      </c>
      <c r="J997" s="15">
        <v>98427</v>
      </c>
      <c r="K997" s="15">
        <v>0</v>
      </c>
      <c r="L997" s="15" t="s">
        <v>19</v>
      </c>
      <c r="M997" s="15" t="s">
        <v>29</v>
      </c>
      <c r="N997" s="17" t="s">
        <v>21</v>
      </c>
      <c r="O997" s="18" t="str">
        <f t="shared" si="105"/>
        <v>Active</v>
      </c>
      <c r="P997" s="19">
        <f t="shared" si="106"/>
        <v>1</v>
      </c>
      <c r="Q997" s="20">
        <f t="shared" si="107"/>
        <v>0</v>
      </c>
      <c r="R997" s="20">
        <f t="shared" si="108"/>
        <v>98427</v>
      </c>
      <c r="S997" s="19">
        <f t="shared" si="109"/>
        <v>2016</v>
      </c>
      <c r="T997" s="19">
        <f t="shared" si="110"/>
        <v>39</v>
      </c>
      <c r="U997" s="21" t="str">
        <f t="shared" si="111"/>
        <v>Sunday</v>
      </c>
    </row>
    <row r="998" spans="1:21" x14ac:dyDescent="0.2">
      <c r="A998" s="15" t="s">
        <v>1975</v>
      </c>
      <c r="B998" s="15" t="s">
        <v>1976</v>
      </c>
      <c r="C998" s="15" t="s">
        <v>68</v>
      </c>
      <c r="D998" s="15" t="s">
        <v>15</v>
      </c>
      <c r="E998" s="15" t="s">
        <v>44</v>
      </c>
      <c r="F998" s="15" t="s">
        <v>17</v>
      </c>
      <c r="G998" s="15" t="s">
        <v>24</v>
      </c>
      <c r="H998" s="15">
        <v>44</v>
      </c>
      <c r="I998" s="17">
        <v>40329</v>
      </c>
      <c r="J998" s="15">
        <v>47387</v>
      </c>
      <c r="K998" s="15">
        <v>0</v>
      </c>
      <c r="L998" s="15" t="s">
        <v>33</v>
      </c>
      <c r="M998" s="15" t="s">
        <v>34</v>
      </c>
      <c r="N998" s="17">
        <v>43108</v>
      </c>
      <c r="O998" s="18" t="str">
        <f t="shared" si="105"/>
        <v>Non-Active</v>
      </c>
      <c r="P998" s="19">
        <f t="shared" si="106"/>
        <v>0</v>
      </c>
      <c r="Q998" s="20">
        <f t="shared" si="107"/>
        <v>0</v>
      </c>
      <c r="R998" s="20">
        <f t="shared" si="108"/>
        <v>47387</v>
      </c>
      <c r="S998" s="19">
        <f t="shared" si="109"/>
        <v>2010</v>
      </c>
      <c r="T998" s="19">
        <f t="shared" si="110"/>
        <v>23</v>
      </c>
      <c r="U998" s="21" t="str">
        <f t="shared" si="111"/>
        <v>Monday</v>
      </c>
    </row>
    <row r="999" spans="1:21" x14ac:dyDescent="0.2">
      <c r="A999" s="15" t="s">
        <v>1977</v>
      </c>
      <c r="B999" s="15" t="s">
        <v>1978</v>
      </c>
      <c r="C999" s="15" t="s">
        <v>40</v>
      </c>
      <c r="D999" s="15" t="s">
        <v>43</v>
      </c>
      <c r="E999" s="15" t="s">
        <v>44</v>
      </c>
      <c r="F999" s="15" t="s">
        <v>28</v>
      </c>
      <c r="G999" s="15" t="s">
        <v>24</v>
      </c>
      <c r="H999" s="15">
        <v>31</v>
      </c>
      <c r="I999" s="17">
        <v>43626</v>
      </c>
      <c r="J999" s="15">
        <v>176710</v>
      </c>
      <c r="K999" s="15">
        <v>0.15</v>
      </c>
      <c r="L999" s="15" t="s">
        <v>19</v>
      </c>
      <c r="M999" s="15" t="s">
        <v>45</v>
      </c>
      <c r="N999" s="17" t="s">
        <v>21</v>
      </c>
      <c r="O999" s="18" t="str">
        <f t="shared" si="105"/>
        <v>Active</v>
      </c>
      <c r="P999" s="19">
        <f t="shared" si="106"/>
        <v>1</v>
      </c>
      <c r="Q999" s="20">
        <f t="shared" si="107"/>
        <v>26506.5</v>
      </c>
      <c r="R999" s="20">
        <f t="shared" si="108"/>
        <v>203216.5</v>
      </c>
      <c r="S999" s="19">
        <f t="shared" si="109"/>
        <v>2019</v>
      </c>
      <c r="T999" s="19">
        <f t="shared" si="110"/>
        <v>24</v>
      </c>
      <c r="U999" s="21" t="str">
        <f t="shared" si="111"/>
        <v>Monday</v>
      </c>
    </row>
    <row r="1000" spans="1:21" x14ac:dyDescent="0.2">
      <c r="A1000" s="15" t="s">
        <v>1979</v>
      </c>
      <c r="B1000" s="15" t="s">
        <v>1980</v>
      </c>
      <c r="C1000" s="15" t="s">
        <v>42</v>
      </c>
      <c r="D1000" s="15" t="s">
        <v>15</v>
      </c>
      <c r="E1000" s="15" t="s">
        <v>44</v>
      </c>
      <c r="F1000" s="15" t="s">
        <v>17</v>
      </c>
      <c r="G1000" s="15" t="s">
        <v>24</v>
      </c>
      <c r="H1000" s="15">
        <v>33</v>
      </c>
      <c r="I1000" s="17">
        <v>40936</v>
      </c>
      <c r="J1000" s="15">
        <v>95960</v>
      </c>
      <c r="K1000" s="15">
        <v>0</v>
      </c>
      <c r="L1000" s="15" t="s">
        <v>33</v>
      </c>
      <c r="M1000" s="15" t="s">
        <v>34</v>
      </c>
      <c r="N1000" s="17" t="s">
        <v>21</v>
      </c>
      <c r="O1000" s="18" t="str">
        <f t="shared" si="105"/>
        <v>Active</v>
      </c>
      <c r="P1000" s="19">
        <f t="shared" si="106"/>
        <v>1</v>
      </c>
      <c r="Q1000" s="20">
        <f t="shared" si="107"/>
        <v>0</v>
      </c>
      <c r="R1000" s="20">
        <f t="shared" si="108"/>
        <v>95960</v>
      </c>
      <c r="S1000" s="19">
        <f t="shared" si="109"/>
        <v>2012</v>
      </c>
      <c r="T1000" s="19">
        <f t="shared" si="110"/>
        <v>4</v>
      </c>
      <c r="U1000" s="21" t="str">
        <f t="shared" si="111"/>
        <v>Saturday</v>
      </c>
    </row>
    <row r="1001" spans="1:21" x14ac:dyDescent="0.2">
      <c r="A1001" s="15" t="s">
        <v>1981</v>
      </c>
      <c r="B1001" s="15" t="s">
        <v>1982</v>
      </c>
      <c r="C1001" s="15" t="s">
        <v>14</v>
      </c>
      <c r="D1001" s="15" t="s">
        <v>65</v>
      </c>
      <c r="E1001" s="15" t="s">
        <v>32</v>
      </c>
      <c r="F1001" s="15" t="s">
        <v>17</v>
      </c>
      <c r="G1001" s="15" t="s">
        <v>24</v>
      </c>
      <c r="H1001" s="15">
        <v>63</v>
      </c>
      <c r="I1001" s="17">
        <v>44038</v>
      </c>
      <c r="J1001" s="15">
        <v>216195</v>
      </c>
      <c r="K1001" s="15">
        <v>0.31</v>
      </c>
      <c r="L1001" s="15" t="s">
        <v>19</v>
      </c>
      <c r="M1001" s="15" t="s">
        <v>45</v>
      </c>
      <c r="N1001" s="17" t="s">
        <v>21</v>
      </c>
      <c r="O1001" s="18" t="str">
        <f t="shared" si="105"/>
        <v>Active</v>
      </c>
      <c r="P1001" s="19">
        <f t="shared" si="106"/>
        <v>1</v>
      </c>
      <c r="Q1001" s="20">
        <f t="shared" si="107"/>
        <v>67020.45</v>
      </c>
      <c r="R1001" s="20">
        <f t="shared" si="108"/>
        <v>283215.45</v>
      </c>
      <c r="S1001" s="19">
        <f t="shared" si="109"/>
        <v>2020</v>
      </c>
      <c r="T1001" s="19">
        <f t="shared" si="110"/>
        <v>31</v>
      </c>
      <c r="U1001" s="21" t="str">
        <f t="shared" si="111"/>
        <v>Sunday</v>
      </c>
    </row>
    <row r="1002" spans="1:21" x14ac:dyDescent="0.2">
      <c r="A1002" s="15" t="s">
        <v>2846</v>
      </c>
      <c r="B1002" s="15" t="s">
        <v>1982</v>
      </c>
      <c r="C1002" s="15" t="s">
        <v>14</v>
      </c>
      <c r="D1002" s="15" t="s">
        <v>65</v>
      </c>
      <c r="E1002" s="15" t="s">
        <v>32</v>
      </c>
      <c r="F1002" s="15" t="s">
        <v>17</v>
      </c>
      <c r="G1002" s="15" t="s">
        <v>24</v>
      </c>
      <c r="H1002" s="15">
        <v>63</v>
      </c>
      <c r="I1002" s="17">
        <v>44038</v>
      </c>
      <c r="J1002" s="15">
        <v>216195</v>
      </c>
      <c r="K1002" s="15">
        <v>0.31</v>
      </c>
      <c r="L1002" s="15" t="s">
        <v>19</v>
      </c>
      <c r="M1002" s="15" t="s">
        <v>45</v>
      </c>
      <c r="N1002" s="17" t="s">
        <v>21</v>
      </c>
      <c r="O1002" s="18" t="str">
        <f t="shared" si="105"/>
        <v>Active</v>
      </c>
      <c r="P1002" s="19">
        <f t="shared" si="106"/>
        <v>1</v>
      </c>
      <c r="Q1002" s="20">
        <f t="shared" si="107"/>
        <v>67020.45</v>
      </c>
      <c r="R1002" s="20">
        <f t="shared" si="108"/>
        <v>283215.45</v>
      </c>
      <c r="S1002" s="19">
        <f t="shared" si="109"/>
        <v>2020</v>
      </c>
      <c r="T1002" s="19">
        <f t="shared" si="110"/>
        <v>31</v>
      </c>
      <c r="U1002" s="21" t="str">
        <f t="shared" si="111"/>
        <v>Sunday</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B5A4-E1ED-4829-A9D4-EA70ECEB1990}">
  <sheetPr>
    <tabColor theme="9" tint="-0.249977111117893"/>
  </sheetPr>
  <dimension ref="A1:W1000"/>
  <sheetViews>
    <sheetView topLeftCell="B1" workbookViewId="0">
      <selection activeCell="W2" sqref="W2:W10"/>
    </sheetView>
  </sheetViews>
  <sheetFormatPr baseColWidth="10" defaultColWidth="8.83203125" defaultRowHeight="15" x14ac:dyDescent="0.2"/>
  <cols>
    <col min="2" max="3" width="12.1640625" bestFit="1" customWidth="1"/>
    <col min="4" max="4" width="10.1640625" bestFit="1" customWidth="1"/>
    <col min="5" max="5" width="6.5" customWidth="1"/>
    <col min="6" max="6" width="13" customWidth="1"/>
    <col min="7" max="7" width="7.5" customWidth="1"/>
    <col min="8" max="8" width="12.33203125" customWidth="1"/>
    <col min="9" max="9" width="12.83203125" customWidth="1"/>
    <col min="10" max="10" width="9" customWidth="1"/>
    <col min="11" max="11" width="14.6640625" customWidth="1"/>
    <col min="12" max="12" width="17.5" customWidth="1"/>
    <col min="14" max="14" width="10.6640625" bestFit="1" customWidth="1"/>
    <col min="15" max="15" width="6.1640625" bestFit="1" customWidth="1"/>
    <col min="16" max="16" width="6.83203125" bestFit="1" customWidth="1"/>
    <col min="17" max="17" width="9.33203125" bestFit="1" customWidth="1"/>
    <col min="18" max="18" width="10.33203125" customWidth="1"/>
    <col min="19" max="19" width="16.33203125" bestFit="1" customWidth="1"/>
    <col min="20" max="20" width="10.6640625" bestFit="1" customWidth="1"/>
    <col min="21" max="21" width="8.1640625" customWidth="1"/>
    <col min="22" max="22" width="10.1640625" bestFit="1" customWidth="1"/>
    <col min="23" max="23" width="7.33203125" customWidth="1"/>
  </cols>
  <sheetData>
    <row r="1" spans="1:23" x14ac:dyDescent="0.2">
      <c r="A1" s="9" t="s">
        <v>1992</v>
      </c>
      <c r="B1" s="9" t="s">
        <v>1986</v>
      </c>
      <c r="D1" s="33" t="s">
        <v>2007</v>
      </c>
      <c r="E1" s="34" t="s">
        <v>2000</v>
      </c>
      <c r="F1" s="34" t="s">
        <v>50</v>
      </c>
      <c r="G1" s="34" t="s">
        <v>2001</v>
      </c>
      <c r="H1" s="34" t="s">
        <v>2002</v>
      </c>
      <c r="I1" s="34" t="s">
        <v>2003</v>
      </c>
      <c r="J1" s="34" t="s">
        <v>2004</v>
      </c>
      <c r="K1" s="34" t="s">
        <v>2006</v>
      </c>
      <c r="L1" s="35" t="s">
        <v>2008</v>
      </c>
      <c r="N1" s="22" t="s">
        <v>2016</v>
      </c>
      <c r="O1" s="22" t="s">
        <v>2017</v>
      </c>
      <c r="P1" s="22" t="s">
        <v>2018</v>
      </c>
      <c r="Q1" s="22" t="s">
        <v>2019</v>
      </c>
      <c r="R1" s="22" t="s">
        <v>2020</v>
      </c>
      <c r="S1" s="22" t="s">
        <v>2021</v>
      </c>
      <c r="T1" s="22" t="s">
        <v>2022</v>
      </c>
      <c r="U1" s="22" t="s">
        <v>2023</v>
      </c>
      <c r="V1" s="22" t="s">
        <v>2024</v>
      </c>
      <c r="W1" s="22" t="s">
        <v>2005</v>
      </c>
    </row>
    <row r="2" spans="1:23" x14ac:dyDescent="0.2">
      <c r="A2" s="10">
        <f>YEAR(TBL_Employees[[#This Row],[Hire Date]])</f>
        <v>2016</v>
      </c>
      <c r="B2" s="11">
        <f>TBL_Employees[[#This Row],[Bonus Amount]]+TBL_Employees[[#This Row],[Annual Salary]]</f>
        <v>162844.6</v>
      </c>
      <c r="D2" s="1">
        <v>44562</v>
      </c>
      <c r="E2">
        <v>2011</v>
      </c>
      <c r="F2">
        <v>50</v>
      </c>
      <c r="G2">
        <f t="shared" ref="G2:G13" si="0">I2-H2</f>
        <v>50000</v>
      </c>
      <c r="H2">
        <v>100000</v>
      </c>
      <c r="I2">
        <v>150000</v>
      </c>
      <c r="J2">
        <v>0.5</v>
      </c>
      <c r="K2">
        <f>RANK(BATCHEXCEL[[#This Row],[Sales]],BATCHEXCEL[Sales],0)</f>
        <v>12</v>
      </c>
      <c r="L2">
        <v>1</v>
      </c>
      <c r="N2" s="14" t="s">
        <v>2025</v>
      </c>
      <c r="O2" s="14">
        <v>35</v>
      </c>
      <c r="P2" s="14">
        <v>40</v>
      </c>
      <c r="Q2" s="14">
        <v>96</v>
      </c>
      <c r="R2" s="14">
        <v>72</v>
      </c>
      <c r="S2" s="14">
        <v>33</v>
      </c>
      <c r="T2" s="14">
        <v>100</v>
      </c>
      <c r="U2" s="14">
        <v>55.2</v>
      </c>
      <c r="V2" s="14">
        <v>276</v>
      </c>
      <c r="W2" s="14">
        <f>RANK(V2,$V$2:$V$10,0)</f>
        <v>7</v>
      </c>
    </row>
    <row r="3" spans="1:23" x14ac:dyDescent="0.2">
      <c r="A3" s="10">
        <f>YEAR(TBL_Employees[[#This Row],[Hire Date]])</f>
        <v>1997</v>
      </c>
      <c r="B3" s="11">
        <f>TBL_Employees[[#This Row],[Bonus Amount]]+TBL_Employees[[#This Row],[Annual Salary]]</f>
        <v>99975</v>
      </c>
      <c r="D3" s="1">
        <f t="shared" ref="D3:D13" si="1">D2-364</f>
        <v>44198</v>
      </c>
      <c r="E3">
        <v>2012</v>
      </c>
      <c r="F3">
        <v>100</v>
      </c>
      <c r="G3">
        <f t="shared" si="0"/>
        <v>20000</v>
      </c>
      <c r="H3">
        <v>200000</v>
      </c>
      <c r="I3">
        <v>220000</v>
      </c>
      <c r="J3">
        <v>0.1</v>
      </c>
      <c r="K3">
        <f>RANK(BATCHEXCEL[[#This Row],[Sales]],BATCHEXCEL[Sales],0)</f>
        <v>11</v>
      </c>
      <c r="L3">
        <v>1</v>
      </c>
      <c r="N3" s="14" t="s">
        <v>2026</v>
      </c>
      <c r="O3" s="14">
        <v>40</v>
      </c>
      <c r="P3" s="14">
        <v>55</v>
      </c>
      <c r="Q3" s="14">
        <v>65</v>
      </c>
      <c r="R3" s="14">
        <v>67</v>
      </c>
      <c r="S3" s="14">
        <v>30</v>
      </c>
      <c r="T3" s="14">
        <v>100</v>
      </c>
      <c r="U3" s="14">
        <v>51.4</v>
      </c>
      <c r="V3" s="14">
        <v>257</v>
      </c>
      <c r="W3" s="14">
        <f t="shared" ref="W3:W10" si="2">RANK(V3,$V$2:$V$10,0)</f>
        <v>8</v>
      </c>
    </row>
    <row r="4" spans="1:23" x14ac:dyDescent="0.2">
      <c r="A4" s="10">
        <f>YEAR(TBL_Employees[[#This Row],[Hire Date]])</f>
        <v>2006</v>
      </c>
      <c r="B4" s="11">
        <f>TBL_Employees[[#This Row],[Bonus Amount]]+TBL_Employees[[#This Row],[Annual Salary]]</f>
        <v>195718.8</v>
      </c>
      <c r="D4" s="1">
        <f t="shared" si="1"/>
        <v>43834</v>
      </c>
      <c r="E4">
        <v>2013</v>
      </c>
      <c r="F4">
        <v>200</v>
      </c>
      <c r="G4">
        <f t="shared" si="0"/>
        <v>30000</v>
      </c>
      <c r="H4">
        <v>300000</v>
      </c>
      <c r="I4">
        <v>330000</v>
      </c>
      <c r="J4">
        <v>0.1</v>
      </c>
      <c r="K4">
        <f>RANK(BATCHEXCEL[[#This Row],[Sales]],BATCHEXCEL[Sales],0)</f>
        <v>10</v>
      </c>
      <c r="L4">
        <v>1</v>
      </c>
      <c r="N4" s="14" t="s">
        <v>2027</v>
      </c>
      <c r="O4" s="14">
        <v>55</v>
      </c>
      <c r="P4" s="14">
        <v>60</v>
      </c>
      <c r="Q4" s="14">
        <v>75</v>
      </c>
      <c r="R4" s="14">
        <v>62</v>
      </c>
      <c r="S4" s="14">
        <v>29</v>
      </c>
      <c r="T4" s="14">
        <v>100</v>
      </c>
      <c r="U4" s="14">
        <v>56.2</v>
      </c>
      <c r="V4" s="14">
        <v>281</v>
      </c>
      <c r="W4" s="14">
        <f t="shared" si="2"/>
        <v>5</v>
      </c>
    </row>
    <row r="5" spans="1:23" x14ac:dyDescent="0.2">
      <c r="A5" s="10">
        <f>YEAR(TBL_Employees[[#This Row],[Hire Date]])</f>
        <v>2019</v>
      </c>
      <c r="B5" s="11">
        <f>TBL_Employees[[#This Row],[Bonus Amount]]+TBL_Employees[[#This Row],[Annual Salary]]</f>
        <v>90856.91</v>
      </c>
      <c r="D5" s="1">
        <f t="shared" si="1"/>
        <v>43470</v>
      </c>
      <c r="E5">
        <v>2014</v>
      </c>
      <c r="F5">
        <v>400</v>
      </c>
      <c r="G5">
        <f t="shared" si="0"/>
        <v>92000</v>
      </c>
      <c r="H5">
        <v>400000</v>
      </c>
      <c r="I5">
        <v>492000</v>
      </c>
      <c r="J5">
        <v>0.23</v>
      </c>
      <c r="K5">
        <f>RANK(BATCHEXCEL[[#This Row],[Sales]],BATCHEXCEL[Sales],0)</f>
        <v>9</v>
      </c>
      <c r="L5">
        <v>1</v>
      </c>
      <c r="N5" s="14" t="s">
        <v>2028</v>
      </c>
      <c r="O5" s="14">
        <v>60</v>
      </c>
      <c r="P5" s="14">
        <v>30</v>
      </c>
      <c r="Q5" s="14">
        <v>63</v>
      </c>
      <c r="R5" s="14">
        <v>30</v>
      </c>
      <c r="S5" s="14">
        <v>54</v>
      </c>
      <c r="T5" s="14">
        <v>100</v>
      </c>
      <c r="U5" s="14">
        <v>47.4</v>
      </c>
      <c r="V5" s="14">
        <v>237</v>
      </c>
      <c r="W5" s="14">
        <f t="shared" si="2"/>
        <v>9</v>
      </c>
    </row>
    <row r="6" spans="1:23" x14ac:dyDescent="0.2">
      <c r="A6" s="10">
        <f>YEAR(TBL_Employees[[#This Row],[Hire Date]])</f>
        <v>1995</v>
      </c>
      <c r="B6" s="11">
        <f>TBL_Employees[[#This Row],[Bonus Amount]]+TBL_Employees[[#This Row],[Annual Salary]]</f>
        <v>95409</v>
      </c>
      <c r="D6" s="1">
        <f t="shared" si="1"/>
        <v>43106</v>
      </c>
      <c r="E6">
        <v>2015</v>
      </c>
      <c r="F6">
        <v>800</v>
      </c>
      <c r="G6">
        <f t="shared" si="0"/>
        <v>125000</v>
      </c>
      <c r="H6">
        <v>500000</v>
      </c>
      <c r="I6">
        <v>625000</v>
      </c>
      <c r="J6">
        <v>0</v>
      </c>
      <c r="K6">
        <f>RANK(BATCHEXCEL[[#This Row],[Sales]],BATCHEXCEL[Sales],0)</f>
        <v>8</v>
      </c>
      <c r="L6">
        <v>2</v>
      </c>
      <c r="N6" s="14" t="s">
        <v>2029</v>
      </c>
      <c r="O6" s="14">
        <v>65</v>
      </c>
      <c r="P6" s="14">
        <v>100</v>
      </c>
      <c r="Q6" s="14">
        <v>77</v>
      </c>
      <c r="R6" s="14">
        <v>25</v>
      </c>
      <c r="S6" s="14">
        <v>55</v>
      </c>
      <c r="T6" s="14">
        <v>100</v>
      </c>
      <c r="U6" s="14">
        <v>64.400000000000006</v>
      </c>
      <c r="V6" s="14">
        <v>322</v>
      </c>
      <c r="W6" s="14">
        <f t="shared" si="2"/>
        <v>3</v>
      </c>
    </row>
    <row r="7" spans="1:23" x14ac:dyDescent="0.2">
      <c r="A7" s="10">
        <f>YEAR(TBL_Employees[[#This Row],[Hire Date]])</f>
        <v>2017</v>
      </c>
      <c r="B7" s="11">
        <f>TBL_Employees[[#This Row],[Bonus Amount]]+TBL_Employees[[#This Row],[Annual Salary]]</f>
        <v>50994</v>
      </c>
      <c r="D7" s="1">
        <f t="shared" si="1"/>
        <v>42742</v>
      </c>
      <c r="E7">
        <v>2016</v>
      </c>
      <c r="F7">
        <v>1600</v>
      </c>
      <c r="G7">
        <f t="shared" si="0"/>
        <v>198000</v>
      </c>
      <c r="H7">
        <v>600000</v>
      </c>
      <c r="I7">
        <v>798000</v>
      </c>
      <c r="J7">
        <v>0.33</v>
      </c>
      <c r="K7">
        <f>RANK(BATCHEXCEL[[#This Row],[Sales]],BATCHEXCEL[Sales],0)</f>
        <v>7</v>
      </c>
      <c r="L7">
        <v>3</v>
      </c>
      <c r="N7" s="14" t="s">
        <v>2030</v>
      </c>
      <c r="O7" s="14">
        <v>70</v>
      </c>
      <c r="P7" s="14">
        <v>35</v>
      </c>
      <c r="Q7" s="14">
        <v>96</v>
      </c>
      <c r="R7" s="14">
        <v>20</v>
      </c>
      <c r="S7" s="14">
        <v>58</v>
      </c>
      <c r="T7" s="14">
        <v>100</v>
      </c>
      <c r="U7" s="14">
        <v>55.8</v>
      </c>
      <c r="V7" s="14">
        <v>279</v>
      </c>
      <c r="W7" s="14">
        <f t="shared" si="2"/>
        <v>6</v>
      </c>
    </row>
    <row r="8" spans="1:23" x14ac:dyDescent="0.2">
      <c r="A8" s="10">
        <f>YEAR(TBL_Employees[[#This Row],[Hire Date]])</f>
        <v>2020</v>
      </c>
      <c r="B8" s="11">
        <f>TBL_Employees[[#This Row],[Bonus Amount]]+TBL_Employees[[#This Row],[Annual Salary]]</f>
        <v>131720.6</v>
      </c>
      <c r="D8" s="1">
        <f t="shared" si="1"/>
        <v>42378</v>
      </c>
      <c r="E8">
        <v>2017</v>
      </c>
      <c r="F8">
        <v>3200</v>
      </c>
      <c r="G8">
        <f t="shared" si="0"/>
        <v>105000</v>
      </c>
      <c r="H8">
        <v>700000</v>
      </c>
      <c r="I8">
        <v>805000</v>
      </c>
      <c r="J8">
        <v>0.15</v>
      </c>
      <c r="K8">
        <f>RANK(BATCHEXCEL[[#This Row],[Sales]],BATCHEXCEL[Sales],0)</f>
        <v>6</v>
      </c>
      <c r="L8">
        <v>4</v>
      </c>
      <c r="N8" s="14" t="s">
        <v>2031</v>
      </c>
      <c r="O8" s="14">
        <v>75</v>
      </c>
      <c r="P8" s="14">
        <v>60</v>
      </c>
      <c r="Q8" s="14">
        <v>91</v>
      </c>
      <c r="R8" s="14">
        <v>73</v>
      </c>
      <c r="S8" s="14">
        <v>59</v>
      </c>
      <c r="T8" s="14">
        <v>100</v>
      </c>
      <c r="U8" s="14">
        <v>71.599999999999994</v>
      </c>
      <c r="V8" s="14">
        <v>358</v>
      </c>
      <c r="W8" s="14">
        <f t="shared" si="2"/>
        <v>2</v>
      </c>
    </row>
    <row r="9" spans="1:23" x14ac:dyDescent="0.2">
      <c r="A9" s="10">
        <f>YEAR(TBL_Employees[[#This Row],[Hire Date]])</f>
        <v>2020</v>
      </c>
      <c r="B9" s="11">
        <f>TBL_Employees[[#This Row],[Bonus Amount]]+TBL_Employees[[#This Row],[Annual Salary]]</f>
        <v>41336</v>
      </c>
      <c r="D9" s="1">
        <f t="shared" si="1"/>
        <v>42014</v>
      </c>
      <c r="E9">
        <v>2018</v>
      </c>
      <c r="F9">
        <f>F8*2</f>
        <v>6400</v>
      </c>
      <c r="G9">
        <f t="shared" si="0"/>
        <v>360000</v>
      </c>
      <c r="H9">
        <v>800000</v>
      </c>
      <c r="I9">
        <v>1160000</v>
      </c>
      <c r="J9">
        <v>0</v>
      </c>
      <c r="K9">
        <f>RANK(BATCHEXCEL[[#This Row],[Sales]],BATCHEXCEL[Sales],0)</f>
        <v>5</v>
      </c>
      <c r="L9">
        <v>5</v>
      </c>
      <c r="N9" s="14" t="s">
        <v>2032</v>
      </c>
      <c r="O9" s="14">
        <v>80</v>
      </c>
      <c r="P9" s="14">
        <v>80</v>
      </c>
      <c r="Q9" s="14">
        <v>98</v>
      </c>
      <c r="R9" s="14">
        <v>77</v>
      </c>
      <c r="S9" s="14">
        <v>26</v>
      </c>
      <c r="T9" s="14">
        <v>100</v>
      </c>
      <c r="U9" s="14">
        <v>72.2</v>
      </c>
      <c r="V9" s="14">
        <v>361</v>
      </c>
      <c r="W9" s="14">
        <f t="shared" si="2"/>
        <v>1</v>
      </c>
    </row>
    <row r="10" spans="1:23" x14ac:dyDescent="0.2">
      <c r="A10" s="10">
        <f>YEAR(TBL_Employees[[#This Row],[Hire Date]])</f>
        <v>2019</v>
      </c>
      <c r="B10" s="11">
        <f>TBL_Employees[[#This Row],[Bonus Amount]]+TBL_Employees[[#This Row],[Annual Salary]]</f>
        <v>120338.62</v>
      </c>
      <c r="D10" s="1">
        <f t="shared" si="1"/>
        <v>41650</v>
      </c>
      <c r="E10">
        <v>2019</v>
      </c>
      <c r="F10">
        <f>F9*2</f>
        <v>12800</v>
      </c>
      <c r="G10">
        <f t="shared" si="0"/>
        <v>630000</v>
      </c>
      <c r="H10">
        <v>900000</v>
      </c>
      <c r="I10">
        <v>1530000</v>
      </c>
      <c r="J10">
        <v>0.7</v>
      </c>
      <c r="K10">
        <f>RANK(BATCHEXCEL[[#This Row],[Sales]],BATCHEXCEL[Sales],0)</f>
        <v>4</v>
      </c>
      <c r="L10">
        <v>6</v>
      </c>
      <c r="N10" s="14" t="s">
        <v>2033</v>
      </c>
      <c r="O10" s="14">
        <v>85</v>
      </c>
      <c r="P10" s="14">
        <v>90</v>
      </c>
      <c r="Q10" s="14">
        <v>38</v>
      </c>
      <c r="R10" s="14">
        <v>58</v>
      </c>
      <c r="S10" s="14">
        <v>33</v>
      </c>
      <c r="T10" s="14">
        <v>100</v>
      </c>
      <c r="U10" s="14">
        <v>60.8</v>
      </c>
      <c r="V10" s="14">
        <v>304</v>
      </c>
      <c r="W10" s="14">
        <f t="shared" si="2"/>
        <v>4</v>
      </c>
    </row>
    <row r="11" spans="1:23" x14ac:dyDescent="0.2">
      <c r="A11" s="10">
        <f>YEAR(TBL_Employees[[#This Row],[Hire Date]])</f>
        <v>2018</v>
      </c>
      <c r="B11" s="11">
        <f>TBL_Employees[[#This Row],[Bonus Amount]]+TBL_Employees[[#This Row],[Annual Salary]]</f>
        <v>77203</v>
      </c>
      <c r="D11" s="1">
        <f t="shared" si="1"/>
        <v>41286</v>
      </c>
      <c r="E11">
        <v>2020</v>
      </c>
      <c r="F11">
        <f>F10*2</f>
        <v>25600</v>
      </c>
      <c r="G11">
        <f t="shared" si="0"/>
        <v>800000</v>
      </c>
      <c r="H11">
        <v>1000000</v>
      </c>
      <c r="I11">
        <v>1800000</v>
      </c>
      <c r="J11">
        <v>0.8</v>
      </c>
      <c r="K11">
        <f>RANK(BATCHEXCEL[[#This Row],[Sales]],BATCHEXCEL[Sales],0)</f>
        <v>3</v>
      </c>
      <c r="L11">
        <v>7</v>
      </c>
    </row>
    <row r="12" spans="1:23" x14ac:dyDescent="0.2">
      <c r="A12" s="10">
        <f>YEAR(TBL_Employees[[#This Row],[Hire Date]])</f>
        <v>2009</v>
      </c>
      <c r="B12" s="11">
        <f>TBL_Employees[[#This Row],[Bonus Amount]]+TBL_Employees[[#This Row],[Annual Salary]]</f>
        <v>180932.95</v>
      </c>
      <c r="D12" s="1">
        <f t="shared" si="1"/>
        <v>40922</v>
      </c>
      <c r="E12">
        <v>2021</v>
      </c>
      <c r="F12">
        <f>F11*2</f>
        <v>51200</v>
      </c>
      <c r="G12">
        <f t="shared" si="0"/>
        <v>220000</v>
      </c>
      <c r="H12">
        <v>1100000</v>
      </c>
      <c r="I12">
        <v>1320000</v>
      </c>
      <c r="J12">
        <v>0</v>
      </c>
      <c r="K12">
        <f>RANK(BATCHEXCEL[[#This Row],[Sales]],BATCHEXCEL[Sales],0)</f>
        <v>2</v>
      </c>
      <c r="L12">
        <v>8</v>
      </c>
    </row>
    <row r="13" spans="1:23" x14ac:dyDescent="0.2">
      <c r="A13" s="10">
        <f>YEAR(TBL_Employees[[#This Row],[Hire Date]])</f>
        <v>2021</v>
      </c>
      <c r="B13" s="11">
        <f>TBL_Employees[[#This Row],[Bonus Amount]]+TBL_Employees[[#This Row],[Annual Salary]]</f>
        <v>109851</v>
      </c>
      <c r="D13" s="1">
        <f t="shared" si="1"/>
        <v>40558</v>
      </c>
      <c r="E13">
        <v>2022</v>
      </c>
      <c r="F13">
        <f>F12*2</f>
        <v>102400</v>
      </c>
      <c r="G13">
        <f t="shared" si="0"/>
        <v>120000</v>
      </c>
      <c r="H13">
        <v>1200000</v>
      </c>
      <c r="I13">
        <v>1320000</v>
      </c>
      <c r="J13">
        <v>0.1</v>
      </c>
      <c r="K13">
        <f>RANK(BATCHEXCEL[[#This Row],[Sales]],BATCHEXCEL[Sales],0)</f>
        <v>1</v>
      </c>
      <c r="L13">
        <v>9</v>
      </c>
    </row>
    <row r="14" spans="1:23" x14ac:dyDescent="0.2">
      <c r="A14" s="10">
        <f>YEAR(TBL_Employees[[#This Row],[Hire Date]])</f>
        <v>1999</v>
      </c>
      <c r="B14" s="11">
        <f>TBL_Employees[[#This Row],[Bonus Amount]]+TBL_Employees[[#This Row],[Annual Salary]]</f>
        <v>114543.74</v>
      </c>
    </row>
    <row r="15" spans="1:23" x14ac:dyDescent="0.2">
      <c r="A15" s="10">
        <f>YEAR(TBL_Employees[[#This Row],[Hire Date]])</f>
        <v>2021</v>
      </c>
      <c r="B15" s="11">
        <f>TBL_Employees[[#This Row],[Bonus Amount]]+TBL_Employees[[#This Row],[Annual Salary]]</f>
        <v>161416.20000000001</v>
      </c>
    </row>
    <row r="16" spans="1:23" x14ac:dyDescent="0.2">
      <c r="A16" s="10">
        <f>YEAR(TBL_Employees[[#This Row],[Hire Date]])</f>
        <v>2017</v>
      </c>
      <c r="B16" s="11">
        <f>TBL_Employees[[#This Row],[Bonus Amount]]+TBL_Employees[[#This Row],[Annual Salary]]</f>
        <v>97078</v>
      </c>
    </row>
    <row r="17" spans="1:2" x14ac:dyDescent="0.2">
      <c r="A17" s="10">
        <f>YEAR(TBL_Employees[[#This Row],[Hire Date]])</f>
        <v>2013</v>
      </c>
      <c r="B17" s="11">
        <f>TBL_Employees[[#This Row],[Bonus Amount]]+TBL_Employees[[#This Row],[Annual Salary]]</f>
        <v>324051</v>
      </c>
    </row>
    <row r="18" spans="1:2" x14ac:dyDescent="0.2">
      <c r="A18" s="10">
        <f>YEAR(TBL_Employees[[#This Row],[Hire Date]])</f>
        <v>2002</v>
      </c>
      <c r="B18" s="11">
        <f>TBL_Employees[[#This Row],[Bonus Amount]]+TBL_Employees[[#This Row],[Annual Salary]]</f>
        <v>211004.4</v>
      </c>
    </row>
    <row r="19" spans="1:2" x14ac:dyDescent="0.2">
      <c r="A19" s="10">
        <f>YEAR(TBL_Employees[[#This Row],[Hire Date]])</f>
        <v>2003</v>
      </c>
      <c r="B19" s="11">
        <f>TBL_Employees[[#This Row],[Bonus Amount]]+TBL_Employees[[#This Row],[Annual Salary]]</f>
        <v>174955.64</v>
      </c>
    </row>
    <row r="20" spans="1:2" x14ac:dyDescent="0.2">
      <c r="A20" s="10">
        <f>YEAR(TBL_Employees[[#This Row],[Hire Date]])</f>
        <v>2013</v>
      </c>
      <c r="B20" s="11">
        <f>TBL_Employees[[#This Row],[Bonus Amount]]+TBL_Employees[[#This Row],[Annual Salary]]</f>
        <v>231263.72</v>
      </c>
    </row>
    <row r="21" spans="1:2" x14ac:dyDescent="0.2">
      <c r="A21" s="10">
        <f>YEAR(TBL_Employees[[#This Row],[Hire Date]])</f>
        <v>2002</v>
      </c>
      <c r="B21" s="11">
        <f>TBL_Employees[[#This Row],[Bonus Amount]]+TBL_Employees[[#This Row],[Annual Salary]]</f>
        <v>196270.58</v>
      </c>
    </row>
    <row r="22" spans="1:2" x14ac:dyDescent="0.2">
      <c r="A22" s="10">
        <f>YEAR(TBL_Employees[[#This Row],[Hire Date]])</f>
        <v>2012</v>
      </c>
      <c r="B22" s="11">
        <f>TBL_Employees[[#This Row],[Bonus Amount]]+TBL_Employees[[#This Row],[Annual Salary]]</f>
        <v>160754</v>
      </c>
    </row>
    <row r="23" spans="1:2" x14ac:dyDescent="0.2">
      <c r="A23" s="10">
        <f>YEAR(TBL_Employees[[#This Row],[Hire Date]])</f>
        <v>2021</v>
      </c>
      <c r="B23" s="11">
        <f>TBL_Employees[[#This Row],[Bonus Amount]]+TBL_Employees[[#This Row],[Annual Salary]]</f>
        <v>183560.63</v>
      </c>
    </row>
    <row r="24" spans="1:2" x14ac:dyDescent="0.2">
      <c r="A24" s="10">
        <f>YEAR(TBL_Employees[[#This Row],[Hire Date]])</f>
        <v>2002</v>
      </c>
      <c r="B24" s="11">
        <f>TBL_Employees[[#This Row],[Bonus Amount]]+TBL_Employees[[#This Row],[Annual Salary]]</f>
        <v>221167.36000000002</v>
      </c>
    </row>
    <row r="25" spans="1:2" x14ac:dyDescent="0.2">
      <c r="A25" s="10">
        <f>YEAR(TBL_Employees[[#This Row],[Hire Date]])</f>
        <v>2019</v>
      </c>
      <c r="B25" s="11">
        <f>TBL_Employees[[#This Row],[Bonus Amount]]+TBL_Employees[[#This Row],[Annual Salary]]</f>
        <v>49998</v>
      </c>
    </row>
    <row r="26" spans="1:2" x14ac:dyDescent="0.2">
      <c r="A26" s="10">
        <f>YEAR(TBL_Employees[[#This Row],[Hire Date]])</f>
        <v>2014</v>
      </c>
      <c r="B26" s="11">
        <f>TBL_Employees[[#This Row],[Bonus Amount]]+TBL_Employees[[#This Row],[Annual Salary]]</f>
        <v>271395.32</v>
      </c>
    </row>
    <row r="27" spans="1:2" x14ac:dyDescent="0.2">
      <c r="A27" s="10">
        <f>YEAR(TBL_Employees[[#This Row],[Hire Date]])</f>
        <v>2015</v>
      </c>
      <c r="B27" s="11">
        <f>TBL_Employees[[#This Row],[Bonus Amount]]+TBL_Employees[[#This Row],[Annual Salary]]</f>
        <v>187253.97</v>
      </c>
    </row>
    <row r="28" spans="1:2" x14ac:dyDescent="0.2">
      <c r="A28" s="10">
        <f>YEAR(TBL_Employees[[#This Row],[Hire Date]])</f>
        <v>2005</v>
      </c>
      <c r="B28" s="11">
        <f>TBL_Employees[[#This Row],[Bonus Amount]]+TBL_Employees[[#This Row],[Annual Salary]]</f>
        <v>98581</v>
      </c>
    </row>
    <row r="29" spans="1:2" x14ac:dyDescent="0.2">
      <c r="A29" s="10">
        <f>YEAR(TBL_Employees[[#This Row],[Hire Date]])</f>
        <v>2004</v>
      </c>
      <c r="B29" s="11">
        <f>TBL_Employees[[#This Row],[Bonus Amount]]+TBL_Employees[[#This Row],[Annual Salary]]</f>
        <v>322562.61</v>
      </c>
    </row>
    <row r="30" spans="1:2" x14ac:dyDescent="0.2">
      <c r="A30" s="10">
        <f>YEAR(TBL_Employees[[#This Row],[Hire Date]])</f>
        <v>1996</v>
      </c>
      <c r="B30" s="11">
        <f>TBL_Employees[[#This Row],[Bonus Amount]]+TBL_Employees[[#This Row],[Annual Salary]]</f>
        <v>111276.48</v>
      </c>
    </row>
    <row r="31" spans="1:2" x14ac:dyDescent="0.2">
      <c r="A31" s="10">
        <f>YEAR(TBL_Employees[[#This Row],[Hire Date]])</f>
        <v>2012</v>
      </c>
      <c r="B31" s="11">
        <f>TBL_Employees[[#This Row],[Bonus Amount]]+TBL_Employees[[#This Row],[Annual Salary]]</f>
        <v>309728.94</v>
      </c>
    </row>
    <row r="32" spans="1:2" x14ac:dyDescent="0.2">
      <c r="A32" s="10">
        <f>YEAR(TBL_Employees[[#This Row],[Hire Date]])</f>
        <v>2017</v>
      </c>
      <c r="B32" s="11">
        <f>TBL_Employees[[#This Row],[Bonus Amount]]+TBL_Employees[[#This Row],[Annual Salary]]</f>
        <v>54775</v>
      </c>
    </row>
    <row r="33" spans="1:2" x14ac:dyDescent="0.2">
      <c r="A33" s="10">
        <f>YEAR(TBL_Employees[[#This Row],[Hire Date]])</f>
        <v>2004</v>
      </c>
      <c r="B33" s="11">
        <f>TBL_Employees[[#This Row],[Bonus Amount]]+TBL_Employees[[#This Row],[Annual Salary]]</f>
        <v>55499</v>
      </c>
    </row>
    <row r="34" spans="1:2" x14ac:dyDescent="0.2">
      <c r="A34" s="10">
        <f>YEAR(TBL_Employees[[#This Row],[Hire Date]])</f>
        <v>2008</v>
      </c>
      <c r="B34" s="11">
        <f>TBL_Employees[[#This Row],[Bonus Amount]]+TBL_Employees[[#This Row],[Annual Salary]]</f>
        <v>66521</v>
      </c>
    </row>
    <row r="35" spans="1:2" x14ac:dyDescent="0.2">
      <c r="A35" s="10">
        <f>YEAR(TBL_Employees[[#This Row],[Hire Date]])</f>
        <v>2016</v>
      </c>
      <c r="B35" s="11">
        <f>TBL_Employees[[#This Row],[Bonus Amount]]+TBL_Employees[[#This Row],[Annual Salary]]</f>
        <v>59100</v>
      </c>
    </row>
    <row r="36" spans="1:2" x14ac:dyDescent="0.2">
      <c r="A36" s="10">
        <f>YEAR(TBL_Employees[[#This Row],[Hire Date]])</f>
        <v>2018</v>
      </c>
      <c r="B36" s="11">
        <f>TBL_Employees[[#This Row],[Bonus Amount]]+TBL_Employees[[#This Row],[Annual Salary]]</f>
        <v>49011</v>
      </c>
    </row>
    <row r="37" spans="1:2" x14ac:dyDescent="0.2">
      <c r="A37" s="10">
        <f>YEAR(TBL_Employees[[#This Row],[Hire Date]])</f>
        <v>2014</v>
      </c>
      <c r="B37" s="11">
        <f>TBL_Employees[[#This Row],[Bonus Amount]]+TBL_Employees[[#This Row],[Annual Salary]]</f>
        <v>99575</v>
      </c>
    </row>
    <row r="38" spans="1:2" x14ac:dyDescent="0.2">
      <c r="A38" s="10">
        <f>YEAR(TBL_Employees[[#This Row],[Hire Date]])</f>
        <v>2019</v>
      </c>
      <c r="B38" s="11">
        <f>TBL_Employees[[#This Row],[Bonus Amount]]+TBL_Employees[[#This Row],[Annual Salary]]</f>
        <v>99989</v>
      </c>
    </row>
    <row r="39" spans="1:2" x14ac:dyDescent="0.2">
      <c r="A39" s="10">
        <f>YEAR(TBL_Employees[[#This Row],[Hire Date]])</f>
        <v>2019</v>
      </c>
      <c r="B39" s="11">
        <f>TBL_Employees[[#This Row],[Bonus Amount]]+TBL_Employees[[#This Row],[Annual Salary]]</f>
        <v>333346</v>
      </c>
    </row>
    <row r="40" spans="1:2" x14ac:dyDescent="0.2">
      <c r="A40" s="10">
        <f>YEAR(TBL_Employees[[#This Row],[Hire Date]])</f>
        <v>2013</v>
      </c>
      <c r="B40" s="11">
        <f>TBL_Employees[[#This Row],[Bonus Amount]]+TBL_Employees[[#This Row],[Annual Salary]]</f>
        <v>78940</v>
      </c>
    </row>
    <row r="41" spans="1:2" x14ac:dyDescent="0.2">
      <c r="A41" s="10">
        <f>YEAR(TBL_Employees[[#This Row],[Hire Date]])</f>
        <v>1994</v>
      </c>
      <c r="B41" s="11">
        <f>TBL_Employees[[#This Row],[Bonus Amount]]+TBL_Employees[[#This Row],[Annual Salary]]</f>
        <v>82872</v>
      </c>
    </row>
    <row r="42" spans="1:2" x14ac:dyDescent="0.2">
      <c r="A42" s="10">
        <f>YEAR(TBL_Employees[[#This Row],[Hire Date]])</f>
        <v>2017</v>
      </c>
      <c r="B42" s="11">
        <f>TBL_Employees[[#This Row],[Bonus Amount]]+TBL_Employees[[#This Row],[Annual Salary]]</f>
        <v>86317</v>
      </c>
    </row>
    <row r="43" spans="1:2" x14ac:dyDescent="0.2">
      <c r="A43" s="10">
        <f>YEAR(TBL_Employees[[#This Row],[Hire Date]])</f>
        <v>2013</v>
      </c>
      <c r="B43" s="11">
        <f>TBL_Employees[[#This Row],[Bonus Amount]]+TBL_Employees[[#This Row],[Annual Salary]]</f>
        <v>118791.75</v>
      </c>
    </row>
    <row r="44" spans="1:2" x14ac:dyDescent="0.2">
      <c r="A44" s="10">
        <f>YEAR(TBL_Employees[[#This Row],[Hire Date]])</f>
        <v>2005</v>
      </c>
      <c r="B44" s="11">
        <f>TBL_Employees[[#This Row],[Bonus Amount]]+TBL_Employees[[#This Row],[Annual Salary]]</f>
        <v>263746.56</v>
      </c>
    </row>
    <row r="45" spans="1:2" x14ac:dyDescent="0.2">
      <c r="A45" s="10">
        <f>YEAR(TBL_Employees[[#This Row],[Hire Date]])</f>
        <v>2013</v>
      </c>
      <c r="B45" s="11">
        <f>TBL_Employees[[#This Row],[Bonus Amount]]+TBL_Employees[[#This Row],[Annual Salary]]</f>
        <v>56037</v>
      </c>
    </row>
    <row r="46" spans="1:2" x14ac:dyDescent="0.2">
      <c r="A46" s="10">
        <f>YEAR(TBL_Employees[[#This Row],[Hire Date]])</f>
        <v>2019</v>
      </c>
      <c r="B46" s="11">
        <f>TBL_Employees[[#This Row],[Bonus Amount]]+TBL_Employees[[#This Row],[Annual Salary]]</f>
        <v>137032</v>
      </c>
    </row>
    <row r="47" spans="1:2" x14ac:dyDescent="0.2">
      <c r="A47" s="10">
        <f>YEAR(TBL_Employees[[#This Row],[Hire Date]])</f>
        <v>2010</v>
      </c>
      <c r="B47" s="11">
        <f>TBL_Employees[[#This Row],[Bonus Amount]]+TBL_Employees[[#This Row],[Annual Salary]]</f>
        <v>92952</v>
      </c>
    </row>
    <row r="48" spans="1:2" x14ac:dyDescent="0.2">
      <c r="A48" s="10">
        <f>YEAR(TBL_Employees[[#This Row],[Hire Date]])</f>
        <v>2013</v>
      </c>
      <c r="B48" s="11">
        <f>TBL_Employees[[#This Row],[Bonus Amount]]+TBL_Employees[[#This Row],[Annual Salary]]</f>
        <v>83917.05</v>
      </c>
    </row>
    <row r="49" spans="1:2" x14ac:dyDescent="0.2">
      <c r="A49" s="10">
        <f>YEAR(TBL_Employees[[#This Row],[Hire Date]])</f>
        <v>2009</v>
      </c>
      <c r="B49" s="11">
        <f>TBL_Employees[[#This Row],[Bonus Amount]]+TBL_Employees[[#This Row],[Annual Salary]]</f>
        <v>200638.8</v>
      </c>
    </row>
    <row r="50" spans="1:2" x14ac:dyDescent="0.2">
      <c r="A50" s="10">
        <f>YEAR(TBL_Employees[[#This Row],[Hire Date]])</f>
        <v>2012</v>
      </c>
      <c r="B50" s="11">
        <f>TBL_Employees[[#This Row],[Bonus Amount]]+TBL_Employees[[#This Row],[Annual Salary]]</f>
        <v>71476</v>
      </c>
    </row>
    <row r="51" spans="1:2" x14ac:dyDescent="0.2">
      <c r="A51" s="10">
        <f>YEAR(TBL_Employees[[#This Row],[Hire Date]])</f>
        <v>2014</v>
      </c>
      <c r="B51" s="11">
        <f>TBL_Employees[[#This Row],[Bonus Amount]]+TBL_Employees[[#This Row],[Annual Salary]]</f>
        <v>227304</v>
      </c>
    </row>
    <row r="52" spans="1:2" x14ac:dyDescent="0.2">
      <c r="A52" s="10">
        <f>YEAR(TBL_Employees[[#This Row],[Hire Date]])</f>
        <v>2001</v>
      </c>
      <c r="B52" s="11">
        <f>TBL_Employees[[#This Row],[Bonus Amount]]+TBL_Employees[[#This Row],[Annual Salary]]</f>
        <v>64057</v>
      </c>
    </row>
    <row r="53" spans="1:2" x14ac:dyDescent="0.2">
      <c r="A53" s="10">
        <f>YEAR(TBL_Employees[[#This Row],[Hire Date]])</f>
        <v>2021</v>
      </c>
      <c r="B53" s="11">
        <f>TBL_Employees[[#This Row],[Bonus Amount]]+TBL_Employees[[#This Row],[Annual Salary]]</f>
        <v>68728</v>
      </c>
    </row>
    <row r="54" spans="1:2" x14ac:dyDescent="0.2">
      <c r="A54" s="10">
        <f>YEAR(TBL_Employees[[#This Row],[Hire Date]])</f>
        <v>2021</v>
      </c>
      <c r="B54" s="11">
        <f>TBL_Employees[[#This Row],[Bonus Amount]]+TBL_Employees[[#This Row],[Annual Salary]]</f>
        <v>139452.63</v>
      </c>
    </row>
    <row r="55" spans="1:2" x14ac:dyDescent="0.2">
      <c r="A55" s="10">
        <f>YEAR(TBL_Employees[[#This Row],[Hire Date]])</f>
        <v>2011</v>
      </c>
      <c r="B55" s="11">
        <f>TBL_Employees[[#This Row],[Bonus Amount]]+TBL_Employees[[#This Row],[Annual Salary]]</f>
        <v>66889</v>
      </c>
    </row>
    <row r="56" spans="1:2" x14ac:dyDescent="0.2">
      <c r="A56" s="10">
        <f>YEAR(TBL_Employees[[#This Row],[Hire Date]])</f>
        <v>2015</v>
      </c>
      <c r="B56" s="11">
        <f>TBL_Employees[[#This Row],[Bonus Amount]]+TBL_Employees[[#This Row],[Annual Salary]]</f>
        <v>230523</v>
      </c>
    </row>
    <row r="57" spans="1:2" x14ac:dyDescent="0.2">
      <c r="A57" s="10">
        <f>YEAR(TBL_Employees[[#This Row],[Hire Date]])</f>
        <v>2018</v>
      </c>
      <c r="B57" s="11">
        <f>TBL_Employees[[#This Row],[Bonus Amount]]+TBL_Employees[[#This Row],[Annual Salary]]</f>
        <v>83990</v>
      </c>
    </row>
    <row r="58" spans="1:2" x14ac:dyDescent="0.2">
      <c r="A58" s="10">
        <f>YEAR(TBL_Employees[[#This Row],[Hire Date]])</f>
        <v>2005</v>
      </c>
      <c r="B58" s="11">
        <f>TBL_Employees[[#This Row],[Bonus Amount]]+TBL_Employees[[#This Row],[Annual Salary]]</f>
        <v>102043</v>
      </c>
    </row>
    <row r="59" spans="1:2" x14ac:dyDescent="0.2">
      <c r="A59" s="10">
        <f>YEAR(TBL_Employees[[#This Row],[Hire Date]])</f>
        <v>2001</v>
      </c>
      <c r="B59" s="11">
        <f>TBL_Employees[[#This Row],[Bonus Amount]]+TBL_Employees[[#This Row],[Annual Salary]]</f>
        <v>90678</v>
      </c>
    </row>
    <row r="60" spans="1:2" x14ac:dyDescent="0.2">
      <c r="A60" s="10">
        <f>YEAR(TBL_Employees[[#This Row],[Hire Date]])</f>
        <v>2008</v>
      </c>
      <c r="B60" s="11">
        <f>TBL_Employees[[#This Row],[Bonus Amount]]+TBL_Employees[[#This Row],[Annual Salary]]</f>
        <v>59067</v>
      </c>
    </row>
    <row r="61" spans="1:2" x14ac:dyDescent="0.2">
      <c r="A61" s="10">
        <f>YEAR(TBL_Employees[[#This Row],[Hire Date]])</f>
        <v>2021</v>
      </c>
      <c r="B61" s="11">
        <f>TBL_Employees[[#This Row],[Bonus Amount]]+TBL_Employees[[#This Row],[Annual Salary]]</f>
        <v>155321.29999999999</v>
      </c>
    </row>
    <row r="62" spans="1:2" x14ac:dyDescent="0.2">
      <c r="A62" s="10">
        <f>YEAR(TBL_Employees[[#This Row],[Hire Date]])</f>
        <v>2006</v>
      </c>
      <c r="B62" s="11">
        <f>TBL_Employees[[#This Row],[Bonus Amount]]+TBL_Employees[[#This Row],[Annual Salary]]</f>
        <v>174948.4</v>
      </c>
    </row>
    <row r="63" spans="1:2" x14ac:dyDescent="0.2">
      <c r="A63" s="10">
        <f>YEAR(TBL_Employees[[#This Row],[Hire Date]])</f>
        <v>2019</v>
      </c>
      <c r="B63" s="11">
        <f>TBL_Employees[[#This Row],[Bonus Amount]]+TBL_Employees[[#This Row],[Annual Salary]]</f>
        <v>74691</v>
      </c>
    </row>
    <row r="64" spans="1:2" x14ac:dyDescent="0.2">
      <c r="A64" s="10">
        <f>YEAR(TBL_Employees[[#This Row],[Hire Date]])</f>
        <v>2008</v>
      </c>
      <c r="B64" s="11">
        <f>TBL_Employees[[#This Row],[Bonus Amount]]+TBL_Employees[[#This Row],[Annual Salary]]</f>
        <v>104810.89</v>
      </c>
    </row>
    <row r="65" spans="1:2" x14ac:dyDescent="0.2">
      <c r="A65" s="10">
        <f>YEAR(TBL_Employees[[#This Row],[Hire Date]])</f>
        <v>2013</v>
      </c>
      <c r="B65" s="11">
        <f>TBL_Employees[[#This Row],[Bonus Amount]]+TBL_Employees[[#This Row],[Annual Salary]]</f>
        <v>324616.02</v>
      </c>
    </row>
    <row r="66" spans="1:2" x14ac:dyDescent="0.2">
      <c r="A66" s="10">
        <f>YEAR(TBL_Employees[[#This Row],[Hire Date]])</f>
        <v>2021</v>
      </c>
      <c r="B66" s="11">
        <f>TBL_Employees[[#This Row],[Bonus Amount]]+TBL_Employees[[#This Row],[Annual Salary]]</f>
        <v>48906</v>
      </c>
    </row>
    <row r="67" spans="1:2" x14ac:dyDescent="0.2">
      <c r="A67" s="10">
        <f>YEAR(TBL_Employees[[#This Row],[Hire Date]])</f>
        <v>2008</v>
      </c>
      <c r="B67" s="11">
        <f>TBL_Employees[[#This Row],[Bonus Amount]]+TBL_Employees[[#This Row],[Annual Salary]]</f>
        <v>80024</v>
      </c>
    </row>
    <row r="68" spans="1:2" x14ac:dyDescent="0.2">
      <c r="A68" s="10">
        <f>YEAR(TBL_Employees[[#This Row],[Hire Date]])</f>
        <v>2009</v>
      </c>
      <c r="B68" s="11">
        <f>TBL_Employees[[#This Row],[Bonus Amount]]+TBL_Employees[[#This Row],[Annual Salary]]</f>
        <v>54415</v>
      </c>
    </row>
    <row r="69" spans="1:2" x14ac:dyDescent="0.2">
      <c r="A69" s="10">
        <f>YEAR(TBL_Employees[[#This Row],[Hire Date]])</f>
        <v>2016</v>
      </c>
      <c r="B69" s="11">
        <f>TBL_Employees[[#This Row],[Bonus Amount]]+TBL_Employees[[#This Row],[Annual Salary]]</f>
        <v>128764.87</v>
      </c>
    </row>
    <row r="70" spans="1:2" x14ac:dyDescent="0.2">
      <c r="A70" s="10">
        <f>YEAR(TBL_Employees[[#This Row],[Hire Date]])</f>
        <v>2009</v>
      </c>
      <c r="B70" s="11">
        <f>TBL_Employees[[#This Row],[Bonus Amount]]+TBL_Employees[[#This Row],[Annual Salary]]</f>
        <v>281360.25</v>
      </c>
    </row>
    <row r="71" spans="1:2" x14ac:dyDescent="0.2">
      <c r="A71" s="10">
        <f>YEAR(TBL_Employees[[#This Row],[Hire Date]])</f>
        <v>2020</v>
      </c>
      <c r="B71" s="11">
        <f>TBL_Employees[[#This Row],[Bonus Amount]]+TBL_Employees[[#This Row],[Annual Salary]]</f>
        <v>78844</v>
      </c>
    </row>
    <row r="72" spans="1:2" x14ac:dyDescent="0.2">
      <c r="A72" s="10">
        <f>YEAR(TBL_Employees[[#This Row],[Hire Date]])</f>
        <v>2002</v>
      </c>
      <c r="B72" s="11">
        <f>TBL_Employees[[#This Row],[Bonus Amount]]+TBL_Employees[[#This Row],[Annual Salary]]</f>
        <v>76354</v>
      </c>
    </row>
    <row r="73" spans="1:2" x14ac:dyDescent="0.2">
      <c r="A73" s="10">
        <f>YEAR(TBL_Employees[[#This Row],[Hire Date]])</f>
        <v>2019</v>
      </c>
      <c r="B73" s="11">
        <f>TBL_Employees[[#This Row],[Bonus Amount]]+TBL_Employees[[#This Row],[Annual Salary]]</f>
        <v>199112.4</v>
      </c>
    </row>
    <row r="74" spans="1:2" x14ac:dyDescent="0.2">
      <c r="A74" s="10">
        <f>YEAR(TBL_Employees[[#This Row],[Hire Date]])</f>
        <v>2021</v>
      </c>
      <c r="B74" s="11">
        <f>TBL_Employees[[#This Row],[Bonus Amount]]+TBL_Employees[[#This Row],[Annual Salary]]</f>
        <v>119695.08</v>
      </c>
    </row>
    <row r="75" spans="1:2" x14ac:dyDescent="0.2">
      <c r="A75" s="10">
        <f>YEAR(TBL_Employees[[#This Row],[Hire Date]])</f>
        <v>1998</v>
      </c>
      <c r="B75" s="11">
        <f>TBL_Employees[[#This Row],[Bonus Amount]]+TBL_Employees[[#This Row],[Annual Salary]]</f>
        <v>86299</v>
      </c>
    </row>
    <row r="76" spans="1:2" x14ac:dyDescent="0.2">
      <c r="A76" s="10">
        <f>YEAR(TBL_Employees[[#This Row],[Hire Date]])</f>
        <v>2003</v>
      </c>
      <c r="B76" s="11">
        <f>TBL_Employees[[#This Row],[Bonus Amount]]+TBL_Employees[[#This Row],[Annual Salary]]</f>
        <v>289273.59999999998</v>
      </c>
    </row>
    <row r="77" spans="1:2" x14ac:dyDescent="0.2">
      <c r="A77" s="10">
        <f>YEAR(TBL_Employees[[#This Row],[Hire Date]])</f>
        <v>2010</v>
      </c>
      <c r="B77" s="11">
        <f>TBL_Employees[[#This Row],[Bonus Amount]]+TBL_Employees[[#This Row],[Annual Salary]]</f>
        <v>53215</v>
      </c>
    </row>
    <row r="78" spans="1:2" x14ac:dyDescent="0.2">
      <c r="A78" s="10">
        <f>YEAR(TBL_Employees[[#This Row],[Hire Date]])</f>
        <v>2017</v>
      </c>
      <c r="B78" s="11">
        <f>TBL_Employees[[#This Row],[Bonus Amount]]+TBL_Employees[[#This Row],[Annual Salary]]</f>
        <v>86858</v>
      </c>
    </row>
    <row r="79" spans="1:2" x14ac:dyDescent="0.2">
      <c r="A79" s="10">
        <f>YEAR(TBL_Employees[[#This Row],[Hire Date]])</f>
        <v>2007</v>
      </c>
      <c r="B79" s="11">
        <f>TBL_Employees[[#This Row],[Bonus Amount]]+TBL_Employees[[#This Row],[Annual Salary]]</f>
        <v>101488.68</v>
      </c>
    </row>
    <row r="80" spans="1:2" x14ac:dyDescent="0.2">
      <c r="A80" s="10">
        <f>YEAR(TBL_Employees[[#This Row],[Hire Date]])</f>
        <v>2015</v>
      </c>
      <c r="B80" s="11">
        <f>TBL_Employees[[#This Row],[Bonus Amount]]+TBL_Employees[[#This Row],[Annual Salary]]</f>
        <v>57008</v>
      </c>
    </row>
    <row r="81" spans="1:2" x14ac:dyDescent="0.2">
      <c r="A81" s="10">
        <f>YEAR(TBL_Employees[[#This Row],[Hire Date]])</f>
        <v>2015</v>
      </c>
      <c r="B81" s="11">
        <f>TBL_Employees[[#This Row],[Bonus Amount]]+TBL_Employees[[#This Row],[Annual Salary]]</f>
        <v>163183.85</v>
      </c>
    </row>
    <row r="82" spans="1:2" x14ac:dyDescent="0.2">
      <c r="A82" s="10">
        <f>YEAR(TBL_Employees[[#This Row],[Hire Date]])</f>
        <v>2016</v>
      </c>
      <c r="B82" s="11">
        <f>TBL_Employees[[#This Row],[Bonus Amount]]+TBL_Employees[[#This Row],[Annual Salary]]</f>
        <v>64847</v>
      </c>
    </row>
    <row r="83" spans="1:2" x14ac:dyDescent="0.2">
      <c r="A83" s="10">
        <f>YEAR(TBL_Employees[[#This Row],[Hire Date]])</f>
        <v>1992</v>
      </c>
      <c r="B83" s="11">
        <f>TBL_Employees[[#This Row],[Bonus Amount]]+TBL_Employees[[#This Row],[Annual Salary]]</f>
        <v>129734.58</v>
      </c>
    </row>
    <row r="84" spans="1:2" x14ac:dyDescent="0.2">
      <c r="A84" s="10">
        <f>YEAR(TBL_Employees[[#This Row],[Hire Date]])</f>
        <v>2005</v>
      </c>
      <c r="B84" s="11">
        <f>TBL_Employees[[#This Row],[Bonus Amount]]+TBL_Employees[[#This Row],[Annual Salary]]</f>
        <v>70505</v>
      </c>
    </row>
    <row r="85" spans="1:2" x14ac:dyDescent="0.2">
      <c r="A85" s="10">
        <f>YEAR(TBL_Employees[[#This Row],[Hire Date]])</f>
        <v>2016</v>
      </c>
      <c r="B85" s="11">
        <f>TBL_Employees[[#This Row],[Bonus Amount]]+TBL_Employees[[#This Row],[Annual Salary]]</f>
        <v>242818.56</v>
      </c>
    </row>
    <row r="86" spans="1:2" x14ac:dyDescent="0.2">
      <c r="A86" s="10">
        <f>YEAR(TBL_Employees[[#This Row],[Hire Date]])</f>
        <v>2020</v>
      </c>
      <c r="B86" s="11">
        <f>TBL_Employees[[#This Row],[Bonus Amount]]+TBL_Employees[[#This Row],[Annual Salary]]</f>
        <v>229443.28</v>
      </c>
    </row>
    <row r="87" spans="1:2" x14ac:dyDescent="0.2">
      <c r="A87" s="10">
        <f>YEAR(TBL_Employees[[#This Row],[Hire Date]])</f>
        <v>2003</v>
      </c>
      <c r="B87" s="11">
        <f>TBL_Employees[[#This Row],[Bonus Amount]]+TBL_Employees[[#This Row],[Annual Salary]]</f>
        <v>48345</v>
      </c>
    </row>
    <row r="88" spans="1:2" x14ac:dyDescent="0.2">
      <c r="A88" s="10">
        <f>YEAR(TBL_Employees[[#This Row],[Hire Date]])</f>
        <v>2014</v>
      </c>
      <c r="B88" s="11">
        <f>TBL_Employees[[#This Row],[Bonus Amount]]+TBL_Employees[[#This Row],[Annual Salary]]</f>
        <v>197878.2</v>
      </c>
    </row>
    <row r="89" spans="1:2" x14ac:dyDescent="0.2">
      <c r="A89" s="10">
        <f>YEAR(TBL_Employees[[#This Row],[Hire Date]])</f>
        <v>2009</v>
      </c>
      <c r="B89" s="11">
        <f>TBL_Employees[[#This Row],[Bonus Amount]]+TBL_Employees[[#This Row],[Annual Salary]]</f>
        <v>69803</v>
      </c>
    </row>
    <row r="90" spans="1:2" x14ac:dyDescent="0.2">
      <c r="A90" s="10">
        <f>YEAR(TBL_Employees[[#This Row],[Hire Date]])</f>
        <v>2019</v>
      </c>
      <c r="B90" s="11">
        <f>TBL_Employees[[#This Row],[Bonus Amount]]+TBL_Employees[[#This Row],[Annual Salary]]</f>
        <v>76588</v>
      </c>
    </row>
    <row r="91" spans="1:2" x14ac:dyDescent="0.2">
      <c r="A91" s="10">
        <f>YEAR(TBL_Employees[[#This Row],[Hire Date]])</f>
        <v>2018</v>
      </c>
      <c r="B91" s="11">
        <f>TBL_Employees[[#This Row],[Bonus Amount]]+TBL_Employees[[#This Row],[Annual Salary]]</f>
        <v>84596</v>
      </c>
    </row>
    <row r="92" spans="1:2" x14ac:dyDescent="0.2">
      <c r="A92" s="10">
        <f>YEAR(TBL_Employees[[#This Row],[Hire Date]])</f>
        <v>2018</v>
      </c>
      <c r="B92" s="11">
        <f>TBL_Employees[[#This Row],[Bonus Amount]]+TBL_Employees[[#This Row],[Annual Salary]]</f>
        <v>125885.1</v>
      </c>
    </row>
    <row r="93" spans="1:2" x14ac:dyDescent="0.2">
      <c r="A93" s="10">
        <f>YEAR(TBL_Employees[[#This Row],[Hire Date]])</f>
        <v>2018</v>
      </c>
      <c r="B93" s="11">
        <f>TBL_Employees[[#This Row],[Bonus Amount]]+TBL_Employees[[#This Row],[Annual Salary]]</f>
        <v>161462.29999999999</v>
      </c>
    </row>
    <row r="94" spans="1:2" x14ac:dyDescent="0.2">
      <c r="A94" s="10">
        <f>YEAR(TBL_Employees[[#This Row],[Hire Date]])</f>
        <v>2019</v>
      </c>
      <c r="B94" s="11">
        <f>TBL_Employees[[#This Row],[Bonus Amount]]+TBL_Employees[[#This Row],[Annual Salary]]</f>
        <v>59817</v>
      </c>
    </row>
    <row r="95" spans="1:2" x14ac:dyDescent="0.2">
      <c r="A95" s="10">
        <f>YEAR(TBL_Employees[[#This Row],[Hire Date]])</f>
        <v>2017</v>
      </c>
      <c r="B95" s="11">
        <f>TBL_Employees[[#This Row],[Bonus Amount]]+TBL_Employees[[#This Row],[Annual Salary]]</f>
        <v>55854</v>
      </c>
    </row>
    <row r="96" spans="1:2" x14ac:dyDescent="0.2">
      <c r="A96" s="10">
        <f>YEAR(TBL_Employees[[#This Row],[Hire Date]])</f>
        <v>2002</v>
      </c>
      <c r="B96" s="11">
        <f>TBL_Employees[[#This Row],[Bonus Amount]]+TBL_Employees[[#This Row],[Annual Salary]]</f>
        <v>95998</v>
      </c>
    </row>
    <row r="97" spans="1:2" x14ac:dyDescent="0.2">
      <c r="A97" s="10">
        <f>YEAR(TBL_Employees[[#This Row],[Hire Date]])</f>
        <v>2015</v>
      </c>
      <c r="B97" s="11">
        <f>TBL_Employees[[#This Row],[Bonus Amount]]+TBL_Employees[[#This Row],[Annual Salary]]</f>
        <v>175083.33000000002</v>
      </c>
    </row>
    <row r="98" spans="1:2" x14ac:dyDescent="0.2">
      <c r="A98" s="10">
        <f>YEAR(TBL_Employees[[#This Row],[Hire Date]])</f>
        <v>2011</v>
      </c>
      <c r="B98" s="11">
        <f>TBL_Employees[[#This Row],[Bonus Amount]]+TBL_Employees[[#This Row],[Annual Salary]]</f>
        <v>321128.59999999998</v>
      </c>
    </row>
    <row r="99" spans="1:2" x14ac:dyDescent="0.2">
      <c r="A99" s="10">
        <f>YEAR(TBL_Employees[[#This Row],[Hire Date]])</f>
        <v>2021</v>
      </c>
      <c r="B99" s="11">
        <f>TBL_Employees[[#This Row],[Bonus Amount]]+TBL_Employees[[#This Row],[Annual Salary]]</f>
        <v>88072</v>
      </c>
    </row>
    <row r="100" spans="1:2" x14ac:dyDescent="0.2">
      <c r="A100" s="10">
        <f>YEAR(TBL_Employees[[#This Row],[Hire Date]])</f>
        <v>2020</v>
      </c>
      <c r="B100" s="11">
        <f>TBL_Employees[[#This Row],[Bonus Amount]]+TBL_Employees[[#This Row],[Annual Salary]]</f>
        <v>73359</v>
      </c>
    </row>
    <row r="101" spans="1:2" x14ac:dyDescent="0.2">
      <c r="A101" s="10">
        <f>YEAR(TBL_Employees[[#This Row],[Hire Date]])</f>
        <v>2020</v>
      </c>
      <c r="B101" s="11">
        <f>TBL_Employees[[#This Row],[Bonus Amount]]+TBL_Employees[[#This Row],[Annual Salary]]</f>
        <v>285600.90000000002</v>
      </c>
    </row>
    <row r="102" spans="1:2" x14ac:dyDescent="0.2">
      <c r="A102" s="10">
        <f>YEAR(TBL_Employees[[#This Row],[Hire Date]])</f>
        <v>2013</v>
      </c>
      <c r="B102" s="11">
        <f>TBL_Employees[[#This Row],[Bonus Amount]]+TBL_Employees[[#This Row],[Annual Salary]]</f>
        <v>61773</v>
      </c>
    </row>
    <row r="103" spans="1:2" x14ac:dyDescent="0.2">
      <c r="A103" s="10">
        <f>YEAR(TBL_Employees[[#This Row],[Hire Date]])</f>
        <v>2007</v>
      </c>
      <c r="B103" s="11">
        <f>TBL_Employees[[#This Row],[Bonus Amount]]+TBL_Employees[[#This Row],[Annual Salary]]</f>
        <v>81255.14</v>
      </c>
    </row>
    <row r="104" spans="1:2" x14ac:dyDescent="0.2">
      <c r="A104" s="10">
        <f>YEAR(TBL_Employees[[#This Row],[Hire Date]])</f>
        <v>2015</v>
      </c>
      <c r="B104" s="11">
        <f>TBL_Employees[[#This Row],[Bonus Amount]]+TBL_Employees[[#This Row],[Annual Salary]]</f>
        <v>62575</v>
      </c>
    </row>
    <row r="105" spans="1:2" x14ac:dyDescent="0.2">
      <c r="A105" s="10">
        <f>YEAR(TBL_Employees[[#This Row],[Hire Date]])</f>
        <v>2021</v>
      </c>
      <c r="B105" s="11">
        <f>TBL_Employees[[#This Row],[Bonus Amount]]+TBL_Employees[[#This Row],[Annual Salary]]</f>
        <v>230887.56</v>
      </c>
    </row>
    <row r="106" spans="1:2" x14ac:dyDescent="0.2">
      <c r="A106" s="10">
        <f>YEAR(TBL_Employees[[#This Row],[Hire Date]])</f>
        <v>2007</v>
      </c>
      <c r="B106" s="11">
        <f>TBL_Employees[[#This Row],[Bonus Amount]]+TBL_Employees[[#This Row],[Annual Salary]]</f>
        <v>52310</v>
      </c>
    </row>
    <row r="107" spans="1:2" x14ac:dyDescent="0.2">
      <c r="A107" s="10">
        <f>YEAR(TBL_Employees[[#This Row],[Hire Date]])</f>
        <v>2013</v>
      </c>
      <c r="B107" s="11">
        <f>TBL_Employees[[#This Row],[Bonus Amount]]+TBL_Employees[[#This Row],[Annual Salary]]</f>
        <v>175528.1</v>
      </c>
    </row>
    <row r="108" spans="1:2" x14ac:dyDescent="0.2">
      <c r="A108" s="10">
        <f>YEAR(TBL_Employees[[#This Row],[Hire Date]])</f>
        <v>1997</v>
      </c>
      <c r="B108" s="11">
        <f>TBL_Employees[[#This Row],[Bonus Amount]]+TBL_Employees[[#This Row],[Annual Salary]]</f>
        <v>91763</v>
      </c>
    </row>
    <row r="109" spans="1:2" x14ac:dyDescent="0.2">
      <c r="A109" s="10">
        <f>YEAR(TBL_Employees[[#This Row],[Hire Date]])</f>
        <v>1995</v>
      </c>
      <c r="B109" s="11">
        <f>TBL_Employees[[#This Row],[Bonus Amount]]+TBL_Employees[[#This Row],[Annual Salary]]</f>
        <v>96475</v>
      </c>
    </row>
    <row r="110" spans="1:2" x14ac:dyDescent="0.2">
      <c r="A110" s="10">
        <f>YEAR(TBL_Employees[[#This Row],[Hire Date]])</f>
        <v>2016</v>
      </c>
      <c r="B110" s="11">
        <f>TBL_Employees[[#This Row],[Bonus Amount]]+TBL_Employees[[#This Row],[Annual Salary]]</f>
        <v>113781</v>
      </c>
    </row>
    <row r="111" spans="1:2" x14ac:dyDescent="0.2">
      <c r="A111" s="10">
        <f>YEAR(TBL_Employees[[#This Row],[Hire Date]])</f>
        <v>2003</v>
      </c>
      <c r="B111" s="11">
        <f>TBL_Employees[[#This Row],[Bonus Amount]]+TBL_Employees[[#This Row],[Annual Salary]]</f>
        <v>209914.74</v>
      </c>
    </row>
    <row r="112" spans="1:2" x14ac:dyDescent="0.2">
      <c r="A112" s="10">
        <f>YEAR(TBL_Employees[[#This Row],[Hire Date]])</f>
        <v>2005</v>
      </c>
      <c r="B112" s="11">
        <f>TBL_Employees[[#This Row],[Bonus Amount]]+TBL_Employees[[#This Row],[Annual Salary]]</f>
        <v>95372</v>
      </c>
    </row>
    <row r="113" spans="1:2" x14ac:dyDescent="0.2">
      <c r="A113" s="10">
        <f>YEAR(TBL_Employees[[#This Row],[Hire Date]])</f>
        <v>2020</v>
      </c>
      <c r="B113" s="11">
        <f>TBL_Employees[[#This Row],[Bonus Amount]]+TBL_Employees[[#This Row],[Annual Salary]]</f>
        <v>185383.45</v>
      </c>
    </row>
    <row r="114" spans="1:2" x14ac:dyDescent="0.2">
      <c r="A114" s="10">
        <f>YEAR(TBL_Employees[[#This Row],[Hire Date]])</f>
        <v>2006</v>
      </c>
      <c r="B114" s="11">
        <f>TBL_Employees[[#This Row],[Bonus Amount]]+TBL_Employees[[#This Row],[Annual Salary]]</f>
        <v>74738</v>
      </c>
    </row>
    <row r="115" spans="1:2" x14ac:dyDescent="0.2">
      <c r="A115" s="10">
        <f>YEAR(TBL_Employees[[#This Row],[Hire Date]])</f>
        <v>2018</v>
      </c>
      <c r="B115" s="11">
        <f>TBL_Employees[[#This Row],[Bonus Amount]]+TBL_Employees[[#This Row],[Annual Salary]]</f>
        <v>207119.33000000002</v>
      </c>
    </row>
    <row r="116" spans="1:2" x14ac:dyDescent="0.2">
      <c r="A116" s="10">
        <f>YEAR(TBL_Employees[[#This Row],[Hire Date]])</f>
        <v>2019</v>
      </c>
      <c r="B116" s="11">
        <f>TBL_Employees[[#This Row],[Bonus Amount]]+TBL_Employees[[#This Row],[Annual Salary]]</f>
        <v>276005.68</v>
      </c>
    </row>
    <row r="117" spans="1:2" x14ac:dyDescent="0.2">
      <c r="A117" s="10">
        <f>YEAR(TBL_Employees[[#This Row],[Hire Date]])</f>
        <v>1998</v>
      </c>
      <c r="B117" s="11">
        <f>TBL_Employees[[#This Row],[Bonus Amount]]+TBL_Employees[[#This Row],[Annual Salary]]</f>
        <v>201129.25</v>
      </c>
    </row>
    <row r="118" spans="1:2" x14ac:dyDescent="0.2">
      <c r="A118" s="10">
        <f>YEAR(TBL_Employees[[#This Row],[Hire Date]])</f>
        <v>2006</v>
      </c>
      <c r="B118" s="11">
        <f>TBL_Employees[[#This Row],[Bonus Amount]]+TBL_Employees[[#This Row],[Annual Salary]]</f>
        <v>153314.04</v>
      </c>
    </row>
    <row r="119" spans="1:2" x14ac:dyDescent="0.2">
      <c r="A119" s="10">
        <f>YEAR(TBL_Employees[[#This Row],[Hire Date]])</f>
        <v>2007</v>
      </c>
      <c r="B119" s="11">
        <f>TBL_Employees[[#This Row],[Bonus Amount]]+TBL_Employees[[#This Row],[Annual Salary]]</f>
        <v>71699</v>
      </c>
    </row>
    <row r="120" spans="1:2" x14ac:dyDescent="0.2">
      <c r="A120" s="10">
        <f>YEAR(TBL_Employees[[#This Row],[Hire Date]])</f>
        <v>2021</v>
      </c>
      <c r="B120" s="11">
        <f>TBL_Employees[[#This Row],[Bonus Amount]]+TBL_Employees[[#This Row],[Annual Salary]]</f>
        <v>94430</v>
      </c>
    </row>
    <row r="121" spans="1:2" x14ac:dyDescent="0.2">
      <c r="A121" s="10">
        <f>YEAR(TBL_Employees[[#This Row],[Hire Date]])</f>
        <v>2010</v>
      </c>
      <c r="B121" s="11">
        <f>TBL_Employees[[#This Row],[Bonus Amount]]+TBL_Employees[[#This Row],[Annual Salary]]</f>
        <v>110749.28</v>
      </c>
    </row>
    <row r="122" spans="1:2" x14ac:dyDescent="0.2">
      <c r="A122" s="10">
        <f>YEAR(TBL_Employees[[#This Row],[Hire Date]])</f>
        <v>2005</v>
      </c>
      <c r="B122" s="11">
        <f>TBL_Employees[[#This Row],[Bonus Amount]]+TBL_Employees[[#This Row],[Annual Salary]]</f>
        <v>92771</v>
      </c>
    </row>
    <row r="123" spans="1:2" x14ac:dyDescent="0.2">
      <c r="A123" s="10">
        <f>YEAR(TBL_Employees[[#This Row],[Hire Date]])</f>
        <v>2006</v>
      </c>
      <c r="B123" s="11">
        <f>TBL_Employees[[#This Row],[Bonus Amount]]+TBL_Employees[[#This Row],[Annual Salary]]</f>
        <v>71531</v>
      </c>
    </row>
    <row r="124" spans="1:2" x14ac:dyDescent="0.2">
      <c r="A124" s="10">
        <f>YEAR(TBL_Employees[[#This Row],[Hire Date]])</f>
        <v>2019</v>
      </c>
      <c r="B124" s="11">
        <f>TBL_Employees[[#This Row],[Bonus Amount]]+TBL_Employees[[#This Row],[Annual Salary]]</f>
        <v>90304</v>
      </c>
    </row>
    <row r="125" spans="1:2" x14ac:dyDescent="0.2">
      <c r="A125" s="10">
        <f>YEAR(TBL_Employees[[#This Row],[Hire Date]])</f>
        <v>2011</v>
      </c>
      <c r="B125" s="11">
        <f>TBL_Employees[[#This Row],[Bonus Amount]]+TBL_Employees[[#This Row],[Annual Salary]]</f>
        <v>115393.3</v>
      </c>
    </row>
    <row r="126" spans="1:2" x14ac:dyDescent="0.2">
      <c r="A126" s="10">
        <f>YEAR(TBL_Employees[[#This Row],[Hire Date]])</f>
        <v>2019</v>
      </c>
      <c r="B126" s="11">
        <f>TBL_Employees[[#This Row],[Bonus Amount]]+TBL_Employees[[#This Row],[Annual Salary]]</f>
        <v>55859</v>
      </c>
    </row>
    <row r="127" spans="1:2" x14ac:dyDescent="0.2">
      <c r="A127" s="10">
        <f>YEAR(TBL_Employees[[#This Row],[Hire Date]])</f>
        <v>2006</v>
      </c>
      <c r="B127" s="11">
        <f>TBL_Employees[[#This Row],[Bonus Amount]]+TBL_Employees[[#This Row],[Annual Salary]]</f>
        <v>79785</v>
      </c>
    </row>
    <row r="128" spans="1:2" x14ac:dyDescent="0.2">
      <c r="A128" s="10">
        <f>YEAR(TBL_Employees[[#This Row],[Hire Date]])</f>
        <v>2007</v>
      </c>
      <c r="B128" s="11">
        <f>TBL_Employees[[#This Row],[Bonus Amount]]+TBL_Employees[[#This Row],[Annual Salary]]</f>
        <v>99017</v>
      </c>
    </row>
    <row r="129" spans="1:2" x14ac:dyDescent="0.2">
      <c r="A129" s="10">
        <f>YEAR(TBL_Employees[[#This Row],[Hire Date]])</f>
        <v>1992</v>
      </c>
      <c r="B129" s="11">
        <f>TBL_Employees[[#This Row],[Bonus Amount]]+TBL_Employees[[#This Row],[Annual Salary]]</f>
        <v>53809</v>
      </c>
    </row>
    <row r="130" spans="1:2" x14ac:dyDescent="0.2">
      <c r="A130" s="10">
        <f>YEAR(TBL_Employees[[#This Row],[Hire Date]])</f>
        <v>2020</v>
      </c>
      <c r="B130" s="11">
        <f>TBL_Employees[[#This Row],[Bonus Amount]]+TBL_Employees[[#This Row],[Annual Salary]]</f>
        <v>71864</v>
      </c>
    </row>
    <row r="131" spans="1:2" x14ac:dyDescent="0.2">
      <c r="A131" s="10">
        <f>YEAR(TBL_Employees[[#This Row],[Hire Date]])</f>
        <v>2011</v>
      </c>
      <c r="B131" s="11">
        <f>TBL_Employees[[#This Row],[Bonus Amount]]+TBL_Employees[[#This Row],[Annual Salary]]</f>
        <v>299992.14</v>
      </c>
    </row>
    <row r="132" spans="1:2" x14ac:dyDescent="0.2">
      <c r="A132" s="10">
        <f>YEAR(TBL_Employees[[#This Row],[Hire Date]])</f>
        <v>2014</v>
      </c>
      <c r="B132" s="11">
        <f>TBL_Employees[[#This Row],[Bonus Amount]]+TBL_Employees[[#This Row],[Annual Salary]]</f>
        <v>144462.07999999999</v>
      </c>
    </row>
    <row r="133" spans="1:2" x14ac:dyDescent="0.2">
      <c r="A133" s="10">
        <f>YEAR(TBL_Employees[[#This Row],[Hire Date]])</f>
        <v>1999</v>
      </c>
      <c r="B133" s="11">
        <f>TBL_Employees[[#This Row],[Bonus Amount]]+TBL_Employees[[#This Row],[Annual Salary]]</f>
        <v>96997</v>
      </c>
    </row>
    <row r="134" spans="1:2" x14ac:dyDescent="0.2">
      <c r="A134" s="10">
        <f>YEAR(TBL_Employees[[#This Row],[Hire Date]])</f>
        <v>2018</v>
      </c>
      <c r="B134" s="11">
        <f>TBL_Employees[[#This Row],[Bonus Amount]]+TBL_Employees[[#This Row],[Annual Salary]]</f>
        <v>225656.32000000001</v>
      </c>
    </row>
    <row r="135" spans="1:2" x14ac:dyDescent="0.2">
      <c r="A135" s="10">
        <f>YEAR(TBL_Employees[[#This Row],[Hire Date]])</f>
        <v>2021</v>
      </c>
      <c r="B135" s="11">
        <f>TBL_Employees[[#This Row],[Bonus Amount]]+TBL_Employees[[#This Row],[Annual Salary]]</f>
        <v>48340</v>
      </c>
    </row>
    <row r="136" spans="1:2" x14ac:dyDescent="0.2">
      <c r="A136" s="10">
        <f>YEAR(TBL_Employees[[#This Row],[Hire Date]])</f>
        <v>2017</v>
      </c>
      <c r="B136" s="11">
        <f>TBL_Employees[[#This Row],[Bonus Amount]]+TBL_Employees[[#This Row],[Annual Salary]]</f>
        <v>336683.2</v>
      </c>
    </row>
    <row r="137" spans="1:2" x14ac:dyDescent="0.2">
      <c r="A137" s="10">
        <f>YEAR(TBL_Employees[[#This Row],[Hire Date]])</f>
        <v>2011</v>
      </c>
      <c r="B137" s="11">
        <f>TBL_Employees[[#This Row],[Bonus Amount]]+TBL_Employees[[#This Row],[Annual Salary]]</f>
        <v>97339</v>
      </c>
    </row>
    <row r="138" spans="1:2" x14ac:dyDescent="0.2">
      <c r="A138" s="10">
        <f>YEAR(TBL_Employees[[#This Row],[Hire Date]])</f>
        <v>2003</v>
      </c>
      <c r="B138" s="11">
        <f>TBL_Employees[[#This Row],[Bonus Amount]]+TBL_Employees[[#This Row],[Annual Salary]]</f>
        <v>289468.67</v>
      </c>
    </row>
    <row r="139" spans="1:2" x14ac:dyDescent="0.2">
      <c r="A139" s="10">
        <f>YEAR(TBL_Employees[[#This Row],[Hire Date]])</f>
        <v>2011</v>
      </c>
      <c r="B139" s="11">
        <f>TBL_Employees[[#This Row],[Bonus Amount]]+TBL_Employees[[#This Row],[Annual Salary]]</f>
        <v>324357.8</v>
      </c>
    </row>
    <row r="140" spans="1:2" x14ac:dyDescent="0.2">
      <c r="A140" s="10">
        <f>YEAR(TBL_Employees[[#This Row],[Hire Date]])</f>
        <v>2002</v>
      </c>
      <c r="B140" s="11">
        <f>TBL_Employees[[#This Row],[Bonus Amount]]+TBL_Employees[[#This Row],[Annual Salary]]</f>
        <v>80950</v>
      </c>
    </row>
    <row r="141" spans="1:2" x14ac:dyDescent="0.2">
      <c r="A141" s="10">
        <f>YEAR(TBL_Employees[[#This Row],[Hire Date]])</f>
        <v>2021</v>
      </c>
      <c r="B141" s="11">
        <f>TBL_Employees[[#This Row],[Bonus Amount]]+TBL_Employees[[#This Row],[Annual Salary]]</f>
        <v>86538</v>
      </c>
    </row>
    <row r="142" spans="1:2" x14ac:dyDescent="0.2">
      <c r="A142" s="10">
        <f>YEAR(TBL_Employees[[#This Row],[Hire Date]])</f>
        <v>2019</v>
      </c>
      <c r="B142" s="11">
        <f>TBL_Employees[[#This Row],[Bonus Amount]]+TBL_Employees[[#This Row],[Annual Salary]]</f>
        <v>70992</v>
      </c>
    </row>
    <row r="143" spans="1:2" x14ac:dyDescent="0.2">
      <c r="A143" s="10">
        <f>YEAR(TBL_Employees[[#This Row],[Hire Date]])</f>
        <v>2015</v>
      </c>
      <c r="B143" s="11">
        <f>TBL_Employees[[#This Row],[Bonus Amount]]+TBL_Employees[[#This Row],[Annual Salary]]</f>
        <v>266908.2</v>
      </c>
    </row>
    <row r="144" spans="1:2" x14ac:dyDescent="0.2">
      <c r="A144" s="10">
        <f>YEAR(TBL_Employees[[#This Row],[Hire Date]])</f>
        <v>2017</v>
      </c>
      <c r="B144" s="11">
        <f>TBL_Employees[[#This Row],[Bonus Amount]]+TBL_Employees[[#This Row],[Annual Salary]]</f>
        <v>261944.83000000002</v>
      </c>
    </row>
    <row r="145" spans="1:2" x14ac:dyDescent="0.2">
      <c r="A145" s="10">
        <f>YEAR(TBL_Employees[[#This Row],[Hire Date]])</f>
        <v>2005</v>
      </c>
      <c r="B145" s="11">
        <f>TBL_Employees[[#This Row],[Bonus Amount]]+TBL_Employees[[#This Row],[Annual Salary]]</f>
        <v>67686</v>
      </c>
    </row>
    <row r="146" spans="1:2" x14ac:dyDescent="0.2">
      <c r="A146" s="10">
        <f>YEAR(TBL_Employees[[#This Row],[Hire Date]])</f>
        <v>2008</v>
      </c>
      <c r="B146" s="11">
        <f>TBL_Employees[[#This Row],[Bonus Amount]]+TBL_Employees[[#This Row],[Annual Salary]]</f>
        <v>86431</v>
      </c>
    </row>
    <row r="147" spans="1:2" x14ac:dyDescent="0.2">
      <c r="A147" s="10">
        <f>YEAR(TBL_Employees[[#This Row],[Hire Date]])</f>
        <v>1995</v>
      </c>
      <c r="B147" s="11">
        <f>TBL_Employees[[#This Row],[Bonus Amount]]+TBL_Employees[[#This Row],[Annual Salary]]</f>
        <v>136010.88</v>
      </c>
    </row>
    <row r="148" spans="1:2" x14ac:dyDescent="0.2">
      <c r="A148" s="10">
        <f>YEAR(TBL_Employees[[#This Row],[Hire Date]])</f>
        <v>2013</v>
      </c>
      <c r="B148" s="11">
        <f>TBL_Employees[[#This Row],[Bonus Amount]]+TBL_Employees[[#This Row],[Annual Salary]]</f>
        <v>170671.68</v>
      </c>
    </row>
    <row r="149" spans="1:2" x14ac:dyDescent="0.2">
      <c r="A149" s="10">
        <f>YEAR(TBL_Employees[[#This Row],[Hire Date]])</f>
        <v>2021</v>
      </c>
      <c r="B149" s="11">
        <f>TBL_Employees[[#This Row],[Bonus Amount]]+TBL_Employees[[#This Row],[Annual Salary]]</f>
        <v>88758</v>
      </c>
    </row>
    <row r="150" spans="1:2" x14ac:dyDescent="0.2">
      <c r="A150" s="10">
        <f>YEAR(TBL_Employees[[#This Row],[Hire Date]])</f>
        <v>2013</v>
      </c>
      <c r="B150" s="11">
        <f>TBL_Employees[[#This Row],[Bonus Amount]]+TBL_Employees[[#This Row],[Annual Salary]]</f>
        <v>83639</v>
      </c>
    </row>
    <row r="151" spans="1:2" x14ac:dyDescent="0.2">
      <c r="A151" s="10">
        <f>YEAR(TBL_Employees[[#This Row],[Hire Date]])</f>
        <v>1998</v>
      </c>
      <c r="B151" s="11">
        <f>TBL_Employees[[#This Row],[Bonus Amount]]+TBL_Employees[[#This Row],[Annual Salary]]</f>
        <v>68268</v>
      </c>
    </row>
    <row r="152" spans="1:2" x14ac:dyDescent="0.2">
      <c r="A152" s="10">
        <f>YEAR(TBL_Employees[[#This Row],[Hire Date]])</f>
        <v>2002</v>
      </c>
      <c r="B152" s="11">
        <f>TBL_Employees[[#This Row],[Bonus Amount]]+TBL_Employees[[#This Row],[Annual Salary]]</f>
        <v>75819</v>
      </c>
    </row>
    <row r="153" spans="1:2" x14ac:dyDescent="0.2">
      <c r="A153" s="10">
        <f>YEAR(TBL_Employees[[#This Row],[Hire Date]])</f>
        <v>1996</v>
      </c>
      <c r="B153" s="11">
        <f>TBL_Employees[[#This Row],[Bonus Amount]]+TBL_Employees[[#This Row],[Annual Salary]]</f>
        <v>86658</v>
      </c>
    </row>
    <row r="154" spans="1:2" x14ac:dyDescent="0.2">
      <c r="A154" s="10">
        <f>YEAR(TBL_Employees[[#This Row],[Hire Date]])</f>
        <v>2014</v>
      </c>
      <c r="B154" s="11">
        <f>TBL_Employees[[#This Row],[Bonus Amount]]+TBL_Employees[[#This Row],[Annual Salary]]</f>
        <v>74552</v>
      </c>
    </row>
    <row r="155" spans="1:2" x14ac:dyDescent="0.2">
      <c r="A155" s="10">
        <f>YEAR(TBL_Employees[[#This Row],[Hire Date]])</f>
        <v>2009</v>
      </c>
      <c r="B155" s="11">
        <f>TBL_Employees[[#This Row],[Bonus Amount]]+TBL_Employees[[#This Row],[Annual Salary]]</f>
        <v>82839</v>
      </c>
    </row>
    <row r="156" spans="1:2" x14ac:dyDescent="0.2">
      <c r="A156" s="10">
        <f>YEAR(TBL_Employees[[#This Row],[Hire Date]])</f>
        <v>2021</v>
      </c>
      <c r="B156" s="11">
        <f>TBL_Employees[[#This Row],[Bonus Amount]]+TBL_Employees[[#This Row],[Annual Salary]]</f>
        <v>64475</v>
      </c>
    </row>
    <row r="157" spans="1:2" x14ac:dyDescent="0.2">
      <c r="A157" s="10">
        <f>YEAR(TBL_Employees[[#This Row],[Hire Date]])</f>
        <v>2020</v>
      </c>
      <c r="B157" s="11">
        <f>TBL_Employees[[#This Row],[Bonus Amount]]+TBL_Employees[[#This Row],[Annual Salary]]</f>
        <v>69453</v>
      </c>
    </row>
    <row r="158" spans="1:2" x14ac:dyDescent="0.2">
      <c r="A158" s="10">
        <f>YEAR(TBL_Employees[[#This Row],[Hire Date]])</f>
        <v>2014</v>
      </c>
      <c r="B158" s="11">
        <f>TBL_Employees[[#This Row],[Bonus Amount]]+TBL_Employees[[#This Row],[Annual Salary]]</f>
        <v>139862.79999999999</v>
      </c>
    </row>
    <row r="159" spans="1:2" x14ac:dyDescent="0.2">
      <c r="A159" s="10">
        <f>YEAR(TBL_Employees[[#This Row],[Hire Date]])</f>
        <v>2018</v>
      </c>
      <c r="B159" s="11">
        <f>TBL_Employees[[#This Row],[Bonus Amount]]+TBL_Employees[[#This Row],[Annual Salary]]</f>
        <v>253036.49</v>
      </c>
    </row>
    <row r="160" spans="1:2" x14ac:dyDescent="0.2">
      <c r="A160" s="10">
        <f>YEAR(TBL_Employees[[#This Row],[Hire Date]])</f>
        <v>2000</v>
      </c>
      <c r="B160" s="11">
        <f>TBL_Employees[[#This Row],[Bonus Amount]]+TBL_Employees[[#This Row],[Annual Salary]]</f>
        <v>121587.9</v>
      </c>
    </row>
    <row r="161" spans="1:2" x14ac:dyDescent="0.2">
      <c r="A161" s="10">
        <f>YEAR(TBL_Employees[[#This Row],[Hire Date]])</f>
        <v>1994</v>
      </c>
      <c r="B161" s="11">
        <f>TBL_Employees[[#This Row],[Bonus Amount]]+TBL_Employees[[#This Row],[Annual Salary]]</f>
        <v>93102</v>
      </c>
    </row>
    <row r="162" spans="1:2" x14ac:dyDescent="0.2">
      <c r="A162" s="10">
        <f>YEAR(TBL_Employees[[#This Row],[Hire Date]])</f>
        <v>2017</v>
      </c>
      <c r="B162" s="11">
        <f>TBL_Employees[[#This Row],[Bonus Amount]]+TBL_Employees[[#This Row],[Annual Salary]]</f>
        <v>126562.1</v>
      </c>
    </row>
    <row r="163" spans="1:2" x14ac:dyDescent="0.2">
      <c r="A163" s="10">
        <f>YEAR(TBL_Employees[[#This Row],[Hire Date]])</f>
        <v>2021</v>
      </c>
      <c r="B163" s="11">
        <f>TBL_Employees[[#This Row],[Bonus Amount]]+TBL_Employees[[#This Row],[Annual Salary]]</f>
        <v>95786</v>
      </c>
    </row>
    <row r="164" spans="1:2" x14ac:dyDescent="0.2">
      <c r="A164" s="10">
        <f>YEAR(TBL_Employees[[#This Row],[Hire Date]])</f>
        <v>2017</v>
      </c>
      <c r="B164" s="11">
        <f>TBL_Employees[[#This Row],[Bonus Amount]]+TBL_Employees[[#This Row],[Annual Salary]]</f>
        <v>90855</v>
      </c>
    </row>
    <row r="165" spans="1:2" x14ac:dyDescent="0.2">
      <c r="A165" s="10">
        <f>YEAR(TBL_Employees[[#This Row],[Hire Date]])</f>
        <v>1999</v>
      </c>
      <c r="B165" s="11">
        <f>TBL_Employees[[#This Row],[Bonus Amount]]+TBL_Employees[[#This Row],[Annual Salary]]</f>
        <v>92897</v>
      </c>
    </row>
    <row r="166" spans="1:2" x14ac:dyDescent="0.2">
      <c r="A166" s="10">
        <f>YEAR(TBL_Employees[[#This Row],[Hire Date]])</f>
        <v>2009</v>
      </c>
      <c r="B166" s="11">
        <f>TBL_Employees[[#This Row],[Bonus Amount]]+TBL_Employees[[#This Row],[Annual Salary]]</f>
        <v>318223.89</v>
      </c>
    </row>
    <row r="167" spans="1:2" x14ac:dyDescent="0.2">
      <c r="A167" s="10">
        <f>YEAR(TBL_Employees[[#This Row],[Hire Date]])</f>
        <v>2018</v>
      </c>
      <c r="B167" s="11">
        <f>TBL_Employees[[#This Row],[Bonus Amount]]+TBL_Employees[[#This Row],[Annual Salary]]</f>
        <v>237834.72</v>
      </c>
    </row>
    <row r="168" spans="1:2" x14ac:dyDescent="0.2">
      <c r="A168" s="10">
        <f>YEAR(TBL_Employees[[#This Row],[Hire Date]])</f>
        <v>2021</v>
      </c>
      <c r="B168" s="11">
        <f>TBL_Employees[[#This Row],[Bonus Amount]]+TBL_Employees[[#This Row],[Annual Salary]]</f>
        <v>166467.1</v>
      </c>
    </row>
    <row r="169" spans="1:2" x14ac:dyDescent="0.2">
      <c r="A169" s="10">
        <f>YEAR(TBL_Employees[[#This Row],[Hire Date]])</f>
        <v>2016</v>
      </c>
      <c r="B169" s="11">
        <f>TBL_Employees[[#This Row],[Bonus Amount]]+TBL_Employees[[#This Row],[Annual Salary]]</f>
        <v>89458</v>
      </c>
    </row>
    <row r="170" spans="1:2" x14ac:dyDescent="0.2">
      <c r="A170" s="10">
        <f>YEAR(TBL_Employees[[#This Row],[Hire Date]])</f>
        <v>2014</v>
      </c>
      <c r="B170" s="11">
        <f>TBL_Employees[[#This Row],[Bonus Amount]]+TBL_Employees[[#This Row],[Annual Salary]]</f>
        <v>267141</v>
      </c>
    </row>
    <row r="171" spans="1:2" x14ac:dyDescent="0.2">
      <c r="A171" s="10">
        <f>YEAR(TBL_Employees[[#This Row],[Hire Date]])</f>
        <v>1999</v>
      </c>
      <c r="B171" s="11">
        <f>TBL_Employees[[#This Row],[Bonus Amount]]+TBL_Employees[[#This Row],[Annual Salary]]</f>
        <v>157314.29999999999</v>
      </c>
    </row>
    <row r="172" spans="1:2" x14ac:dyDescent="0.2">
      <c r="A172" s="10">
        <f>YEAR(TBL_Employees[[#This Row],[Hire Date]])</f>
        <v>2007</v>
      </c>
      <c r="B172" s="11">
        <f>TBL_Employees[[#This Row],[Bonus Amount]]+TBL_Employees[[#This Row],[Annual Salary]]</f>
        <v>93840</v>
      </c>
    </row>
    <row r="173" spans="1:2" x14ac:dyDescent="0.2">
      <c r="A173" s="10">
        <f>YEAR(TBL_Employees[[#This Row],[Hire Date]])</f>
        <v>2021</v>
      </c>
      <c r="B173" s="11">
        <f>TBL_Employees[[#This Row],[Bonus Amount]]+TBL_Employees[[#This Row],[Annual Salary]]</f>
        <v>94790</v>
      </c>
    </row>
    <row r="174" spans="1:2" x14ac:dyDescent="0.2">
      <c r="A174" s="10">
        <f>YEAR(TBL_Employees[[#This Row],[Hire Date]])</f>
        <v>2014</v>
      </c>
      <c r="B174" s="11">
        <f>TBL_Employees[[#This Row],[Bonus Amount]]+TBL_Employees[[#This Row],[Annual Salary]]</f>
        <v>274340.13</v>
      </c>
    </row>
    <row r="175" spans="1:2" x14ac:dyDescent="0.2">
      <c r="A175" s="10">
        <f>YEAR(TBL_Employees[[#This Row],[Hire Date]])</f>
        <v>2018</v>
      </c>
      <c r="B175" s="11">
        <f>TBL_Employees[[#This Row],[Bonus Amount]]+TBL_Employees[[#This Row],[Annual Salary]]</f>
        <v>210657.37</v>
      </c>
    </row>
    <row r="176" spans="1:2" x14ac:dyDescent="0.2">
      <c r="A176" s="10">
        <f>YEAR(TBL_Employees[[#This Row],[Hire Date]])</f>
        <v>2006</v>
      </c>
      <c r="B176" s="11">
        <f>TBL_Employees[[#This Row],[Bonus Amount]]+TBL_Employees[[#This Row],[Annual Salary]]</f>
        <v>132140.79999999999</v>
      </c>
    </row>
    <row r="177" spans="1:2" x14ac:dyDescent="0.2">
      <c r="A177" s="10">
        <f>YEAR(TBL_Employees[[#This Row],[Hire Date]])</f>
        <v>2007</v>
      </c>
      <c r="B177" s="11">
        <f>TBL_Employees[[#This Row],[Bonus Amount]]+TBL_Employees[[#This Row],[Annual Salary]]</f>
        <v>136193.4</v>
      </c>
    </row>
    <row r="178" spans="1:2" x14ac:dyDescent="0.2">
      <c r="A178" s="10">
        <f>YEAR(TBL_Employees[[#This Row],[Hire Date]])</f>
        <v>1994</v>
      </c>
      <c r="B178" s="11">
        <f>TBL_Employees[[#This Row],[Bonus Amount]]+TBL_Employees[[#This Row],[Annual Salary]]</f>
        <v>112497</v>
      </c>
    </row>
    <row r="179" spans="1:2" x14ac:dyDescent="0.2">
      <c r="A179" s="10">
        <f>YEAR(TBL_Employees[[#This Row],[Hire Date]])</f>
        <v>2005</v>
      </c>
      <c r="B179" s="11">
        <f>TBL_Employees[[#This Row],[Bonus Amount]]+TBL_Employees[[#This Row],[Annual Salary]]</f>
        <v>327088.66000000003</v>
      </c>
    </row>
    <row r="180" spans="1:2" x14ac:dyDescent="0.2">
      <c r="A180" s="10">
        <f>YEAR(TBL_Employees[[#This Row],[Hire Date]])</f>
        <v>2002</v>
      </c>
      <c r="B180" s="11">
        <f>TBL_Employees[[#This Row],[Bonus Amount]]+TBL_Employees[[#This Row],[Annual Salary]]</f>
        <v>50475</v>
      </c>
    </row>
    <row r="181" spans="1:2" x14ac:dyDescent="0.2">
      <c r="A181" s="10">
        <f>YEAR(TBL_Employees[[#This Row],[Hire Date]])</f>
        <v>2020</v>
      </c>
      <c r="B181" s="11">
        <f>TBL_Employees[[#This Row],[Bonus Amount]]+TBL_Employees[[#This Row],[Annual Salary]]</f>
        <v>108106.92</v>
      </c>
    </row>
    <row r="182" spans="1:2" x14ac:dyDescent="0.2">
      <c r="A182" s="10">
        <f>YEAR(TBL_Employees[[#This Row],[Hire Date]])</f>
        <v>2016</v>
      </c>
      <c r="B182" s="11">
        <f>TBL_Employees[[#This Row],[Bonus Amount]]+TBL_Employees[[#This Row],[Annual Salary]]</f>
        <v>41673</v>
      </c>
    </row>
    <row r="183" spans="1:2" x14ac:dyDescent="0.2">
      <c r="A183" s="10">
        <f>YEAR(TBL_Employees[[#This Row],[Hire Date]])</f>
        <v>2017</v>
      </c>
      <c r="B183" s="11">
        <f>TBL_Employees[[#This Row],[Bonus Amount]]+TBL_Employees[[#This Row],[Annual Salary]]</f>
        <v>70996</v>
      </c>
    </row>
    <row r="184" spans="1:2" x14ac:dyDescent="0.2">
      <c r="A184" s="10">
        <f>YEAR(TBL_Employees[[#This Row],[Hire Date]])</f>
        <v>2004</v>
      </c>
      <c r="B184" s="11">
        <f>TBL_Employees[[#This Row],[Bonus Amount]]+TBL_Employees[[#This Row],[Annual Salary]]</f>
        <v>40752</v>
      </c>
    </row>
    <row r="185" spans="1:2" x14ac:dyDescent="0.2">
      <c r="A185" s="10">
        <f>YEAR(TBL_Employees[[#This Row],[Hire Date]])</f>
        <v>2001</v>
      </c>
      <c r="B185" s="11">
        <f>TBL_Employees[[#This Row],[Bonus Amount]]+TBL_Employees[[#This Row],[Annual Salary]]</f>
        <v>97537</v>
      </c>
    </row>
    <row r="186" spans="1:2" x14ac:dyDescent="0.2">
      <c r="A186" s="10">
        <f>YEAR(TBL_Employees[[#This Row],[Hire Date]])</f>
        <v>2020</v>
      </c>
      <c r="B186" s="11">
        <f>TBL_Employees[[#This Row],[Bonus Amount]]+TBL_Employees[[#This Row],[Annual Salary]]</f>
        <v>96567</v>
      </c>
    </row>
    <row r="187" spans="1:2" x14ac:dyDescent="0.2">
      <c r="A187" s="10">
        <f>YEAR(TBL_Employees[[#This Row],[Hire Date]])</f>
        <v>1999</v>
      </c>
      <c r="B187" s="11">
        <f>TBL_Employees[[#This Row],[Bonus Amount]]+TBL_Employees[[#This Row],[Annual Salary]]</f>
        <v>49404</v>
      </c>
    </row>
    <row r="188" spans="1:2" x14ac:dyDescent="0.2">
      <c r="A188" s="10">
        <f>YEAR(TBL_Employees[[#This Row],[Hire Date]])</f>
        <v>2019</v>
      </c>
      <c r="B188" s="11">
        <f>TBL_Employees[[#This Row],[Bonus Amount]]+TBL_Employees[[#This Row],[Annual Salary]]</f>
        <v>66819</v>
      </c>
    </row>
    <row r="189" spans="1:2" x14ac:dyDescent="0.2">
      <c r="A189" s="10">
        <f>YEAR(TBL_Employees[[#This Row],[Hire Date]])</f>
        <v>2016</v>
      </c>
      <c r="B189" s="11">
        <f>TBL_Employees[[#This Row],[Bonus Amount]]+TBL_Employees[[#This Row],[Annual Salary]]</f>
        <v>50784</v>
      </c>
    </row>
    <row r="190" spans="1:2" x14ac:dyDescent="0.2">
      <c r="A190" s="10">
        <f>YEAR(TBL_Employees[[#This Row],[Hire Date]])</f>
        <v>2019</v>
      </c>
      <c r="B190" s="11">
        <f>TBL_Employees[[#This Row],[Bonus Amount]]+TBL_Employees[[#This Row],[Annual Salary]]</f>
        <v>144702.20000000001</v>
      </c>
    </row>
    <row r="191" spans="1:2" x14ac:dyDescent="0.2">
      <c r="A191" s="10">
        <f>YEAR(TBL_Employees[[#This Row],[Hire Date]])</f>
        <v>2017</v>
      </c>
      <c r="B191" s="11">
        <f>TBL_Employees[[#This Row],[Bonus Amount]]+TBL_Employees[[#This Row],[Annual Salary]]</f>
        <v>92610</v>
      </c>
    </row>
    <row r="192" spans="1:2" x14ac:dyDescent="0.2">
      <c r="A192" s="10">
        <f>YEAR(TBL_Employees[[#This Row],[Hire Date]])</f>
        <v>2003</v>
      </c>
      <c r="B192" s="11">
        <f>TBL_Employees[[#This Row],[Bonus Amount]]+TBL_Employees[[#This Row],[Annual Salary]]</f>
        <v>139447.65</v>
      </c>
    </row>
    <row r="193" spans="1:2" x14ac:dyDescent="0.2">
      <c r="A193" s="10">
        <f>YEAR(TBL_Employees[[#This Row],[Hire Date]])</f>
        <v>2004</v>
      </c>
      <c r="B193" s="11">
        <f>TBL_Employees[[#This Row],[Bonus Amount]]+TBL_Employees[[#This Row],[Annual Salary]]</f>
        <v>73004</v>
      </c>
    </row>
    <row r="194" spans="1:2" x14ac:dyDescent="0.2">
      <c r="A194" s="10">
        <f>YEAR(TBL_Employees[[#This Row],[Hire Date]])</f>
        <v>1999</v>
      </c>
      <c r="B194" s="11">
        <f>TBL_Employees[[#This Row],[Bonus Amount]]+TBL_Employees[[#This Row],[Annual Salary]]</f>
        <v>104567.1</v>
      </c>
    </row>
    <row r="195" spans="1:2" x14ac:dyDescent="0.2">
      <c r="A195" s="10">
        <f>YEAR(TBL_Employees[[#This Row],[Hire Date]])</f>
        <v>1998</v>
      </c>
      <c r="B195" s="11">
        <f>TBL_Employees[[#This Row],[Bonus Amount]]+TBL_Employees[[#This Row],[Annual Salary]]</f>
        <v>209081.60000000001</v>
      </c>
    </row>
    <row r="196" spans="1:2" x14ac:dyDescent="0.2">
      <c r="A196" s="10">
        <f>YEAR(TBL_Employees[[#This Row],[Hire Date]])</f>
        <v>2010</v>
      </c>
      <c r="B196" s="11">
        <f>TBL_Employees[[#This Row],[Bonus Amount]]+TBL_Employees[[#This Row],[Annual Salary]]</f>
        <v>64417</v>
      </c>
    </row>
    <row r="197" spans="1:2" x14ac:dyDescent="0.2">
      <c r="A197" s="10">
        <f>YEAR(TBL_Employees[[#This Row],[Hire Date]])</f>
        <v>2021</v>
      </c>
      <c r="B197" s="11">
        <f>TBL_Employees[[#This Row],[Bonus Amount]]+TBL_Employees[[#This Row],[Annual Salary]]</f>
        <v>135195.57999999999</v>
      </c>
    </row>
    <row r="198" spans="1:2" x14ac:dyDescent="0.2">
      <c r="A198" s="10">
        <f>YEAR(TBL_Employees[[#This Row],[Hire Date]])</f>
        <v>2018</v>
      </c>
      <c r="B198" s="11">
        <f>TBL_Employees[[#This Row],[Bonus Amount]]+TBL_Employees[[#This Row],[Annual Salary]]</f>
        <v>56154</v>
      </c>
    </row>
    <row r="199" spans="1:2" x14ac:dyDescent="0.2">
      <c r="A199" s="10">
        <f>YEAR(TBL_Employees[[#This Row],[Hire Date]])</f>
        <v>2014</v>
      </c>
      <c r="B199" s="11">
        <f>TBL_Employees[[#This Row],[Bonus Amount]]+TBL_Employees[[#This Row],[Annual Salary]]</f>
        <v>284089</v>
      </c>
    </row>
    <row r="200" spans="1:2" x14ac:dyDescent="0.2">
      <c r="A200" s="10">
        <f>YEAR(TBL_Employees[[#This Row],[Hire Date]])</f>
        <v>2019</v>
      </c>
      <c r="B200" s="11">
        <f>TBL_Employees[[#This Row],[Bonus Amount]]+TBL_Employees[[#This Row],[Annual Salary]]</f>
        <v>91954</v>
      </c>
    </row>
    <row r="201" spans="1:2" x14ac:dyDescent="0.2">
      <c r="A201" s="10">
        <f>YEAR(TBL_Employees[[#This Row],[Hire Date]])</f>
        <v>2016</v>
      </c>
      <c r="B201" s="11">
        <f>TBL_Employees[[#This Row],[Bonus Amount]]+TBL_Employees[[#This Row],[Annual Salary]]</f>
        <v>292006.44</v>
      </c>
    </row>
    <row r="202" spans="1:2" x14ac:dyDescent="0.2">
      <c r="A202" s="10">
        <f>YEAR(TBL_Employees[[#This Row],[Hire Date]])</f>
        <v>2017</v>
      </c>
      <c r="B202" s="11">
        <f>TBL_Employees[[#This Row],[Bonus Amount]]+TBL_Employees[[#This Row],[Annual Salary]]</f>
        <v>87536</v>
      </c>
    </row>
    <row r="203" spans="1:2" x14ac:dyDescent="0.2">
      <c r="A203" s="10">
        <f>YEAR(TBL_Employees[[#This Row],[Hire Date]])</f>
        <v>2015</v>
      </c>
      <c r="B203" s="11">
        <f>TBL_Employees[[#This Row],[Bonus Amount]]+TBL_Employees[[#This Row],[Annual Salary]]</f>
        <v>41429</v>
      </c>
    </row>
    <row r="204" spans="1:2" x14ac:dyDescent="0.2">
      <c r="A204" s="10">
        <f>YEAR(TBL_Employees[[#This Row],[Hire Date]])</f>
        <v>2011</v>
      </c>
      <c r="B204" s="11">
        <f>TBL_Employees[[#This Row],[Bonus Amount]]+TBL_Employees[[#This Row],[Annual Salary]]</f>
        <v>341219.98</v>
      </c>
    </row>
    <row r="205" spans="1:2" x14ac:dyDescent="0.2">
      <c r="A205" s="10">
        <f>YEAR(TBL_Employees[[#This Row],[Hire Date]])</f>
        <v>2020</v>
      </c>
      <c r="B205" s="11">
        <f>TBL_Employees[[#This Row],[Bonus Amount]]+TBL_Employees[[#This Row],[Annual Salary]]</f>
        <v>71359</v>
      </c>
    </row>
    <row r="206" spans="1:2" x14ac:dyDescent="0.2">
      <c r="A206" s="10">
        <f>YEAR(TBL_Employees[[#This Row],[Hire Date]])</f>
        <v>2014</v>
      </c>
      <c r="B206" s="11">
        <f>TBL_Employees[[#This Row],[Bonus Amount]]+TBL_Employees[[#This Row],[Annual Salary]]</f>
        <v>223456.41999999998</v>
      </c>
    </row>
    <row r="207" spans="1:2" x14ac:dyDescent="0.2">
      <c r="A207" s="10">
        <f>YEAR(TBL_Employees[[#This Row],[Hire Date]])</f>
        <v>1993</v>
      </c>
      <c r="B207" s="11">
        <f>TBL_Employees[[#This Row],[Bonus Amount]]+TBL_Employees[[#This Row],[Annual Salary]]</f>
        <v>69260</v>
      </c>
    </row>
    <row r="208" spans="1:2" x14ac:dyDescent="0.2">
      <c r="A208" s="10">
        <f>YEAR(TBL_Employees[[#This Row],[Hire Date]])</f>
        <v>1999</v>
      </c>
      <c r="B208" s="11">
        <f>TBL_Employees[[#This Row],[Bonus Amount]]+TBL_Employees[[#This Row],[Annual Salary]]</f>
        <v>95639</v>
      </c>
    </row>
    <row r="209" spans="1:2" x14ac:dyDescent="0.2">
      <c r="A209" s="10">
        <f>YEAR(TBL_Employees[[#This Row],[Hire Date]])</f>
        <v>2004</v>
      </c>
      <c r="B209" s="11">
        <f>TBL_Employees[[#This Row],[Bonus Amount]]+TBL_Employees[[#This Row],[Annual Salary]]</f>
        <v>129106.2</v>
      </c>
    </row>
    <row r="210" spans="1:2" x14ac:dyDescent="0.2">
      <c r="A210" s="10">
        <f>YEAR(TBL_Employees[[#This Row],[Hire Date]])</f>
        <v>2021</v>
      </c>
      <c r="B210" s="11">
        <f>TBL_Employees[[#This Row],[Bonus Amount]]+TBL_Employees[[#This Row],[Annual Salary]]</f>
        <v>75119</v>
      </c>
    </row>
    <row r="211" spans="1:2" x14ac:dyDescent="0.2">
      <c r="A211" s="10">
        <f>YEAR(TBL_Employees[[#This Row],[Hire Date]])</f>
        <v>2011</v>
      </c>
      <c r="B211" s="11">
        <f>TBL_Employees[[#This Row],[Bonus Amount]]+TBL_Employees[[#This Row],[Annual Salary]]</f>
        <v>269098.2</v>
      </c>
    </row>
    <row r="212" spans="1:2" x14ac:dyDescent="0.2">
      <c r="A212" s="10">
        <f>YEAR(TBL_Employees[[#This Row],[Hire Date]])</f>
        <v>2014</v>
      </c>
      <c r="B212" s="11">
        <f>TBL_Employees[[#This Row],[Bonus Amount]]+TBL_Employees[[#This Row],[Annual Salary]]</f>
        <v>65047</v>
      </c>
    </row>
    <row r="213" spans="1:2" x14ac:dyDescent="0.2">
      <c r="A213" s="10">
        <f>YEAR(TBL_Employees[[#This Row],[Hire Date]])</f>
        <v>2017</v>
      </c>
      <c r="B213" s="11">
        <f>TBL_Employees[[#This Row],[Bonus Amount]]+TBL_Employees[[#This Row],[Annual Salary]]</f>
        <v>174124.95</v>
      </c>
    </row>
    <row r="214" spans="1:2" x14ac:dyDescent="0.2">
      <c r="A214" s="10">
        <f>YEAR(TBL_Employees[[#This Row],[Hire Date]])</f>
        <v>2003</v>
      </c>
      <c r="B214" s="11">
        <f>TBL_Employees[[#This Row],[Bonus Amount]]+TBL_Employees[[#This Row],[Annual Salary]]</f>
        <v>76906</v>
      </c>
    </row>
    <row r="215" spans="1:2" x14ac:dyDescent="0.2">
      <c r="A215" s="10">
        <f>YEAR(TBL_Employees[[#This Row],[Hire Date]])</f>
        <v>1994</v>
      </c>
      <c r="B215" s="11">
        <f>TBL_Employees[[#This Row],[Bonus Amount]]+TBL_Employees[[#This Row],[Annual Salary]]</f>
        <v>128942.1</v>
      </c>
    </row>
    <row r="216" spans="1:2" x14ac:dyDescent="0.2">
      <c r="A216" s="10">
        <f>YEAR(TBL_Employees[[#This Row],[Hire Date]])</f>
        <v>1998</v>
      </c>
      <c r="B216" s="11">
        <f>TBL_Employees[[#This Row],[Bonus Amount]]+TBL_Employees[[#This Row],[Annual Salary]]</f>
        <v>99091</v>
      </c>
    </row>
    <row r="217" spans="1:2" x14ac:dyDescent="0.2">
      <c r="A217" s="10">
        <f>YEAR(TBL_Employees[[#This Row],[Hire Date]])</f>
        <v>2008</v>
      </c>
      <c r="B217" s="11">
        <f>TBL_Employees[[#This Row],[Bonus Amount]]+TBL_Employees[[#This Row],[Annual Salary]]</f>
        <v>113987</v>
      </c>
    </row>
    <row r="218" spans="1:2" x14ac:dyDescent="0.2">
      <c r="A218" s="10">
        <f>YEAR(TBL_Employees[[#This Row],[Hire Date]])</f>
        <v>2020</v>
      </c>
      <c r="B218" s="11">
        <f>TBL_Employees[[#This Row],[Bonus Amount]]+TBL_Employees[[#This Row],[Annual Salary]]</f>
        <v>95045</v>
      </c>
    </row>
    <row r="219" spans="1:2" x14ac:dyDescent="0.2">
      <c r="A219" s="10">
        <f>YEAR(TBL_Employees[[#This Row],[Hire Date]])</f>
        <v>2017</v>
      </c>
      <c r="B219" s="11">
        <f>TBL_Employees[[#This Row],[Bonus Amount]]+TBL_Employees[[#This Row],[Annual Salary]]</f>
        <v>260849.37</v>
      </c>
    </row>
    <row r="220" spans="1:2" x14ac:dyDescent="0.2">
      <c r="A220" s="10">
        <f>YEAR(TBL_Employees[[#This Row],[Hire Date]])</f>
        <v>2013</v>
      </c>
      <c r="B220" s="11">
        <f>TBL_Employees[[#This Row],[Bonus Amount]]+TBL_Employees[[#This Row],[Annual Salary]]</f>
        <v>86061</v>
      </c>
    </row>
    <row r="221" spans="1:2" x14ac:dyDescent="0.2">
      <c r="A221" s="10">
        <f>YEAR(TBL_Employees[[#This Row],[Hire Date]])</f>
        <v>2021</v>
      </c>
      <c r="B221" s="11">
        <f>TBL_Employees[[#This Row],[Bonus Amount]]+TBL_Employees[[#This Row],[Annual Salary]]</f>
        <v>79882</v>
      </c>
    </row>
    <row r="222" spans="1:2" x14ac:dyDescent="0.2">
      <c r="A222" s="10">
        <f>YEAR(TBL_Employees[[#This Row],[Hire Date]])</f>
        <v>2018</v>
      </c>
      <c r="B222" s="11">
        <f>TBL_Employees[[#This Row],[Bonus Amount]]+TBL_Employees[[#This Row],[Annual Salary]]</f>
        <v>347386.16000000003</v>
      </c>
    </row>
    <row r="223" spans="1:2" x14ac:dyDescent="0.2">
      <c r="A223" s="10">
        <f>YEAR(TBL_Employees[[#This Row],[Hire Date]])</f>
        <v>2003</v>
      </c>
      <c r="B223" s="11">
        <f>TBL_Employees[[#This Row],[Bonus Amount]]+TBL_Employees[[#This Row],[Annual Salary]]</f>
        <v>82017</v>
      </c>
    </row>
    <row r="224" spans="1:2" x14ac:dyDescent="0.2">
      <c r="A224" s="10">
        <f>YEAR(TBL_Employees[[#This Row],[Hire Date]])</f>
        <v>2017</v>
      </c>
      <c r="B224" s="11">
        <f>TBL_Employees[[#This Row],[Bonus Amount]]+TBL_Employees[[#This Row],[Annual Salary]]</f>
        <v>53799</v>
      </c>
    </row>
    <row r="225" spans="1:2" x14ac:dyDescent="0.2">
      <c r="A225" s="10">
        <f>YEAR(TBL_Employees[[#This Row],[Hire Date]])</f>
        <v>2021</v>
      </c>
      <c r="B225" s="11">
        <f>TBL_Employees[[#This Row],[Bonus Amount]]+TBL_Employees[[#This Row],[Annual Salary]]</f>
        <v>82739</v>
      </c>
    </row>
    <row r="226" spans="1:2" x14ac:dyDescent="0.2">
      <c r="A226" s="10">
        <f>YEAR(TBL_Employees[[#This Row],[Hire Date]])</f>
        <v>2014</v>
      </c>
      <c r="B226" s="11">
        <f>TBL_Employees[[#This Row],[Bonus Amount]]+TBL_Employees[[#This Row],[Annual Salary]]</f>
        <v>99080</v>
      </c>
    </row>
    <row r="227" spans="1:2" x14ac:dyDescent="0.2">
      <c r="A227" s="10">
        <f>YEAR(TBL_Employees[[#This Row],[Hire Date]])</f>
        <v>2011</v>
      </c>
      <c r="B227" s="11">
        <f>TBL_Employees[[#This Row],[Bonus Amount]]+TBL_Employees[[#This Row],[Annual Salary]]</f>
        <v>96719</v>
      </c>
    </row>
    <row r="228" spans="1:2" x14ac:dyDescent="0.2">
      <c r="A228" s="10">
        <f>YEAR(TBL_Employees[[#This Row],[Hire Date]])</f>
        <v>2021</v>
      </c>
      <c r="B228" s="11">
        <f>TBL_Employees[[#This Row],[Bonus Amount]]+TBL_Employees[[#This Row],[Annual Salary]]</f>
        <v>215017.53</v>
      </c>
    </row>
    <row r="229" spans="1:2" x14ac:dyDescent="0.2">
      <c r="A229" s="10">
        <f>YEAR(TBL_Employees[[#This Row],[Hire Date]])</f>
        <v>2001</v>
      </c>
      <c r="B229" s="11">
        <f>TBL_Employees[[#This Row],[Bonus Amount]]+TBL_Employees[[#This Row],[Annual Salary]]</f>
        <v>110104.45</v>
      </c>
    </row>
    <row r="230" spans="1:2" x14ac:dyDescent="0.2">
      <c r="A230" s="10">
        <f>YEAR(TBL_Employees[[#This Row],[Hire Date]])</f>
        <v>2009</v>
      </c>
      <c r="B230" s="11">
        <f>TBL_Employees[[#This Row],[Bonus Amount]]+TBL_Employees[[#This Row],[Annual Salary]]</f>
        <v>89695</v>
      </c>
    </row>
    <row r="231" spans="1:2" x14ac:dyDescent="0.2">
      <c r="A231" s="10">
        <f>YEAR(TBL_Employees[[#This Row],[Hire Date]])</f>
        <v>1998</v>
      </c>
      <c r="B231" s="11">
        <f>TBL_Employees[[#This Row],[Bonus Amount]]+TBL_Employees[[#This Row],[Annual Salary]]</f>
        <v>133800.76999999999</v>
      </c>
    </row>
    <row r="232" spans="1:2" x14ac:dyDescent="0.2">
      <c r="A232" s="10">
        <f>YEAR(TBL_Employees[[#This Row],[Hire Date]])</f>
        <v>2015</v>
      </c>
      <c r="B232" s="11">
        <f>TBL_Employees[[#This Row],[Bonus Amount]]+TBL_Employees[[#This Row],[Annual Salary]]</f>
        <v>93734</v>
      </c>
    </row>
    <row r="233" spans="1:2" x14ac:dyDescent="0.2">
      <c r="A233" s="10">
        <f>YEAR(TBL_Employees[[#This Row],[Hire Date]])</f>
        <v>2017</v>
      </c>
      <c r="B233" s="11">
        <f>TBL_Employees[[#This Row],[Bonus Amount]]+TBL_Employees[[#This Row],[Annual Salary]]</f>
        <v>52069</v>
      </c>
    </row>
    <row r="234" spans="1:2" x14ac:dyDescent="0.2">
      <c r="A234" s="10">
        <f>YEAR(TBL_Employees[[#This Row],[Hire Date]])</f>
        <v>2020</v>
      </c>
      <c r="B234" s="11">
        <f>TBL_Employees[[#This Row],[Bonus Amount]]+TBL_Employees[[#This Row],[Annual Salary]]</f>
        <v>361796.4</v>
      </c>
    </row>
    <row r="235" spans="1:2" x14ac:dyDescent="0.2">
      <c r="A235" s="10">
        <f>YEAR(TBL_Employees[[#This Row],[Hire Date]])</f>
        <v>1995</v>
      </c>
      <c r="B235" s="11">
        <f>TBL_Employees[[#This Row],[Bonus Amount]]+TBL_Employees[[#This Row],[Annual Salary]]</f>
        <v>136658.75</v>
      </c>
    </row>
    <row r="236" spans="1:2" x14ac:dyDescent="0.2">
      <c r="A236" s="10">
        <f>YEAR(TBL_Employees[[#This Row],[Hire Date]])</f>
        <v>2021</v>
      </c>
      <c r="B236" s="11">
        <f>TBL_Employees[[#This Row],[Bonus Amount]]+TBL_Employees[[#This Row],[Annual Salary]]</f>
        <v>259698.33000000002</v>
      </c>
    </row>
    <row r="237" spans="1:2" x14ac:dyDescent="0.2">
      <c r="A237" s="10">
        <f>YEAR(TBL_Employees[[#This Row],[Hire Date]])</f>
        <v>2017</v>
      </c>
      <c r="B237" s="11">
        <f>TBL_Employees[[#This Row],[Bonus Amount]]+TBL_Employees[[#This Row],[Annual Salary]]</f>
        <v>96023</v>
      </c>
    </row>
    <row r="238" spans="1:2" x14ac:dyDescent="0.2">
      <c r="A238" s="10">
        <f>YEAR(TBL_Employees[[#This Row],[Hire Date]])</f>
        <v>2012</v>
      </c>
      <c r="B238" s="11">
        <f>TBL_Employees[[#This Row],[Bonus Amount]]+TBL_Employees[[#This Row],[Annual Salary]]</f>
        <v>83066</v>
      </c>
    </row>
    <row r="239" spans="1:2" x14ac:dyDescent="0.2">
      <c r="A239" s="10">
        <f>YEAR(TBL_Employees[[#This Row],[Hire Date]])</f>
        <v>2014</v>
      </c>
      <c r="B239" s="11">
        <f>TBL_Employees[[#This Row],[Bonus Amount]]+TBL_Employees[[#This Row],[Annual Salary]]</f>
        <v>61216</v>
      </c>
    </row>
    <row r="240" spans="1:2" x14ac:dyDescent="0.2">
      <c r="A240" s="10">
        <f>YEAR(TBL_Employees[[#This Row],[Hire Date]])</f>
        <v>2013</v>
      </c>
      <c r="B240" s="11">
        <f>TBL_Employees[[#This Row],[Bonus Amount]]+TBL_Employees[[#This Row],[Annual Salary]]</f>
        <v>164423.34</v>
      </c>
    </row>
    <row r="241" spans="1:2" x14ac:dyDescent="0.2">
      <c r="A241" s="10">
        <f>YEAR(TBL_Employees[[#This Row],[Hire Date]])</f>
        <v>2007</v>
      </c>
      <c r="B241" s="11">
        <f>TBL_Employees[[#This Row],[Bonus Amount]]+TBL_Employees[[#This Row],[Annual Salary]]</f>
        <v>51630</v>
      </c>
    </row>
    <row r="242" spans="1:2" x14ac:dyDescent="0.2">
      <c r="A242" s="10">
        <f>YEAR(TBL_Employees[[#This Row],[Hire Date]])</f>
        <v>2013</v>
      </c>
      <c r="B242" s="11">
        <f>TBL_Employees[[#This Row],[Bonus Amount]]+TBL_Employees[[#This Row],[Annual Salary]]</f>
        <v>142748.35</v>
      </c>
    </row>
    <row r="243" spans="1:2" x14ac:dyDescent="0.2">
      <c r="A243" s="10">
        <f>YEAR(TBL_Employees[[#This Row],[Hire Date]])</f>
        <v>2009</v>
      </c>
      <c r="B243" s="11">
        <f>TBL_Employees[[#This Row],[Bonus Amount]]+TBL_Employees[[#This Row],[Annual Salary]]</f>
        <v>60055</v>
      </c>
    </row>
    <row r="244" spans="1:2" x14ac:dyDescent="0.2">
      <c r="A244" s="10">
        <f>YEAR(TBL_Employees[[#This Row],[Hire Date]])</f>
        <v>2020</v>
      </c>
      <c r="B244" s="11">
        <f>TBL_Employees[[#This Row],[Bonus Amount]]+TBL_Employees[[#This Row],[Annual Salary]]</f>
        <v>230933.8</v>
      </c>
    </row>
    <row r="245" spans="1:2" x14ac:dyDescent="0.2">
      <c r="A245" s="10">
        <f>YEAR(TBL_Employees[[#This Row],[Hire Date]])</f>
        <v>2008</v>
      </c>
      <c r="B245" s="11">
        <f>TBL_Employees[[#This Row],[Bonus Amount]]+TBL_Employees[[#This Row],[Annual Salary]]</f>
        <v>236862.6</v>
      </c>
    </row>
    <row r="246" spans="1:2" x14ac:dyDescent="0.2">
      <c r="A246" s="10">
        <f>YEAR(TBL_Employees[[#This Row],[Hire Date]])</f>
        <v>2006</v>
      </c>
      <c r="B246" s="11">
        <f>TBL_Employees[[#This Row],[Bonus Amount]]+TBL_Employees[[#This Row],[Annual Salary]]</f>
        <v>125744.26</v>
      </c>
    </row>
    <row r="247" spans="1:2" x14ac:dyDescent="0.2">
      <c r="A247" s="10">
        <f>YEAR(TBL_Employees[[#This Row],[Hire Date]])</f>
        <v>2013</v>
      </c>
      <c r="B247" s="11">
        <f>TBL_Employees[[#This Row],[Bonus Amount]]+TBL_Employees[[#This Row],[Annual Salary]]</f>
        <v>174796.14</v>
      </c>
    </row>
    <row r="248" spans="1:2" x14ac:dyDescent="0.2">
      <c r="A248" s="10">
        <f>YEAR(TBL_Employees[[#This Row],[Hire Date]])</f>
        <v>2008</v>
      </c>
      <c r="B248" s="11">
        <f>TBL_Employees[[#This Row],[Bonus Amount]]+TBL_Employees[[#This Row],[Annual Salary]]</f>
        <v>134467.35999999999</v>
      </c>
    </row>
    <row r="249" spans="1:2" x14ac:dyDescent="0.2">
      <c r="A249" s="10">
        <f>YEAR(TBL_Employees[[#This Row],[Hire Date]])</f>
        <v>2001</v>
      </c>
      <c r="B249" s="11">
        <f>TBL_Employees[[#This Row],[Bonus Amount]]+TBL_Employees[[#This Row],[Annual Salary]]</f>
        <v>144618.88</v>
      </c>
    </row>
    <row r="250" spans="1:2" x14ac:dyDescent="0.2">
      <c r="A250" s="10">
        <f>YEAR(TBL_Employees[[#This Row],[Hire Date]])</f>
        <v>2002</v>
      </c>
      <c r="B250" s="11">
        <f>TBL_Employees[[#This Row],[Bonus Amount]]+TBL_Employees[[#This Row],[Annual Salary]]</f>
        <v>191609.96</v>
      </c>
    </row>
    <row r="251" spans="1:2" x14ac:dyDescent="0.2">
      <c r="A251" s="10">
        <f>YEAR(TBL_Employees[[#This Row],[Hire Date]])</f>
        <v>2004</v>
      </c>
      <c r="B251" s="11">
        <f>TBL_Employees[[#This Row],[Bonus Amount]]+TBL_Employees[[#This Row],[Annual Salary]]</f>
        <v>334717.65000000002</v>
      </c>
    </row>
    <row r="252" spans="1:2" x14ac:dyDescent="0.2">
      <c r="A252" s="10">
        <f>YEAR(TBL_Employees[[#This Row],[Hire Date]])</f>
        <v>2017</v>
      </c>
      <c r="B252" s="11">
        <f>TBL_Employees[[#This Row],[Bonus Amount]]+TBL_Employees[[#This Row],[Annual Salary]]</f>
        <v>200020.62</v>
      </c>
    </row>
    <row r="253" spans="1:2" x14ac:dyDescent="0.2">
      <c r="A253" s="10">
        <f>YEAR(TBL_Employees[[#This Row],[Hire Date]])</f>
        <v>2011</v>
      </c>
      <c r="B253" s="11">
        <f>TBL_Employees[[#This Row],[Bonus Amount]]+TBL_Employees[[#This Row],[Annual Salary]]</f>
        <v>152373.1</v>
      </c>
    </row>
    <row r="254" spans="1:2" x14ac:dyDescent="0.2">
      <c r="A254" s="10">
        <f>YEAR(TBL_Employees[[#This Row],[Hire Date]])</f>
        <v>2014</v>
      </c>
      <c r="B254" s="11">
        <f>TBL_Employees[[#This Row],[Bonus Amount]]+TBL_Employees[[#This Row],[Annual Salary]]</f>
        <v>126399.03</v>
      </c>
    </row>
    <row r="255" spans="1:2" x14ac:dyDescent="0.2">
      <c r="A255" s="10">
        <f>YEAR(TBL_Employees[[#This Row],[Hire Date]])</f>
        <v>2018</v>
      </c>
      <c r="B255" s="11">
        <f>TBL_Employees[[#This Row],[Bonus Amount]]+TBL_Employees[[#This Row],[Annual Salary]]</f>
        <v>73317</v>
      </c>
    </row>
    <row r="256" spans="1:2" x14ac:dyDescent="0.2">
      <c r="A256" s="10">
        <f>YEAR(TBL_Employees[[#This Row],[Hire Date]])</f>
        <v>2013</v>
      </c>
      <c r="B256" s="11">
        <f>TBL_Employees[[#This Row],[Bonus Amount]]+TBL_Employees[[#This Row],[Annual Salary]]</f>
        <v>69096</v>
      </c>
    </row>
    <row r="257" spans="1:2" x14ac:dyDescent="0.2">
      <c r="A257" s="10">
        <f>YEAR(TBL_Employees[[#This Row],[Hire Date]])</f>
        <v>2005</v>
      </c>
      <c r="B257" s="11">
        <f>TBL_Employees[[#This Row],[Bonus Amount]]+TBL_Employees[[#This Row],[Annual Salary]]</f>
        <v>87158</v>
      </c>
    </row>
    <row r="258" spans="1:2" x14ac:dyDescent="0.2">
      <c r="A258" s="10">
        <f>YEAR(TBL_Employees[[#This Row],[Hire Date]])</f>
        <v>1992</v>
      </c>
      <c r="B258" s="11">
        <f>TBL_Employees[[#This Row],[Bonus Amount]]+TBL_Employees[[#This Row],[Annual Salary]]</f>
        <v>70778</v>
      </c>
    </row>
    <row r="259" spans="1:2" x14ac:dyDescent="0.2">
      <c r="A259" s="10">
        <f>YEAR(TBL_Employees[[#This Row],[Hire Date]])</f>
        <v>2004</v>
      </c>
      <c r="B259" s="11">
        <f>TBL_Employees[[#This Row],[Bonus Amount]]+TBL_Employees[[#This Row],[Annual Salary]]</f>
        <v>184725.6</v>
      </c>
    </row>
    <row r="260" spans="1:2" x14ac:dyDescent="0.2">
      <c r="A260" s="10">
        <f>YEAR(TBL_Employees[[#This Row],[Hire Date]])</f>
        <v>2018</v>
      </c>
      <c r="B260" s="11">
        <f>TBL_Employees[[#This Row],[Bonus Amount]]+TBL_Employees[[#This Row],[Annual Salary]]</f>
        <v>59888</v>
      </c>
    </row>
    <row r="261" spans="1:2" x14ac:dyDescent="0.2">
      <c r="A261" s="10">
        <f>YEAR(TBL_Employees[[#This Row],[Hire Date]])</f>
        <v>2018</v>
      </c>
      <c r="B261" s="11">
        <f>TBL_Employees[[#This Row],[Bonus Amount]]+TBL_Employees[[#This Row],[Annual Salary]]</f>
        <v>63098</v>
      </c>
    </row>
    <row r="262" spans="1:2" x14ac:dyDescent="0.2">
      <c r="A262" s="10">
        <f>YEAR(TBL_Employees[[#This Row],[Hire Date]])</f>
        <v>2021</v>
      </c>
      <c r="B262" s="11">
        <f>TBL_Employees[[#This Row],[Bonus Amount]]+TBL_Employees[[#This Row],[Annual Salary]]</f>
        <v>339640.77</v>
      </c>
    </row>
    <row r="263" spans="1:2" x14ac:dyDescent="0.2">
      <c r="A263" s="10">
        <f>YEAR(TBL_Employees[[#This Row],[Hire Date]])</f>
        <v>2004</v>
      </c>
      <c r="B263" s="11">
        <f>TBL_Employees[[#This Row],[Bonus Amount]]+TBL_Employees[[#This Row],[Annual Salary]]</f>
        <v>162242.51999999999</v>
      </c>
    </row>
    <row r="264" spans="1:2" x14ac:dyDescent="0.2">
      <c r="A264" s="10">
        <f>YEAR(TBL_Employees[[#This Row],[Hire Date]])</f>
        <v>2004</v>
      </c>
      <c r="B264" s="11">
        <f>TBL_Employees[[#This Row],[Bonus Amount]]+TBL_Employees[[#This Row],[Annual Salary]]</f>
        <v>49186</v>
      </c>
    </row>
    <row r="265" spans="1:2" x14ac:dyDescent="0.2">
      <c r="A265" s="10">
        <f>YEAR(TBL_Employees[[#This Row],[Hire Date]])</f>
        <v>2019</v>
      </c>
      <c r="B265" s="11">
        <f>TBL_Employees[[#This Row],[Bonus Amount]]+TBL_Employees[[#This Row],[Annual Salary]]</f>
        <v>304893.06</v>
      </c>
    </row>
    <row r="266" spans="1:2" x14ac:dyDescent="0.2">
      <c r="A266" s="10">
        <f>YEAR(TBL_Employees[[#This Row],[Hire Date]])</f>
        <v>2012</v>
      </c>
      <c r="B266" s="11">
        <f>TBL_Employees[[#This Row],[Bonus Amount]]+TBL_Employees[[#This Row],[Annual Salary]]</f>
        <v>238102.8</v>
      </c>
    </row>
    <row r="267" spans="1:2" x14ac:dyDescent="0.2">
      <c r="A267" s="10">
        <f>YEAR(TBL_Employees[[#This Row],[Hire Date]])</f>
        <v>2020</v>
      </c>
      <c r="B267" s="11">
        <f>TBL_Employees[[#This Row],[Bonus Amount]]+TBL_Employees[[#This Row],[Annual Salary]]</f>
        <v>252501.19</v>
      </c>
    </row>
    <row r="268" spans="1:2" x14ac:dyDescent="0.2">
      <c r="A268" s="10">
        <f>YEAR(TBL_Employees[[#This Row],[Hire Date]])</f>
        <v>2017</v>
      </c>
      <c r="B268" s="11">
        <f>TBL_Employees[[#This Row],[Bonus Amount]]+TBL_Employees[[#This Row],[Annual Salary]]</f>
        <v>154270.5</v>
      </c>
    </row>
    <row r="269" spans="1:2" x14ac:dyDescent="0.2">
      <c r="A269" s="10">
        <f>YEAR(TBL_Employees[[#This Row],[Hire Date]])</f>
        <v>2019</v>
      </c>
      <c r="B269" s="11">
        <f>TBL_Employees[[#This Row],[Bonus Amount]]+TBL_Employees[[#This Row],[Annual Salary]]</f>
        <v>79356</v>
      </c>
    </row>
    <row r="270" spans="1:2" x14ac:dyDescent="0.2">
      <c r="A270" s="10">
        <f>YEAR(TBL_Employees[[#This Row],[Hire Date]])</f>
        <v>2005</v>
      </c>
      <c r="B270" s="11">
        <f>TBL_Employees[[#This Row],[Bonus Amount]]+TBL_Employees[[#This Row],[Annual Salary]]</f>
        <v>74412</v>
      </c>
    </row>
    <row r="271" spans="1:2" x14ac:dyDescent="0.2">
      <c r="A271" s="10">
        <f>YEAR(TBL_Employees[[#This Row],[Hire Date]])</f>
        <v>2017</v>
      </c>
      <c r="B271" s="11">
        <f>TBL_Employees[[#This Row],[Bonus Amount]]+TBL_Employees[[#This Row],[Annual Salary]]</f>
        <v>67455.740000000005</v>
      </c>
    </row>
    <row r="272" spans="1:2" x14ac:dyDescent="0.2">
      <c r="A272" s="10">
        <f>YEAR(TBL_Employees[[#This Row],[Hire Date]])</f>
        <v>2003</v>
      </c>
      <c r="B272" s="11">
        <f>TBL_Employees[[#This Row],[Bonus Amount]]+TBL_Employees[[#This Row],[Annual Salary]]</f>
        <v>223261.59</v>
      </c>
    </row>
    <row r="273" spans="1:2" x14ac:dyDescent="0.2">
      <c r="A273" s="10">
        <f>YEAR(TBL_Employees[[#This Row],[Hire Date]])</f>
        <v>1995</v>
      </c>
      <c r="B273" s="11">
        <f>TBL_Employees[[#This Row],[Bonus Amount]]+TBL_Employees[[#This Row],[Annual Salary]]</f>
        <v>70189</v>
      </c>
    </row>
    <row r="274" spans="1:2" x14ac:dyDescent="0.2">
      <c r="A274" s="10">
        <f>YEAR(TBL_Employees[[#This Row],[Hire Date]])</f>
        <v>2013</v>
      </c>
      <c r="B274" s="11">
        <f>TBL_Employees[[#This Row],[Bonus Amount]]+TBL_Employees[[#This Row],[Annual Salary]]</f>
        <v>235887.6</v>
      </c>
    </row>
    <row r="275" spans="1:2" x14ac:dyDescent="0.2">
      <c r="A275" s="10">
        <f>YEAR(TBL_Employees[[#This Row],[Hire Date]])</f>
        <v>2021</v>
      </c>
      <c r="B275" s="11">
        <f>TBL_Employees[[#This Row],[Bonus Amount]]+TBL_Employees[[#This Row],[Annual Salary]]</f>
        <v>70369</v>
      </c>
    </row>
    <row r="276" spans="1:2" x14ac:dyDescent="0.2">
      <c r="A276" s="10">
        <f>YEAR(TBL_Employees[[#This Row],[Hire Date]])</f>
        <v>2008</v>
      </c>
      <c r="B276" s="11">
        <f>TBL_Employees[[#This Row],[Bonus Amount]]+TBL_Employees[[#This Row],[Annual Salary]]</f>
        <v>78056</v>
      </c>
    </row>
    <row r="277" spans="1:2" x14ac:dyDescent="0.2">
      <c r="A277" s="10">
        <f>YEAR(TBL_Employees[[#This Row],[Hire Date]])</f>
        <v>1996</v>
      </c>
      <c r="B277" s="11">
        <f>TBL_Employees[[#This Row],[Bonus Amount]]+TBL_Employees[[#This Row],[Annual Salary]]</f>
        <v>233617.59</v>
      </c>
    </row>
    <row r="278" spans="1:2" x14ac:dyDescent="0.2">
      <c r="A278" s="10">
        <f>YEAR(TBL_Employees[[#This Row],[Hire Date]])</f>
        <v>2010</v>
      </c>
      <c r="B278" s="11">
        <f>TBL_Employees[[#This Row],[Bonus Amount]]+TBL_Employees[[#This Row],[Annual Salary]]</f>
        <v>78237</v>
      </c>
    </row>
    <row r="279" spans="1:2" x14ac:dyDescent="0.2">
      <c r="A279" s="10">
        <f>YEAR(TBL_Employees[[#This Row],[Hire Date]])</f>
        <v>1996</v>
      </c>
      <c r="B279" s="11">
        <f>TBL_Employees[[#This Row],[Bonus Amount]]+TBL_Employees[[#This Row],[Annual Salary]]</f>
        <v>48687</v>
      </c>
    </row>
    <row r="280" spans="1:2" x14ac:dyDescent="0.2">
      <c r="A280" s="10">
        <f>YEAR(TBL_Employees[[#This Row],[Hire Date]])</f>
        <v>2004</v>
      </c>
      <c r="B280" s="11">
        <f>TBL_Employees[[#This Row],[Bonus Amount]]+TBL_Employees[[#This Row],[Annual Salary]]</f>
        <v>139224.75</v>
      </c>
    </row>
    <row r="281" spans="1:2" x14ac:dyDescent="0.2">
      <c r="A281" s="10">
        <f>YEAR(TBL_Employees[[#This Row],[Hire Date]])</f>
        <v>2004</v>
      </c>
      <c r="B281" s="11">
        <f>TBL_Employees[[#This Row],[Bonus Amount]]+TBL_Employees[[#This Row],[Annual Salary]]</f>
        <v>94246</v>
      </c>
    </row>
    <row r="282" spans="1:2" x14ac:dyDescent="0.2">
      <c r="A282" s="10">
        <f>YEAR(TBL_Employees[[#This Row],[Hire Date]])</f>
        <v>2016</v>
      </c>
      <c r="B282" s="11">
        <f>TBL_Employees[[#This Row],[Bonus Amount]]+TBL_Employees[[#This Row],[Annual Salary]]</f>
        <v>44614</v>
      </c>
    </row>
    <row r="283" spans="1:2" x14ac:dyDescent="0.2">
      <c r="A283" s="10">
        <f>YEAR(TBL_Employees[[#This Row],[Hire Date]])</f>
        <v>2020</v>
      </c>
      <c r="B283" s="11">
        <f>TBL_Employees[[#This Row],[Bonus Amount]]+TBL_Employees[[#This Row],[Annual Salary]]</f>
        <v>307154.39</v>
      </c>
    </row>
    <row r="284" spans="1:2" x14ac:dyDescent="0.2">
      <c r="A284" s="10">
        <f>YEAR(TBL_Employees[[#This Row],[Hire Date]])</f>
        <v>2020</v>
      </c>
      <c r="B284" s="11">
        <f>TBL_Employees[[#This Row],[Bonus Amount]]+TBL_Employees[[#This Row],[Annual Salary]]</f>
        <v>88272</v>
      </c>
    </row>
    <row r="285" spans="1:2" x14ac:dyDescent="0.2">
      <c r="A285" s="10">
        <f>YEAR(TBL_Employees[[#This Row],[Hire Date]])</f>
        <v>2017</v>
      </c>
      <c r="B285" s="11">
        <f>TBL_Employees[[#This Row],[Bonus Amount]]+TBL_Employees[[#This Row],[Annual Salary]]</f>
        <v>74449</v>
      </c>
    </row>
    <row r="286" spans="1:2" x14ac:dyDescent="0.2">
      <c r="A286" s="10">
        <f>YEAR(TBL_Employees[[#This Row],[Hire Date]])</f>
        <v>2012</v>
      </c>
      <c r="B286" s="11">
        <f>TBL_Employees[[#This Row],[Bonus Amount]]+TBL_Employees[[#This Row],[Annual Salary]]</f>
        <v>309887.99</v>
      </c>
    </row>
    <row r="287" spans="1:2" x14ac:dyDescent="0.2">
      <c r="A287" s="10">
        <f>YEAR(TBL_Employees[[#This Row],[Hire Date]])</f>
        <v>2013</v>
      </c>
      <c r="B287" s="11">
        <f>TBL_Employees[[#This Row],[Bonus Amount]]+TBL_Employees[[#This Row],[Annual Salary]]</f>
        <v>50341</v>
      </c>
    </row>
    <row r="288" spans="1:2" x14ac:dyDescent="0.2">
      <c r="A288" s="10">
        <f>YEAR(TBL_Employees[[#This Row],[Hire Date]])</f>
        <v>2021</v>
      </c>
      <c r="B288" s="11">
        <f>TBL_Employees[[#This Row],[Bonus Amount]]+TBL_Employees[[#This Row],[Annual Salary]]</f>
        <v>72235</v>
      </c>
    </row>
    <row r="289" spans="1:2" x14ac:dyDescent="0.2">
      <c r="A289" s="10">
        <f>YEAR(TBL_Employees[[#This Row],[Hire Date]])</f>
        <v>2016</v>
      </c>
      <c r="B289" s="11">
        <f>TBL_Employees[[#This Row],[Bonus Amount]]+TBL_Employees[[#This Row],[Annual Salary]]</f>
        <v>70165</v>
      </c>
    </row>
    <row r="290" spans="1:2" x14ac:dyDescent="0.2">
      <c r="A290" s="10">
        <f>YEAR(TBL_Employees[[#This Row],[Hire Date]])</f>
        <v>2020</v>
      </c>
      <c r="B290" s="11">
        <f>TBL_Employees[[#This Row],[Bonus Amount]]+TBL_Employees[[#This Row],[Annual Salary]]</f>
        <v>170757.75</v>
      </c>
    </row>
    <row r="291" spans="1:2" x14ac:dyDescent="0.2">
      <c r="A291" s="10">
        <f>YEAR(TBL_Employees[[#This Row],[Hire Date]])</f>
        <v>2005</v>
      </c>
      <c r="B291" s="11">
        <f>TBL_Employees[[#This Row],[Bonus Amount]]+TBL_Employees[[#This Row],[Annual Salary]]</f>
        <v>86089</v>
      </c>
    </row>
    <row r="292" spans="1:2" x14ac:dyDescent="0.2">
      <c r="A292" s="10">
        <f>YEAR(TBL_Employees[[#This Row],[Hire Date]])</f>
        <v>2007</v>
      </c>
      <c r="B292" s="11">
        <f>TBL_Employees[[#This Row],[Bonus Amount]]+TBL_Employees[[#This Row],[Annual Salary]]</f>
        <v>122259.95</v>
      </c>
    </row>
    <row r="293" spans="1:2" x14ac:dyDescent="0.2">
      <c r="A293" s="10">
        <f>YEAR(TBL_Employees[[#This Row],[Hire Date]])</f>
        <v>2021</v>
      </c>
      <c r="B293" s="11">
        <f>TBL_Employees[[#This Row],[Bonus Amount]]+TBL_Employees[[#This Row],[Annual Salary]]</f>
        <v>46833</v>
      </c>
    </row>
    <row r="294" spans="1:2" x14ac:dyDescent="0.2">
      <c r="A294" s="10">
        <f>YEAR(TBL_Employees[[#This Row],[Hire Date]])</f>
        <v>2000</v>
      </c>
      <c r="B294" s="11">
        <f>TBL_Employees[[#This Row],[Bonus Amount]]+TBL_Employees[[#This Row],[Annual Salary]]</f>
        <v>181724.4</v>
      </c>
    </row>
    <row r="295" spans="1:2" x14ac:dyDescent="0.2">
      <c r="A295" s="10">
        <f>YEAR(TBL_Employees[[#This Row],[Hire Date]])</f>
        <v>2016</v>
      </c>
      <c r="B295" s="11">
        <f>TBL_Employees[[#This Row],[Bonus Amount]]+TBL_Employees[[#This Row],[Annual Salary]]</f>
        <v>89984</v>
      </c>
    </row>
    <row r="296" spans="1:2" x14ac:dyDescent="0.2">
      <c r="A296" s="10">
        <f>YEAR(TBL_Employees[[#This Row],[Hire Date]])</f>
        <v>2006</v>
      </c>
      <c r="B296" s="11">
        <f>TBL_Employees[[#This Row],[Bonus Amount]]+TBL_Employees[[#This Row],[Annual Salary]]</f>
        <v>95481.84</v>
      </c>
    </row>
    <row r="297" spans="1:2" x14ac:dyDescent="0.2">
      <c r="A297" s="10">
        <f>YEAR(TBL_Employees[[#This Row],[Hire Date]])</f>
        <v>2016</v>
      </c>
      <c r="B297" s="11">
        <f>TBL_Employees[[#This Row],[Bonus Amount]]+TBL_Employees[[#This Row],[Annual Salary]]</f>
        <v>216878.52000000002</v>
      </c>
    </row>
    <row r="298" spans="1:2" x14ac:dyDescent="0.2">
      <c r="A298" s="10">
        <f>YEAR(TBL_Employees[[#This Row],[Hire Date]])</f>
        <v>2021</v>
      </c>
      <c r="B298" s="11">
        <f>TBL_Employees[[#This Row],[Bonus Amount]]+TBL_Employees[[#This Row],[Annual Salary]]</f>
        <v>74077</v>
      </c>
    </row>
    <row r="299" spans="1:2" x14ac:dyDescent="0.2">
      <c r="A299" s="10">
        <f>YEAR(TBL_Employees[[#This Row],[Hire Date]])</f>
        <v>2021</v>
      </c>
      <c r="B299" s="11">
        <f>TBL_Employees[[#This Row],[Bonus Amount]]+TBL_Employees[[#This Row],[Annual Salary]]</f>
        <v>111453.34</v>
      </c>
    </row>
    <row r="300" spans="1:2" x14ac:dyDescent="0.2">
      <c r="A300" s="10">
        <f>YEAR(TBL_Employees[[#This Row],[Hire Date]])</f>
        <v>2010</v>
      </c>
      <c r="B300" s="11">
        <f>TBL_Employees[[#This Row],[Bonus Amount]]+TBL_Employees[[#This Row],[Annual Salary]]</f>
        <v>82162</v>
      </c>
    </row>
    <row r="301" spans="1:2" x14ac:dyDescent="0.2">
      <c r="A301" s="10">
        <f>YEAR(TBL_Employees[[#This Row],[Hire Date]])</f>
        <v>2015</v>
      </c>
      <c r="B301" s="11">
        <f>TBL_Employees[[#This Row],[Bonus Amount]]+TBL_Employees[[#This Row],[Annual Salary]]</f>
        <v>63880</v>
      </c>
    </row>
    <row r="302" spans="1:2" x14ac:dyDescent="0.2">
      <c r="A302" s="10">
        <f>YEAR(TBL_Employees[[#This Row],[Hire Date]])</f>
        <v>2013</v>
      </c>
      <c r="B302" s="11">
        <f>TBL_Employees[[#This Row],[Bonus Amount]]+TBL_Employees[[#This Row],[Annual Salary]]</f>
        <v>73248</v>
      </c>
    </row>
    <row r="303" spans="1:2" x14ac:dyDescent="0.2">
      <c r="A303" s="10">
        <f>YEAR(TBL_Employees[[#This Row],[Hire Date]])</f>
        <v>2020</v>
      </c>
      <c r="B303" s="11">
        <f>TBL_Employees[[#This Row],[Bonus Amount]]+TBL_Employees[[#This Row],[Annual Salary]]</f>
        <v>91853</v>
      </c>
    </row>
    <row r="304" spans="1:2" x14ac:dyDescent="0.2">
      <c r="A304" s="10">
        <f>YEAR(TBL_Employees[[#This Row],[Hire Date]])</f>
        <v>2020</v>
      </c>
      <c r="B304" s="11">
        <f>TBL_Employees[[#This Row],[Bonus Amount]]+TBL_Employees[[#This Row],[Annual Salary]]</f>
        <v>213377.78</v>
      </c>
    </row>
    <row r="305" spans="1:2" x14ac:dyDescent="0.2">
      <c r="A305" s="10">
        <f>YEAR(TBL_Employees[[#This Row],[Hire Date]])</f>
        <v>2017</v>
      </c>
      <c r="B305" s="11">
        <f>TBL_Employees[[#This Row],[Bonus Amount]]+TBL_Employees[[#This Row],[Annual Salary]]</f>
        <v>70770</v>
      </c>
    </row>
    <row r="306" spans="1:2" x14ac:dyDescent="0.2">
      <c r="A306" s="10">
        <f>YEAR(TBL_Employees[[#This Row],[Hire Date]])</f>
        <v>2004</v>
      </c>
      <c r="B306" s="11">
        <f>TBL_Employees[[#This Row],[Bonus Amount]]+TBL_Employees[[#This Row],[Annual Salary]]</f>
        <v>50825</v>
      </c>
    </row>
    <row r="307" spans="1:2" x14ac:dyDescent="0.2">
      <c r="A307" s="10">
        <f>YEAR(TBL_Employees[[#This Row],[Hire Date]])</f>
        <v>2015</v>
      </c>
      <c r="B307" s="11">
        <f>TBL_Employees[[#This Row],[Bonus Amount]]+TBL_Employees[[#This Row],[Annual Salary]]</f>
        <v>167722.9</v>
      </c>
    </row>
    <row r="308" spans="1:2" x14ac:dyDescent="0.2">
      <c r="A308" s="10">
        <f>YEAR(TBL_Employees[[#This Row],[Hire Date]])</f>
        <v>2003</v>
      </c>
      <c r="B308" s="11">
        <f>TBL_Employees[[#This Row],[Bonus Amount]]+TBL_Employees[[#This Row],[Annual Salary]]</f>
        <v>144678.04999999999</v>
      </c>
    </row>
    <row r="309" spans="1:2" x14ac:dyDescent="0.2">
      <c r="A309" s="10">
        <f>YEAR(TBL_Employees[[#This Row],[Hire Date]])</f>
        <v>2021</v>
      </c>
      <c r="B309" s="11">
        <f>TBL_Employees[[#This Row],[Bonus Amount]]+TBL_Employees[[#This Row],[Annual Salary]]</f>
        <v>46845</v>
      </c>
    </row>
    <row r="310" spans="1:2" x14ac:dyDescent="0.2">
      <c r="A310" s="10">
        <f>YEAR(TBL_Employees[[#This Row],[Hire Date]])</f>
        <v>2008</v>
      </c>
      <c r="B310" s="11">
        <f>TBL_Employees[[#This Row],[Bonus Amount]]+TBL_Employees[[#This Row],[Annual Salary]]</f>
        <v>173765.9</v>
      </c>
    </row>
    <row r="311" spans="1:2" x14ac:dyDescent="0.2">
      <c r="A311" s="10">
        <f>YEAR(TBL_Employees[[#This Row],[Hire Date]])</f>
        <v>2010</v>
      </c>
      <c r="B311" s="11">
        <f>TBL_Employees[[#This Row],[Bonus Amount]]+TBL_Employees[[#This Row],[Annual Salary]]</f>
        <v>97807</v>
      </c>
    </row>
    <row r="312" spans="1:2" x14ac:dyDescent="0.2">
      <c r="A312" s="10">
        <f>YEAR(TBL_Employees[[#This Row],[Hire Date]])</f>
        <v>2015</v>
      </c>
      <c r="B312" s="11">
        <f>TBL_Employees[[#This Row],[Bonus Amount]]+TBL_Employees[[#This Row],[Annual Salary]]</f>
        <v>73854</v>
      </c>
    </row>
    <row r="313" spans="1:2" x14ac:dyDescent="0.2">
      <c r="A313" s="10">
        <f>YEAR(TBL_Employees[[#This Row],[Hire Date]])</f>
        <v>2006</v>
      </c>
      <c r="B313" s="11">
        <f>TBL_Employees[[#This Row],[Bonus Amount]]+TBL_Employees[[#This Row],[Annual Salary]]</f>
        <v>170472.18</v>
      </c>
    </row>
    <row r="314" spans="1:2" x14ac:dyDescent="0.2">
      <c r="A314" s="10">
        <f>YEAR(TBL_Employees[[#This Row],[Hire Date]])</f>
        <v>2013</v>
      </c>
      <c r="B314" s="11">
        <f>TBL_Employees[[#This Row],[Bonus Amount]]+TBL_Employees[[#This Row],[Annual Salary]]</f>
        <v>147548.45000000001</v>
      </c>
    </row>
    <row r="315" spans="1:2" x14ac:dyDescent="0.2">
      <c r="A315" s="10">
        <f>YEAR(TBL_Employees[[#This Row],[Hire Date]])</f>
        <v>2005</v>
      </c>
      <c r="B315" s="11">
        <f>TBL_Employees[[#This Row],[Bonus Amount]]+TBL_Employees[[#This Row],[Annual Salary]]</f>
        <v>67374</v>
      </c>
    </row>
    <row r="316" spans="1:2" x14ac:dyDescent="0.2">
      <c r="A316" s="10">
        <f>YEAR(TBL_Employees[[#This Row],[Hire Date]])</f>
        <v>2011</v>
      </c>
      <c r="B316" s="11">
        <f>TBL_Employees[[#This Row],[Bonus Amount]]+TBL_Employees[[#This Row],[Annual Salary]]</f>
        <v>108297.02</v>
      </c>
    </row>
    <row r="317" spans="1:2" x14ac:dyDescent="0.2">
      <c r="A317" s="10">
        <f>YEAR(TBL_Employees[[#This Row],[Hire Date]])</f>
        <v>2007</v>
      </c>
      <c r="B317" s="11">
        <f>TBL_Employees[[#This Row],[Bonus Amount]]+TBL_Employees[[#This Row],[Annual Salary]]</f>
        <v>166129.70000000001</v>
      </c>
    </row>
    <row r="318" spans="1:2" x14ac:dyDescent="0.2">
      <c r="A318" s="10">
        <f>YEAR(TBL_Employees[[#This Row],[Hire Date]])</f>
        <v>2018</v>
      </c>
      <c r="B318" s="11">
        <f>TBL_Employees[[#This Row],[Bonus Amount]]+TBL_Employees[[#This Row],[Annual Salary]]</f>
        <v>126950.25</v>
      </c>
    </row>
    <row r="319" spans="1:2" x14ac:dyDescent="0.2">
      <c r="A319" s="10">
        <f>YEAR(TBL_Employees[[#This Row],[Hire Date]])</f>
        <v>2018</v>
      </c>
      <c r="B319" s="11">
        <f>TBL_Employees[[#This Row],[Bonus Amount]]+TBL_Employees[[#This Row],[Annual Salary]]</f>
        <v>314931.12</v>
      </c>
    </row>
    <row r="320" spans="1:2" x14ac:dyDescent="0.2">
      <c r="A320" s="10">
        <f>YEAR(TBL_Employees[[#This Row],[Hire Date]])</f>
        <v>2015</v>
      </c>
      <c r="B320" s="11">
        <f>TBL_Employees[[#This Row],[Bonus Amount]]+TBL_Employees[[#This Row],[Annual Salary]]</f>
        <v>286466.04000000004</v>
      </c>
    </row>
    <row r="321" spans="1:2" x14ac:dyDescent="0.2">
      <c r="A321" s="10">
        <f>YEAR(TBL_Employees[[#This Row],[Hire Date]])</f>
        <v>2015</v>
      </c>
      <c r="B321" s="11">
        <f>TBL_Employees[[#This Row],[Bonus Amount]]+TBL_Employees[[#This Row],[Annual Salary]]</f>
        <v>142048.92000000001</v>
      </c>
    </row>
    <row r="322" spans="1:2" x14ac:dyDescent="0.2">
      <c r="A322" s="10">
        <f>YEAR(TBL_Employees[[#This Row],[Hire Date]])</f>
        <v>1995</v>
      </c>
      <c r="B322" s="11">
        <f>TBL_Employees[[#This Row],[Bonus Amount]]+TBL_Employees[[#This Row],[Annual Salary]]</f>
        <v>80701</v>
      </c>
    </row>
    <row r="323" spans="1:2" x14ac:dyDescent="0.2">
      <c r="A323" s="10">
        <f>YEAR(TBL_Employees[[#This Row],[Hire Date]])</f>
        <v>2020</v>
      </c>
      <c r="B323" s="11">
        <f>TBL_Employees[[#This Row],[Bonus Amount]]+TBL_Employees[[#This Row],[Annual Salary]]</f>
        <v>122342.02</v>
      </c>
    </row>
    <row r="324" spans="1:2" x14ac:dyDescent="0.2">
      <c r="A324" s="10">
        <f>YEAR(TBL_Employees[[#This Row],[Hire Date]])</f>
        <v>2019</v>
      </c>
      <c r="B324" s="11">
        <f>TBL_Employees[[#This Row],[Bonus Amount]]+TBL_Employees[[#This Row],[Annual Salary]]</f>
        <v>88045</v>
      </c>
    </row>
    <row r="325" spans="1:2" x14ac:dyDescent="0.2">
      <c r="A325" s="10">
        <f>YEAR(TBL_Employees[[#This Row],[Hire Date]])</f>
        <v>2018</v>
      </c>
      <c r="B325" s="11">
        <f>TBL_Employees[[#This Row],[Bonus Amount]]+TBL_Employees[[#This Row],[Annual Salary]]</f>
        <v>91666.68</v>
      </c>
    </row>
    <row r="326" spans="1:2" x14ac:dyDescent="0.2">
      <c r="A326" s="10">
        <f>YEAR(TBL_Employees[[#This Row],[Hire Date]])</f>
        <v>2016</v>
      </c>
      <c r="B326" s="11">
        <f>TBL_Employees[[#This Row],[Bonus Amount]]+TBL_Employees[[#This Row],[Annual Salary]]</f>
        <v>251581.66</v>
      </c>
    </row>
    <row r="327" spans="1:2" x14ac:dyDescent="0.2">
      <c r="A327" s="10">
        <f>YEAR(TBL_Employees[[#This Row],[Hire Date]])</f>
        <v>2007</v>
      </c>
      <c r="B327" s="11">
        <f>TBL_Employees[[#This Row],[Bonus Amount]]+TBL_Employees[[#This Row],[Annual Salary]]</f>
        <v>64494</v>
      </c>
    </row>
    <row r="328" spans="1:2" x14ac:dyDescent="0.2">
      <c r="A328" s="10">
        <f>YEAR(TBL_Employees[[#This Row],[Hire Date]])</f>
        <v>2002</v>
      </c>
      <c r="B328" s="11">
        <f>TBL_Employees[[#This Row],[Bonus Amount]]+TBL_Employees[[#This Row],[Annual Salary]]</f>
        <v>70122</v>
      </c>
    </row>
    <row r="329" spans="1:2" x14ac:dyDescent="0.2">
      <c r="A329" s="10">
        <f>YEAR(TBL_Employees[[#This Row],[Hire Date]])</f>
        <v>2017</v>
      </c>
      <c r="B329" s="11">
        <f>TBL_Employees[[#This Row],[Bonus Amount]]+TBL_Employees[[#This Row],[Annual Salary]]</f>
        <v>234591.66</v>
      </c>
    </row>
    <row r="330" spans="1:2" x14ac:dyDescent="0.2">
      <c r="A330" s="10">
        <f>YEAR(TBL_Employees[[#This Row],[Hire Date]])</f>
        <v>2016</v>
      </c>
      <c r="B330" s="11">
        <f>TBL_Employees[[#This Row],[Bonus Amount]]+TBL_Employees[[#This Row],[Annual Salary]]</f>
        <v>52811</v>
      </c>
    </row>
    <row r="331" spans="1:2" x14ac:dyDescent="0.2">
      <c r="A331" s="10">
        <f>YEAR(TBL_Employees[[#This Row],[Hire Date]])</f>
        <v>2019</v>
      </c>
      <c r="B331" s="11">
        <f>TBL_Employees[[#This Row],[Bonus Amount]]+TBL_Employees[[#This Row],[Annual Salary]]</f>
        <v>50111</v>
      </c>
    </row>
    <row r="332" spans="1:2" x14ac:dyDescent="0.2">
      <c r="A332" s="10">
        <f>YEAR(TBL_Employees[[#This Row],[Hire Date]])</f>
        <v>2016</v>
      </c>
      <c r="B332" s="11">
        <f>TBL_Employees[[#This Row],[Bonus Amount]]+TBL_Employees[[#This Row],[Annual Salary]]</f>
        <v>71192</v>
      </c>
    </row>
    <row r="333" spans="1:2" x14ac:dyDescent="0.2">
      <c r="A333" s="10">
        <f>YEAR(TBL_Employees[[#This Row],[Hire Date]])</f>
        <v>2018</v>
      </c>
      <c r="B333" s="11">
        <f>TBL_Employees[[#This Row],[Bonus Amount]]+TBL_Employees[[#This Row],[Annual Salary]]</f>
        <v>186421.2</v>
      </c>
    </row>
    <row r="334" spans="1:2" x14ac:dyDescent="0.2">
      <c r="A334" s="10">
        <f>YEAR(TBL_Employees[[#This Row],[Hire Date]])</f>
        <v>2006</v>
      </c>
      <c r="B334" s="11">
        <f>TBL_Employees[[#This Row],[Bonus Amount]]+TBL_Employees[[#This Row],[Annual Salary]]</f>
        <v>208580.1</v>
      </c>
    </row>
    <row r="335" spans="1:2" x14ac:dyDescent="0.2">
      <c r="A335" s="10">
        <f>YEAR(TBL_Employees[[#This Row],[Hire Date]])</f>
        <v>2017</v>
      </c>
      <c r="B335" s="11">
        <f>TBL_Employees[[#This Row],[Bonus Amount]]+TBL_Employees[[#This Row],[Annual Salary]]</f>
        <v>60132</v>
      </c>
    </row>
    <row r="336" spans="1:2" x14ac:dyDescent="0.2">
      <c r="A336" s="10">
        <f>YEAR(TBL_Employees[[#This Row],[Hire Date]])</f>
        <v>1994</v>
      </c>
      <c r="B336" s="11">
        <f>TBL_Employees[[#This Row],[Bonus Amount]]+TBL_Employees[[#This Row],[Annual Salary]]</f>
        <v>87216</v>
      </c>
    </row>
    <row r="337" spans="1:2" x14ac:dyDescent="0.2">
      <c r="A337" s="10">
        <f>YEAR(TBL_Employees[[#This Row],[Hire Date]])</f>
        <v>2020</v>
      </c>
      <c r="B337" s="11">
        <f>TBL_Employees[[#This Row],[Bonus Amount]]+TBL_Employees[[#This Row],[Annual Salary]]</f>
        <v>50069</v>
      </c>
    </row>
    <row r="338" spans="1:2" x14ac:dyDescent="0.2">
      <c r="A338" s="10">
        <f>YEAR(TBL_Employees[[#This Row],[Hire Date]])</f>
        <v>2021</v>
      </c>
      <c r="B338" s="11">
        <f>TBL_Employees[[#This Row],[Bonus Amount]]+TBL_Employees[[#This Row],[Annual Salary]]</f>
        <v>184351.76</v>
      </c>
    </row>
    <row r="339" spans="1:2" x14ac:dyDescent="0.2">
      <c r="A339" s="10">
        <f>YEAR(TBL_Employees[[#This Row],[Hire Date]])</f>
        <v>2005</v>
      </c>
      <c r="B339" s="11">
        <f>TBL_Employees[[#This Row],[Bonus Amount]]+TBL_Employees[[#This Row],[Annual Salary]]</f>
        <v>72115.86</v>
      </c>
    </row>
    <row r="340" spans="1:2" x14ac:dyDescent="0.2">
      <c r="A340" s="10">
        <f>YEAR(TBL_Employees[[#This Row],[Hire Date]])</f>
        <v>2015</v>
      </c>
      <c r="B340" s="11">
        <f>TBL_Employees[[#This Row],[Bonus Amount]]+TBL_Employees[[#This Row],[Annual Salary]]</f>
        <v>68488</v>
      </c>
    </row>
    <row r="341" spans="1:2" x14ac:dyDescent="0.2">
      <c r="A341" s="10">
        <f>YEAR(TBL_Employees[[#This Row],[Hire Date]])</f>
        <v>1998</v>
      </c>
      <c r="B341" s="11">
        <f>TBL_Employees[[#This Row],[Bonus Amount]]+TBL_Employees[[#This Row],[Annual Salary]]</f>
        <v>92932</v>
      </c>
    </row>
    <row r="342" spans="1:2" x14ac:dyDescent="0.2">
      <c r="A342" s="10">
        <f>YEAR(TBL_Employees[[#This Row],[Hire Date]])</f>
        <v>2009</v>
      </c>
      <c r="B342" s="11">
        <f>TBL_Employees[[#This Row],[Bonus Amount]]+TBL_Employees[[#This Row],[Annual Salary]]</f>
        <v>43363</v>
      </c>
    </row>
    <row r="343" spans="1:2" x14ac:dyDescent="0.2">
      <c r="A343" s="10">
        <f>YEAR(TBL_Employees[[#This Row],[Hire Date]])</f>
        <v>2017</v>
      </c>
      <c r="B343" s="11">
        <f>TBL_Employees[[#This Row],[Bonus Amount]]+TBL_Employees[[#This Row],[Annual Salary]]</f>
        <v>95963</v>
      </c>
    </row>
    <row r="344" spans="1:2" x14ac:dyDescent="0.2">
      <c r="A344" s="10">
        <f>YEAR(TBL_Employees[[#This Row],[Hire Date]])</f>
        <v>2010</v>
      </c>
      <c r="B344" s="11">
        <f>TBL_Employees[[#This Row],[Bonus Amount]]+TBL_Employees[[#This Row],[Annual Salary]]</f>
        <v>116589.9</v>
      </c>
    </row>
    <row r="345" spans="1:2" x14ac:dyDescent="0.2">
      <c r="A345" s="10">
        <f>YEAR(TBL_Employees[[#This Row],[Hire Date]])</f>
        <v>1996</v>
      </c>
      <c r="B345" s="11">
        <f>TBL_Employees[[#This Row],[Bonus Amount]]+TBL_Employees[[#This Row],[Annual Salary]]</f>
        <v>268329.64</v>
      </c>
    </row>
    <row r="346" spans="1:2" x14ac:dyDescent="0.2">
      <c r="A346" s="10">
        <f>YEAR(TBL_Employees[[#This Row],[Hire Date]])</f>
        <v>2015</v>
      </c>
      <c r="B346" s="11">
        <f>TBL_Employees[[#This Row],[Bonus Amount]]+TBL_Employees[[#This Row],[Annual Salary]]</f>
        <v>263075.84999999998</v>
      </c>
    </row>
    <row r="347" spans="1:2" x14ac:dyDescent="0.2">
      <c r="A347" s="10">
        <f>YEAR(TBL_Employees[[#This Row],[Hire Date]])</f>
        <v>1994</v>
      </c>
      <c r="B347" s="11">
        <f>TBL_Employees[[#This Row],[Bonus Amount]]+TBL_Employees[[#This Row],[Annual Salary]]</f>
        <v>98769</v>
      </c>
    </row>
    <row r="348" spans="1:2" x14ac:dyDescent="0.2">
      <c r="A348" s="10">
        <f>YEAR(TBL_Employees[[#This Row],[Hire Date]])</f>
        <v>2018</v>
      </c>
      <c r="B348" s="11">
        <f>TBL_Employees[[#This Row],[Bonus Amount]]+TBL_Employees[[#This Row],[Annual Salary]]</f>
        <v>65334</v>
      </c>
    </row>
    <row r="349" spans="1:2" x14ac:dyDescent="0.2">
      <c r="A349" s="10">
        <f>YEAR(TBL_Employees[[#This Row],[Hire Date]])</f>
        <v>2021</v>
      </c>
      <c r="B349" s="11">
        <f>TBL_Employees[[#This Row],[Bonus Amount]]+TBL_Employees[[#This Row],[Annual Salary]]</f>
        <v>83934</v>
      </c>
    </row>
    <row r="350" spans="1:2" x14ac:dyDescent="0.2">
      <c r="A350" s="10">
        <f>YEAR(TBL_Employees[[#This Row],[Hire Date]])</f>
        <v>2016</v>
      </c>
      <c r="B350" s="11">
        <f>TBL_Employees[[#This Row],[Bonus Amount]]+TBL_Employees[[#This Row],[Annual Salary]]</f>
        <v>192510.72</v>
      </c>
    </row>
    <row r="351" spans="1:2" x14ac:dyDescent="0.2">
      <c r="A351" s="10">
        <f>YEAR(TBL_Employees[[#This Row],[Hire Date]])</f>
        <v>2012</v>
      </c>
      <c r="B351" s="11">
        <f>TBL_Employees[[#This Row],[Bonus Amount]]+TBL_Employees[[#This Row],[Annual Salary]]</f>
        <v>190733.2</v>
      </c>
    </row>
    <row r="352" spans="1:2" x14ac:dyDescent="0.2">
      <c r="A352" s="10">
        <f>YEAR(TBL_Employees[[#This Row],[Hire Date]])</f>
        <v>1997</v>
      </c>
      <c r="B352" s="11">
        <f>TBL_Employees[[#This Row],[Bonus Amount]]+TBL_Employees[[#This Row],[Annual Salary]]</f>
        <v>54051</v>
      </c>
    </row>
    <row r="353" spans="1:2" x14ac:dyDescent="0.2">
      <c r="A353" s="10">
        <f>YEAR(TBL_Employees[[#This Row],[Hire Date]])</f>
        <v>2003</v>
      </c>
      <c r="B353" s="11">
        <f>TBL_Employees[[#This Row],[Bonus Amount]]+TBL_Employees[[#This Row],[Annual Salary]]</f>
        <v>194401.71</v>
      </c>
    </row>
    <row r="354" spans="1:2" x14ac:dyDescent="0.2">
      <c r="A354" s="10">
        <f>YEAR(TBL_Employees[[#This Row],[Hire Date]])</f>
        <v>2013</v>
      </c>
      <c r="B354" s="11">
        <f>TBL_Employees[[#This Row],[Bonus Amount]]+TBL_Employees[[#This Row],[Annual Salary]]</f>
        <v>69570</v>
      </c>
    </row>
    <row r="355" spans="1:2" x14ac:dyDescent="0.2">
      <c r="A355" s="10">
        <f>YEAR(TBL_Employees[[#This Row],[Hire Date]])</f>
        <v>2019</v>
      </c>
      <c r="B355" s="11">
        <f>TBL_Employees[[#This Row],[Bonus Amount]]+TBL_Employees[[#This Row],[Annual Salary]]</f>
        <v>86774</v>
      </c>
    </row>
    <row r="356" spans="1:2" x14ac:dyDescent="0.2">
      <c r="A356" s="10">
        <f>YEAR(TBL_Employees[[#This Row],[Hire Date]])</f>
        <v>2001</v>
      </c>
      <c r="B356" s="11">
        <f>TBL_Employees[[#This Row],[Bonus Amount]]+TBL_Employees[[#This Row],[Annual Salary]]</f>
        <v>57606</v>
      </c>
    </row>
    <row r="357" spans="1:2" x14ac:dyDescent="0.2">
      <c r="A357" s="10">
        <f>YEAR(TBL_Employees[[#This Row],[Hire Date]])</f>
        <v>2001</v>
      </c>
      <c r="B357" s="11">
        <f>TBL_Employees[[#This Row],[Bonus Amount]]+TBL_Employees[[#This Row],[Annual Salary]]</f>
        <v>139560.29999999999</v>
      </c>
    </row>
    <row r="358" spans="1:2" x14ac:dyDescent="0.2">
      <c r="A358" s="10">
        <f>YEAR(TBL_Employees[[#This Row],[Hire Date]])</f>
        <v>2012</v>
      </c>
      <c r="B358" s="11">
        <f>TBL_Employees[[#This Row],[Bonus Amount]]+TBL_Employees[[#This Row],[Annual Salary]]</f>
        <v>64170</v>
      </c>
    </row>
    <row r="359" spans="1:2" x14ac:dyDescent="0.2">
      <c r="A359" s="10">
        <f>YEAR(TBL_Employees[[#This Row],[Hire Date]])</f>
        <v>1998</v>
      </c>
      <c r="B359" s="11">
        <f>TBL_Employees[[#This Row],[Bonus Amount]]+TBL_Employees[[#This Row],[Annual Salary]]</f>
        <v>72303</v>
      </c>
    </row>
    <row r="360" spans="1:2" x14ac:dyDescent="0.2">
      <c r="A360" s="10">
        <f>YEAR(TBL_Employees[[#This Row],[Hire Date]])</f>
        <v>2012</v>
      </c>
      <c r="B360" s="11">
        <f>TBL_Employees[[#This Row],[Bonus Amount]]+TBL_Employees[[#This Row],[Annual Salary]]</f>
        <v>113303.37</v>
      </c>
    </row>
    <row r="361" spans="1:2" x14ac:dyDescent="0.2">
      <c r="A361" s="10">
        <f>YEAR(TBL_Employees[[#This Row],[Hire Date]])</f>
        <v>2021</v>
      </c>
      <c r="B361" s="11">
        <f>TBL_Employees[[#This Row],[Bonus Amount]]+TBL_Employees[[#This Row],[Annual Salary]]</f>
        <v>347112.8</v>
      </c>
    </row>
    <row r="362" spans="1:2" x14ac:dyDescent="0.2">
      <c r="A362" s="10">
        <f>YEAR(TBL_Employees[[#This Row],[Hire Date]])</f>
        <v>1992</v>
      </c>
      <c r="B362" s="11">
        <f>TBL_Employees[[#This Row],[Bonus Amount]]+TBL_Employees[[#This Row],[Annual Salary]]</f>
        <v>59591</v>
      </c>
    </row>
    <row r="363" spans="1:2" x14ac:dyDescent="0.2">
      <c r="A363" s="10">
        <f>YEAR(TBL_Employees[[#This Row],[Hire Date]])</f>
        <v>2012</v>
      </c>
      <c r="B363" s="11">
        <f>TBL_Employees[[#This Row],[Bonus Amount]]+TBL_Employees[[#This Row],[Annual Salary]]</f>
        <v>246903.36</v>
      </c>
    </row>
    <row r="364" spans="1:2" x14ac:dyDescent="0.2">
      <c r="A364" s="10">
        <f>YEAR(TBL_Employees[[#This Row],[Hire Date]])</f>
        <v>2002</v>
      </c>
      <c r="B364" s="11">
        <f>TBL_Employees[[#This Row],[Bonus Amount]]+TBL_Employees[[#This Row],[Annual Salary]]</f>
        <v>58605</v>
      </c>
    </row>
    <row r="365" spans="1:2" x14ac:dyDescent="0.2">
      <c r="A365" s="10">
        <f>YEAR(TBL_Employees[[#This Row],[Hire Date]])</f>
        <v>2017</v>
      </c>
      <c r="B365" s="11">
        <f>TBL_Employees[[#This Row],[Bonus Amount]]+TBL_Employees[[#This Row],[Annual Salary]]</f>
        <v>214202.4</v>
      </c>
    </row>
    <row r="366" spans="1:2" x14ac:dyDescent="0.2">
      <c r="A366" s="10">
        <f>YEAR(TBL_Employees[[#This Row],[Hire Date]])</f>
        <v>2015</v>
      </c>
      <c r="B366" s="11">
        <f>TBL_Employees[[#This Row],[Bonus Amount]]+TBL_Employees[[#This Row],[Annual Salary]]</f>
        <v>108910.2</v>
      </c>
    </row>
    <row r="367" spans="1:2" x14ac:dyDescent="0.2">
      <c r="A367" s="10">
        <f>YEAR(TBL_Employees[[#This Row],[Hire Date]])</f>
        <v>2008</v>
      </c>
      <c r="B367" s="11">
        <f>TBL_Employees[[#This Row],[Bonus Amount]]+TBL_Employees[[#This Row],[Annual Salary]]</f>
        <v>190657.94</v>
      </c>
    </row>
    <row r="368" spans="1:2" x14ac:dyDescent="0.2">
      <c r="A368" s="10">
        <f>YEAR(TBL_Employees[[#This Row],[Hire Date]])</f>
        <v>2017</v>
      </c>
      <c r="B368" s="11">
        <f>TBL_Employees[[#This Row],[Bonus Amount]]+TBL_Employees[[#This Row],[Annual Salary]]</f>
        <v>87744</v>
      </c>
    </row>
    <row r="369" spans="1:2" x14ac:dyDescent="0.2">
      <c r="A369" s="10">
        <f>YEAR(TBL_Employees[[#This Row],[Hire Date]])</f>
        <v>2019</v>
      </c>
      <c r="B369" s="11">
        <f>TBL_Employees[[#This Row],[Bonus Amount]]+TBL_Employees[[#This Row],[Annual Salary]]</f>
        <v>54714</v>
      </c>
    </row>
    <row r="370" spans="1:2" x14ac:dyDescent="0.2">
      <c r="A370" s="10">
        <f>YEAR(TBL_Employees[[#This Row],[Hire Date]])</f>
        <v>2013</v>
      </c>
      <c r="B370" s="11">
        <f>TBL_Employees[[#This Row],[Bonus Amount]]+TBL_Employees[[#This Row],[Annual Salary]]</f>
        <v>99169</v>
      </c>
    </row>
    <row r="371" spans="1:2" x14ac:dyDescent="0.2">
      <c r="A371" s="10">
        <f>YEAR(TBL_Employees[[#This Row],[Hire Date]])</f>
        <v>2006</v>
      </c>
      <c r="B371" s="11">
        <f>TBL_Employees[[#This Row],[Bonus Amount]]+TBL_Employees[[#This Row],[Annual Salary]]</f>
        <v>159743.35999999999</v>
      </c>
    </row>
    <row r="372" spans="1:2" x14ac:dyDescent="0.2">
      <c r="A372" s="10">
        <f>YEAR(TBL_Employees[[#This Row],[Hire Date]])</f>
        <v>2014</v>
      </c>
      <c r="B372" s="11">
        <f>TBL_Employees[[#This Row],[Bonus Amount]]+TBL_Employees[[#This Row],[Annual Salary]]</f>
        <v>75869</v>
      </c>
    </row>
    <row r="373" spans="1:2" x14ac:dyDescent="0.2">
      <c r="A373" s="10">
        <f>YEAR(TBL_Employees[[#This Row],[Hire Date]])</f>
        <v>2018</v>
      </c>
      <c r="B373" s="11">
        <f>TBL_Employees[[#This Row],[Bonus Amount]]+TBL_Employees[[#This Row],[Annual Salary]]</f>
        <v>60985</v>
      </c>
    </row>
    <row r="374" spans="1:2" x14ac:dyDescent="0.2">
      <c r="A374" s="10">
        <f>YEAR(TBL_Employees[[#This Row],[Hire Date]])</f>
        <v>2010</v>
      </c>
      <c r="B374" s="11">
        <f>TBL_Employees[[#This Row],[Bonus Amount]]+TBL_Employees[[#This Row],[Annual Salary]]</f>
        <v>139602.1</v>
      </c>
    </row>
    <row r="375" spans="1:2" x14ac:dyDescent="0.2">
      <c r="A375" s="10">
        <f>YEAR(TBL_Employees[[#This Row],[Hire Date]])</f>
        <v>2004</v>
      </c>
      <c r="B375" s="11">
        <f>TBL_Employees[[#This Row],[Bonus Amount]]+TBL_Employees[[#This Row],[Annual Salary]]</f>
        <v>286372.68</v>
      </c>
    </row>
    <row r="376" spans="1:2" x14ac:dyDescent="0.2">
      <c r="A376" s="10">
        <f>YEAR(TBL_Employees[[#This Row],[Hire Date]])</f>
        <v>2012</v>
      </c>
      <c r="B376" s="11">
        <f>TBL_Employees[[#This Row],[Bonus Amount]]+TBL_Employees[[#This Row],[Annual Salary]]</f>
        <v>217377.9</v>
      </c>
    </row>
    <row r="377" spans="1:2" x14ac:dyDescent="0.2">
      <c r="A377" s="10">
        <f>YEAR(TBL_Employees[[#This Row],[Hire Date]])</f>
        <v>2016</v>
      </c>
      <c r="B377" s="11">
        <f>TBL_Employees[[#This Row],[Bonus Amount]]+TBL_Employees[[#This Row],[Annual Salary]]</f>
        <v>85870</v>
      </c>
    </row>
    <row r="378" spans="1:2" x14ac:dyDescent="0.2">
      <c r="A378" s="10">
        <f>YEAR(TBL_Employees[[#This Row],[Hire Date]])</f>
        <v>2002</v>
      </c>
      <c r="B378" s="11">
        <f>TBL_Employees[[#This Row],[Bonus Amount]]+TBL_Employees[[#This Row],[Annual Salary]]</f>
        <v>86510</v>
      </c>
    </row>
    <row r="379" spans="1:2" x14ac:dyDescent="0.2">
      <c r="A379" s="10">
        <f>YEAR(TBL_Employees[[#This Row],[Hire Date]])</f>
        <v>2017</v>
      </c>
      <c r="B379" s="11">
        <f>TBL_Employees[[#This Row],[Bonus Amount]]+TBL_Employees[[#This Row],[Annual Salary]]</f>
        <v>130415.23</v>
      </c>
    </row>
    <row r="380" spans="1:2" x14ac:dyDescent="0.2">
      <c r="A380" s="10">
        <f>YEAR(TBL_Employees[[#This Row],[Hire Date]])</f>
        <v>2001</v>
      </c>
      <c r="B380" s="11">
        <f>TBL_Employees[[#This Row],[Bonus Amount]]+TBL_Employees[[#This Row],[Annual Salary]]</f>
        <v>80921</v>
      </c>
    </row>
    <row r="381" spans="1:2" x14ac:dyDescent="0.2">
      <c r="A381" s="10">
        <f>YEAR(TBL_Employees[[#This Row],[Hire Date]])</f>
        <v>2010</v>
      </c>
      <c r="B381" s="11">
        <f>TBL_Employees[[#This Row],[Bonus Amount]]+TBL_Employees[[#This Row],[Annual Salary]]</f>
        <v>110864.3</v>
      </c>
    </row>
    <row r="382" spans="1:2" x14ac:dyDescent="0.2">
      <c r="A382" s="10">
        <f>YEAR(TBL_Employees[[#This Row],[Hire Date]])</f>
        <v>2017</v>
      </c>
      <c r="B382" s="11">
        <f>TBL_Employees[[#This Row],[Bonus Amount]]+TBL_Employees[[#This Row],[Annual Salary]]</f>
        <v>86831</v>
      </c>
    </row>
    <row r="383" spans="1:2" x14ac:dyDescent="0.2">
      <c r="A383" s="10">
        <f>YEAR(TBL_Employees[[#This Row],[Hire Date]])</f>
        <v>2010</v>
      </c>
      <c r="B383" s="11">
        <f>TBL_Employees[[#This Row],[Bonus Amount]]+TBL_Employees[[#This Row],[Annual Salary]]</f>
        <v>72826</v>
      </c>
    </row>
    <row r="384" spans="1:2" x14ac:dyDescent="0.2">
      <c r="A384" s="10">
        <f>YEAR(TBL_Employees[[#This Row],[Hire Date]])</f>
        <v>2011</v>
      </c>
      <c r="B384" s="11">
        <f>TBL_Employees[[#This Row],[Bonus Amount]]+TBL_Employees[[#This Row],[Annual Salary]]</f>
        <v>203748.23</v>
      </c>
    </row>
    <row r="385" spans="1:2" x14ac:dyDescent="0.2">
      <c r="A385" s="10">
        <f>YEAR(TBL_Employees[[#This Row],[Hire Date]])</f>
        <v>2020</v>
      </c>
      <c r="B385" s="11">
        <f>TBL_Employees[[#This Row],[Bonus Amount]]+TBL_Employees[[#This Row],[Annual Salary]]</f>
        <v>110272.06</v>
      </c>
    </row>
    <row r="386" spans="1:2" x14ac:dyDescent="0.2">
      <c r="A386" s="10">
        <f>YEAR(TBL_Employees[[#This Row],[Hire Date]])</f>
        <v>2014</v>
      </c>
      <c r="B386" s="11">
        <f>TBL_Employees[[#This Row],[Bonus Amount]]+TBL_Employees[[#This Row],[Annual Salary]]</f>
        <v>125256.34</v>
      </c>
    </row>
    <row r="387" spans="1:2" x14ac:dyDescent="0.2">
      <c r="A387" s="10">
        <f>YEAR(TBL_Employees[[#This Row],[Hire Date]])</f>
        <v>2019</v>
      </c>
      <c r="B387" s="11">
        <f>TBL_Employees[[#This Row],[Bonus Amount]]+TBL_Employees[[#This Row],[Annual Salary]]</f>
        <v>174934.1</v>
      </c>
    </row>
    <row r="388" spans="1:2" x14ac:dyDescent="0.2">
      <c r="A388" s="10">
        <f>YEAR(TBL_Employees[[#This Row],[Hire Date]])</f>
        <v>2004</v>
      </c>
      <c r="B388" s="11">
        <f>TBL_Employees[[#This Row],[Bonus Amount]]+TBL_Employees[[#This Row],[Annual Salary]]</f>
        <v>137594.6</v>
      </c>
    </row>
    <row r="389" spans="1:2" x14ac:dyDescent="0.2">
      <c r="A389" s="10">
        <f>YEAR(TBL_Employees[[#This Row],[Hire Date]])</f>
        <v>2016</v>
      </c>
      <c r="B389" s="11">
        <f>TBL_Employees[[#This Row],[Bonus Amount]]+TBL_Employees[[#This Row],[Annual Salary]]</f>
        <v>67976</v>
      </c>
    </row>
    <row r="390" spans="1:2" x14ac:dyDescent="0.2">
      <c r="A390" s="10">
        <f>YEAR(TBL_Employees[[#This Row],[Hire Date]])</f>
        <v>2021</v>
      </c>
      <c r="B390" s="11">
        <f>TBL_Employees[[#This Row],[Bonus Amount]]+TBL_Employees[[#This Row],[Annual Salary]]</f>
        <v>74215</v>
      </c>
    </row>
    <row r="391" spans="1:2" x14ac:dyDescent="0.2">
      <c r="A391" s="10">
        <f>YEAR(TBL_Employees[[#This Row],[Hire Date]])</f>
        <v>2010</v>
      </c>
      <c r="B391" s="11">
        <f>TBL_Employees[[#This Row],[Bonus Amount]]+TBL_Employees[[#This Row],[Annual Salary]]</f>
        <v>234236.25</v>
      </c>
    </row>
    <row r="392" spans="1:2" x14ac:dyDescent="0.2">
      <c r="A392" s="10">
        <f>YEAR(TBL_Employees[[#This Row],[Hire Date]])</f>
        <v>2008</v>
      </c>
      <c r="B392" s="11">
        <f>TBL_Employees[[#This Row],[Bonus Amount]]+TBL_Employees[[#This Row],[Annual Salary]]</f>
        <v>148980.33000000002</v>
      </c>
    </row>
    <row r="393" spans="1:2" x14ac:dyDescent="0.2">
      <c r="A393" s="10">
        <f>YEAR(TBL_Employees[[#This Row],[Hire Date]])</f>
        <v>2011</v>
      </c>
      <c r="B393" s="11">
        <f>TBL_Employees[[#This Row],[Bonus Amount]]+TBL_Employees[[#This Row],[Annual Salary]]</f>
        <v>97231</v>
      </c>
    </row>
    <row r="394" spans="1:2" x14ac:dyDescent="0.2">
      <c r="A394" s="10">
        <f>YEAR(TBL_Employees[[#This Row],[Hire Date]])</f>
        <v>2004</v>
      </c>
      <c r="B394" s="11">
        <f>TBL_Employees[[#This Row],[Bonus Amount]]+TBL_Employees[[#This Row],[Annual Salary]]</f>
        <v>173604.48000000001</v>
      </c>
    </row>
    <row r="395" spans="1:2" x14ac:dyDescent="0.2">
      <c r="A395" s="10">
        <f>YEAR(TBL_Employees[[#This Row],[Hire Date]])</f>
        <v>2007</v>
      </c>
      <c r="B395" s="11">
        <f>TBL_Employees[[#This Row],[Bonus Amount]]+TBL_Employees[[#This Row],[Annual Salary]]</f>
        <v>41859</v>
      </c>
    </row>
    <row r="396" spans="1:2" x14ac:dyDescent="0.2">
      <c r="A396" s="10">
        <f>YEAR(TBL_Employees[[#This Row],[Hire Date]])</f>
        <v>2006</v>
      </c>
      <c r="B396" s="11">
        <f>TBL_Employees[[#This Row],[Bonus Amount]]+TBL_Employees[[#This Row],[Annual Salary]]</f>
        <v>52733</v>
      </c>
    </row>
    <row r="397" spans="1:2" x14ac:dyDescent="0.2">
      <c r="A397" s="10">
        <f>YEAR(TBL_Employees[[#This Row],[Hire Date]])</f>
        <v>2015</v>
      </c>
      <c r="B397" s="11">
        <f>TBL_Employees[[#This Row],[Bonus Amount]]+TBL_Employees[[#This Row],[Annual Salary]]</f>
        <v>336277.02</v>
      </c>
    </row>
    <row r="398" spans="1:2" x14ac:dyDescent="0.2">
      <c r="A398" s="10">
        <f>YEAR(TBL_Employees[[#This Row],[Hire Date]])</f>
        <v>1999</v>
      </c>
      <c r="B398" s="11">
        <f>TBL_Employees[[#This Row],[Bonus Amount]]+TBL_Employees[[#This Row],[Annual Salary]]</f>
        <v>232086.47</v>
      </c>
    </row>
    <row r="399" spans="1:2" x14ac:dyDescent="0.2">
      <c r="A399" s="10">
        <f>YEAR(TBL_Employees[[#This Row],[Hire Date]])</f>
        <v>2014</v>
      </c>
      <c r="B399" s="11">
        <f>TBL_Employees[[#This Row],[Bonus Amount]]+TBL_Employees[[#This Row],[Annual Salary]]</f>
        <v>64677</v>
      </c>
    </row>
    <row r="400" spans="1:2" x14ac:dyDescent="0.2">
      <c r="A400" s="10">
        <f>YEAR(TBL_Employees[[#This Row],[Hire Date]])</f>
        <v>2004</v>
      </c>
      <c r="B400" s="11">
        <f>TBL_Employees[[#This Row],[Bonus Amount]]+TBL_Employees[[#This Row],[Annual Salary]]</f>
        <v>144604.14000000001</v>
      </c>
    </row>
    <row r="401" spans="1:2" x14ac:dyDescent="0.2">
      <c r="A401" s="10">
        <f>YEAR(TBL_Employees[[#This Row],[Hire Date]])</f>
        <v>2017</v>
      </c>
      <c r="B401" s="11">
        <f>TBL_Employees[[#This Row],[Bonus Amount]]+TBL_Employees[[#This Row],[Annual Salary]]</f>
        <v>96331</v>
      </c>
    </row>
    <row r="402" spans="1:2" x14ac:dyDescent="0.2">
      <c r="A402" s="10">
        <f>YEAR(TBL_Employees[[#This Row],[Hire Date]])</f>
        <v>2006</v>
      </c>
      <c r="B402" s="11">
        <f>TBL_Employees[[#This Row],[Bonus Amount]]+TBL_Employees[[#This Row],[Annual Salary]]</f>
        <v>170356.54</v>
      </c>
    </row>
    <row r="403" spans="1:2" x14ac:dyDescent="0.2">
      <c r="A403" s="10">
        <f>YEAR(TBL_Employees[[#This Row],[Hire Date]])</f>
        <v>2014</v>
      </c>
      <c r="B403" s="11">
        <f>TBL_Employees[[#This Row],[Bonus Amount]]+TBL_Employees[[#This Row],[Annual Salary]]</f>
        <v>210091.09</v>
      </c>
    </row>
    <row r="404" spans="1:2" x14ac:dyDescent="0.2">
      <c r="A404" s="10">
        <f>YEAR(TBL_Employees[[#This Row],[Hire Date]])</f>
        <v>1998</v>
      </c>
      <c r="B404" s="11">
        <f>TBL_Employees[[#This Row],[Bonus Amount]]+TBL_Employees[[#This Row],[Annual Salary]]</f>
        <v>62174</v>
      </c>
    </row>
    <row r="405" spans="1:2" x14ac:dyDescent="0.2">
      <c r="A405" s="10">
        <f>YEAR(TBL_Employees[[#This Row],[Hire Date]])</f>
        <v>2017</v>
      </c>
      <c r="B405" s="11">
        <f>TBL_Employees[[#This Row],[Bonus Amount]]+TBL_Employees[[#This Row],[Annual Salary]]</f>
        <v>56555</v>
      </c>
    </row>
    <row r="406" spans="1:2" x14ac:dyDescent="0.2">
      <c r="A406" s="10">
        <f>YEAR(TBL_Employees[[#This Row],[Hire Date]])</f>
        <v>2005</v>
      </c>
      <c r="B406" s="11">
        <f>TBL_Employees[[#This Row],[Bonus Amount]]+TBL_Employees[[#This Row],[Annual Salary]]</f>
        <v>74655</v>
      </c>
    </row>
    <row r="407" spans="1:2" x14ac:dyDescent="0.2">
      <c r="A407" s="10">
        <f>YEAR(TBL_Employees[[#This Row],[Hire Date]])</f>
        <v>2003</v>
      </c>
      <c r="B407" s="11">
        <f>TBL_Employees[[#This Row],[Bonus Amount]]+TBL_Employees[[#This Row],[Annual Salary]]</f>
        <v>93017</v>
      </c>
    </row>
    <row r="408" spans="1:2" x14ac:dyDescent="0.2">
      <c r="A408" s="10">
        <f>YEAR(TBL_Employees[[#This Row],[Hire Date]])</f>
        <v>2012</v>
      </c>
      <c r="B408" s="11">
        <f>TBL_Employees[[#This Row],[Bonus Amount]]+TBL_Employees[[#This Row],[Annual Salary]]</f>
        <v>82300</v>
      </c>
    </row>
    <row r="409" spans="1:2" x14ac:dyDescent="0.2">
      <c r="A409" s="10">
        <f>YEAR(TBL_Employees[[#This Row],[Hire Date]])</f>
        <v>2008</v>
      </c>
      <c r="B409" s="11">
        <f>TBL_Employees[[#This Row],[Bonus Amount]]+TBL_Employees[[#This Row],[Annual Salary]]</f>
        <v>91621</v>
      </c>
    </row>
    <row r="410" spans="1:2" x14ac:dyDescent="0.2">
      <c r="A410" s="10">
        <f>YEAR(TBL_Employees[[#This Row],[Hire Date]])</f>
        <v>2014</v>
      </c>
      <c r="B410" s="11">
        <f>TBL_Employees[[#This Row],[Bonus Amount]]+TBL_Employees[[#This Row],[Annual Salary]]</f>
        <v>91280</v>
      </c>
    </row>
    <row r="411" spans="1:2" x14ac:dyDescent="0.2">
      <c r="A411" s="10">
        <f>YEAR(TBL_Employees[[#This Row],[Hire Date]])</f>
        <v>2020</v>
      </c>
      <c r="B411" s="11">
        <f>TBL_Employees[[#This Row],[Bonus Amount]]+TBL_Employees[[#This Row],[Annual Salary]]</f>
        <v>47071</v>
      </c>
    </row>
    <row r="412" spans="1:2" x14ac:dyDescent="0.2">
      <c r="A412" s="10">
        <f>YEAR(TBL_Employees[[#This Row],[Hire Date]])</f>
        <v>2011</v>
      </c>
      <c r="B412" s="11">
        <f>TBL_Employees[[#This Row],[Bonus Amount]]+TBL_Employees[[#This Row],[Annual Salary]]</f>
        <v>81218</v>
      </c>
    </row>
    <row r="413" spans="1:2" x14ac:dyDescent="0.2">
      <c r="A413" s="10">
        <f>YEAR(TBL_Employees[[#This Row],[Hire Date]])</f>
        <v>2008</v>
      </c>
      <c r="B413" s="11">
        <f>TBL_Employees[[#This Row],[Bonus Amount]]+TBL_Employees[[#This Row],[Annual Salary]]</f>
        <v>254521.40000000002</v>
      </c>
    </row>
    <row r="414" spans="1:2" x14ac:dyDescent="0.2">
      <c r="A414" s="10">
        <f>YEAR(TBL_Employees[[#This Row],[Hire Date]])</f>
        <v>2021</v>
      </c>
      <c r="B414" s="11">
        <f>TBL_Employees[[#This Row],[Bonus Amount]]+TBL_Employees[[#This Row],[Annual Salary]]</f>
        <v>63137</v>
      </c>
    </row>
    <row r="415" spans="1:2" x14ac:dyDescent="0.2">
      <c r="A415" s="10">
        <f>YEAR(TBL_Employees[[#This Row],[Hire Date]])</f>
        <v>2018</v>
      </c>
      <c r="B415" s="11">
        <f>TBL_Employees[[#This Row],[Bonus Amount]]+TBL_Employees[[#This Row],[Annual Salary]]</f>
        <v>296763.09999999998</v>
      </c>
    </row>
    <row r="416" spans="1:2" x14ac:dyDescent="0.2">
      <c r="A416" s="10">
        <f>YEAR(TBL_Employees[[#This Row],[Hire Date]])</f>
        <v>2013</v>
      </c>
      <c r="B416" s="11">
        <f>TBL_Employees[[#This Row],[Bonus Amount]]+TBL_Employees[[#This Row],[Annual Salary]]</f>
        <v>79388</v>
      </c>
    </row>
    <row r="417" spans="1:2" x14ac:dyDescent="0.2">
      <c r="A417" s="10">
        <f>YEAR(TBL_Employees[[#This Row],[Hire Date]])</f>
        <v>2018</v>
      </c>
      <c r="B417" s="11">
        <f>TBL_Employees[[#This Row],[Bonus Amount]]+TBL_Employees[[#This Row],[Annual Salary]]</f>
        <v>68176</v>
      </c>
    </row>
    <row r="418" spans="1:2" x14ac:dyDescent="0.2">
      <c r="A418" s="10">
        <f>YEAR(TBL_Employees[[#This Row],[Hire Date]])</f>
        <v>2019</v>
      </c>
      <c r="B418" s="11">
        <f>TBL_Employees[[#This Row],[Bonus Amount]]+TBL_Employees[[#This Row],[Annual Salary]]</f>
        <v>136340.19</v>
      </c>
    </row>
    <row r="419" spans="1:2" x14ac:dyDescent="0.2">
      <c r="A419" s="10">
        <f>YEAR(TBL_Employees[[#This Row],[Hire Date]])</f>
        <v>2019</v>
      </c>
      <c r="B419" s="11">
        <f>TBL_Employees[[#This Row],[Bonus Amount]]+TBL_Employees[[#This Row],[Annual Salary]]</f>
        <v>141515.35999999999</v>
      </c>
    </row>
    <row r="420" spans="1:2" x14ac:dyDescent="0.2">
      <c r="A420" s="10">
        <f>YEAR(TBL_Employees[[#This Row],[Hire Date]])</f>
        <v>2010</v>
      </c>
      <c r="B420" s="11">
        <f>TBL_Employees[[#This Row],[Bonus Amount]]+TBL_Employees[[#This Row],[Annual Salary]]</f>
        <v>232134.21</v>
      </c>
    </row>
    <row r="421" spans="1:2" x14ac:dyDescent="0.2">
      <c r="A421" s="10">
        <f>YEAR(TBL_Employees[[#This Row],[Hire Date]])</f>
        <v>1994</v>
      </c>
      <c r="B421" s="11">
        <f>TBL_Employees[[#This Row],[Bonus Amount]]+TBL_Employees[[#This Row],[Annual Salary]]</f>
        <v>99624</v>
      </c>
    </row>
    <row r="422" spans="1:2" x14ac:dyDescent="0.2">
      <c r="A422" s="10">
        <f>YEAR(TBL_Employees[[#This Row],[Hire Date]])</f>
        <v>2012</v>
      </c>
      <c r="B422" s="11">
        <f>TBL_Employees[[#This Row],[Bonus Amount]]+TBL_Employees[[#This Row],[Annual Salary]]</f>
        <v>115207.16</v>
      </c>
    </row>
    <row r="423" spans="1:2" x14ac:dyDescent="0.2">
      <c r="A423" s="10">
        <f>YEAR(TBL_Employees[[#This Row],[Hire Date]])</f>
        <v>1995</v>
      </c>
      <c r="B423" s="11">
        <f>TBL_Employees[[#This Row],[Bonus Amount]]+TBL_Employees[[#This Row],[Annual Salary]]</f>
        <v>50857</v>
      </c>
    </row>
    <row r="424" spans="1:2" x14ac:dyDescent="0.2">
      <c r="A424" s="10">
        <f>YEAR(TBL_Employees[[#This Row],[Hire Date]])</f>
        <v>2001</v>
      </c>
      <c r="B424" s="11">
        <f>TBL_Employees[[#This Row],[Bonus Amount]]+TBL_Employees[[#This Row],[Annual Salary]]</f>
        <v>120628</v>
      </c>
    </row>
    <row r="425" spans="1:2" x14ac:dyDescent="0.2">
      <c r="A425" s="10">
        <f>YEAR(TBL_Employees[[#This Row],[Hire Date]])</f>
        <v>2020</v>
      </c>
      <c r="B425" s="11">
        <f>TBL_Employees[[#This Row],[Bonus Amount]]+TBL_Employees[[#This Row],[Annual Salary]]</f>
        <v>230144.32</v>
      </c>
    </row>
    <row r="426" spans="1:2" x14ac:dyDescent="0.2">
      <c r="A426" s="10">
        <f>YEAR(TBL_Employees[[#This Row],[Hire Date]])</f>
        <v>2012</v>
      </c>
      <c r="B426" s="11">
        <f>TBL_Employees[[#This Row],[Bonus Amount]]+TBL_Employees[[#This Row],[Annual Salary]]</f>
        <v>46081</v>
      </c>
    </row>
    <row r="427" spans="1:2" x14ac:dyDescent="0.2">
      <c r="A427" s="10">
        <f>YEAR(TBL_Employees[[#This Row],[Hire Date]])</f>
        <v>2004</v>
      </c>
      <c r="B427" s="11">
        <f>TBL_Employees[[#This Row],[Bonus Amount]]+TBL_Employees[[#This Row],[Annual Salary]]</f>
        <v>179071.2</v>
      </c>
    </row>
    <row r="428" spans="1:2" x14ac:dyDescent="0.2">
      <c r="A428" s="10">
        <f>YEAR(TBL_Employees[[#This Row],[Hire Date]])</f>
        <v>1995</v>
      </c>
      <c r="B428" s="11">
        <f>TBL_Employees[[#This Row],[Bonus Amount]]+TBL_Employees[[#This Row],[Annual Salary]]</f>
        <v>176261.65</v>
      </c>
    </row>
    <row r="429" spans="1:2" x14ac:dyDescent="0.2">
      <c r="A429" s="10">
        <f>YEAR(TBL_Employees[[#This Row],[Hire Date]])</f>
        <v>2009</v>
      </c>
      <c r="B429" s="11">
        <f>TBL_Employees[[#This Row],[Bonus Amount]]+TBL_Employees[[#This Row],[Annual Salary]]</f>
        <v>123381.36</v>
      </c>
    </row>
    <row r="430" spans="1:2" x14ac:dyDescent="0.2">
      <c r="A430" s="10">
        <f>YEAR(TBL_Employees[[#This Row],[Hire Date]])</f>
        <v>2020</v>
      </c>
      <c r="B430" s="11">
        <f>TBL_Employees[[#This Row],[Bonus Amount]]+TBL_Employees[[#This Row],[Annual Salary]]</f>
        <v>48415</v>
      </c>
    </row>
    <row r="431" spans="1:2" x14ac:dyDescent="0.2">
      <c r="A431" s="10">
        <f>YEAR(TBL_Employees[[#This Row],[Hire Date]])</f>
        <v>2017</v>
      </c>
      <c r="B431" s="11">
        <f>TBL_Employees[[#This Row],[Bonus Amount]]+TBL_Employees[[#This Row],[Annual Salary]]</f>
        <v>65566</v>
      </c>
    </row>
    <row r="432" spans="1:2" x14ac:dyDescent="0.2">
      <c r="A432" s="10">
        <f>YEAR(TBL_Employees[[#This Row],[Hire Date]])</f>
        <v>2001</v>
      </c>
      <c r="B432" s="11">
        <f>TBL_Employees[[#This Row],[Bonus Amount]]+TBL_Employees[[#This Row],[Annual Salary]]</f>
        <v>165482.23999999999</v>
      </c>
    </row>
    <row r="433" spans="1:2" x14ac:dyDescent="0.2">
      <c r="A433" s="10">
        <f>YEAR(TBL_Employees[[#This Row],[Hire Date]])</f>
        <v>2021</v>
      </c>
      <c r="B433" s="11">
        <f>TBL_Employees[[#This Row],[Bonus Amount]]+TBL_Employees[[#This Row],[Annual Salary]]</f>
        <v>155963.4</v>
      </c>
    </row>
    <row r="434" spans="1:2" x14ac:dyDescent="0.2">
      <c r="A434" s="10">
        <f>YEAR(TBL_Employees[[#This Row],[Hire Date]])</f>
        <v>2013</v>
      </c>
      <c r="B434" s="11">
        <f>TBL_Employees[[#This Row],[Bonus Amount]]+TBL_Employees[[#This Row],[Annual Salary]]</f>
        <v>54635</v>
      </c>
    </row>
    <row r="435" spans="1:2" x14ac:dyDescent="0.2">
      <c r="A435" s="10">
        <f>YEAR(TBL_Employees[[#This Row],[Hire Date]])</f>
        <v>2020</v>
      </c>
      <c r="B435" s="11">
        <f>TBL_Employees[[#This Row],[Bonus Amount]]+TBL_Employees[[#This Row],[Annual Salary]]</f>
        <v>96636</v>
      </c>
    </row>
    <row r="436" spans="1:2" x14ac:dyDescent="0.2">
      <c r="A436" s="10">
        <f>YEAR(TBL_Employees[[#This Row],[Hire Date]])</f>
        <v>2014</v>
      </c>
      <c r="B436" s="11">
        <f>TBL_Employees[[#This Row],[Bonus Amount]]+TBL_Employees[[#This Row],[Annual Salary]]</f>
        <v>91592</v>
      </c>
    </row>
    <row r="437" spans="1:2" x14ac:dyDescent="0.2">
      <c r="A437" s="10">
        <f>YEAR(TBL_Employees[[#This Row],[Hire Date]])</f>
        <v>2000</v>
      </c>
      <c r="B437" s="11">
        <f>TBL_Employees[[#This Row],[Bonus Amount]]+TBL_Employees[[#This Row],[Annual Salary]]</f>
        <v>55563</v>
      </c>
    </row>
    <row r="438" spans="1:2" x14ac:dyDescent="0.2">
      <c r="A438" s="10">
        <f>YEAR(TBL_Employees[[#This Row],[Hire Date]])</f>
        <v>1996</v>
      </c>
      <c r="B438" s="11">
        <f>TBL_Employees[[#This Row],[Bonus Amount]]+TBL_Employees[[#This Row],[Annual Salary]]</f>
        <v>196460.52000000002</v>
      </c>
    </row>
    <row r="439" spans="1:2" x14ac:dyDescent="0.2">
      <c r="A439" s="10">
        <f>YEAR(TBL_Employees[[#This Row],[Hire Date]])</f>
        <v>2017</v>
      </c>
      <c r="B439" s="11">
        <f>TBL_Employees[[#This Row],[Bonus Amount]]+TBL_Employees[[#This Row],[Annual Salary]]</f>
        <v>249138.4</v>
      </c>
    </row>
    <row r="440" spans="1:2" x14ac:dyDescent="0.2">
      <c r="A440" s="10">
        <f>YEAR(TBL_Employees[[#This Row],[Hire Date]])</f>
        <v>2019</v>
      </c>
      <c r="B440" s="11">
        <f>TBL_Employees[[#This Row],[Bonus Amount]]+TBL_Employees[[#This Row],[Annual Salary]]</f>
        <v>54829</v>
      </c>
    </row>
    <row r="441" spans="1:2" x14ac:dyDescent="0.2">
      <c r="A441" s="10">
        <f>YEAR(TBL_Employees[[#This Row],[Hire Date]])</f>
        <v>2005</v>
      </c>
      <c r="B441" s="11">
        <f>TBL_Employees[[#This Row],[Bonus Amount]]+TBL_Employees[[#This Row],[Annual Salary]]</f>
        <v>96639</v>
      </c>
    </row>
    <row r="442" spans="1:2" x14ac:dyDescent="0.2">
      <c r="A442" s="10">
        <f>YEAR(TBL_Employees[[#This Row],[Hire Date]])</f>
        <v>2006</v>
      </c>
      <c r="B442" s="11">
        <f>TBL_Employees[[#This Row],[Bonus Amount]]+TBL_Employees[[#This Row],[Annual Salary]]</f>
        <v>127833.02</v>
      </c>
    </row>
    <row r="443" spans="1:2" x14ac:dyDescent="0.2">
      <c r="A443" s="10">
        <f>YEAR(TBL_Employees[[#This Row],[Hire Date]])</f>
        <v>2008</v>
      </c>
      <c r="B443" s="11">
        <f>TBL_Employees[[#This Row],[Bonus Amount]]+TBL_Employees[[#This Row],[Annual Salary]]</f>
        <v>91770.37</v>
      </c>
    </row>
    <row r="444" spans="1:2" x14ac:dyDescent="0.2">
      <c r="A444" s="10">
        <f>YEAR(TBL_Employees[[#This Row],[Hire Date]])</f>
        <v>2018</v>
      </c>
      <c r="B444" s="11">
        <f>TBL_Employees[[#This Row],[Bonus Amount]]+TBL_Employees[[#This Row],[Annual Salary]]</f>
        <v>87806</v>
      </c>
    </row>
    <row r="445" spans="1:2" x14ac:dyDescent="0.2">
      <c r="A445" s="10">
        <f>YEAR(TBL_Employees[[#This Row],[Hire Date]])</f>
        <v>2011</v>
      </c>
      <c r="B445" s="11">
        <f>TBL_Employees[[#This Row],[Bonus Amount]]+TBL_Employees[[#This Row],[Annual Salary]]</f>
        <v>63959</v>
      </c>
    </row>
    <row r="446" spans="1:2" x14ac:dyDescent="0.2">
      <c r="A446" s="10">
        <f>YEAR(TBL_Employees[[#This Row],[Hire Date]])</f>
        <v>2015</v>
      </c>
      <c r="B446" s="11">
        <f>TBL_Employees[[#This Row],[Bonus Amount]]+TBL_Employees[[#This Row],[Annual Salary]]</f>
        <v>319223.28000000003</v>
      </c>
    </row>
    <row r="447" spans="1:2" x14ac:dyDescent="0.2">
      <c r="A447" s="10">
        <f>YEAR(TBL_Employees[[#This Row],[Hire Date]])</f>
        <v>2019</v>
      </c>
      <c r="B447" s="11">
        <f>TBL_Employees[[#This Row],[Bonus Amount]]+TBL_Employees[[#This Row],[Annual Salary]]</f>
        <v>50809</v>
      </c>
    </row>
    <row r="448" spans="1:2" x14ac:dyDescent="0.2">
      <c r="A448" s="10">
        <f>YEAR(TBL_Employees[[#This Row],[Hire Date]])</f>
        <v>2002</v>
      </c>
      <c r="B448" s="11">
        <f>TBL_Employees[[#This Row],[Bonus Amount]]+TBL_Employees[[#This Row],[Annual Salary]]</f>
        <v>77396</v>
      </c>
    </row>
    <row r="449" spans="1:2" x14ac:dyDescent="0.2">
      <c r="A449" s="10">
        <f>YEAR(TBL_Employees[[#This Row],[Hire Date]])</f>
        <v>1999</v>
      </c>
      <c r="B449" s="11">
        <f>TBL_Employees[[#This Row],[Bonus Amount]]+TBL_Employees[[#This Row],[Annual Salary]]</f>
        <v>89523</v>
      </c>
    </row>
    <row r="450" spans="1:2" x14ac:dyDescent="0.2">
      <c r="A450" s="10">
        <f>YEAR(TBL_Employees[[#This Row],[Hire Date]])</f>
        <v>2011</v>
      </c>
      <c r="B450" s="11">
        <f>TBL_Employees[[#This Row],[Bonus Amount]]+TBL_Employees[[#This Row],[Annual Salary]]</f>
        <v>86173</v>
      </c>
    </row>
    <row r="451" spans="1:2" x14ac:dyDescent="0.2">
      <c r="A451" s="10">
        <f>YEAR(TBL_Employees[[#This Row],[Hire Date]])</f>
        <v>2000</v>
      </c>
      <c r="B451" s="11">
        <f>TBL_Employees[[#This Row],[Bonus Amount]]+TBL_Employees[[#This Row],[Annual Salary]]</f>
        <v>306669.12</v>
      </c>
    </row>
    <row r="452" spans="1:2" x14ac:dyDescent="0.2">
      <c r="A452" s="10">
        <f>YEAR(TBL_Employees[[#This Row],[Hire Date]])</f>
        <v>2021</v>
      </c>
      <c r="B452" s="11">
        <f>TBL_Employees[[#This Row],[Bonus Amount]]+TBL_Employees[[#This Row],[Annual Salary]]</f>
        <v>168061</v>
      </c>
    </row>
    <row r="453" spans="1:2" x14ac:dyDescent="0.2">
      <c r="A453" s="10">
        <f>YEAR(TBL_Employees[[#This Row],[Hire Date]])</f>
        <v>1994</v>
      </c>
      <c r="B453" s="11">
        <f>TBL_Employees[[#This Row],[Bonus Amount]]+TBL_Employees[[#This Row],[Annual Salary]]</f>
        <v>120401.60000000001</v>
      </c>
    </row>
    <row r="454" spans="1:2" x14ac:dyDescent="0.2">
      <c r="A454" s="10">
        <f>YEAR(TBL_Employees[[#This Row],[Hire Date]])</f>
        <v>2008</v>
      </c>
      <c r="B454" s="11">
        <f>TBL_Employees[[#This Row],[Bonus Amount]]+TBL_Employees[[#This Row],[Annual Salary]]</f>
        <v>195754.15</v>
      </c>
    </row>
    <row r="455" spans="1:2" x14ac:dyDescent="0.2">
      <c r="A455" s="10">
        <f>YEAR(TBL_Employees[[#This Row],[Hire Date]])</f>
        <v>2006</v>
      </c>
      <c r="B455" s="11">
        <f>TBL_Employees[[#This Row],[Bonus Amount]]+TBL_Employees[[#This Row],[Annual Salary]]</f>
        <v>102304.65</v>
      </c>
    </row>
    <row r="456" spans="1:2" x14ac:dyDescent="0.2">
      <c r="A456" s="10">
        <f>YEAR(TBL_Employees[[#This Row],[Hire Date]])</f>
        <v>2013</v>
      </c>
      <c r="B456" s="11">
        <f>TBL_Employees[[#This Row],[Bonus Amount]]+TBL_Employees[[#This Row],[Annual Salary]]</f>
        <v>59646</v>
      </c>
    </row>
    <row r="457" spans="1:2" x14ac:dyDescent="0.2">
      <c r="A457" s="10">
        <f>YEAR(TBL_Employees[[#This Row],[Hire Date]])</f>
        <v>1995</v>
      </c>
      <c r="B457" s="11">
        <f>TBL_Employees[[#This Row],[Bonus Amount]]+TBL_Employees[[#This Row],[Annual Salary]]</f>
        <v>187368.66</v>
      </c>
    </row>
    <row r="458" spans="1:2" x14ac:dyDescent="0.2">
      <c r="A458" s="10">
        <f>YEAR(TBL_Employees[[#This Row],[Hire Date]])</f>
        <v>2018</v>
      </c>
      <c r="B458" s="11">
        <f>TBL_Employees[[#This Row],[Bonus Amount]]+TBL_Employees[[#This Row],[Annual Salary]]</f>
        <v>83378</v>
      </c>
    </row>
    <row r="459" spans="1:2" x14ac:dyDescent="0.2">
      <c r="A459" s="10">
        <f>YEAR(TBL_Employees[[#This Row],[Hire Date]])</f>
        <v>2013</v>
      </c>
      <c r="B459" s="11">
        <f>TBL_Employees[[#This Row],[Bonus Amount]]+TBL_Employees[[#This Row],[Annual Salary]]</f>
        <v>88895</v>
      </c>
    </row>
    <row r="460" spans="1:2" x14ac:dyDescent="0.2">
      <c r="A460" s="10">
        <f>YEAR(TBL_Employees[[#This Row],[Hire Date]])</f>
        <v>2004</v>
      </c>
      <c r="B460" s="11">
        <f>TBL_Employees[[#This Row],[Bonus Amount]]+TBL_Employees[[#This Row],[Annual Salary]]</f>
        <v>209369.04</v>
      </c>
    </row>
    <row r="461" spans="1:2" x14ac:dyDescent="0.2">
      <c r="A461" s="10">
        <f>YEAR(TBL_Employees[[#This Row],[Hire Date]])</f>
        <v>2011</v>
      </c>
      <c r="B461" s="11">
        <f>TBL_Employees[[#This Row],[Bonus Amount]]+TBL_Employees[[#This Row],[Annual Salary]]</f>
        <v>43336</v>
      </c>
    </row>
    <row r="462" spans="1:2" x14ac:dyDescent="0.2">
      <c r="A462" s="10">
        <f>YEAR(TBL_Employees[[#This Row],[Hire Date]])</f>
        <v>2009</v>
      </c>
      <c r="B462" s="11">
        <f>TBL_Employees[[#This Row],[Bonus Amount]]+TBL_Employees[[#This Row],[Annual Salary]]</f>
        <v>146971.15</v>
      </c>
    </row>
    <row r="463" spans="1:2" x14ac:dyDescent="0.2">
      <c r="A463" s="10">
        <f>YEAR(TBL_Employees[[#This Row],[Hire Date]])</f>
        <v>2000</v>
      </c>
      <c r="B463" s="11">
        <f>TBL_Employees[[#This Row],[Bonus Amount]]+TBL_Employees[[#This Row],[Annual Salary]]</f>
        <v>76352</v>
      </c>
    </row>
    <row r="464" spans="1:2" x14ac:dyDescent="0.2">
      <c r="A464" s="10">
        <f>YEAR(TBL_Employees[[#This Row],[Hire Date]])</f>
        <v>2019</v>
      </c>
      <c r="B464" s="11">
        <f>TBL_Employees[[#This Row],[Bonus Amount]]+TBL_Employees[[#This Row],[Annual Salary]]</f>
        <v>346058.46</v>
      </c>
    </row>
    <row r="465" spans="1:2" x14ac:dyDescent="0.2">
      <c r="A465" s="10">
        <f>YEAR(TBL_Employees[[#This Row],[Hire Date]])</f>
        <v>2020</v>
      </c>
      <c r="B465" s="11">
        <f>TBL_Employees[[#This Row],[Bonus Amount]]+TBL_Employees[[#This Row],[Annual Salary]]</f>
        <v>289971.5</v>
      </c>
    </row>
    <row r="466" spans="1:2" x14ac:dyDescent="0.2">
      <c r="A466" s="10">
        <f>YEAR(TBL_Employees[[#This Row],[Hire Date]])</f>
        <v>2007</v>
      </c>
      <c r="B466" s="11">
        <f>TBL_Employees[[#This Row],[Bonus Amount]]+TBL_Employees[[#This Row],[Annual Salary]]</f>
        <v>233306.4</v>
      </c>
    </row>
    <row r="467" spans="1:2" x14ac:dyDescent="0.2">
      <c r="A467" s="10">
        <f>YEAR(TBL_Employees[[#This Row],[Hire Date]])</f>
        <v>2018</v>
      </c>
      <c r="B467" s="11">
        <f>TBL_Employees[[#This Row],[Bonus Amount]]+TBL_Employees[[#This Row],[Annual Salary]]</f>
        <v>71167</v>
      </c>
    </row>
    <row r="468" spans="1:2" x14ac:dyDescent="0.2">
      <c r="A468" s="10">
        <f>YEAR(TBL_Employees[[#This Row],[Hire Date]])</f>
        <v>2010</v>
      </c>
      <c r="B468" s="11">
        <f>TBL_Employees[[#This Row],[Bonus Amount]]+TBL_Employees[[#This Row],[Annual Salary]]</f>
        <v>76027</v>
      </c>
    </row>
    <row r="469" spans="1:2" x14ac:dyDescent="0.2">
      <c r="A469" s="10">
        <f>YEAR(TBL_Employees[[#This Row],[Hire Date]])</f>
        <v>2019</v>
      </c>
      <c r="B469" s="11">
        <f>TBL_Employees[[#This Row],[Bonus Amount]]+TBL_Employees[[#This Row],[Annual Salary]]</f>
        <v>227060.12</v>
      </c>
    </row>
    <row r="470" spans="1:2" x14ac:dyDescent="0.2">
      <c r="A470" s="10">
        <f>YEAR(TBL_Employees[[#This Row],[Hire Date]])</f>
        <v>2020</v>
      </c>
      <c r="B470" s="11">
        <f>TBL_Employees[[#This Row],[Bonus Amount]]+TBL_Employees[[#This Row],[Annual Salary]]</f>
        <v>67753</v>
      </c>
    </row>
    <row r="471" spans="1:2" x14ac:dyDescent="0.2">
      <c r="A471" s="10">
        <f>YEAR(TBL_Employees[[#This Row],[Hire Date]])</f>
        <v>2016</v>
      </c>
      <c r="B471" s="11">
        <f>TBL_Employees[[#This Row],[Bonus Amount]]+TBL_Employees[[#This Row],[Annual Salary]]</f>
        <v>68843.520000000004</v>
      </c>
    </row>
    <row r="472" spans="1:2" x14ac:dyDescent="0.2">
      <c r="A472" s="10">
        <f>YEAR(TBL_Employees[[#This Row],[Hire Date]])</f>
        <v>2002</v>
      </c>
      <c r="B472" s="11">
        <f>TBL_Employees[[#This Row],[Bonus Amount]]+TBL_Employees[[#This Row],[Annual Salary]]</f>
        <v>92209</v>
      </c>
    </row>
    <row r="473" spans="1:2" x14ac:dyDescent="0.2">
      <c r="A473" s="10">
        <f>YEAR(TBL_Employees[[#This Row],[Hire Date]])</f>
        <v>2000</v>
      </c>
      <c r="B473" s="11">
        <f>TBL_Employees[[#This Row],[Bonus Amount]]+TBL_Employees[[#This Row],[Annual Salary]]</f>
        <v>176385.44</v>
      </c>
    </row>
    <row r="474" spans="1:2" x14ac:dyDescent="0.2">
      <c r="A474" s="10">
        <f>YEAR(TBL_Employees[[#This Row],[Hire Date]])</f>
        <v>2015</v>
      </c>
      <c r="B474" s="11">
        <f>TBL_Employees[[#This Row],[Bonus Amount]]+TBL_Employees[[#This Row],[Annual Salary]]</f>
        <v>99697</v>
      </c>
    </row>
    <row r="475" spans="1:2" x14ac:dyDescent="0.2">
      <c r="A475" s="10">
        <f>YEAR(TBL_Employees[[#This Row],[Hire Date]])</f>
        <v>2010</v>
      </c>
      <c r="B475" s="11">
        <f>TBL_Employees[[#This Row],[Bonus Amount]]+TBL_Employees[[#This Row],[Annual Salary]]</f>
        <v>90770</v>
      </c>
    </row>
    <row r="476" spans="1:2" x14ac:dyDescent="0.2">
      <c r="A476" s="10">
        <f>YEAR(TBL_Employees[[#This Row],[Hire Date]])</f>
        <v>2005</v>
      </c>
      <c r="B476" s="11">
        <f>TBL_Employees[[#This Row],[Bonus Amount]]+TBL_Employees[[#This Row],[Annual Salary]]</f>
        <v>55369</v>
      </c>
    </row>
    <row r="477" spans="1:2" x14ac:dyDescent="0.2">
      <c r="A477" s="10">
        <f>YEAR(TBL_Employees[[#This Row],[Hire Date]])</f>
        <v>2014</v>
      </c>
      <c r="B477" s="11">
        <f>TBL_Employees[[#This Row],[Bonus Amount]]+TBL_Employees[[#This Row],[Annual Salary]]</f>
        <v>69578</v>
      </c>
    </row>
    <row r="478" spans="1:2" x14ac:dyDescent="0.2">
      <c r="A478" s="10">
        <f>YEAR(TBL_Employees[[#This Row],[Hire Date]])</f>
        <v>2013</v>
      </c>
      <c r="B478" s="11">
        <f>TBL_Employees[[#This Row],[Bonus Amount]]+TBL_Employees[[#This Row],[Annual Salary]]</f>
        <v>211082.76</v>
      </c>
    </row>
    <row r="479" spans="1:2" x14ac:dyDescent="0.2">
      <c r="A479" s="10">
        <f>YEAR(TBL_Employees[[#This Row],[Hire Date]])</f>
        <v>2021</v>
      </c>
      <c r="B479" s="11">
        <f>TBL_Employees[[#This Row],[Bonus Amount]]+TBL_Employees[[#This Row],[Annual Salary]]</f>
        <v>65507</v>
      </c>
    </row>
    <row r="480" spans="1:2" x14ac:dyDescent="0.2">
      <c r="A480" s="10">
        <f>YEAR(TBL_Employees[[#This Row],[Hire Date]])</f>
        <v>1998</v>
      </c>
      <c r="B480" s="11">
        <f>TBL_Employees[[#This Row],[Bonus Amount]]+TBL_Employees[[#This Row],[Annual Salary]]</f>
        <v>118012.12</v>
      </c>
    </row>
    <row r="481" spans="1:2" x14ac:dyDescent="0.2">
      <c r="A481" s="10">
        <f>YEAR(TBL_Employees[[#This Row],[Hire Date]])</f>
        <v>2016</v>
      </c>
      <c r="B481" s="11">
        <f>TBL_Employees[[#This Row],[Bonus Amount]]+TBL_Employees[[#This Row],[Annual Salary]]</f>
        <v>80055</v>
      </c>
    </row>
    <row r="482" spans="1:2" x14ac:dyDescent="0.2">
      <c r="A482" s="10">
        <f>YEAR(TBL_Employees[[#This Row],[Hire Date]])</f>
        <v>2009</v>
      </c>
      <c r="B482" s="11">
        <f>TBL_Employees[[#This Row],[Bonus Amount]]+TBL_Employees[[#This Row],[Annual Salary]]</f>
        <v>76802</v>
      </c>
    </row>
    <row r="483" spans="1:2" x14ac:dyDescent="0.2">
      <c r="A483" s="10">
        <f>YEAR(TBL_Employees[[#This Row],[Hire Date]])</f>
        <v>2016</v>
      </c>
      <c r="B483" s="11">
        <f>TBL_Employees[[#This Row],[Bonus Amount]]+TBL_Employees[[#This Row],[Annual Salary]]</f>
        <v>331756.19</v>
      </c>
    </row>
    <row r="484" spans="1:2" x14ac:dyDescent="0.2">
      <c r="A484" s="10">
        <f>YEAR(TBL_Employees[[#This Row],[Hire Date]])</f>
        <v>2005</v>
      </c>
      <c r="B484" s="11">
        <f>TBL_Employees[[#This Row],[Bonus Amount]]+TBL_Employees[[#This Row],[Annual Salary]]</f>
        <v>78388</v>
      </c>
    </row>
    <row r="485" spans="1:2" x14ac:dyDescent="0.2">
      <c r="A485" s="10">
        <f>YEAR(TBL_Employees[[#This Row],[Hire Date]])</f>
        <v>2016</v>
      </c>
      <c r="B485" s="11">
        <f>TBL_Employees[[#This Row],[Bonus Amount]]+TBL_Employees[[#This Row],[Annual Salary]]</f>
        <v>334825.8</v>
      </c>
    </row>
    <row r="486" spans="1:2" x14ac:dyDescent="0.2">
      <c r="A486" s="10">
        <f>YEAR(TBL_Employees[[#This Row],[Hire Date]])</f>
        <v>2015</v>
      </c>
      <c r="B486" s="11">
        <f>TBL_Employees[[#This Row],[Bonus Amount]]+TBL_Employees[[#This Row],[Annual Salary]]</f>
        <v>170569.15</v>
      </c>
    </row>
    <row r="487" spans="1:2" x14ac:dyDescent="0.2">
      <c r="A487" s="10">
        <f>YEAR(TBL_Employees[[#This Row],[Hire Date]])</f>
        <v>2004</v>
      </c>
      <c r="B487" s="11">
        <f>TBL_Employees[[#This Row],[Bonus Amount]]+TBL_Employees[[#This Row],[Annual Salary]]</f>
        <v>90258</v>
      </c>
    </row>
    <row r="488" spans="1:2" x14ac:dyDescent="0.2">
      <c r="A488" s="10">
        <f>YEAR(TBL_Employees[[#This Row],[Hire Date]])</f>
        <v>2011</v>
      </c>
      <c r="B488" s="11">
        <f>TBL_Employees[[#This Row],[Bonus Amount]]+TBL_Employees[[#This Row],[Annual Salary]]</f>
        <v>72486</v>
      </c>
    </row>
    <row r="489" spans="1:2" x14ac:dyDescent="0.2">
      <c r="A489" s="10">
        <f>YEAR(TBL_Employees[[#This Row],[Hire Date]])</f>
        <v>2014</v>
      </c>
      <c r="B489" s="11">
        <f>TBL_Employees[[#This Row],[Bonus Amount]]+TBL_Employees[[#This Row],[Annual Salary]]</f>
        <v>95499</v>
      </c>
    </row>
    <row r="490" spans="1:2" x14ac:dyDescent="0.2">
      <c r="A490" s="10">
        <f>YEAR(TBL_Employees[[#This Row],[Hire Date]])</f>
        <v>2004</v>
      </c>
      <c r="B490" s="11">
        <f>TBL_Employees[[#This Row],[Bonus Amount]]+TBL_Employees[[#This Row],[Annual Salary]]</f>
        <v>90212</v>
      </c>
    </row>
    <row r="491" spans="1:2" x14ac:dyDescent="0.2">
      <c r="A491" s="10">
        <f>YEAR(TBL_Employees[[#This Row],[Hire Date]])</f>
        <v>2019</v>
      </c>
      <c r="B491" s="11">
        <f>TBL_Employees[[#This Row],[Bonus Amount]]+TBL_Employees[[#This Row],[Annual Salary]]</f>
        <v>353139.23</v>
      </c>
    </row>
    <row r="492" spans="1:2" x14ac:dyDescent="0.2">
      <c r="A492" s="10">
        <f>YEAR(TBL_Employees[[#This Row],[Hire Date]])</f>
        <v>2010</v>
      </c>
      <c r="B492" s="11">
        <f>TBL_Employees[[#This Row],[Bonus Amount]]+TBL_Employees[[#This Row],[Annual Salary]]</f>
        <v>43001</v>
      </c>
    </row>
    <row r="493" spans="1:2" x14ac:dyDescent="0.2">
      <c r="A493" s="10">
        <f>YEAR(TBL_Employees[[#This Row],[Hire Date]])</f>
        <v>1998</v>
      </c>
      <c r="B493" s="11">
        <f>TBL_Employees[[#This Row],[Bonus Amount]]+TBL_Employees[[#This Row],[Annual Salary]]</f>
        <v>92780.800000000003</v>
      </c>
    </row>
    <row r="494" spans="1:2" x14ac:dyDescent="0.2">
      <c r="A494" s="10">
        <f>YEAR(TBL_Employees[[#This Row],[Hire Date]])</f>
        <v>2015</v>
      </c>
      <c r="B494" s="11">
        <f>TBL_Employees[[#This Row],[Bonus Amount]]+TBL_Employees[[#This Row],[Annual Salary]]</f>
        <v>52200</v>
      </c>
    </row>
    <row r="495" spans="1:2" x14ac:dyDescent="0.2">
      <c r="A495" s="10">
        <f>YEAR(TBL_Employees[[#This Row],[Hire Date]])</f>
        <v>2008</v>
      </c>
      <c r="B495" s="11">
        <f>TBL_Employees[[#This Row],[Bonus Amount]]+TBL_Employees[[#This Row],[Annual Salary]]</f>
        <v>167449.04999999999</v>
      </c>
    </row>
    <row r="496" spans="1:2" x14ac:dyDescent="0.2">
      <c r="A496" s="10">
        <f>YEAR(TBL_Employees[[#This Row],[Hire Date]])</f>
        <v>2004</v>
      </c>
      <c r="B496" s="11">
        <f>TBL_Employees[[#This Row],[Bonus Amount]]+TBL_Employees[[#This Row],[Annual Salary]]</f>
        <v>65702</v>
      </c>
    </row>
    <row r="497" spans="1:2" x14ac:dyDescent="0.2">
      <c r="A497" s="10">
        <f>YEAR(TBL_Employees[[#This Row],[Hire Date]])</f>
        <v>2007</v>
      </c>
      <c r="B497" s="11">
        <f>TBL_Employees[[#This Row],[Bonus Amount]]+TBL_Employees[[#This Row],[Annual Salary]]</f>
        <v>200927.12</v>
      </c>
    </row>
    <row r="498" spans="1:2" x14ac:dyDescent="0.2">
      <c r="A498" s="10">
        <f>YEAR(TBL_Employees[[#This Row],[Hire Date]])</f>
        <v>2020</v>
      </c>
      <c r="B498" s="11">
        <f>TBL_Employees[[#This Row],[Bonus Amount]]+TBL_Employees[[#This Row],[Annual Salary]]</f>
        <v>172762.7</v>
      </c>
    </row>
    <row r="499" spans="1:2" x14ac:dyDescent="0.2">
      <c r="A499" s="10">
        <f>YEAR(TBL_Employees[[#This Row],[Hire Date]])</f>
        <v>2021</v>
      </c>
      <c r="B499" s="11">
        <f>TBL_Employees[[#This Row],[Bonus Amount]]+TBL_Employees[[#This Row],[Annual Salary]]</f>
        <v>140314.9</v>
      </c>
    </row>
    <row r="500" spans="1:2" x14ac:dyDescent="0.2">
      <c r="A500" s="10">
        <f>YEAR(TBL_Employees[[#This Row],[Hire Date]])</f>
        <v>2019</v>
      </c>
      <c r="B500" s="11">
        <f>TBL_Employees[[#This Row],[Bonus Amount]]+TBL_Employees[[#This Row],[Annual Salary]]</f>
        <v>62644</v>
      </c>
    </row>
    <row r="501" spans="1:2" x14ac:dyDescent="0.2">
      <c r="A501" s="10">
        <f>YEAR(TBL_Employees[[#This Row],[Hire Date]])</f>
        <v>2001</v>
      </c>
      <c r="B501" s="11">
        <f>TBL_Employees[[#This Row],[Bonus Amount]]+TBL_Employees[[#This Row],[Annual Salary]]</f>
        <v>73907</v>
      </c>
    </row>
    <row r="502" spans="1:2" x14ac:dyDescent="0.2">
      <c r="A502" s="10">
        <f>YEAR(TBL_Employees[[#This Row],[Hire Date]])</f>
        <v>2018</v>
      </c>
      <c r="B502" s="11">
        <f>TBL_Employees[[#This Row],[Bonus Amount]]+TBL_Employees[[#This Row],[Annual Salary]]</f>
        <v>90040</v>
      </c>
    </row>
    <row r="503" spans="1:2" x14ac:dyDescent="0.2">
      <c r="A503" s="10">
        <f>YEAR(TBL_Employees[[#This Row],[Hire Date]])</f>
        <v>2016</v>
      </c>
      <c r="B503" s="11">
        <f>TBL_Employees[[#This Row],[Bonus Amount]]+TBL_Employees[[#This Row],[Annual Salary]]</f>
        <v>91134</v>
      </c>
    </row>
    <row r="504" spans="1:2" x14ac:dyDescent="0.2">
      <c r="A504" s="10">
        <f>YEAR(TBL_Employees[[#This Row],[Hire Date]])</f>
        <v>2021</v>
      </c>
      <c r="B504" s="11">
        <f>TBL_Employees[[#This Row],[Bonus Amount]]+TBL_Employees[[#This Row],[Annual Salary]]</f>
        <v>265842.71999999997</v>
      </c>
    </row>
    <row r="505" spans="1:2" x14ac:dyDescent="0.2">
      <c r="A505" s="10">
        <f>YEAR(TBL_Employees[[#This Row],[Hire Date]])</f>
        <v>2011</v>
      </c>
      <c r="B505" s="11">
        <f>TBL_Employees[[#This Row],[Bonus Amount]]+TBL_Employees[[#This Row],[Annual Salary]]</f>
        <v>54733</v>
      </c>
    </row>
    <row r="506" spans="1:2" x14ac:dyDescent="0.2">
      <c r="A506" s="10">
        <f>YEAR(TBL_Employees[[#This Row],[Hire Date]])</f>
        <v>2019</v>
      </c>
      <c r="B506" s="11">
        <f>TBL_Employees[[#This Row],[Bonus Amount]]+TBL_Employees[[#This Row],[Annual Salary]]</f>
        <v>65341</v>
      </c>
    </row>
    <row r="507" spans="1:2" x14ac:dyDescent="0.2">
      <c r="A507" s="10">
        <f>YEAR(TBL_Employees[[#This Row],[Hire Date]])</f>
        <v>2018</v>
      </c>
      <c r="B507" s="11">
        <f>TBL_Employees[[#This Row],[Bonus Amount]]+TBL_Employees[[#This Row],[Annual Salary]]</f>
        <v>154520.88</v>
      </c>
    </row>
    <row r="508" spans="1:2" x14ac:dyDescent="0.2">
      <c r="A508" s="10">
        <f>YEAR(TBL_Employees[[#This Row],[Hire Date]])</f>
        <v>2018</v>
      </c>
      <c r="B508" s="11">
        <f>TBL_Employees[[#This Row],[Bonus Amount]]+TBL_Employees[[#This Row],[Annual Salary]]</f>
        <v>73200</v>
      </c>
    </row>
    <row r="509" spans="1:2" x14ac:dyDescent="0.2">
      <c r="A509" s="10">
        <f>YEAR(TBL_Employees[[#This Row],[Hire Date]])</f>
        <v>2010</v>
      </c>
      <c r="B509" s="11">
        <f>TBL_Employees[[#This Row],[Bonus Amount]]+TBL_Employees[[#This Row],[Annual Salary]]</f>
        <v>108794.16</v>
      </c>
    </row>
    <row r="510" spans="1:2" x14ac:dyDescent="0.2">
      <c r="A510" s="10">
        <f>YEAR(TBL_Employees[[#This Row],[Hire Date]])</f>
        <v>2021</v>
      </c>
      <c r="B510" s="11">
        <f>TBL_Employees[[#This Row],[Bonus Amount]]+TBL_Employees[[#This Row],[Annual Salary]]</f>
        <v>87427</v>
      </c>
    </row>
    <row r="511" spans="1:2" x14ac:dyDescent="0.2">
      <c r="A511" s="10">
        <f>YEAR(TBL_Employees[[#This Row],[Hire Date]])</f>
        <v>2018</v>
      </c>
      <c r="B511" s="11">
        <f>TBL_Employees[[#This Row],[Bonus Amount]]+TBL_Employees[[#This Row],[Annual Salary]]</f>
        <v>49219</v>
      </c>
    </row>
    <row r="512" spans="1:2" x14ac:dyDescent="0.2">
      <c r="A512" s="10">
        <f>YEAR(TBL_Employees[[#This Row],[Hire Date]])</f>
        <v>2018</v>
      </c>
      <c r="B512" s="11">
        <f>TBL_Employees[[#This Row],[Bonus Amount]]+TBL_Employees[[#This Row],[Annual Salary]]</f>
        <v>113887.59</v>
      </c>
    </row>
    <row r="513" spans="1:2" x14ac:dyDescent="0.2">
      <c r="A513" s="10">
        <f>YEAR(TBL_Employees[[#This Row],[Hire Date]])</f>
        <v>2015</v>
      </c>
      <c r="B513" s="11">
        <f>TBL_Employees[[#This Row],[Bonus Amount]]+TBL_Employees[[#This Row],[Annual Salary]]</f>
        <v>64364</v>
      </c>
    </row>
    <row r="514" spans="1:2" x14ac:dyDescent="0.2">
      <c r="A514" s="10">
        <f>YEAR(TBL_Employees[[#This Row],[Hire Date]])</f>
        <v>2021</v>
      </c>
      <c r="B514" s="11">
        <f>TBL_Employees[[#This Row],[Bonus Amount]]+TBL_Employees[[#This Row],[Annual Salary]]</f>
        <v>223834</v>
      </c>
    </row>
    <row r="515" spans="1:2" x14ac:dyDescent="0.2">
      <c r="A515" s="10">
        <f>YEAR(TBL_Employees[[#This Row],[Hire Date]])</f>
        <v>2012</v>
      </c>
      <c r="B515" s="11">
        <f>TBL_Employees[[#This Row],[Bonus Amount]]+TBL_Employees[[#This Row],[Annual Salary]]</f>
        <v>88343</v>
      </c>
    </row>
    <row r="516" spans="1:2" x14ac:dyDescent="0.2">
      <c r="A516" s="10">
        <f>YEAR(TBL_Employees[[#This Row],[Hire Date]])</f>
        <v>2014</v>
      </c>
      <c r="B516" s="11">
        <f>TBL_Employees[[#This Row],[Bonus Amount]]+TBL_Employees[[#This Row],[Annual Salary]]</f>
        <v>66649</v>
      </c>
    </row>
    <row r="517" spans="1:2" x14ac:dyDescent="0.2">
      <c r="A517" s="10">
        <f>YEAR(TBL_Employees[[#This Row],[Hire Date]])</f>
        <v>1999</v>
      </c>
      <c r="B517" s="11">
        <f>TBL_Employees[[#This Row],[Bonus Amount]]+TBL_Employees[[#This Row],[Annual Salary]]</f>
        <v>107989.35</v>
      </c>
    </row>
    <row r="518" spans="1:2" x14ac:dyDescent="0.2">
      <c r="A518" s="10">
        <f>YEAR(TBL_Employees[[#This Row],[Hire Date]])</f>
        <v>2010</v>
      </c>
      <c r="B518" s="11">
        <f>TBL_Employees[[#This Row],[Bonus Amount]]+TBL_Employees[[#This Row],[Annual Salary]]</f>
        <v>155113.15</v>
      </c>
    </row>
    <row r="519" spans="1:2" x14ac:dyDescent="0.2">
      <c r="A519" s="10">
        <f>YEAR(TBL_Employees[[#This Row],[Hire Date]])</f>
        <v>1999</v>
      </c>
      <c r="B519" s="11">
        <f>TBL_Employees[[#This Row],[Bonus Amount]]+TBL_Employees[[#This Row],[Annual Salary]]</f>
        <v>68807</v>
      </c>
    </row>
    <row r="520" spans="1:2" x14ac:dyDescent="0.2">
      <c r="A520" s="10">
        <f>YEAR(TBL_Employees[[#This Row],[Hire Date]])</f>
        <v>2006</v>
      </c>
      <c r="B520" s="11">
        <f>TBL_Employees[[#This Row],[Bonus Amount]]+TBL_Employees[[#This Row],[Annual Salary]]</f>
        <v>311197.92</v>
      </c>
    </row>
    <row r="521" spans="1:2" x14ac:dyDescent="0.2">
      <c r="A521" s="10">
        <f>YEAR(TBL_Employees[[#This Row],[Hire Date]])</f>
        <v>2021</v>
      </c>
      <c r="B521" s="11">
        <f>TBL_Employees[[#This Row],[Bonus Amount]]+TBL_Employees[[#This Row],[Annual Salary]]</f>
        <v>43391</v>
      </c>
    </row>
    <row r="522" spans="1:2" x14ac:dyDescent="0.2">
      <c r="A522" s="10">
        <f>YEAR(TBL_Employees[[#This Row],[Hire Date]])</f>
        <v>2021</v>
      </c>
      <c r="B522" s="11">
        <f>TBL_Employees[[#This Row],[Bonus Amount]]+TBL_Employees[[#This Row],[Annual Salary]]</f>
        <v>91782</v>
      </c>
    </row>
    <row r="523" spans="1:2" x14ac:dyDescent="0.2">
      <c r="A523" s="10">
        <f>YEAR(TBL_Employees[[#This Row],[Hire Date]])</f>
        <v>2016</v>
      </c>
      <c r="B523" s="11">
        <f>TBL_Employees[[#This Row],[Bonus Amount]]+TBL_Employees[[#This Row],[Annual Salary]]</f>
        <v>277244.46999999997</v>
      </c>
    </row>
    <row r="524" spans="1:2" x14ac:dyDescent="0.2">
      <c r="A524" s="10">
        <f>YEAR(TBL_Employees[[#This Row],[Hire Date]])</f>
        <v>2020</v>
      </c>
      <c r="B524" s="11">
        <f>TBL_Employees[[#This Row],[Bonus Amount]]+TBL_Employees[[#This Row],[Annual Salary]]</f>
        <v>79847.95</v>
      </c>
    </row>
    <row r="525" spans="1:2" x14ac:dyDescent="0.2">
      <c r="A525" s="10">
        <f>YEAR(TBL_Employees[[#This Row],[Hire Date]])</f>
        <v>2021</v>
      </c>
      <c r="B525" s="11">
        <f>TBL_Employees[[#This Row],[Bonus Amount]]+TBL_Employees[[#This Row],[Annual Salary]]</f>
        <v>119708.6</v>
      </c>
    </row>
    <row r="526" spans="1:2" x14ac:dyDescent="0.2">
      <c r="A526" s="10">
        <f>YEAR(TBL_Employees[[#This Row],[Hire Date]])</f>
        <v>2016</v>
      </c>
      <c r="B526" s="11">
        <f>TBL_Employees[[#This Row],[Bonus Amount]]+TBL_Employees[[#This Row],[Annual Salary]]</f>
        <v>94352</v>
      </c>
    </row>
    <row r="527" spans="1:2" x14ac:dyDescent="0.2">
      <c r="A527" s="10">
        <f>YEAR(TBL_Employees[[#This Row],[Hire Date]])</f>
        <v>1994</v>
      </c>
      <c r="B527" s="11">
        <f>TBL_Employees[[#This Row],[Bonus Amount]]+TBL_Employees[[#This Row],[Annual Salary]]</f>
        <v>73955</v>
      </c>
    </row>
    <row r="528" spans="1:2" x14ac:dyDescent="0.2">
      <c r="A528" s="10">
        <f>YEAR(TBL_Employees[[#This Row],[Hire Date]])</f>
        <v>2013</v>
      </c>
      <c r="B528" s="11">
        <f>TBL_Employees[[#This Row],[Bonus Amount]]+TBL_Employees[[#This Row],[Annual Salary]]</f>
        <v>120743.54</v>
      </c>
    </row>
    <row r="529" spans="1:2" x14ac:dyDescent="0.2">
      <c r="A529" s="10">
        <f>YEAR(TBL_Employees[[#This Row],[Hire Date]])</f>
        <v>2020</v>
      </c>
      <c r="B529" s="11">
        <f>TBL_Employees[[#This Row],[Bonus Amount]]+TBL_Employees[[#This Row],[Annual Salary]]</f>
        <v>92321</v>
      </c>
    </row>
    <row r="530" spans="1:2" x14ac:dyDescent="0.2">
      <c r="A530" s="10">
        <f>YEAR(TBL_Employees[[#This Row],[Hire Date]])</f>
        <v>2013</v>
      </c>
      <c r="B530" s="11">
        <f>TBL_Employees[[#This Row],[Bonus Amount]]+TBL_Employees[[#This Row],[Annual Salary]]</f>
        <v>108517.13</v>
      </c>
    </row>
    <row r="531" spans="1:2" x14ac:dyDescent="0.2">
      <c r="A531" s="10">
        <f>YEAR(TBL_Employees[[#This Row],[Hire Date]])</f>
        <v>2018</v>
      </c>
      <c r="B531" s="11">
        <f>TBL_Employees[[#This Row],[Bonus Amount]]+TBL_Employees[[#This Row],[Annual Salary]]</f>
        <v>115854</v>
      </c>
    </row>
    <row r="532" spans="1:2" x14ac:dyDescent="0.2">
      <c r="A532" s="10">
        <f>YEAR(TBL_Employees[[#This Row],[Hire Date]])</f>
        <v>2011</v>
      </c>
      <c r="B532" s="11">
        <f>TBL_Employees[[#This Row],[Bonus Amount]]+TBL_Employees[[#This Row],[Annual Salary]]</f>
        <v>82462</v>
      </c>
    </row>
    <row r="533" spans="1:2" x14ac:dyDescent="0.2">
      <c r="A533" s="10">
        <f>YEAR(TBL_Employees[[#This Row],[Hire Date]])</f>
        <v>2011</v>
      </c>
      <c r="B533" s="11">
        <f>TBL_Employees[[#This Row],[Bonus Amount]]+TBL_Employees[[#This Row],[Annual Salary]]</f>
        <v>261984.36</v>
      </c>
    </row>
    <row r="534" spans="1:2" x14ac:dyDescent="0.2">
      <c r="A534" s="10">
        <f>YEAR(TBL_Employees[[#This Row],[Hire Date]])</f>
        <v>2006</v>
      </c>
      <c r="B534" s="11">
        <f>TBL_Employees[[#This Row],[Bonus Amount]]+TBL_Employees[[#This Row],[Annual Salary]]</f>
        <v>170376.12</v>
      </c>
    </row>
    <row r="535" spans="1:2" x14ac:dyDescent="0.2">
      <c r="A535" s="10">
        <f>YEAR(TBL_Employees[[#This Row],[Hire Date]])</f>
        <v>2018</v>
      </c>
      <c r="B535" s="11">
        <f>TBL_Employees[[#This Row],[Bonus Amount]]+TBL_Employees[[#This Row],[Annual Salary]]</f>
        <v>270673</v>
      </c>
    </row>
    <row r="536" spans="1:2" x14ac:dyDescent="0.2">
      <c r="A536" s="10">
        <f>YEAR(TBL_Employees[[#This Row],[Hire Date]])</f>
        <v>2015</v>
      </c>
      <c r="B536" s="11">
        <f>TBL_Employees[[#This Row],[Bonus Amount]]+TBL_Employees[[#This Row],[Annual Salary]]</f>
        <v>91632</v>
      </c>
    </row>
    <row r="537" spans="1:2" x14ac:dyDescent="0.2">
      <c r="A537" s="10">
        <f>YEAR(TBL_Employees[[#This Row],[Hire Date]])</f>
        <v>2017</v>
      </c>
      <c r="B537" s="11">
        <f>TBL_Employees[[#This Row],[Bonus Amount]]+TBL_Employees[[#This Row],[Annual Salary]]</f>
        <v>71755</v>
      </c>
    </row>
    <row r="538" spans="1:2" x14ac:dyDescent="0.2">
      <c r="A538" s="10">
        <f>YEAR(TBL_Employees[[#This Row],[Hire Date]])</f>
        <v>2021</v>
      </c>
      <c r="B538" s="11">
        <f>TBL_Employees[[#This Row],[Bonus Amount]]+TBL_Employees[[#This Row],[Annual Salary]]</f>
        <v>119886.48</v>
      </c>
    </row>
    <row r="539" spans="1:2" x14ac:dyDescent="0.2">
      <c r="A539" s="10">
        <f>YEAR(TBL_Employees[[#This Row],[Hire Date]])</f>
        <v>1994</v>
      </c>
      <c r="B539" s="11">
        <f>TBL_Employees[[#This Row],[Bonus Amount]]+TBL_Employees[[#This Row],[Annual Salary]]</f>
        <v>99774</v>
      </c>
    </row>
    <row r="540" spans="1:2" x14ac:dyDescent="0.2">
      <c r="A540" s="10">
        <f>YEAR(TBL_Employees[[#This Row],[Hire Date]])</f>
        <v>2007</v>
      </c>
      <c r="B540" s="11">
        <f>TBL_Employees[[#This Row],[Bonus Amount]]+TBL_Employees[[#This Row],[Annual Salary]]</f>
        <v>228963.52</v>
      </c>
    </row>
    <row r="541" spans="1:2" x14ac:dyDescent="0.2">
      <c r="A541" s="10">
        <f>YEAR(TBL_Employees[[#This Row],[Hire Date]])</f>
        <v>2001</v>
      </c>
      <c r="B541" s="11">
        <f>TBL_Employees[[#This Row],[Bonus Amount]]+TBL_Employees[[#This Row],[Annual Salary]]</f>
        <v>329672.42</v>
      </c>
    </row>
    <row r="542" spans="1:2" x14ac:dyDescent="0.2">
      <c r="A542" s="10">
        <f>YEAR(TBL_Employees[[#This Row],[Hire Date]])</f>
        <v>2009</v>
      </c>
      <c r="B542" s="11">
        <f>TBL_Employees[[#This Row],[Bonus Amount]]+TBL_Employees[[#This Row],[Annual Salary]]</f>
        <v>62239</v>
      </c>
    </row>
    <row r="543" spans="1:2" x14ac:dyDescent="0.2">
      <c r="A543" s="10">
        <f>YEAR(TBL_Employees[[#This Row],[Hire Date]])</f>
        <v>2014</v>
      </c>
      <c r="B543" s="11">
        <f>TBL_Employees[[#This Row],[Bonus Amount]]+TBL_Employees[[#This Row],[Annual Salary]]</f>
        <v>122954.77</v>
      </c>
    </row>
    <row r="544" spans="1:2" x14ac:dyDescent="0.2">
      <c r="A544" s="10">
        <f>YEAR(TBL_Employees[[#This Row],[Hire Date]])</f>
        <v>2018</v>
      </c>
      <c r="B544" s="11">
        <f>TBL_Employees[[#This Row],[Bonus Amount]]+TBL_Employees[[#This Row],[Annual Salary]]</f>
        <v>129348.8</v>
      </c>
    </row>
    <row r="545" spans="1:2" x14ac:dyDescent="0.2">
      <c r="A545" s="10">
        <f>YEAR(TBL_Employees[[#This Row],[Hire Date]])</f>
        <v>2012</v>
      </c>
      <c r="B545" s="11">
        <f>TBL_Employees[[#This Row],[Bonus Amount]]+TBL_Employees[[#This Row],[Annual Salary]]</f>
        <v>127017.56</v>
      </c>
    </row>
    <row r="546" spans="1:2" x14ac:dyDescent="0.2">
      <c r="A546" s="10">
        <f>YEAR(TBL_Employees[[#This Row],[Hire Date]])</f>
        <v>2017</v>
      </c>
      <c r="B546" s="11">
        <f>TBL_Employees[[#This Row],[Bonus Amount]]+TBL_Employees[[#This Row],[Annual Salary]]</f>
        <v>237178.8</v>
      </c>
    </row>
    <row r="547" spans="1:2" x14ac:dyDescent="0.2">
      <c r="A547" s="10">
        <f>YEAR(TBL_Employees[[#This Row],[Hire Date]])</f>
        <v>2020</v>
      </c>
      <c r="B547" s="11">
        <f>TBL_Employees[[#This Row],[Bonus Amount]]+TBL_Employees[[#This Row],[Annual Salary]]</f>
        <v>89841</v>
      </c>
    </row>
    <row r="548" spans="1:2" x14ac:dyDescent="0.2">
      <c r="A548" s="10">
        <f>YEAR(TBL_Employees[[#This Row],[Hire Date]])</f>
        <v>2019</v>
      </c>
      <c r="B548" s="11">
        <f>TBL_Employees[[#This Row],[Bonus Amount]]+TBL_Employees[[#This Row],[Annual Salary]]</f>
        <v>61026</v>
      </c>
    </row>
    <row r="549" spans="1:2" x14ac:dyDescent="0.2">
      <c r="A549" s="10">
        <f>YEAR(TBL_Employees[[#This Row],[Hire Date]])</f>
        <v>2014</v>
      </c>
      <c r="B549" s="11">
        <f>TBL_Employees[[#This Row],[Bonus Amount]]+TBL_Employees[[#This Row],[Annual Salary]]</f>
        <v>96693</v>
      </c>
    </row>
    <row r="550" spans="1:2" x14ac:dyDescent="0.2">
      <c r="A550" s="10">
        <f>YEAR(TBL_Employees[[#This Row],[Hire Date]])</f>
        <v>2009</v>
      </c>
      <c r="B550" s="11">
        <f>TBL_Employees[[#This Row],[Bonus Amount]]+TBL_Employees[[#This Row],[Annual Salary]]</f>
        <v>82907</v>
      </c>
    </row>
    <row r="551" spans="1:2" x14ac:dyDescent="0.2">
      <c r="A551" s="10">
        <f>YEAR(TBL_Employees[[#This Row],[Hire Date]])</f>
        <v>2014</v>
      </c>
      <c r="B551" s="11">
        <f>TBL_Employees[[#This Row],[Bonus Amount]]+TBL_Employees[[#This Row],[Annual Salary]]</f>
        <v>347211.9</v>
      </c>
    </row>
    <row r="552" spans="1:2" x14ac:dyDescent="0.2">
      <c r="A552" s="10">
        <f>YEAR(TBL_Employees[[#This Row],[Hire Date]])</f>
        <v>2012</v>
      </c>
      <c r="B552" s="11">
        <f>TBL_Employees[[#This Row],[Bonus Amount]]+TBL_Employees[[#This Row],[Annual Salary]]</f>
        <v>94658</v>
      </c>
    </row>
    <row r="553" spans="1:2" x14ac:dyDescent="0.2">
      <c r="A553" s="10">
        <f>YEAR(TBL_Employees[[#This Row],[Hire Date]])</f>
        <v>2011</v>
      </c>
      <c r="B553" s="11">
        <f>TBL_Employees[[#This Row],[Bonus Amount]]+TBL_Employees[[#This Row],[Annual Salary]]</f>
        <v>89419</v>
      </c>
    </row>
    <row r="554" spans="1:2" x14ac:dyDescent="0.2">
      <c r="A554" s="10">
        <f>YEAR(TBL_Employees[[#This Row],[Hire Date]])</f>
        <v>2015</v>
      </c>
      <c r="B554" s="11">
        <f>TBL_Employees[[#This Row],[Bonus Amount]]+TBL_Employees[[#This Row],[Annual Salary]]</f>
        <v>51983</v>
      </c>
    </row>
    <row r="555" spans="1:2" x14ac:dyDescent="0.2">
      <c r="A555" s="10">
        <f>YEAR(TBL_Employees[[#This Row],[Hire Date]])</f>
        <v>2002</v>
      </c>
      <c r="B555" s="11">
        <f>TBL_Employees[[#This Row],[Bonus Amount]]+TBL_Employees[[#This Row],[Annual Salary]]</f>
        <v>215392.8</v>
      </c>
    </row>
    <row r="556" spans="1:2" x14ac:dyDescent="0.2">
      <c r="A556" s="10">
        <f>YEAR(TBL_Employees[[#This Row],[Hire Date]])</f>
        <v>2016</v>
      </c>
      <c r="B556" s="11">
        <f>TBL_Employees[[#This Row],[Bonus Amount]]+TBL_Employees[[#This Row],[Annual Salary]]</f>
        <v>68426</v>
      </c>
    </row>
    <row r="557" spans="1:2" x14ac:dyDescent="0.2">
      <c r="A557" s="10">
        <f>YEAR(TBL_Employees[[#This Row],[Hire Date]])</f>
        <v>2017</v>
      </c>
      <c r="B557" s="11">
        <f>TBL_Employees[[#This Row],[Bonus Amount]]+TBL_Employees[[#This Row],[Annual Salary]]</f>
        <v>162384.32000000001</v>
      </c>
    </row>
    <row r="558" spans="1:2" x14ac:dyDescent="0.2">
      <c r="A558" s="10">
        <f>YEAR(TBL_Employees[[#This Row],[Hire Date]])</f>
        <v>2000</v>
      </c>
      <c r="B558" s="11">
        <f>TBL_Employees[[#This Row],[Bonus Amount]]+TBL_Employees[[#This Row],[Annual Salary]]</f>
        <v>60113</v>
      </c>
    </row>
    <row r="559" spans="1:2" x14ac:dyDescent="0.2">
      <c r="A559" s="10">
        <f>YEAR(TBL_Employees[[#This Row],[Hire Date]])</f>
        <v>2021</v>
      </c>
      <c r="B559" s="11">
        <f>TBL_Employees[[#This Row],[Bonus Amount]]+TBL_Employees[[#This Row],[Annual Salary]]</f>
        <v>50548</v>
      </c>
    </row>
    <row r="560" spans="1:2" x14ac:dyDescent="0.2">
      <c r="A560" s="10">
        <f>YEAR(TBL_Employees[[#This Row],[Hire Date]])</f>
        <v>2020</v>
      </c>
      <c r="B560" s="11">
        <f>TBL_Employees[[#This Row],[Bonus Amount]]+TBL_Employees[[#This Row],[Annual Salary]]</f>
        <v>68846</v>
      </c>
    </row>
    <row r="561" spans="1:2" x14ac:dyDescent="0.2">
      <c r="A561" s="10">
        <f>YEAR(TBL_Employees[[#This Row],[Hire Date]])</f>
        <v>2014</v>
      </c>
      <c r="B561" s="11">
        <f>TBL_Employees[[#This Row],[Bonus Amount]]+TBL_Employees[[#This Row],[Annual Salary]]</f>
        <v>90901</v>
      </c>
    </row>
    <row r="562" spans="1:2" x14ac:dyDescent="0.2">
      <c r="A562" s="10">
        <f>YEAR(TBL_Employees[[#This Row],[Hire Date]])</f>
        <v>2012</v>
      </c>
      <c r="B562" s="11">
        <f>TBL_Employees[[#This Row],[Bonus Amount]]+TBL_Employees[[#This Row],[Annual Salary]]</f>
        <v>110195.64</v>
      </c>
    </row>
    <row r="563" spans="1:2" x14ac:dyDescent="0.2">
      <c r="A563" s="10">
        <f>YEAR(TBL_Employees[[#This Row],[Hire Date]])</f>
        <v>2021</v>
      </c>
      <c r="B563" s="11">
        <f>TBL_Employees[[#This Row],[Bonus Amount]]+TBL_Employees[[#This Row],[Annual Salary]]</f>
        <v>191246.58000000002</v>
      </c>
    </row>
    <row r="564" spans="1:2" x14ac:dyDescent="0.2">
      <c r="A564" s="10">
        <f>YEAR(TBL_Employees[[#This Row],[Hire Date]])</f>
        <v>2018</v>
      </c>
      <c r="B564" s="11">
        <f>TBL_Employees[[#This Row],[Bonus Amount]]+TBL_Employees[[#This Row],[Annual Salary]]</f>
        <v>199091.88</v>
      </c>
    </row>
    <row r="565" spans="1:2" x14ac:dyDescent="0.2">
      <c r="A565" s="10">
        <f>YEAR(TBL_Employees[[#This Row],[Hire Date]])</f>
        <v>2014</v>
      </c>
      <c r="B565" s="11">
        <f>TBL_Employees[[#This Row],[Bonus Amount]]+TBL_Employees[[#This Row],[Annual Salary]]</f>
        <v>177731.7</v>
      </c>
    </row>
    <row r="566" spans="1:2" x14ac:dyDescent="0.2">
      <c r="A566" s="10">
        <f>YEAR(TBL_Employees[[#This Row],[Hire Date]])</f>
        <v>2016</v>
      </c>
      <c r="B566" s="11">
        <f>TBL_Employees[[#This Row],[Bonus Amount]]+TBL_Employees[[#This Row],[Annual Salary]]</f>
        <v>50733</v>
      </c>
    </row>
    <row r="567" spans="1:2" x14ac:dyDescent="0.2">
      <c r="A567" s="10">
        <f>YEAR(TBL_Employees[[#This Row],[Hire Date]])</f>
        <v>2017</v>
      </c>
      <c r="B567" s="11">
        <f>TBL_Employees[[#This Row],[Bonus Amount]]+TBL_Employees[[#This Row],[Annual Salary]]</f>
        <v>88663</v>
      </c>
    </row>
    <row r="568" spans="1:2" x14ac:dyDescent="0.2">
      <c r="A568" s="10">
        <f>YEAR(TBL_Employees[[#This Row],[Hire Date]])</f>
        <v>1992</v>
      </c>
      <c r="B568" s="11">
        <f>TBL_Employees[[#This Row],[Bonus Amount]]+TBL_Employees[[#This Row],[Annual Salary]]</f>
        <v>88213</v>
      </c>
    </row>
    <row r="569" spans="1:2" x14ac:dyDescent="0.2">
      <c r="A569" s="10">
        <f>YEAR(TBL_Employees[[#This Row],[Hire Date]])</f>
        <v>2021</v>
      </c>
      <c r="B569" s="11">
        <f>TBL_Employees[[#This Row],[Bonus Amount]]+TBL_Employees[[#This Row],[Annual Salary]]</f>
        <v>67130</v>
      </c>
    </row>
    <row r="570" spans="1:2" x14ac:dyDescent="0.2">
      <c r="A570" s="10">
        <f>YEAR(TBL_Employees[[#This Row],[Hire Date]])</f>
        <v>2015</v>
      </c>
      <c r="B570" s="11">
        <f>TBL_Employees[[#This Row],[Bonus Amount]]+TBL_Employees[[#This Row],[Annual Salary]]</f>
        <v>94876</v>
      </c>
    </row>
    <row r="571" spans="1:2" x14ac:dyDescent="0.2">
      <c r="A571" s="10">
        <f>YEAR(TBL_Employees[[#This Row],[Hire Date]])</f>
        <v>1994</v>
      </c>
      <c r="B571" s="11">
        <f>TBL_Employees[[#This Row],[Bonus Amount]]+TBL_Employees[[#This Row],[Annual Salary]]</f>
        <v>98230</v>
      </c>
    </row>
    <row r="572" spans="1:2" x14ac:dyDescent="0.2">
      <c r="A572" s="10">
        <f>YEAR(TBL_Employees[[#This Row],[Hire Date]])</f>
        <v>2018</v>
      </c>
      <c r="B572" s="11">
        <f>TBL_Employees[[#This Row],[Bonus Amount]]+TBL_Employees[[#This Row],[Annual Salary]]</f>
        <v>96757</v>
      </c>
    </row>
    <row r="573" spans="1:2" x14ac:dyDescent="0.2">
      <c r="A573" s="10">
        <f>YEAR(TBL_Employees[[#This Row],[Hire Date]])</f>
        <v>2020</v>
      </c>
      <c r="B573" s="11">
        <f>TBL_Employees[[#This Row],[Bonus Amount]]+TBL_Employees[[#This Row],[Annual Salary]]</f>
        <v>51513</v>
      </c>
    </row>
    <row r="574" spans="1:2" x14ac:dyDescent="0.2">
      <c r="A574" s="10">
        <f>YEAR(TBL_Employees[[#This Row],[Hire Date]])</f>
        <v>2007</v>
      </c>
      <c r="B574" s="11">
        <f>TBL_Employees[[#This Row],[Bonus Amount]]+TBL_Employees[[#This Row],[Annual Salary]]</f>
        <v>321006.07</v>
      </c>
    </row>
    <row r="575" spans="1:2" x14ac:dyDescent="0.2">
      <c r="A575" s="10">
        <f>YEAR(TBL_Employees[[#This Row],[Hire Date]])</f>
        <v>2011</v>
      </c>
      <c r="B575" s="11">
        <f>TBL_Employees[[#This Row],[Bonus Amount]]+TBL_Employees[[#This Row],[Annual Salary]]</f>
        <v>173682.42</v>
      </c>
    </row>
    <row r="576" spans="1:2" x14ac:dyDescent="0.2">
      <c r="A576" s="10">
        <f>YEAR(TBL_Employees[[#This Row],[Hire Date]])</f>
        <v>2010</v>
      </c>
      <c r="B576" s="11">
        <f>TBL_Employees[[#This Row],[Bonus Amount]]+TBL_Employees[[#This Row],[Annual Salary]]</f>
        <v>139746.88</v>
      </c>
    </row>
    <row r="577" spans="1:2" x14ac:dyDescent="0.2">
      <c r="A577" s="10">
        <f>YEAR(TBL_Employees[[#This Row],[Hire Date]])</f>
        <v>2010</v>
      </c>
      <c r="B577" s="11">
        <f>TBL_Employees[[#This Row],[Bonus Amount]]+TBL_Employees[[#This Row],[Annual Salary]]</f>
        <v>201049.60000000001</v>
      </c>
    </row>
    <row r="578" spans="1:2" x14ac:dyDescent="0.2">
      <c r="A578" s="10">
        <f>YEAR(TBL_Employees[[#This Row],[Hire Date]])</f>
        <v>2019</v>
      </c>
      <c r="B578" s="11">
        <f>TBL_Employees[[#This Row],[Bonus Amount]]+TBL_Employees[[#This Row],[Annual Salary]]</f>
        <v>149652.95000000001</v>
      </c>
    </row>
    <row r="579" spans="1:2" x14ac:dyDescent="0.2">
      <c r="A579" s="10">
        <f>YEAR(TBL_Employees[[#This Row],[Hire Date]])</f>
        <v>2019</v>
      </c>
      <c r="B579" s="11">
        <f>TBL_Employees[[#This Row],[Bonus Amount]]+TBL_Employees[[#This Row],[Annual Salary]]</f>
        <v>115306.8</v>
      </c>
    </row>
    <row r="580" spans="1:2" x14ac:dyDescent="0.2">
      <c r="A580" s="10">
        <f>YEAR(TBL_Employees[[#This Row],[Hire Date]])</f>
        <v>2020</v>
      </c>
      <c r="B580" s="11">
        <f>TBL_Employees[[#This Row],[Bonus Amount]]+TBL_Employees[[#This Row],[Annual Salary]]</f>
        <v>176149.48</v>
      </c>
    </row>
    <row r="581" spans="1:2" x14ac:dyDescent="0.2">
      <c r="A581" s="10">
        <f>YEAR(TBL_Employees[[#This Row],[Hire Date]])</f>
        <v>2006</v>
      </c>
      <c r="B581" s="11">
        <f>TBL_Employees[[#This Row],[Bonus Amount]]+TBL_Employees[[#This Row],[Annual Salary]]</f>
        <v>64669</v>
      </c>
    </row>
    <row r="582" spans="1:2" x14ac:dyDescent="0.2">
      <c r="A582" s="10">
        <f>YEAR(TBL_Employees[[#This Row],[Hire Date]])</f>
        <v>2008</v>
      </c>
      <c r="B582" s="11">
        <f>TBL_Employees[[#This Row],[Bonus Amount]]+TBL_Employees[[#This Row],[Annual Salary]]</f>
        <v>69352</v>
      </c>
    </row>
    <row r="583" spans="1:2" x14ac:dyDescent="0.2">
      <c r="A583" s="10">
        <f>YEAR(TBL_Employees[[#This Row],[Hire Date]])</f>
        <v>2001</v>
      </c>
      <c r="B583" s="11">
        <f>TBL_Employees[[#This Row],[Bonus Amount]]+TBL_Employees[[#This Row],[Annual Salary]]</f>
        <v>74631</v>
      </c>
    </row>
    <row r="584" spans="1:2" x14ac:dyDescent="0.2">
      <c r="A584" s="10">
        <f>YEAR(TBL_Employees[[#This Row],[Hire Date]])</f>
        <v>2012</v>
      </c>
      <c r="B584" s="11">
        <f>TBL_Employees[[#This Row],[Bonus Amount]]+TBL_Employees[[#This Row],[Annual Salary]]</f>
        <v>96441</v>
      </c>
    </row>
    <row r="585" spans="1:2" x14ac:dyDescent="0.2">
      <c r="A585" s="10">
        <f>YEAR(TBL_Employees[[#This Row],[Hire Date]])</f>
        <v>2011</v>
      </c>
      <c r="B585" s="11">
        <f>TBL_Employees[[#This Row],[Bonus Amount]]+TBL_Employees[[#This Row],[Annual Salary]]</f>
        <v>130245</v>
      </c>
    </row>
    <row r="586" spans="1:2" x14ac:dyDescent="0.2">
      <c r="A586" s="10">
        <f>YEAR(TBL_Employees[[#This Row],[Hire Date]])</f>
        <v>2020</v>
      </c>
      <c r="B586" s="11">
        <f>TBL_Employees[[#This Row],[Bonus Amount]]+TBL_Employees[[#This Row],[Annual Salary]]</f>
        <v>75076.55</v>
      </c>
    </row>
    <row r="587" spans="1:2" x14ac:dyDescent="0.2">
      <c r="A587" s="10">
        <f>YEAR(TBL_Employees[[#This Row],[Hire Date]])</f>
        <v>2000</v>
      </c>
      <c r="B587" s="11">
        <f>TBL_Employees[[#This Row],[Bonus Amount]]+TBL_Employees[[#This Row],[Annual Salary]]</f>
        <v>116693.13</v>
      </c>
    </row>
    <row r="588" spans="1:2" x14ac:dyDescent="0.2">
      <c r="A588" s="10">
        <f>YEAR(TBL_Employees[[#This Row],[Hire Date]])</f>
        <v>2015</v>
      </c>
      <c r="B588" s="11">
        <f>TBL_Employees[[#This Row],[Bonus Amount]]+TBL_Employees[[#This Row],[Annual Salary]]</f>
        <v>77442</v>
      </c>
    </row>
    <row r="589" spans="1:2" x14ac:dyDescent="0.2">
      <c r="A589" s="10">
        <f>YEAR(TBL_Employees[[#This Row],[Hire Date]])</f>
        <v>2012</v>
      </c>
      <c r="B589" s="11">
        <f>TBL_Employees[[#This Row],[Bonus Amount]]+TBL_Employees[[#This Row],[Annual Salary]]</f>
        <v>72126</v>
      </c>
    </row>
    <row r="590" spans="1:2" x14ac:dyDescent="0.2">
      <c r="A590" s="10">
        <f>YEAR(TBL_Employees[[#This Row],[Hire Date]])</f>
        <v>2013</v>
      </c>
      <c r="B590" s="11">
        <f>TBL_Employees[[#This Row],[Bonus Amount]]+TBL_Employees[[#This Row],[Annual Salary]]</f>
        <v>70334</v>
      </c>
    </row>
    <row r="591" spans="1:2" x14ac:dyDescent="0.2">
      <c r="A591" s="10">
        <f>YEAR(TBL_Employees[[#This Row],[Hire Date]])</f>
        <v>2009</v>
      </c>
      <c r="B591" s="11">
        <f>TBL_Employees[[#This Row],[Bonus Amount]]+TBL_Employees[[#This Row],[Annual Salary]]</f>
        <v>78006</v>
      </c>
    </row>
    <row r="592" spans="1:2" x14ac:dyDescent="0.2">
      <c r="A592" s="10">
        <f>YEAR(TBL_Employees[[#This Row],[Hire Date]])</f>
        <v>2021</v>
      </c>
      <c r="B592" s="11">
        <f>TBL_Employees[[#This Row],[Bonus Amount]]+TBL_Employees[[#This Row],[Annual Salary]]</f>
        <v>197273.55</v>
      </c>
    </row>
    <row r="593" spans="1:2" x14ac:dyDescent="0.2">
      <c r="A593" s="10">
        <f>YEAR(TBL_Employees[[#This Row],[Hire Date]])</f>
        <v>2014</v>
      </c>
      <c r="B593" s="11">
        <f>TBL_Employees[[#This Row],[Bonus Amount]]+TBL_Employees[[#This Row],[Annual Salary]]</f>
        <v>281228.96999999997</v>
      </c>
    </row>
    <row r="594" spans="1:2" x14ac:dyDescent="0.2">
      <c r="A594" s="10">
        <f>YEAR(TBL_Employees[[#This Row],[Hire Date]])</f>
        <v>2020</v>
      </c>
      <c r="B594" s="11">
        <f>TBL_Employees[[#This Row],[Bonus Amount]]+TBL_Employees[[#This Row],[Annual Salary]]</f>
        <v>157126.04999999999</v>
      </c>
    </row>
    <row r="595" spans="1:2" x14ac:dyDescent="0.2">
      <c r="A595" s="10">
        <f>YEAR(TBL_Employees[[#This Row],[Hire Date]])</f>
        <v>2020</v>
      </c>
      <c r="B595" s="11">
        <f>TBL_Employees[[#This Row],[Bonus Amount]]+TBL_Employees[[#This Row],[Annual Salary]]</f>
        <v>218252.79999999999</v>
      </c>
    </row>
    <row r="596" spans="1:2" x14ac:dyDescent="0.2">
      <c r="A596" s="10">
        <f>YEAR(TBL_Employees[[#This Row],[Hire Date]])</f>
        <v>2011</v>
      </c>
      <c r="B596" s="11">
        <f>TBL_Employees[[#This Row],[Bonus Amount]]+TBL_Employees[[#This Row],[Annual Salary]]</f>
        <v>290285.52</v>
      </c>
    </row>
    <row r="597" spans="1:2" x14ac:dyDescent="0.2">
      <c r="A597" s="10">
        <f>YEAR(TBL_Employees[[#This Row],[Hire Date]])</f>
        <v>2009</v>
      </c>
      <c r="B597" s="11">
        <f>TBL_Employees[[#This Row],[Bonus Amount]]+TBL_Employees[[#This Row],[Annual Salary]]</f>
        <v>53301</v>
      </c>
    </row>
    <row r="598" spans="1:2" x14ac:dyDescent="0.2">
      <c r="A598" s="10">
        <f>YEAR(TBL_Employees[[#This Row],[Hire Date]])</f>
        <v>2000</v>
      </c>
      <c r="B598" s="11">
        <f>TBL_Employees[[#This Row],[Bonus Amount]]+TBL_Employees[[#This Row],[Annual Salary]]</f>
        <v>91276</v>
      </c>
    </row>
    <row r="599" spans="1:2" x14ac:dyDescent="0.2">
      <c r="A599" s="10">
        <f>YEAR(TBL_Employees[[#This Row],[Hire Date]])</f>
        <v>2017</v>
      </c>
      <c r="B599" s="11">
        <f>TBL_Employees[[#This Row],[Bonus Amount]]+TBL_Employees[[#This Row],[Annual Salary]]</f>
        <v>158247.46</v>
      </c>
    </row>
    <row r="600" spans="1:2" x14ac:dyDescent="0.2">
      <c r="A600" s="10">
        <f>YEAR(TBL_Employees[[#This Row],[Hire Date]])</f>
        <v>2018</v>
      </c>
      <c r="B600" s="11">
        <f>TBL_Employees[[#This Row],[Bonus Amount]]+TBL_Employees[[#This Row],[Annual Salary]]</f>
        <v>57225</v>
      </c>
    </row>
    <row r="601" spans="1:2" x14ac:dyDescent="0.2">
      <c r="A601" s="10">
        <f>YEAR(TBL_Employees[[#This Row],[Hire Date]])</f>
        <v>2010</v>
      </c>
      <c r="B601" s="11">
        <f>TBL_Employees[[#This Row],[Bonus Amount]]+TBL_Employees[[#This Row],[Annual Salary]]</f>
        <v>107980.95</v>
      </c>
    </row>
    <row r="602" spans="1:2" x14ac:dyDescent="0.2">
      <c r="A602" s="10">
        <f>YEAR(TBL_Employees[[#This Row],[Hire Date]])</f>
        <v>2021</v>
      </c>
      <c r="B602" s="11">
        <f>TBL_Employees[[#This Row],[Bonus Amount]]+TBL_Employees[[#This Row],[Annual Salary]]</f>
        <v>241737.43</v>
      </c>
    </row>
    <row r="603" spans="1:2" x14ac:dyDescent="0.2">
      <c r="A603" s="10">
        <f>YEAR(TBL_Employees[[#This Row],[Hire Date]])</f>
        <v>2021</v>
      </c>
      <c r="B603" s="11">
        <f>TBL_Employees[[#This Row],[Bonus Amount]]+TBL_Employees[[#This Row],[Annual Salary]]</f>
        <v>70980</v>
      </c>
    </row>
    <row r="604" spans="1:2" x14ac:dyDescent="0.2">
      <c r="A604" s="10">
        <f>YEAR(TBL_Employees[[#This Row],[Hire Date]])</f>
        <v>1997</v>
      </c>
      <c r="B604" s="11">
        <f>TBL_Employees[[#This Row],[Bonus Amount]]+TBL_Employees[[#This Row],[Annual Salary]]</f>
        <v>111741.17</v>
      </c>
    </row>
    <row r="605" spans="1:2" x14ac:dyDescent="0.2">
      <c r="A605" s="10">
        <f>YEAR(TBL_Employees[[#This Row],[Hire Date]])</f>
        <v>2021</v>
      </c>
      <c r="B605" s="11">
        <f>TBL_Employees[[#This Row],[Bonus Amount]]+TBL_Employees[[#This Row],[Annual Salary]]</f>
        <v>48510</v>
      </c>
    </row>
    <row r="606" spans="1:2" x14ac:dyDescent="0.2">
      <c r="A606" s="10">
        <f>YEAR(TBL_Employees[[#This Row],[Hire Date]])</f>
        <v>2019</v>
      </c>
      <c r="B606" s="11">
        <f>TBL_Employees[[#This Row],[Bonus Amount]]+TBL_Employees[[#This Row],[Annual Salary]]</f>
        <v>70110</v>
      </c>
    </row>
    <row r="607" spans="1:2" x14ac:dyDescent="0.2">
      <c r="A607" s="10">
        <f>YEAR(TBL_Employees[[#This Row],[Hire Date]])</f>
        <v>2008</v>
      </c>
      <c r="B607" s="11">
        <f>TBL_Employees[[#This Row],[Bonus Amount]]+TBL_Employees[[#This Row],[Annual Salary]]</f>
        <v>238256.64000000001</v>
      </c>
    </row>
    <row r="608" spans="1:2" x14ac:dyDescent="0.2">
      <c r="A608" s="10">
        <f>YEAR(TBL_Employees[[#This Row],[Hire Date]])</f>
        <v>2010</v>
      </c>
      <c r="B608" s="11">
        <f>TBL_Employees[[#This Row],[Bonus Amount]]+TBL_Employees[[#This Row],[Annual Salary]]</f>
        <v>56350</v>
      </c>
    </row>
    <row r="609" spans="1:2" x14ac:dyDescent="0.2">
      <c r="A609" s="10">
        <f>YEAR(TBL_Employees[[#This Row],[Hire Date]])</f>
        <v>2016</v>
      </c>
      <c r="B609" s="11">
        <f>TBL_Employees[[#This Row],[Bonus Amount]]+TBL_Employees[[#This Row],[Annual Salary]]</f>
        <v>167732.32</v>
      </c>
    </row>
    <row r="610" spans="1:2" x14ac:dyDescent="0.2">
      <c r="A610" s="10">
        <f>YEAR(TBL_Employees[[#This Row],[Hire Date]])</f>
        <v>2007</v>
      </c>
      <c r="B610" s="11">
        <f>TBL_Employees[[#This Row],[Bonus Amount]]+TBL_Employees[[#This Row],[Annual Salary]]</f>
        <v>142693.01</v>
      </c>
    </row>
    <row r="611" spans="1:2" x14ac:dyDescent="0.2">
      <c r="A611" s="10">
        <f>YEAR(TBL_Employees[[#This Row],[Hire Date]])</f>
        <v>2013</v>
      </c>
      <c r="B611" s="11">
        <f>TBL_Employees[[#This Row],[Bonus Amount]]+TBL_Employees[[#This Row],[Annual Salary]]</f>
        <v>126808.86</v>
      </c>
    </row>
    <row r="612" spans="1:2" x14ac:dyDescent="0.2">
      <c r="A612" s="10">
        <f>YEAR(TBL_Employees[[#This Row],[Hire Date]])</f>
        <v>2020</v>
      </c>
      <c r="B612" s="11">
        <f>TBL_Employees[[#This Row],[Bonus Amount]]+TBL_Employees[[#This Row],[Annual Salary]]</f>
        <v>356619.79000000004</v>
      </c>
    </row>
    <row r="613" spans="1:2" x14ac:dyDescent="0.2">
      <c r="A613" s="10">
        <f>YEAR(TBL_Employees[[#This Row],[Hire Date]])</f>
        <v>2020</v>
      </c>
      <c r="B613" s="11">
        <f>TBL_Employees[[#This Row],[Bonus Amount]]+TBL_Employees[[#This Row],[Annual Salary]]</f>
        <v>66958</v>
      </c>
    </row>
    <row r="614" spans="1:2" x14ac:dyDescent="0.2">
      <c r="A614" s="10">
        <f>YEAR(TBL_Employees[[#This Row],[Hire Date]])</f>
        <v>2004</v>
      </c>
      <c r="B614" s="11">
        <f>TBL_Employees[[#This Row],[Bonus Amount]]+TBL_Employees[[#This Row],[Annual Salary]]</f>
        <v>174786.7</v>
      </c>
    </row>
    <row r="615" spans="1:2" x14ac:dyDescent="0.2">
      <c r="A615" s="10">
        <f>YEAR(TBL_Employees[[#This Row],[Hire Date]])</f>
        <v>2008</v>
      </c>
      <c r="B615" s="11">
        <f>TBL_Employees[[#This Row],[Bonus Amount]]+TBL_Employees[[#This Row],[Annual Salary]]</f>
        <v>71695</v>
      </c>
    </row>
    <row r="616" spans="1:2" x14ac:dyDescent="0.2">
      <c r="A616" s="10">
        <f>YEAR(TBL_Employees[[#This Row],[Hire Date]])</f>
        <v>2014</v>
      </c>
      <c r="B616" s="11">
        <f>TBL_Employees[[#This Row],[Bonus Amount]]+TBL_Employees[[#This Row],[Annual Salary]]</f>
        <v>73779</v>
      </c>
    </row>
    <row r="617" spans="1:2" x14ac:dyDescent="0.2">
      <c r="A617" s="10">
        <f>YEAR(TBL_Employees[[#This Row],[Hire Date]])</f>
        <v>2011</v>
      </c>
      <c r="B617" s="11">
        <f>TBL_Employees[[#This Row],[Bonus Amount]]+TBL_Employees[[#This Row],[Annual Salary]]</f>
        <v>132294.79999999999</v>
      </c>
    </row>
    <row r="618" spans="1:2" x14ac:dyDescent="0.2">
      <c r="A618" s="10">
        <f>YEAR(TBL_Employees[[#This Row],[Hire Date]])</f>
        <v>2014</v>
      </c>
      <c r="B618" s="11">
        <f>TBL_Employees[[#This Row],[Bonus Amount]]+TBL_Employees[[#This Row],[Annual Salary]]</f>
        <v>46878</v>
      </c>
    </row>
    <row r="619" spans="1:2" x14ac:dyDescent="0.2">
      <c r="A619" s="10">
        <f>YEAR(TBL_Employees[[#This Row],[Hire Date]])</f>
        <v>2003</v>
      </c>
      <c r="B619" s="11">
        <f>TBL_Employees[[#This Row],[Bonus Amount]]+TBL_Employees[[#This Row],[Annual Salary]]</f>
        <v>57032</v>
      </c>
    </row>
    <row r="620" spans="1:2" x14ac:dyDescent="0.2">
      <c r="A620" s="10">
        <f>YEAR(TBL_Employees[[#This Row],[Hire Date]])</f>
        <v>2007</v>
      </c>
      <c r="B620" s="11">
        <f>TBL_Employees[[#This Row],[Bonus Amount]]+TBL_Employees[[#This Row],[Annual Salary]]</f>
        <v>98150</v>
      </c>
    </row>
    <row r="621" spans="1:2" x14ac:dyDescent="0.2">
      <c r="A621" s="10">
        <f>YEAR(TBL_Employees[[#This Row],[Hire Date]])</f>
        <v>2017</v>
      </c>
      <c r="B621" s="11">
        <f>TBL_Employees[[#This Row],[Bonus Amount]]+TBL_Employees[[#This Row],[Annual Salary]]</f>
        <v>197139.9</v>
      </c>
    </row>
    <row r="622" spans="1:2" x14ac:dyDescent="0.2">
      <c r="A622" s="10">
        <f>YEAR(TBL_Employees[[#This Row],[Hire Date]])</f>
        <v>2021</v>
      </c>
      <c r="B622" s="11">
        <f>TBL_Employees[[#This Row],[Bonus Amount]]+TBL_Employees[[#This Row],[Annual Salary]]</f>
        <v>48266</v>
      </c>
    </row>
    <row r="623" spans="1:2" x14ac:dyDescent="0.2">
      <c r="A623" s="10">
        <f>YEAR(TBL_Employees[[#This Row],[Hire Date]])</f>
        <v>2018</v>
      </c>
      <c r="B623" s="11">
        <f>TBL_Employees[[#This Row],[Bonus Amount]]+TBL_Employees[[#This Row],[Annual Salary]]</f>
        <v>294893.28000000003</v>
      </c>
    </row>
    <row r="624" spans="1:2" x14ac:dyDescent="0.2">
      <c r="A624" s="10">
        <f>YEAR(TBL_Employees[[#This Row],[Hire Date]])</f>
        <v>2014</v>
      </c>
      <c r="B624" s="11">
        <f>TBL_Employees[[#This Row],[Bonus Amount]]+TBL_Employees[[#This Row],[Annual Salary]]</f>
        <v>74854</v>
      </c>
    </row>
    <row r="625" spans="1:2" x14ac:dyDescent="0.2">
      <c r="A625" s="10">
        <f>YEAR(TBL_Employees[[#This Row],[Hire Date]])</f>
        <v>2007</v>
      </c>
      <c r="B625" s="11">
        <f>TBL_Employees[[#This Row],[Bonus Amount]]+TBL_Employees[[#This Row],[Annual Salary]]</f>
        <v>296184.88</v>
      </c>
    </row>
    <row r="626" spans="1:2" x14ac:dyDescent="0.2">
      <c r="A626" s="10">
        <f>YEAR(TBL_Employees[[#This Row],[Hire Date]])</f>
        <v>2004</v>
      </c>
      <c r="B626" s="11">
        <f>TBL_Employees[[#This Row],[Bonus Amount]]+TBL_Employees[[#This Row],[Annual Salary]]</f>
        <v>44735</v>
      </c>
    </row>
    <row r="627" spans="1:2" x14ac:dyDescent="0.2">
      <c r="A627" s="10">
        <f>YEAR(TBL_Employees[[#This Row],[Hire Date]])</f>
        <v>2007</v>
      </c>
      <c r="B627" s="11">
        <f>TBL_Employees[[#This Row],[Bonus Amount]]+TBL_Employees[[#This Row],[Annual Salary]]</f>
        <v>50685</v>
      </c>
    </row>
    <row r="628" spans="1:2" x14ac:dyDescent="0.2">
      <c r="A628" s="10">
        <f>YEAR(TBL_Employees[[#This Row],[Hire Date]])</f>
        <v>2018</v>
      </c>
      <c r="B628" s="11">
        <f>TBL_Employees[[#This Row],[Bonus Amount]]+TBL_Employees[[#This Row],[Annual Salary]]</f>
        <v>58993</v>
      </c>
    </row>
    <row r="629" spans="1:2" x14ac:dyDescent="0.2">
      <c r="A629" s="10">
        <f>YEAR(TBL_Employees[[#This Row],[Hire Date]])</f>
        <v>2020</v>
      </c>
      <c r="B629" s="11">
        <f>TBL_Employees[[#This Row],[Bonus Amount]]+TBL_Employees[[#This Row],[Annual Salary]]</f>
        <v>115765</v>
      </c>
    </row>
    <row r="630" spans="1:2" x14ac:dyDescent="0.2">
      <c r="A630" s="10">
        <f>YEAR(TBL_Employees[[#This Row],[Hire Date]])</f>
        <v>2007</v>
      </c>
      <c r="B630" s="11">
        <f>TBL_Employees[[#This Row],[Bonus Amount]]+TBL_Employees[[#This Row],[Annual Salary]]</f>
        <v>222000.6</v>
      </c>
    </row>
    <row r="631" spans="1:2" x14ac:dyDescent="0.2">
      <c r="A631" s="10">
        <f>YEAR(TBL_Employees[[#This Row],[Hire Date]])</f>
        <v>2011</v>
      </c>
      <c r="B631" s="11">
        <f>TBL_Employees[[#This Row],[Bonus Amount]]+TBL_Employees[[#This Row],[Annual Salary]]</f>
        <v>56686</v>
      </c>
    </row>
    <row r="632" spans="1:2" x14ac:dyDescent="0.2">
      <c r="A632" s="10">
        <f>YEAR(TBL_Employees[[#This Row],[Hire Date]])</f>
        <v>2019</v>
      </c>
      <c r="B632" s="11">
        <f>TBL_Employees[[#This Row],[Bonus Amount]]+TBL_Employees[[#This Row],[Annual Salary]]</f>
        <v>146133.72</v>
      </c>
    </row>
    <row r="633" spans="1:2" x14ac:dyDescent="0.2">
      <c r="A633" s="10">
        <f>YEAR(TBL_Employees[[#This Row],[Hire Date]])</f>
        <v>2008</v>
      </c>
      <c r="B633" s="11">
        <f>TBL_Employees[[#This Row],[Bonus Amount]]+TBL_Employees[[#This Row],[Annual Salary]]</f>
        <v>188221.25</v>
      </c>
    </row>
    <row r="634" spans="1:2" x14ac:dyDescent="0.2">
      <c r="A634" s="10">
        <f>YEAR(TBL_Employees[[#This Row],[Hire Date]])</f>
        <v>2018</v>
      </c>
      <c r="B634" s="11">
        <f>TBL_Employees[[#This Row],[Bonus Amount]]+TBL_Employees[[#This Row],[Annual Salary]]</f>
        <v>96968.49</v>
      </c>
    </row>
    <row r="635" spans="1:2" x14ac:dyDescent="0.2">
      <c r="A635" s="10">
        <f>YEAR(TBL_Employees[[#This Row],[Hire Date]])</f>
        <v>2014</v>
      </c>
      <c r="B635" s="11">
        <f>TBL_Employees[[#This Row],[Bonus Amount]]+TBL_Employees[[#This Row],[Annual Salary]]</f>
        <v>51877</v>
      </c>
    </row>
    <row r="636" spans="1:2" x14ac:dyDescent="0.2">
      <c r="A636" s="10">
        <f>YEAR(TBL_Employees[[#This Row],[Hire Date]])</f>
        <v>2017</v>
      </c>
      <c r="B636" s="11">
        <f>TBL_Employees[[#This Row],[Bonus Amount]]+TBL_Employees[[#This Row],[Annual Salary]]</f>
        <v>86417</v>
      </c>
    </row>
    <row r="637" spans="1:2" x14ac:dyDescent="0.2">
      <c r="A637" s="10">
        <f>YEAR(TBL_Employees[[#This Row],[Hire Date]])</f>
        <v>2003</v>
      </c>
      <c r="B637" s="11">
        <f>TBL_Employees[[#This Row],[Bonus Amount]]+TBL_Employees[[#This Row],[Annual Salary]]</f>
        <v>96548</v>
      </c>
    </row>
    <row r="638" spans="1:2" x14ac:dyDescent="0.2">
      <c r="A638" s="10">
        <f>YEAR(TBL_Employees[[#This Row],[Hire Date]])</f>
        <v>2014</v>
      </c>
      <c r="B638" s="11">
        <f>TBL_Employees[[#This Row],[Bonus Amount]]+TBL_Employees[[#This Row],[Annual Salary]]</f>
        <v>92940</v>
      </c>
    </row>
    <row r="639" spans="1:2" x14ac:dyDescent="0.2">
      <c r="A639" s="10">
        <f>YEAR(TBL_Employees[[#This Row],[Hire Date]])</f>
        <v>2018</v>
      </c>
      <c r="B639" s="11">
        <f>TBL_Employees[[#This Row],[Bonus Amount]]+TBL_Employees[[#This Row],[Annual Salary]]</f>
        <v>61410</v>
      </c>
    </row>
    <row r="640" spans="1:2" x14ac:dyDescent="0.2">
      <c r="A640" s="10">
        <f>YEAR(TBL_Employees[[#This Row],[Hire Date]])</f>
        <v>2010</v>
      </c>
      <c r="B640" s="11">
        <f>TBL_Employees[[#This Row],[Bonus Amount]]+TBL_Employees[[#This Row],[Annual Salary]]</f>
        <v>116920.12</v>
      </c>
    </row>
    <row r="641" spans="1:2" x14ac:dyDescent="0.2">
      <c r="A641" s="10">
        <f>YEAR(TBL_Employees[[#This Row],[Hire Date]])</f>
        <v>2018</v>
      </c>
      <c r="B641" s="11">
        <f>TBL_Employees[[#This Row],[Bonus Amount]]+TBL_Employees[[#This Row],[Annual Salary]]</f>
        <v>232134.2</v>
      </c>
    </row>
    <row r="642" spans="1:2" x14ac:dyDescent="0.2">
      <c r="A642" s="10">
        <f>YEAR(TBL_Employees[[#This Row],[Hire Date]])</f>
        <v>2011</v>
      </c>
      <c r="B642" s="11">
        <f>TBL_Employees[[#This Row],[Bonus Amount]]+TBL_Employees[[#This Row],[Annual Salary]]</f>
        <v>81687</v>
      </c>
    </row>
    <row r="643" spans="1:2" x14ac:dyDescent="0.2">
      <c r="A643" s="10">
        <f>YEAR(TBL_Employees[[#This Row],[Hire Date]])</f>
        <v>2009</v>
      </c>
      <c r="B643" s="11">
        <f>TBL_Employees[[#This Row],[Bonus Amount]]+TBL_Employees[[#This Row],[Annual Salary]]</f>
        <v>335105.37</v>
      </c>
    </row>
    <row r="644" spans="1:2" x14ac:dyDescent="0.2">
      <c r="A644" s="10">
        <f>YEAR(TBL_Employees[[#This Row],[Hire Date]])</f>
        <v>2018</v>
      </c>
      <c r="B644" s="11">
        <f>TBL_Employees[[#This Row],[Bonus Amount]]+TBL_Employees[[#This Row],[Annual Salary]]</f>
        <v>304374.8</v>
      </c>
    </row>
    <row r="645" spans="1:2" x14ac:dyDescent="0.2">
      <c r="A645" s="10">
        <f>YEAR(TBL_Employees[[#This Row],[Hire Date]])</f>
        <v>2021</v>
      </c>
      <c r="B645" s="11">
        <f>TBL_Employees[[#This Row],[Bonus Amount]]+TBL_Employees[[#This Row],[Annual Salary]]</f>
        <v>187640.44</v>
      </c>
    </row>
    <row r="646" spans="1:2" x14ac:dyDescent="0.2">
      <c r="A646" s="10">
        <f>YEAR(TBL_Employees[[#This Row],[Hire Date]])</f>
        <v>2019</v>
      </c>
      <c r="B646" s="11">
        <f>TBL_Employees[[#This Row],[Bonus Amount]]+TBL_Employees[[#This Row],[Annual Salary]]</f>
        <v>105488.9</v>
      </c>
    </row>
    <row r="647" spans="1:2" x14ac:dyDescent="0.2">
      <c r="A647" s="10">
        <f>YEAR(TBL_Employees[[#This Row],[Hire Date]])</f>
        <v>2019</v>
      </c>
      <c r="B647" s="11">
        <f>TBL_Employees[[#This Row],[Bonus Amount]]+TBL_Employees[[#This Row],[Annual Salary]]</f>
        <v>80700</v>
      </c>
    </row>
    <row r="648" spans="1:2" x14ac:dyDescent="0.2">
      <c r="A648" s="10">
        <f>YEAR(TBL_Employees[[#This Row],[Hire Date]])</f>
        <v>1997</v>
      </c>
      <c r="B648" s="11">
        <f>TBL_Employees[[#This Row],[Bonus Amount]]+TBL_Employees[[#This Row],[Annual Salary]]</f>
        <v>134542.79999999999</v>
      </c>
    </row>
    <row r="649" spans="1:2" x14ac:dyDescent="0.2">
      <c r="A649" s="10">
        <f>YEAR(TBL_Employees[[#This Row],[Hire Date]])</f>
        <v>2017</v>
      </c>
      <c r="B649" s="11">
        <f>TBL_Employees[[#This Row],[Bonus Amount]]+TBL_Employees[[#This Row],[Annual Salary]]</f>
        <v>58745</v>
      </c>
    </row>
    <row r="650" spans="1:2" x14ac:dyDescent="0.2">
      <c r="A650" s="10">
        <f>YEAR(TBL_Employees[[#This Row],[Hire Date]])</f>
        <v>1992</v>
      </c>
      <c r="B650" s="11">
        <f>TBL_Employees[[#This Row],[Bonus Amount]]+TBL_Employees[[#This Row],[Annual Salary]]</f>
        <v>76202</v>
      </c>
    </row>
    <row r="651" spans="1:2" x14ac:dyDescent="0.2">
      <c r="A651" s="10">
        <f>YEAR(TBL_Employees[[#This Row],[Hire Date]])</f>
        <v>2018</v>
      </c>
      <c r="B651" s="11">
        <f>TBL_Employees[[#This Row],[Bonus Amount]]+TBL_Employees[[#This Row],[Annual Salary]]</f>
        <v>265472</v>
      </c>
    </row>
    <row r="652" spans="1:2" x14ac:dyDescent="0.2">
      <c r="A652" s="10">
        <f>YEAR(TBL_Employees[[#This Row],[Hire Date]])</f>
        <v>2016</v>
      </c>
      <c r="B652" s="11">
        <f>TBL_Employees[[#This Row],[Bonus Amount]]+TBL_Employees[[#This Row],[Annual Salary]]</f>
        <v>71454</v>
      </c>
    </row>
    <row r="653" spans="1:2" x14ac:dyDescent="0.2">
      <c r="A653" s="10">
        <f>YEAR(TBL_Employees[[#This Row],[Hire Date]])</f>
        <v>2020</v>
      </c>
      <c r="B653" s="11">
        <f>TBL_Employees[[#This Row],[Bonus Amount]]+TBL_Employees[[#This Row],[Annual Salary]]</f>
        <v>94652</v>
      </c>
    </row>
    <row r="654" spans="1:2" x14ac:dyDescent="0.2">
      <c r="A654" s="10">
        <f>YEAR(TBL_Employees[[#This Row],[Hire Date]])</f>
        <v>2016</v>
      </c>
      <c r="B654" s="11">
        <f>TBL_Employees[[#This Row],[Bonus Amount]]+TBL_Employees[[#This Row],[Annual Salary]]</f>
        <v>63411</v>
      </c>
    </row>
    <row r="655" spans="1:2" x14ac:dyDescent="0.2">
      <c r="A655" s="10">
        <f>YEAR(TBL_Employees[[#This Row],[Hire Date]])</f>
        <v>2020</v>
      </c>
      <c r="B655" s="11">
        <f>TBL_Employees[[#This Row],[Bonus Amount]]+TBL_Employees[[#This Row],[Annual Salary]]</f>
        <v>67171</v>
      </c>
    </row>
    <row r="656" spans="1:2" x14ac:dyDescent="0.2">
      <c r="A656" s="10">
        <f>YEAR(TBL_Employees[[#This Row],[Hire Date]])</f>
        <v>2019</v>
      </c>
      <c r="B656" s="11">
        <f>TBL_Employees[[#This Row],[Bonus Amount]]+TBL_Employees[[#This Row],[Annual Salary]]</f>
        <v>174841.4</v>
      </c>
    </row>
    <row r="657" spans="1:2" x14ac:dyDescent="0.2">
      <c r="A657" s="10">
        <f>YEAR(TBL_Employees[[#This Row],[Hire Date]])</f>
        <v>2021</v>
      </c>
      <c r="B657" s="11">
        <f>TBL_Employees[[#This Row],[Bonus Amount]]+TBL_Employees[[#This Row],[Annual Salary]]</f>
        <v>95562</v>
      </c>
    </row>
    <row r="658" spans="1:2" x14ac:dyDescent="0.2">
      <c r="A658" s="10">
        <f>YEAR(TBL_Employees[[#This Row],[Hire Date]])</f>
        <v>2019</v>
      </c>
      <c r="B658" s="11">
        <f>TBL_Employees[[#This Row],[Bonus Amount]]+TBL_Employees[[#This Row],[Annual Salary]]</f>
        <v>96092</v>
      </c>
    </row>
    <row r="659" spans="1:2" x14ac:dyDescent="0.2">
      <c r="A659" s="10">
        <f>YEAR(TBL_Employees[[#This Row],[Hire Date]])</f>
        <v>2013</v>
      </c>
      <c r="B659" s="11">
        <f>TBL_Employees[[#This Row],[Bonus Amount]]+TBL_Employees[[#This Row],[Annual Salary]]</f>
        <v>353461.71</v>
      </c>
    </row>
    <row r="660" spans="1:2" x14ac:dyDescent="0.2">
      <c r="A660" s="10">
        <f>YEAR(TBL_Employees[[#This Row],[Hire Date]])</f>
        <v>2019</v>
      </c>
      <c r="B660" s="11">
        <f>TBL_Employees[[#This Row],[Bonus Amount]]+TBL_Employees[[#This Row],[Annual Salary]]</f>
        <v>72565.5</v>
      </c>
    </row>
    <row r="661" spans="1:2" x14ac:dyDescent="0.2">
      <c r="A661" s="10">
        <f>YEAR(TBL_Employees[[#This Row],[Hire Date]])</f>
        <v>2002</v>
      </c>
      <c r="B661" s="11">
        <f>TBL_Employees[[#This Row],[Bonus Amount]]+TBL_Employees[[#This Row],[Annual Salary]]</f>
        <v>316660.76</v>
      </c>
    </row>
    <row r="662" spans="1:2" x14ac:dyDescent="0.2">
      <c r="A662" s="10">
        <f>YEAR(TBL_Employees[[#This Row],[Hire Date]])</f>
        <v>2007</v>
      </c>
      <c r="B662" s="11">
        <f>TBL_Employees[[#This Row],[Bonus Amount]]+TBL_Employees[[#This Row],[Annual Salary]]</f>
        <v>45206</v>
      </c>
    </row>
    <row r="663" spans="1:2" x14ac:dyDescent="0.2">
      <c r="A663" s="10">
        <f>YEAR(TBL_Employees[[#This Row],[Hire Date]])</f>
        <v>2021</v>
      </c>
      <c r="B663" s="11">
        <f>TBL_Employees[[#This Row],[Bonus Amount]]+TBL_Employees[[#This Row],[Annual Salary]]</f>
        <v>280241.64</v>
      </c>
    </row>
    <row r="664" spans="1:2" x14ac:dyDescent="0.2">
      <c r="A664" s="10">
        <f>YEAR(TBL_Employees[[#This Row],[Hire Date]])</f>
        <v>2021</v>
      </c>
      <c r="B664" s="11">
        <f>TBL_Employees[[#This Row],[Bonus Amount]]+TBL_Employees[[#This Row],[Annual Salary]]</f>
        <v>87770</v>
      </c>
    </row>
    <row r="665" spans="1:2" x14ac:dyDescent="0.2">
      <c r="A665" s="10">
        <f>YEAR(TBL_Employees[[#This Row],[Hire Date]])</f>
        <v>2015</v>
      </c>
      <c r="B665" s="11">
        <f>TBL_Employees[[#This Row],[Bonus Amount]]+TBL_Employees[[#This Row],[Annual Salary]]</f>
        <v>112200.9</v>
      </c>
    </row>
    <row r="666" spans="1:2" x14ac:dyDescent="0.2">
      <c r="A666" s="10">
        <f>YEAR(TBL_Employees[[#This Row],[Hire Date]])</f>
        <v>2015</v>
      </c>
      <c r="B666" s="11">
        <f>TBL_Employees[[#This Row],[Bonus Amount]]+TBL_Employees[[#This Row],[Annual Salary]]</f>
        <v>182271.96</v>
      </c>
    </row>
    <row r="667" spans="1:2" x14ac:dyDescent="0.2">
      <c r="A667" s="10">
        <f>YEAR(TBL_Employees[[#This Row],[Hire Date]])</f>
        <v>2019</v>
      </c>
      <c r="B667" s="11">
        <f>TBL_Employees[[#This Row],[Bonus Amount]]+TBL_Employees[[#This Row],[Annual Salary]]</f>
        <v>74891</v>
      </c>
    </row>
    <row r="668" spans="1:2" x14ac:dyDescent="0.2">
      <c r="A668" s="10">
        <f>YEAR(TBL_Employees[[#This Row],[Hire Date]])</f>
        <v>2021</v>
      </c>
      <c r="B668" s="11">
        <f>TBL_Employees[[#This Row],[Bonus Amount]]+TBL_Employees[[#This Row],[Annual Salary]]</f>
        <v>95670</v>
      </c>
    </row>
    <row r="669" spans="1:2" x14ac:dyDescent="0.2">
      <c r="A669" s="10">
        <f>YEAR(TBL_Employees[[#This Row],[Hire Date]])</f>
        <v>2000</v>
      </c>
      <c r="B669" s="11">
        <f>TBL_Employees[[#This Row],[Bonus Amount]]+TBL_Employees[[#This Row],[Annual Salary]]</f>
        <v>67837</v>
      </c>
    </row>
    <row r="670" spans="1:2" x14ac:dyDescent="0.2">
      <c r="A670" s="10">
        <f>YEAR(TBL_Employees[[#This Row],[Hire Date]])</f>
        <v>2010</v>
      </c>
      <c r="B670" s="11">
        <f>TBL_Employees[[#This Row],[Bonus Amount]]+TBL_Employees[[#This Row],[Annual Salary]]</f>
        <v>72425</v>
      </c>
    </row>
    <row r="671" spans="1:2" x14ac:dyDescent="0.2">
      <c r="A671" s="10">
        <f>YEAR(TBL_Employees[[#This Row],[Hire Date]])</f>
        <v>1994</v>
      </c>
      <c r="B671" s="11">
        <f>TBL_Employees[[#This Row],[Bonus Amount]]+TBL_Employees[[#This Row],[Annual Salary]]</f>
        <v>93103</v>
      </c>
    </row>
    <row r="672" spans="1:2" x14ac:dyDescent="0.2">
      <c r="A672" s="10">
        <f>YEAR(TBL_Employees[[#This Row],[Hire Date]])</f>
        <v>2015</v>
      </c>
      <c r="B672" s="11">
        <f>TBL_Employees[[#This Row],[Bonus Amount]]+TBL_Employees[[#This Row],[Annual Salary]]</f>
        <v>76272</v>
      </c>
    </row>
    <row r="673" spans="1:2" x14ac:dyDescent="0.2">
      <c r="A673" s="10">
        <f>YEAR(TBL_Employees[[#This Row],[Hire Date]])</f>
        <v>2003</v>
      </c>
      <c r="B673" s="11">
        <f>TBL_Employees[[#This Row],[Bonus Amount]]+TBL_Employees[[#This Row],[Annual Salary]]</f>
        <v>55760</v>
      </c>
    </row>
    <row r="674" spans="1:2" x14ac:dyDescent="0.2">
      <c r="A674" s="10">
        <f>YEAR(TBL_Employees[[#This Row],[Hire Date]])</f>
        <v>2020</v>
      </c>
      <c r="B674" s="11">
        <f>TBL_Employees[[#This Row],[Bonus Amount]]+TBL_Employees[[#This Row],[Annual Salary]]</f>
        <v>354611.6</v>
      </c>
    </row>
    <row r="675" spans="1:2" x14ac:dyDescent="0.2">
      <c r="A675" s="10">
        <f>YEAR(TBL_Employees[[#This Row],[Hire Date]])</f>
        <v>2007</v>
      </c>
      <c r="B675" s="11">
        <f>TBL_Employees[[#This Row],[Bonus Amount]]+TBL_Employees[[#This Row],[Annual Salary]]</f>
        <v>58671</v>
      </c>
    </row>
    <row r="676" spans="1:2" x14ac:dyDescent="0.2">
      <c r="A676" s="10">
        <f>YEAR(TBL_Employees[[#This Row],[Hire Date]])</f>
        <v>2018</v>
      </c>
      <c r="B676" s="11">
        <f>TBL_Employees[[#This Row],[Bonus Amount]]+TBL_Employees[[#This Row],[Annual Salary]]</f>
        <v>55457</v>
      </c>
    </row>
    <row r="677" spans="1:2" x14ac:dyDescent="0.2">
      <c r="A677" s="10">
        <f>YEAR(TBL_Employees[[#This Row],[Hire Date]])</f>
        <v>2017</v>
      </c>
      <c r="B677" s="11">
        <f>TBL_Employees[[#This Row],[Bonus Amount]]+TBL_Employees[[#This Row],[Annual Salary]]</f>
        <v>72340</v>
      </c>
    </row>
    <row r="678" spans="1:2" x14ac:dyDescent="0.2">
      <c r="A678" s="10">
        <f>YEAR(TBL_Employees[[#This Row],[Hire Date]])</f>
        <v>2016</v>
      </c>
      <c r="B678" s="11">
        <f>TBL_Employees[[#This Row],[Bonus Amount]]+TBL_Employees[[#This Row],[Annual Salary]]</f>
        <v>129377.24</v>
      </c>
    </row>
    <row r="679" spans="1:2" x14ac:dyDescent="0.2">
      <c r="A679" s="10">
        <f>YEAR(TBL_Employees[[#This Row],[Hire Date]])</f>
        <v>2018</v>
      </c>
      <c r="B679" s="11">
        <f>TBL_Employees[[#This Row],[Bonus Amount]]+TBL_Employees[[#This Row],[Annual Salary]]</f>
        <v>200520</v>
      </c>
    </row>
    <row r="680" spans="1:2" x14ac:dyDescent="0.2">
      <c r="A680" s="10">
        <f>YEAR(TBL_Employees[[#This Row],[Hire Date]])</f>
        <v>1997</v>
      </c>
      <c r="B680" s="11">
        <f>TBL_Employees[[#This Row],[Bonus Amount]]+TBL_Employees[[#This Row],[Annual Salary]]</f>
        <v>78153</v>
      </c>
    </row>
    <row r="681" spans="1:2" x14ac:dyDescent="0.2">
      <c r="A681" s="10">
        <f>YEAR(TBL_Employees[[#This Row],[Hire Date]])</f>
        <v>2020</v>
      </c>
      <c r="B681" s="11">
        <f>TBL_Employees[[#This Row],[Bonus Amount]]+TBL_Employees[[#This Row],[Annual Salary]]</f>
        <v>112841.16</v>
      </c>
    </row>
    <row r="682" spans="1:2" x14ac:dyDescent="0.2">
      <c r="A682" s="10">
        <f>YEAR(TBL_Employees[[#This Row],[Hire Date]])</f>
        <v>2017</v>
      </c>
      <c r="B682" s="11">
        <f>TBL_Employees[[#This Row],[Bonus Amount]]+TBL_Employees[[#This Row],[Annual Salary]]</f>
        <v>125901.3</v>
      </c>
    </row>
    <row r="683" spans="1:2" x14ac:dyDescent="0.2">
      <c r="A683" s="10">
        <f>YEAR(TBL_Employees[[#This Row],[Hire Date]])</f>
        <v>2020</v>
      </c>
      <c r="B683" s="11">
        <f>TBL_Employees[[#This Row],[Bonus Amount]]+TBL_Employees[[#This Row],[Annual Salary]]</f>
        <v>45061</v>
      </c>
    </row>
    <row r="684" spans="1:2" x14ac:dyDescent="0.2">
      <c r="A684" s="10">
        <f>YEAR(TBL_Employees[[#This Row],[Hire Date]])</f>
        <v>2003</v>
      </c>
      <c r="B684" s="11">
        <f>TBL_Employees[[#This Row],[Bonus Amount]]+TBL_Employees[[#This Row],[Annual Salary]]</f>
        <v>91399</v>
      </c>
    </row>
    <row r="685" spans="1:2" x14ac:dyDescent="0.2">
      <c r="A685" s="10">
        <f>YEAR(TBL_Employees[[#This Row],[Hire Date]])</f>
        <v>2017</v>
      </c>
      <c r="B685" s="11">
        <f>TBL_Employees[[#This Row],[Bonus Amount]]+TBL_Employees[[#This Row],[Annual Salary]]</f>
        <v>97336</v>
      </c>
    </row>
    <row r="686" spans="1:2" x14ac:dyDescent="0.2">
      <c r="A686" s="10">
        <f>YEAR(TBL_Employees[[#This Row],[Hire Date]])</f>
        <v>2017</v>
      </c>
      <c r="B686" s="11">
        <f>TBL_Employees[[#This Row],[Bonus Amount]]+TBL_Employees[[#This Row],[Annual Salary]]</f>
        <v>137091.9</v>
      </c>
    </row>
    <row r="687" spans="1:2" x14ac:dyDescent="0.2">
      <c r="A687" s="10">
        <f>YEAR(TBL_Employees[[#This Row],[Hire Date]])</f>
        <v>2021</v>
      </c>
      <c r="B687" s="11">
        <f>TBL_Employees[[#This Row],[Bonus Amount]]+TBL_Employees[[#This Row],[Annual Salary]]</f>
        <v>322271.5</v>
      </c>
    </row>
    <row r="688" spans="1:2" x14ac:dyDescent="0.2">
      <c r="A688" s="10">
        <f>YEAR(TBL_Employees[[#This Row],[Hire Date]])</f>
        <v>2018</v>
      </c>
      <c r="B688" s="11">
        <f>TBL_Employees[[#This Row],[Bonus Amount]]+TBL_Employees[[#This Row],[Annual Salary]]</f>
        <v>138595.32</v>
      </c>
    </row>
    <row r="689" spans="1:2" x14ac:dyDescent="0.2">
      <c r="A689" s="10">
        <f>YEAR(TBL_Employees[[#This Row],[Hire Date]])</f>
        <v>2021</v>
      </c>
      <c r="B689" s="11">
        <f>TBL_Employees[[#This Row],[Bonus Amount]]+TBL_Employees[[#This Row],[Annual Salary]]</f>
        <v>249284.22</v>
      </c>
    </row>
    <row r="690" spans="1:2" x14ac:dyDescent="0.2">
      <c r="A690" s="10">
        <f>YEAR(TBL_Employees[[#This Row],[Hire Date]])</f>
        <v>2021</v>
      </c>
      <c r="B690" s="11">
        <f>TBL_Employees[[#This Row],[Bonus Amount]]+TBL_Employees[[#This Row],[Annual Salary]]</f>
        <v>138487.20000000001</v>
      </c>
    </row>
    <row r="691" spans="1:2" x14ac:dyDescent="0.2">
      <c r="A691" s="10">
        <f>YEAR(TBL_Employees[[#This Row],[Hire Date]])</f>
        <v>2010</v>
      </c>
      <c r="B691" s="11">
        <f>TBL_Employees[[#This Row],[Bonus Amount]]+TBL_Employees[[#This Row],[Annual Salary]]</f>
        <v>190061</v>
      </c>
    </row>
    <row r="692" spans="1:2" x14ac:dyDescent="0.2">
      <c r="A692" s="10">
        <f>YEAR(TBL_Employees[[#This Row],[Hire Date]])</f>
        <v>2020</v>
      </c>
      <c r="B692" s="11">
        <f>TBL_Employees[[#This Row],[Bonus Amount]]+TBL_Employees[[#This Row],[Annual Salary]]</f>
        <v>97830</v>
      </c>
    </row>
    <row r="693" spans="1:2" x14ac:dyDescent="0.2">
      <c r="A693" s="10">
        <f>YEAR(TBL_Employees[[#This Row],[Hire Date]])</f>
        <v>1999</v>
      </c>
      <c r="B693" s="11">
        <f>TBL_Employees[[#This Row],[Bonus Amount]]+TBL_Employees[[#This Row],[Annual Salary]]</f>
        <v>316000.08</v>
      </c>
    </row>
    <row r="694" spans="1:2" x14ac:dyDescent="0.2">
      <c r="A694" s="10">
        <f>YEAR(TBL_Employees[[#This Row],[Hire Date]])</f>
        <v>2002</v>
      </c>
      <c r="B694" s="11">
        <f>TBL_Employees[[#This Row],[Bonus Amount]]+TBL_Employees[[#This Row],[Annual Salary]]</f>
        <v>49738</v>
      </c>
    </row>
    <row r="695" spans="1:2" x14ac:dyDescent="0.2">
      <c r="A695" s="10">
        <f>YEAR(TBL_Employees[[#This Row],[Hire Date]])</f>
        <v>2018</v>
      </c>
      <c r="B695" s="11">
        <f>TBL_Employees[[#This Row],[Bonus Amount]]+TBL_Employees[[#This Row],[Annual Salary]]</f>
        <v>45049</v>
      </c>
    </row>
    <row r="696" spans="1:2" x14ac:dyDescent="0.2">
      <c r="A696" s="10">
        <f>YEAR(TBL_Employees[[#This Row],[Hire Date]])</f>
        <v>2020</v>
      </c>
      <c r="B696" s="11">
        <f>TBL_Employees[[#This Row],[Bonus Amount]]+TBL_Employees[[#This Row],[Annual Salary]]</f>
        <v>198180.12</v>
      </c>
    </row>
    <row r="697" spans="1:2" x14ac:dyDescent="0.2">
      <c r="A697" s="10">
        <f>YEAR(TBL_Employees[[#This Row],[Hire Date]])</f>
        <v>2021</v>
      </c>
      <c r="B697" s="11">
        <f>TBL_Employees[[#This Row],[Bonus Amount]]+TBL_Employees[[#This Row],[Annual Salary]]</f>
        <v>158431.41</v>
      </c>
    </row>
    <row r="698" spans="1:2" x14ac:dyDescent="0.2">
      <c r="A698" s="10">
        <f>YEAR(TBL_Employees[[#This Row],[Hire Date]])</f>
        <v>2020</v>
      </c>
      <c r="B698" s="11">
        <f>TBL_Employees[[#This Row],[Bonus Amount]]+TBL_Employees[[#This Row],[Annual Salary]]</f>
        <v>153558.72</v>
      </c>
    </row>
    <row r="699" spans="1:2" x14ac:dyDescent="0.2">
      <c r="A699" s="10">
        <f>YEAR(TBL_Employees[[#This Row],[Hire Date]])</f>
        <v>2007</v>
      </c>
      <c r="B699" s="11">
        <f>TBL_Employees[[#This Row],[Bonus Amount]]+TBL_Employees[[#This Row],[Annual Salary]]</f>
        <v>241875.48</v>
      </c>
    </row>
    <row r="700" spans="1:2" x14ac:dyDescent="0.2">
      <c r="A700" s="10">
        <f>YEAR(TBL_Employees[[#This Row],[Hire Date]])</f>
        <v>2019</v>
      </c>
      <c r="B700" s="11">
        <f>TBL_Employees[[#This Row],[Bonus Amount]]+TBL_Employees[[#This Row],[Annual Salary]]</f>
        <v>45819</v>
      </c>
    </row>
    <row r="701" spans="1:2" x14ac:dyDescent="0.2">
      <c r="A701" s="10">
        <f>YEAR(TBL_Employees[[#This Row],[Hire Date]])</f>
        <v>2006</v>
      </c>
      <c r="B701" s="11">
        <f>TBL_Employees[[#This Row],[Bonus Amount]]+TBL_Employees[[#This Row],[Annual Salary]]</f>
        <v>55518</v>
      </c>
    </row>
    <row r="702" spans="1:2" x14ac:dyDescent="0.2">
      <c r="A702" s="10">
        <f>YEAR(TBL_Employees[[#This Row],[Hire Date]])</f>
        <v>2012</v>
      </c>
      <c r="B702" s="11">
        <f>TBL_Employees[[#This Row],[Bonus Amount]]+TBL_Employees[[#This Row],[Annual Salary]]</f>
        <v>118947.4</v>
      </c>
    </row>
    <row r="703" spans="1:2" x14ac:dyDescent="0.2">
      <c r="A703" s="10">
        <f>YEAR(TBL_Employees[[#This Row],[Hire Date]])</f>
        <v>1992</v>
      </c>
      <c r="B703" s="11">
        <f>TBL_Employees[[#This Row],[Bonus Amount]]+TBL_Employees[[#This Row],[Annual Salary]]</f>
        <v>124205.5</v>
      </c>
    </row>
    <row r="704" spans="1:2" x14ac:dyDescent="0.2">
      <c r="A704" s="10">
        <f>YEAR(TBL_Employees[[#This Row],[Hire Date]])</f>
        <v>1998</v>
      </c>
      <c r="B704" s="11">
        <f>TBL_Employees[[#This Row],[Bonus Amount]]+TBL_Employees[[#This Row],[Annual Salary]]</f>
        <v>236645.5</v>
      </c>
    </row>
    <row r="705" spans="1:2" x14ac:dyDescent="0.2">
      <c r="A705" s="10">
        <f>YEAR(TBL_Employees[[#This Row],[Hire Date]])</f>
        <v>2017</v>
      </c>
      <c r="B705" s="11">
        <f>TBL_Employees[[#This Row],[Bonus Amount]]+TBL_Employees[[#This Row],[Annual Salary]]</f>
        <v>223067.88</v>
      </c>
    </row>
    <row r="706" spans="1:2" x14ac:dyDescent="0.2">
      <c r="A706" s="10">
        <f>YEAR(TBL_Employees[[#This Row],[Hire Date]])</f>
        <v>2019</v>
      </c>
      <c r="B706" s="11">
        <f>TBL_Employees[[#This Row],[Bonus Amount]]+TBL_Employees[[#This Row],[Annual Salary]]</f>
        <v>66084</v>
      </c>
    </row>
    <row r="707" spans="1:2" x14ac:dyDescent="0.2">
      <c r="A707" s="10">
        <f>YEAR(TBL_Employees[[#This Row],[Hire Date]])</f>
        <v>2010</v>
      </c>
      <c r="B707" s="11">
        <f>TBL_Employees[[#This Row],[Bonus Amount]]+TBL_Employees[[#This Row],[Annual Salary]]</f>
        <v>76912</v>
      </c>
    </row>
    <row r="708" spans="1:2" x14ac:dyDescent="0.2">
      <c r="A708" s="10">
        <f>YEAR(TBL_Employees[[#This Row],[Hire Date]])</f>
        <v>2018</v>
      </c>
      <c r="B708" s="11">
        <f>TBL_Employees[[#This Row],[Bonus Amount]]+TBL_Employees[[#This Row],[Annual Salary]]</f>
        <v>67987</v>
      </c>
    </row>
    <row r="709" spans="1:2" x14ac:dyDescent="0.2">
      <c r="A709" s="10">
        <f>YEAR(TBL_Employees[[#This Row],[Hire Date]])</f>
        <v>2005</v>
      </c>
      <c r="B709" s="11">
        <f>TBL_Employees[[#This Row],[Bonus Amount]]+TBL_Employees[[#This Row],[Annual Salary]]</f>
        <v>59833</v>
      </c>
    </row>
    <row r="710" spans="1:2" x14ac:dyDescent="0.2">
      <c r="A710" s="10">
        <f>YEAR(TBL_Employees[[#This Row],[Hire Date]])</f>
        <v>2005</v>
      </c>
      <c r="B710" s="11">
        <f>TBL_Employees[[#This Row],[Bonus Amount]]+TBL_Employees[[#This Row],[Annual Salary]]</f>
        <v>142599.48000000001</v>
      </c>
    </row>
    <row r="711" spans="1:2" x14ac:dyDescent="0.2">
      <c r="A711" s="10">
        <f>YEAR(TBL_Employees[[#This Row],[Hire Date]])</f>
        <v>2011</v>
      </c>
      <c r="B711" s="11">
        <f>TBL_Employees[[#This Row],[Bonus Amount]]+TBL_Employees[[#This Row],[Annual Salary]]</f>
        <v>108586.4</v>
      </c>
    </row>
    <row r="712" spans="1:2" x14ac:dyDescent="0.2">
      <c r="A712" s="10">
        <f>YEAR(TBL_Employees[[#This Row],[Hire Date]])</f>
        <v>2010</v>
      </c>
      <c r="B712" s="11">
        <f>TBL_Employees[[#This Row],[Bonus Amount]]+TBL_Employees[[#This Row],[Annual Salary]]</f>
        <v>335401.83999999997</v>
      </c>
    </row>
    <row r="713" spans="1:2" x14ac:dyDescent="0.2">
      <c r="A713" s="10">
        <f>YEAR(TBL_Employees[[#This Row],[Hire Date]])</f>
        <v>2017</v>
      </c>
      <c r="B713" s="11">
        <f>TBL_Employees[[#This Row],[Bonus Amount]]+TBL_Employees[[#This Row],[Annual Salary]]</f>
        <v>107211.58</v>
      </c>
    </row>
    <row r="714" spans="1:2" x14ac:dyDescent="0.2">
      <c r="A714" s="10">
        <f>YEAR(TBL_Employees[[#This Row],[Hire Date]])</f>
        <v>2005</v>
      </c>
      <c r="B714" s="11">
        <f>TBL_Employees[[#This Row],[Bonus Amount]]+TBL_Employees[[#This Row],[Annual Salary]]</f>
        <v>51404</v>
      </c>
    </row>
    <row r="715" spans="1:2" x14ac:dyDescent="0.2">
      <c r="A715" s="10">
        <f>YEAR(TBL_Employees[[#This Row],[Hire Date]])</f>
        <v>2015</v>
      </c>
      <c r="B715" s="11">
        <f>TBL_Employees[[#This Row],[Bonus Amount]]+TBL_Employees[[#This Row],[Annual Salary]]</f>
        <v>87292</v>
      </c>
    </row>
    <row r="716" spans="1:2" x14ac:dyDescent="0.2">
      <c r="A716" s="10">
        <f>YEAR(TBL_Employees[[#This Row],[Hire Date]])</f>
        <v>2019</v>
      </c>
      <c r="B716" s="11">
        <f>TBL_Employees[[#This Row],[Bonus Amount]]+TBL_Employees[[#This Row],[Annual Salary]]</f>
        <v>233370.88</v>
      </c>
    </row>
    <row r="717" spans="1:2" x14ac:dyDescent="0.2">
      <c r="A717" s="10">
        <f>YEAR(TBL_Employees[[#This Row],[Hire Date]])</f>
        <v>2014</v>
      </c>
      <c r="B717" s="11">
        <f>TBL_Employees[[#This Row],[Bonus Amount]]+TBL_Employees[[#This Row],[Annual Salary]]</f>
        <v>53929</v>
      </c>
    </row>
    <row r="718" spans="1:2" x14ac:dyDescent="0.2">
      <c r="A718" s="10">
        <f>YEAR(TBL_Employees[[#This Row],[Hire Date]])</f>
        <v>2012</v>
      </c>
      <c r="B718" s="11">
        <f>TBL_Employees[[#This Row],[Bonus Amount]]+TBL_Employees[[#This Row],[Annual Salary]]</f>
        <v>252873.72</v>
      </c>
    </row>
    <row r="719" spans="1:2" x14ac:dyDescent="0.2">
      <c r="A719" s="10">
        <f>YEAR(TBL_Employees[[#This Row],[Hire Date]])</f>
        <v>2009</v>
      </c>
      <c r="B719" s="11">
        <f>TBL_Employees[[#This Row],[Bonus Amount]]+TBL_Employees[[#This Row],[Annual Salary]]</f>
        <v>170127.15</v>
      </c>
    </row>
    <row r="720" spans="1:2" x14ac:dyDescent="0.2">
      <c r="A720" s="10">
        <f>YEAR(TBL_Employees[[#This Row],[Hire Date]])</f>
        <v>2009</v>
      </c>
      <c r="B720" s="11">
        <f>TBL_Employees[[#This Row],[Bonus Amount]]+TBL_Employees[[#This Row],[Annual Salary]]</f>
        <v>131492.29999999999</v>
      </c>
    </row>
    <row r="721" spans="1:2" x14ac:dyDescent="0.2">
      <c r="A721" s="10">
        <f>YEAR(TBL_Employees[[#This Row],[Hire Date]])</f>
        <v>1997</v>
      </c>
      <c r="B721" s="11">
        <f>TBL_Employees[[#This Row],[Bonus Amount]]+TBL_Employees[[#This Row],[Annual Salary]]</f>
        <v>297288.63</v>
      </c>
    </row>
    <row r="722" spans="1:2" x14ac:dyDescent="0.2">
      <c r="A722" s="10">
        <f>YEAR(TBL_Employees[[#This Row],[Hire Date]])</f>
        <v>2015</v>
      </c>
      <c r="B722" s="11">
        <f>TBL_Employees[[#This Row],[Bonus Amount]]+TBL_Employees[[#This Row],[Annual Salary]]</f>
        <v>120515.85</v>
      </c>
    </row>
    <row r="723" spans="1:2" x14ac:dyDescent="0.2">
      <c r="A723" s="10">
        <f>YEAR(TBL_Employees[[#This Row],[Hire Date]])</f>
        <v>2015</v>
      </c>
      <c r="B723" s="11">
        <f>TBL_Employees[[#This Row],[Bonus Amount]]+TBL_Employees[[#This Row],[Annual Salary]]</f>
        <v>48762</v>
      </c>
    </row>
    <row r="724" spans="1:2" x14ac:dyDescent="0.2">
      <c r="A724" s="10">
        <f>YEAR(TBL_Employees[[#This Row],[Hire Date]])</f>
        <v>2017</v>
      </c>
      <c r="B724" s="11">
        <f>TBL_Employees[[#This Row],[Bonus Amount]]+TBL_Employees[[#This Row],[Annual Salary]]</f>
        <v>87036</v>
      </c>
    </row>
    <row r="725" spans="1:2" x14ac:dyDescent="0.2">
      <c r="A725" s="10">
        <f>YEAR(TBL_Employees[[#This Row],[Hire Date]])</f>
        <v>2016</v>
      </c>
      <c r="B725" s="11">
        <f>TBL_Employees[[#This Row],[Bonus Amount]]+TBL_Employees[[#This Row],[Annual Salary]]</f>
        <v>205833.88</v>
      </c>
    </row>
    <row r="726" spans="1:2" x14ac:dyDescent="0.2">
      <c r="A726" s="10">
        <f>YEAR(TBL_Employees[[#This Row],[Hire Date]])</f>
        <v>2016</v>
      </c>
      <c r="B726" s="11">
        <f>TBL_Employees[[#This Row],[Bonus Amount]]+TBL_Employees[[#This Row],[Annual Salary]]</f>
        <v>75862</v>
      </c>
    </row>
    <row r="727" spans="1:2" x14ac:dyDescent="0.2">
      <c r="A727" s="10">
        <f>YEAR(TBL_Employees[[#This Row],[Hire Date]])</f>
        <v>2019</v>
      </c>
      <c r="B727" s="11">
        <f>TBL_Employees[[#This Row],[Bonus Amount]]+TBL_Employees[[#This Row],[Annual Salary]]</f>
        <v>90870</v>
      </c>
    </row>
    <row r="728" spans="1:2" x14ac:dyDescent="0.2">
      <c r="A728" s="10">
        <f>YEAR(TBL_Employees[[#This Row],[Hire Date]])</f>
        <v>2014</v>
      </c>
      <c r="B728" s="11">
        <f>TBL_Employees[[#This Row],[Bonus Amount]]+TBL_Employees[[#This Row],[Annual Salary]]</f>
        <v>110114.22</v>
      </c>
    </row>
    <row r="729" spans="1:2" x14ac:dyDescent="0.2">
      <c r="A729" s="10">
        <f>YEAR(TBL_Employees[[#This Row],[Hire Date]])</f>
        <v>2007</v>
      </c>
      <c r="B729" s="11">
        <f>TBL_Employees[[#This Row],[Bonus Amount]]+TBL_Employees[[#This Row],[Annual Salary]]</f>
        <v>92293</v>
      </c>
    </row>
    <row r="730" spans="1:2" x14ac:dyDescent="0.2">
      <c r="A730" s="10">
        <f>YEAR(TBL_Employees[[#This Row],[Hire Date]])</f>
        <v>1992</v>
      </c>
      <c r="B730" s="11">
        <f>TBL_Employees[[#This Row],[Bonus Amount]]+TBL_Employees[[#This Row],[Annual Salary]]</f>
        <v>63196</v>
      </c>
    </row>
    <row r="731" spans="1:2" x14ac:dyDescent="0.2">
      <c r="A731" s="10">
        <f>YEAR(TBL_Employees[[#This Row],[Hire Date]])</f>
        <v>2012</v>
      </c>
      <c r="B731" s="11">
        <f>TBL_Employees[[#This Row],[Bonus Amount]]+TBL_Employees[[#This Row],[Annual Salary]]</f>
        <v>65340</v>
      </c>
    </row>
    <row r="732" spans="1:2" x14ac:dyDescent="0.2">
      <c r="A732" s="10">
        <f>YEAR(TBL_Employees[[#This Row],[Hire Date]])</f>
        <v>2015</v>
      </c>
      <c r="B732" s="11">
        <f>TBL_Employees[[#This Row],[Bonus Amount]]+TBL_Employees[[#This Row],[Annual Salary]]</f>
        <v>267537.59999999998</v>
      </c>
    </row>
    <row r="733" spans="1:2" x14ac:dyDescent="0.2">
      <c r="A733" s="10">
        <f>YEAR(TBL_Employees[[#This Row],[Hire Date]])</f>
        <v>2017</v>
      </c>
      <c r="B733" s="11">
        <f>TBL_Employees[[#This Row],[Bonus Amount]]+TBL_Employees[[#This Row],[Annual Salary]]</f>
        <v>84432.49</v>
      </c>
    </row>
    <row r="734" spans="1:2" x14ac:dyDescent="0.2">
      <c r="A734" s="10">
        <f>YEAR(TBL_Employees[[#This Row],[Hire Date]])</f>
        <v>2016</v>
      </c>
      <c r="B734" s="11">
        <f>TBL_Employees[[#This Row],[Bonus Amount]]+TBL_Employees[[#This Row],[Annual Salary]]</f>
        <v>109680</v>
      </c>
    </row>
    <row r="735" spans="1:2" x14ac:dyDescent="0.2">
      <c r="A735" s="10">
        <f>YEAR(TBL_Employees[[#This Row],[Hire Date]])</f>
        <v>1997</v>
      </c>
      <c r="B735" s="11">
        <f>TBL_Employees[[#This Row],[Bonus Amount]]+TBL_Employees[[#This Row],[Annual Salary]]</f>
        <v>204245.76000000001</v>
      </c>
    </row>
    <row r="736" spans="1:2" x14ac:dyDescent="0.2">
      <c r="A736" s="10">
        <f>YEAR(TBL_Employees[[#This Row],[Hire Date]])</f>
        <v>2012</v>
      </c>
      <c r="B736" s="11">
        <f>TBL_Employees[[#This Row],[Bonus Amount]]+TBL_Employees[[#This Row],[Annual Salary]]</f>
        <v>94407</v>
      </c>
    </row>
    <row r="737" spans="1:2" x14ac:dyDescent="0.2">
      <c r="A737" s="10">
        <f>YEAR(TBL_Employees[[#This Row],[Hire Date]])</f>
        <v>2002</v>
      </c>
      <c r="B737" s="11">
        <f>TBL_Employees[[#This Row],[Bonus Amount]]+TBL_Employees[[#This Row],[Annual Salary]]</f>
        <v>312010.02</v>
      </c>
    </row>
    <row r="738" spans="1:2" x14ac:dyDescent="0.2">
      <c r="A738" s="10">
        <f>YEAR(TBL_Employees[[#This Row],[Hire Date]])</f>
        <v>2002</v>
      </c>
      <c r="B738" s="11">
        <f>TBL_Employees[[#This Row],[Bonus Amount]]+TBL_Employees[[#This Row],[Annual Salary]]</f>
        <v>43080</v>
      </c>
    </row>
    <row r="739" spans="1:2" x14ac:dyDescent="0.2">
      <c r="A739" s="10">
        <f>YEAR(TBL_Employees[[#This Row],[Hire Date]])</f>
        <v>2021</v>
      </c>
      <c r="B739" s="11">
        <f>TBL_Employees[[#This Row],[Bonus Amount]]+TBL_Employees[[#This Row],[Annual Salary]]</f>
        <v>139904.28</v>
      </c>
    </row>
    <row r="740" spans="1:2" x14ac:dyDescent="0.2">
      <c r="A740" s="10">
        <f>YEAR(TBL_Employees[[#This Row],[Hire Date]])</f>
        <v>2013</v>
      </c>
      <c r="B740" s="11">
        <f>TBL_Employees[[#This Row],[Bonus Amount]]+TBL_Employees[[#This Row],[Annual Salary]]</f>
        <v>212167.67999999999</v>
      </c>
    </row>
    <row r="741" spans="1:2" x14ac:dyDescent="0.2">
      <c r="A741" s="10">
        <f>YEAR(TBL_Employees[[#This Row],[Hire Date]])</f>
        <v>2010</v>
      </c>
      <c r="B741" s="11">
        <f>TBL_Employees[[#This Row],[Bonus Amount]]+TBL_Employees[[#This Row],[Annual Salary]]</f>
        <v>160023.35999999999</v>
      </c>
    </row>
    <row r="742" spans="1:2" x14ac:dyDescent="0.2">
      <c r="A742" s="10">
        <f>YEAR(TBL_Employees[[#This Row],[Hire Date]])</f>
        <v>2006</v>
      </c>
      <c r="B742" s="11">
        <f>TBL_Employees[[#This Row],[Bonus Amount]]+TBL_Employees[[#This Row],[Annual Salary]]</f>
        <v>240629.76000000001</v>
      </c>
    </row>
    <row r="743" spans="1:2" x14ac:dyDescent="0.2">
      <c r="A743" s="10">
        <f>YEAR(TBL_Employees[[#This Row],[Hire Date]])</f>
        <v>2019</v>
      </c>
      <c r="B743" s="11">
        <f>TBL_Employees[[#This Row],[Bonus Amount]]+TBL_Employees[[#This Row],[Annual Salary]]</f>
        <v>347223.39</v>
      </c>
    </row>
    <row r="744" spans="1:2" x14ac:dyDescent="0.2">
      <c r="A744" s="10">
        <f>YEAR(TBL_Employees[[#This Row],[Hire Date]])</f>
        <v>2006</v>
      </c>
      <c r="B744" s="11">
        <f>TBL_Employees[[#This Row],[Bonus Amount]]+TBL_Employees[[#This Row],[Annual Salary]]</f>
        <v>76505</v>
      </c>
    </row>
    <row r="745" spans="1:2" x14ac:dyDescent="0.2">
      <c r="A745" s="10">
        <f>YEAR(TBL_Employees[[#This Row],[Hire Date]])</f>
        <v>2016</v>
      </c>
      <c r="B745" s="11">
        <f>TBL_Employees[[#This Row],[Bonus Amount]]+TBL_Employees[[#This Row],[Annual Salary]]</f>
        <v>84297</v>
      </c>
    </row>
    <row r="746" spans="1:2" x14ac:dyDescent="0.2">
      <c r="A746" s="10">
        <f>YEAR(TBL_Employees[[#This Row],[Hire Date]])</f>
        <v>2017</v>
      </c>
      <c r="B746" s="11">
        <f>TBL_Employees[[#This Row],[Bonus Amount]]+TBL_Employees[[#This Row],[Annual Salary]]</f>
        <v>75769</v>
      </c>
    </row>
    <row r="747" spans="1:2" x14ac:dyDescent="0.2">
      <c r="A747" s="10">
        <f>YEAR(TBL_Employees[[#This Row],[Hire Date]])</f>
        <v>2013</v>
      </c>
      <c r="B747" s="11">
        <f>TBL_Employees[[#This Row],[Bonus Amount]]+TBL_Employees[[#This Row],[Annual Salary]]</f>
        <v>306304.7</v>
      </c>
    </row>
    <row r="748" spans="1:2" x14ac:dyDescent="0.2">
      <c r="A748" s="10">
        <f>YEAR(TBL_Employees[[#This Row],[Hire Date]])</f>
        <v>2020</v>
      </c>
      <c r="B748" s="11">
        <f>TBL_Employees[[#This Row],[Bonus Amount]]+TBL_Employees[[#This Row],[Annual Salary]]</f>
        <v>220880.66</v>
      </c>
    </row>
    <row r="749" spans="1:2" x14ac:dyDescent="0.2">
      <c r="A749" s="10">
        <f>YEAR(TBL_Employees[[#This Row],[Hire Date]])</f>
        <v>2005</v>
      </c>
      <c r="B749" s="11">
        <f>TBL_Employees[[#This Row],[Bonus Amount]]+TBL_Employees[[#This Row],[Annual Salary]]</f>
        <v>68987</v>
      </c>
    </row>
    <row r="750" spans="1:2" x14ac:dyDescent="0.2">
      <c r="A750" s="10">
        <f>YEAR(TBL_Employees[[#This Row],[Hire Date]])</f>
        <v>2007</v>
      </c>
      <c r="B750" s="11">
        <f>TBL_Employees[[#This Row],[Bonus Amount]]+TBL_Employees[[#This Row],[Annual Salary]]</f>
        <v>193348.24</v>
      </c>
    </row>
    <row r="751" spans="1:2" x14ac:dyDescent="0.2">
      <c r="A751" s="10">
        <f>YEAR(TBL_Employees[[#This Row],[Hire Date]])</f>
        <v>2016</v>
      </c>
      <c r="B751" s="11">
        <f>TBL_Employees[[#This Row],[Bonus Amount]]+TBL_Employees[[#This Row],[Annual Salary]]</f>
        <v>93668</v>
      </c>
    </row>
    <row r="752" spans="1:2" x14ac:dyDescent="0.2">
      <c r="A752" s="10">
        <f>YEAR(TBL_Employees[[#This Row],[Hire Date]])</f>
        <v>2019</v>
      </c>
      <c r="B752" s="11">
        <f>TBL_Employees[[#This Row],[Bonus Amount]]+TBL_Employees[[#This Row],[Annual Salary]]</f>
        <v>69647</v>
      </c>
    </row>
    <row r="753" spans="1:2" x14ac:dyDescent="0.2">
      <c r="A753" s="10">
        <f>YEAR(TBL_Employees[[#This Row],[Hire Date]])</f>
        <v>2003</v>
      </c>
      <c r="B753" s="11">
        <f>TBL_Employees[[#This Row],[Bonus Amount]]+TBL_Employees[[#This Row],[Annual Salary]]</f>
        <v>63318</v>
      </c>
    </row>
    <row r="754" spans="1:2" x14ac:dyDescent="0.2">
      <c r="A754" s="10">
        <f>YEAR(TBL_Employees[[#This Row],[Hire Date]])</f>
        <v>2017</v>
      </c>
      <c r="B754" s="11">
        <f>TBL_Employees[[#This Row],[Bonus Amount]]+TBL_Employees[[#This Row],[Annual Salary]]</f>
        <v>77629</v>
      </c>
    </row>
    <row r="755" spans="1:2" x14ac:dyDescent="0.2">
      <c r="A755" s="10">
        <f>YEAR(TBL_Employees[[#This Row],[Hire Date]])</f>
        <v>2017</v>
      </c>
      <c r="B755" s="11">
        <f>TBL_Employees[[#This Row],[Bonus Amount]]+TBL_Employees[[#This Row],[Annual Salary]]</f>
        <v>159629.20000000001</v>
      </c>
    </row>
    <row r="756" spans="1:2" x14ac:dyDescent="0.2">
      <c r="A756" s="10">
        <f>YEAR(TBL_Employees[[#This Row],[Hire Date]])</f>
        <v>2014</v>
      </c>
      <c r="B756" s="11">
        <f>TBL_Employees[[#This Row],[Bonus Amount]]+TBL_Employees[[#This Row],[Annual Salary]]</f>
        <v>88777</v>
      </c>
    </row>
    <row r="757" spans="1:2" x14ac:dyDescent="0.2">
      <c r="A757" s="10">
        <f>YEAR(TBL_Employees[[#This Row],[Hire Date]])</f>
        <v>2004</v>
      </c>
      <c r="B757" s="11">
        <f>TBL_Employees[[#This Row],[Bonus Amount]]+TBL_Employees[[#This Row],[Annual Salary]]</f>
        <v>234836.28</v>
      </c>
    </row>
    <row r="758" spans="1:2" x14ac:dyDescent="0.2">
      <c r="A758" s="10">
        <f>YEAR(TBL_Employees[[#This Row],[Hire Date]])</f>
        <v>2015</v>
      </c>
      <c r="B758" s="11">
        <f>TBL_Employees[[#This Row],[Bonus Amount]]+TBL_Employees[[#This Row],[Annual Salary]]</f>
        <v>60017</v>
      </c>
    </row>
    <row r="759" spans="1:2" x14ac:dyDescent="0.2">
      <c r="A759" s="10">
        <f>YEAR(TBL_Employees[[#This Row],[Hire Date]])</f>
        <v>2018</v>
      </c>
      <c r="B759" s="11">
        <f>TBL_Employees[[#This Row],[Bonus Amount]]+TBL_Employees[[#This Row],[Annual Salary]]</f>
        <v>166869.91999999998</v>
      </c>
    </row>
    <row r="760" spans="1:2" x14ac:dyDescent="0.2">
      <c r="A760" s="10">
        <f>YEAR(TBL_Employees[[#This Row],[Hire Date]])</f>
        <v>2008</v>
      </c>
      <c r="B760" s="11">
        <f>TBL_Employees[[#This Row],[Bonus Amount]]+TBL_Employees[[#This Row],[Annual Salary]]</f>
        <v>97398</v>
      </c>
    </row>
    <row r="761" spans="1:2" x14ac:dyDescent="0.2">
      <c r="A761" s="10">
        <f>YEAR(TBL_Employees[[#This Row],[Hire Date]])</f>
        <v>2007</v>
      </c>
      <c r="B761" s="11">
        <f>TBL_Employees[[#This Row],[Bonus Amount]]+TBL_Employees[[#This Row],[Annual Salary]]</f>
        <v>72805</v>
      </c>
    </row>
    <row r="762" spans="1:2" x14ac:dyDescent="0.2">
      <c r="A762" s="10">
        <f>YEAR(TBL_Employees[[#This Row],[Hire Date]])</f>
        <v>2021</v>
      </c>
      <c r="B762" s="11">
        <f>TBL_Employees[[#This Row],[Bonus Amount]]+TBL_Employees[[#This Row],[Annual Salary]]</f>
        <v>72131</v>
      </c>
    </row>
    <row r="763" spans="1:2" x14ac:dyDescent="0.2">
      <c r="A763" s="10">
        <f>YEAR(TBL_Employees[[#This Row],[Hire Date]])</f>
        <v>1992</v>
      </c>
      <c r="B763" s="11">
        <f>TBL_Employees[[#This Row],[Bonus Amount]]+TBL_Employees[[#This Row],[Annual Salary]]</f>
        <v>113041.44</v>
      </c>
    </row>
    <row r="764" spans="1:2" x14ac:dyDescent="0.2">
      <c r="A764" s="10">
        <f>YEAR(TBL_Employees[[#This Row],[Hire Date]])</f>
        <v>2017</v>
      </c>
      <c r="B764" s="11">
        <f>TBL_Employees[[#This Row],[Bonus Amount]]+TBL_Employees[[#This Row],[Annual Salary]]</f>
        <v>89769</v>
      </c>
    </row>
    <row r="765" spans="1:2" x14ac:dyDescent="0.2">
      <c r="A765" s="10">
        <f>YEAR(TBL_Employees[[#This Row],[Hire Date]])</f>
        <v>2018</v>
      </c>
      <c r="B765" s="11">
        <f>TBL_Employees[[#This Row],[Bonus Amount]]+TBL_Employees[[#This Row],[Annual Salary]]</f>
        <v>136549.12</v>
      </c>
    </row>
    <row r="766" spans="1:2" x14ac:dyDescent="0.2">
      <c r="A766" s="10">
        <f>YEAR(TBL_Employees[[#This Row],[Hire Date]])</f>
        <v>2012</v>
      </c>
      <c r="B766" s="11">
        <f>TBL_Employees[[#This Row],[Bonus Amount]]+TBL_Employees[[#This Row],[Annual Salary]]</f>
        <v>117574.81</v>
      </c>
    </row>
    <row r="767" spans="1:2" x14ac:dyDescent="0.2">
      <c r="A767" s="10">
        <f>YEAR(TBL_Employees[[#This Row],[Hire Date]])</f>
        <v>2021</v>
      </c>
      <c r="B767" s="11">
        <f>TBL_Employees[[#This Row],[Bonus Amount]]+TBL_Employees[[#This Row],[Annual Salary]]</f>
        <v>47974</v>
      </c>
    </row>
    <row r="768" spans="1:2" x14ac:dyDescent="0.2">
      <c r="A768" s="10">
        <f>YEAR(TBL_Employees[[#This Row],[Hire Date]])</f>
        <v>2015</v>
      </c>
      <c r="B768" s="11">
        <f>TBL_Employees[[#This Row],[Bonus Amount]]+TBL_Employees[[#This Row],[Annual Salary]]</f>
        <v>134759.51999999999</v>
      </c>
    </row>
    <row r="769" spans="1:2" x14ac:dyDescent="0.2">
      <c r="A769" s="10">
        <f>YEAR(TBL_Employees[[#This Row],[Hire Date]])</f>
        <v>2014</v>
      </c>
      <c r="B769" s="11">
        <f>TBL_Employees[[#This Row],[Bonus Amount]]+TBL_Employees[[#This Row],[Annual Salary]]</f>
        <v>57446</v>
      </c>
    </row>
    <row r="770" spans="1:2" x14ac:dyDescent="0.2">
      <c r="A770" s="10">
        <f>YEAR(TBL_Employees[[#This Row],[Hire Date]])</f>
        <v>2009</v>
      </c>
      <c r="B770" s="11">
        <f>TBL_Employees[[#This Row],[Bonus Amount]]+TBL_Employees[[#This Row],[Annual Salary]]</f>
        <v>219364.74</v>
      </c>
    </row>
    <row r="771" spans="1:2" x14ac:dyDescent="0.2">
      <c r="A771" s="10">
        <f>YEAR(TBL_Employees[[#This Row],[Hire Date]])</f>
        <v>2002</v>
      </c>
      <c r="B771" s="11">
        <f>TBL_Employees[[#This Row],[Bonus Amount]]+TBL_Employees[[#This Row],[Annual Salary]]</f>
        <v>145434.39000000001</v>
      </c>
    </row>
    <row r="772" spans="1:2" x14ac:dyDescent="0.2">
      <c r="A772" s="10">
        <f>YEAR(TBL_Employees[[#This Row],[Hire Date]])</f>
        <v>2015</v>
      </c>
      <c r="B772" s="11">
        <f>TBL_Employees[[#This Row],[Bonus Amount]]+TBL_Employees[[#This Row],[Annual Salary]]</f>
        <v>65247</v>
      </c>
    </row>
    <row r="773" spans="1:2" x14ac:dyDescent="0.2">
      <c r="A773" s="10">
        <f>YEAR(TBL_Employees[[#This Row],[Hire Date]])</f>
        <v>2018</v>
      </c>
      <c r="B773" s="11">
        <f>TBL_Employees[[#This Row],[Bonus Amount]]+TBL_Employees[[#This Row],[Annual Salary]]</f>
        <v>64247</v>
      </c>
    </row>
    <row r="774" spans="1:2" x14ac:dyDescent="0.2">
      <c r="A774" s="10">
        <f>YEAR(TBL_Employees[[#This Row],[Hire Date]])</f>
        <v>2012</v>
      </c>
      <c r="B774" s="11">
        <f>TBL_Employees[[#This Row],[Bonus Amount]]+TBL_Employees[[#This Row],[Annual Salary]]</f>
        <v>127713.24</v>
      </c>
    </row>
    <row r="775" spans="1:2" x14ac:dyDescent="0.2">
      <c r="A775" s="10">
        <f>YEAR(TBL_Employees[[#This Row],[Hire Date]])</f>
        <v>2004</v>
      </c>
      <c r="B775" s="11">
        <f>TBL_Employees[[#This Row],[Bonus Amount]]+TBL_Employees[[#This Row],[Annual Salary]]</f>
        <v>109422</v>
      </c>
    </row>
    <row r="776" spans="1:2" x14ac:dyDescent="0.2">
      <c r="A776" s="10">
        <f>YEAR(TBL_Employees[[#This Row],[Hire Date]])</f>
        <v>2019</v>
      </c>
      <c r="B776" s="11">
        <f>TBL_Employees[[#This Row],[Bonus Amount]]+TBL_Employees[[#This Row],[Annual Salary]]</f>
        <v>139645</v>
      </c>
    </row>
    <row r="777" spans="1:2" x14ac:dyDescent="0.2">
      <c r="A777" s="10">
        <f>YEAR(TBL_Employees[[#This Row],[Hire Date]])</f>
        <v>2014</v>
      </c>
      <c r="B777" s="11">
        <f>TBL_Employees[[#This Row],[Bonus Amount]]+TBL_Employees[[#This Row],[Annual Salary]]</f>
        <v>97500</v>
      </c>
    </row>
    <row r="778" spans="1:2" x14ac:dyDescent="0.2">
      <c r="A778" s="10">
        <f>YEAR(TBL_Employees[[#This Row],[Hire Date]])</f>
        <v>2021</v>
      </c>
      <c r="B778" s="11">
        <f>TBL_Employees[[#This Row],[Bonus Amount]]+TBL_Employees[[#This Row],[Annual Salary]]</f>
        <v>41844</v>
      </c>
    </row>
    <row r="779" spans="1:2" x14ac:dyDescent="0.2">
      <c r="A779" s="10">
        <f>YEAR(TBL_Employees[[#This Row],[Hire Date]])</f>
        <v>2014</v>
      </c>
      <c r="B779" s="11">
        <f>TBL_Employees[[#This Row],[Bonus Amount]]+TBL_Employees[[#This Row],[Annual Salary]]</f>
        <v>58875</v>
      </c>
    </row>
    <row r="780" spans="1:2" x14ac:dyDescent="0.2">
      <c r="A780" s="10">
        <f>YEAR(TBL_Employees[[#This Row],[Hire Date]])</f>
        <v>2015</v>
      </c>
      <c r="B780" s="11">
        <f>TBL_Employees[[#This Row],[Bonus Amount]]+TBL_Employees[[#This Row],[Annual Salary]]</f>
        <v>64204</v>
      </c>
    </row>
    <row r="781" spans="1:2" x14ac:dyDescent="0.2">
      <c r="A781" s="10">
        <f>YEAR(TBL_Employees[[#This Row],[Hire Date]])</f>
        <v>2010</v>
      </c>
      <c r="B781" s="11">
        <f>TBL_Employees[[#This Row],[Bonus Amount]]+TBL_Employees[[#This Row],[Annual Salary]]</f>
        <v>67743</v>
      </c>
    </row>
    <row r="782" spans="1:2" x14ac:dyDescent="0.2">
      <c r="A782" s="10">
        <f>YEAR(TBL_Employees[[#This Row],[Hire Date]])</f>
        <v>1997</v>
      </c>
      <c r="B782" s="11">
        <f>TBL_Employees[[#This Row],[Bonus Amount]]+TBL_Employees[[#This Row],[Annual Salary]]</f>
        <v>71677</v>
      </c>
    </row>
    <row r="783" spans="1:2" x14ac:dyDescent="0.2">
      <c r="A783" s="10">
        <f>YEAR(TBL_Employees[[#This Row],[Hire Date]])</f>
        <v>2000</v>
      </c>
      <c r="B783" s="11">
        <f>TBL_Employees[[#This Row],[Bonus Amount]]+TBL_Employees[[#This Row],[Annual Salary]]</f>
        <v>40063</v>
      </c>
    </row>
    <row r="784" spans="1:2" x14ac:dyDescent="0.2">
      <c r="A784" s="10">
        <f>YEAR(TBL_Employees[[#This Row],[Hire Date]])</f>
        <v>2004</v>
      </c>
      <c r="B784" s="11">
        <f>TBL_Employees[[#This Row],[Bonus Amount]]+TBL_Employees[[#This Row],[Annual Salary]]</f>
        <v>40124</v>
      </c>
    </row>
    <row r="785" spans="1:2" x14ac:dyDescent="0.2">
      <c r="A785" s="10">
        <f>YEAR(TBL_Employees[[#This Row],[Hire Date]])</f>
        <v>2018</v>
      </c>
      <c r="B785" s="11">
        <f>TBL_Employees[[#This Row],[Bonus Amount]]+TBL_Employees[[#This Row],[Annual Salary]]</f>
        <v>103183</v>
      </c>
    </row>
    <row r="786" spans="1:2" x14ac:dyDescent="0.2">
      <c r="A786" s="10">
        <f>YEAR(TBL_Employees[[#This Row],[Hire Date]])</f>
        <v>1998</v>
      </c>
      <c r="B786" s="11">
        <f>TBL_Employees[[#This Row],[Bonus Amount]]+TBL_Employees[[#This Row],[Annual Salary]]</f>
        <v>95239</v>
      </c>
    </row>
    <row r="787" spans="1:2" x14ac:dyDescent="0.2">
      <c r="A787" s="10">
        <f>YEAR(TBL_Employees[[#This Row],[Hire Date]])</f>
        <v>2019</v>
      </c>
      <c r="B787" s="11">
        <f>TBL_Employees[[#This Row],[Bonus Amount]]+TBL_Employees[[#This Row],[Annual Salary]]</f>
        <v>75012</v>
      </c>
    </row>
    <row r="788" spans="1:2" x14ac:dyDescent="0.2">
      <c r="A788" s="10">
        <f>YEAR(TBL_Employees[[#This Row],[Hire Date]])</f>
        <v>2014</v>
      </c>
      <c r="B788" s="11">
        <f>TBL_Employees[[#This Row],[Bonus Amount]]+TBL_Employees[[#This Row],[Annual Salary]]</f>
        <v>96366</v>
      </c>
    </row>
    <row r="789" spans="1:2" x14ac:dyDescent="0.2">
      <c r="A789" s="10">
        <f>YEAR(TBL_Employees[[#This Row],[Hire Date]])</f>
        <v>2014</v>
      </c>
      <c r="B789" s="11">
        <f>TBL_Employees[[#This Row],[Bonus Amount]]+TBL_Employees[[#This Row],[Annual Salary]]</f>
        <v>40897</v>
      </c>
    </row>
    <row r="790" spans="1:2" x14ac:dyDescent="0.2">
      <c r="A790" s="10">
        <f>YEAR(TBL_Employees[[#This Row],[Hire Date]])</f>
        <v>2016</v>
      </c>
      <c r="B790" s="11">
        <f>TBL_Employees[[#This Row],[Bonus Amount]]+TBL_Employees[[#This Row],[Annual Salary]]</f>
        <v>132423.67999999999</v>
      </c>
    </row>
    <row r="791" spans="1:2" x14ac:dyDescent="0.2">
      <c r="A791" s="10">
        <f>YEAR(TBL_Employees[[#This Row],[Hire Date]])</f>
        <v>2013</v>
      </c>
      <c r="B791" s="11">
        <f>TBL_Employees[[#This Row],[Bonus Amount]]+TBL_Employees[[#This Row],[Annual Salary]]</f>
        <v>113632.05</v>
      </c>
    </row>
    <row r="792" spans="1:2" x14ac:dyDescent="0.2">
      <c r="A792" s="10">
        <f>YEAR(TBL_Employees[[#This Row],[Hire Date]])</f>
        <v>2007</v>
      </c>
      <c r="B792" s="11">
        <f>TBL_Employees[[#This Row],[Bonus Amount]]+TBL_Employees[[#This Row],[Annual Salary]]</f>
        <v>75579</v>
      </c>
    </row>
    <row r="793" spans="1:2" x14ac:dyDescent="0.2">
      <c r="A793" s="10">
        <f>YEAR(TBL_Employees[[#This Row],[Hire Date]])</f>
        <v>2015</v>
      </c>
      <c r="B793" s="11">
        <f>TBL_Employees[[#This Row],[Bonus Amount]]+TBL_Employees[[#This Row],[Annual Salary]]</f>
        <v>146790.39000000001</v>
      </c>
    </row>
    <row r="794" spans="1:2" x14ac:dyDescent="0.2">
      <c r="A794" s="10">
        <f>YEAR(TBL_Employees[[#This Row],[Hire Date]])</f>
        <v>2021</v>
      </c>
      <c r="B794" s="11">
        <f>TBL_Employees[[#This Row],[Bonus Amount]]+TBL_Employees[[#This Row],[Annual Salary]]</f>
        <v>224244</v>
      </c>
    </row>
    <row r="795" spans="1:2" x14ac:dyDescent="0.2">
      <c r="A795" s="10">
        <f>YEAR(TBL_Employees[[#This Row],[Hire Date]])</f>
        <v>2010</v>
      </c>
      <c r="B795" s="11">
        <f>TBL_Employees[[#This Row],[Bonus Amount]]+TBL_Employees[[#This Row],[Annual Salary]]</f>
        <v>57531</v>
      </c>
    </row>
    <row r="796" spans="1:2" x14ac:dyDescent="0.2">
      <c r="A796" s="10">
        <f>YEAR(TBL_Employees[[#This Row],[Hire Date]])</f>
        <v>2011</v>
      </c>
      <c r="B796" s="11">
        <f>TBL_Employees[[#This Row],[Bonus Amount]]+TBL_Employees[[#This Row],[Annual Salary]]</f>
        <v>55894</v>
      </c>
    </row>
    <row r="797" spans="1:2" x14ac:dyDescent="0.2">
      <c r="A797" s="10">
        <f>YEAR(TBL_Employees[[#This Row],[Hire Date]])</f>
        <v>2012</v>
      </c>
      <c r="B797" s="11">
        <f>TBL_Employees[[#This Row],[Bonus Amount]]+TBL_Employees[[#This Row],[Annual Salary]]</f>
        <v>72903</v>
      </c>
    </row>
    <row r="798" spans="1:2" x14ac:dyDescent="0.2">
      <c r="A798" s="10">
        <f>YEAR(TBL_Employees[[#This Row],[Hire Date]])</f>
        <v>2015</v>
      </c>
      <c r="B798" s="11">
        <f>TBL_Employees[[#This Row],[Bonus Amount]]+TBL_Employees[[#This Row],[Annual Salary]]</f>
        <v>45369</v>
      </c>
    </row>
    <row r="799" spans="1:2" x14ac:dyDescent="0.2">
      <c r="A799" s="10">
        <f>YEAR(TBL_Employees[[#This Row],[Hire Date]])</f>
        <v>2010</v>
      </c>
      <c r="B799" s="11">
        <f>TBL_Employees[[#This Row],[Bonus Amount]]+TBL_Employees[[#This Row],[Annual Salary]]</f>
        <v>116170.02</v>
      </c>
    </row>
    <row r="800" spans="1:2" x14ac:dyDescent="0.2">
      <c r="A800" s="10">
        <f>YEAR(TBL_Employees[[#This Row],[Hire Date]])</f>
        <v>1999</v>
      </c>
      <c r="B800" s="11">
        <f>TBL_Employees[[#This Row],[Bonus Amount]]+TBL_Employees[[#This Row],[Annual Salary]]</f>
        <v>92994</v>
      </c>
    </row>
    <row r="801" spans="1:2" x14ac:dyDescent="0.2">
      <c r="A801" s="10">
        <f>YEAR(TBL_Employees[[#This Row],[Hire Date]])</f>
        <v>1997</v>
      </c>
      <c r="B801" s="11">
        <f>TBL_Employees[[#This Row],[Bonus Amount]]+TBL_Employees[[#This Row],[Annual Salary]]</f>
        <v>83685</v>
      </c>
    </row>
    <row r="802" spans="1:2" x14ac:dyDescent="0.2">
      <c r="A802" s="10">
        <f>YEAR(TBL_Employees[[#This Row],[Hire Date]])</f>
        <v>2010</v>
      </c>
      <c r="B802" s="11">
        <f>TBL_Employees[[#This Row],[Bonus Amount]]+TBL_Employees[[#This Row],[Annual Salary]]</f>
        <v>99335</v>
      </c>
    </row>
    <row r="803" spans="1:2" x14ac:dyDescent="0.2">
      <c r="A803" s="10">
        <f>YEAR(TBL_Employees[[#This Row],[Hire Date]])</f>
        <v>2013</v>
      </c>
      <c r="B803" s="11">
        <f>TBL_Employees[[#This Row],[Bonus Amount]]+TBL_Employees[[#This Row],[Annual Salary]]</f>
        <v>150855.85</v>
      </c>
    </row>
    <row r="804" spans="1:2" x14ac:dyDescent="0.2">
      <c r="A804" s="10">
        <f>YEAR(TBL_Employees[[#This Row],[Hire Date]])</f>
        <v>2016</v>
      </c>
      <c r="B804" s="11">
        <f>TBL_Employees[[#This Row],[Bonus Amount]]+TBL_Employees[[#This Row],[Annual Salary]]</f>
        <v>77593.95</v>
      </c>
    </row>
    <row r="805" spans="1:2" x14ac:dyDescent="0.2">
      <c r="A805" s="10">
        <f>YEAR(TBL_Employees[[#This Row],[Hire Date]])</f>
        <v>2013</v>
      </c>
      <c r="B805" s="11">
        <f>TBL_Employees[[#This Row],[Bonus Amount]]+TBL_Employees[[#This Row],[Annual Salary]]</f>
        <v>353255</v>
      </c>
    </row>
    <row r="806" spans="1:2" x14ac:dyDescent="0.2">
      <c r="A806" s="10">
        <f>YEAR(TBL_Employees[[#This Row],[Hire Date]])</f>
        <v>2015</v>
      </c>
      <c r="B806" s="11">
        <f>TBL_Employees[[#This Row],[Bonus Amount]]+TBL_Employees[[#This Row],[Annual Salary]]</f>
        <v>52697</v>
      </c>
    </row>
    <row r="807" spans="1:2" x14ac:dyDescent="0.2">
      <c r="A807" s="10">
        <f>YEAR(TBL_Employees[[#This Row],[Hire Date]])</f>
        <v>2020</v>
      </c>
      <c r="B807" s="11">
        <f>TBL_Employees[[#This Row],[Bonus Amount]]+TBL_Employees[[#This Row],[Annual Salary]]</f>
        <v>123588</v>
      </c>
    </row>
    <row r="808" spans="1:2" x14ac:dyDescent="0.2">
      <c r="A808" s="10">
        <f>YEAR(TBL_Employees[[#This Row],[Hire Date]])</f>
        <v>2021</v>
      </c>
      <c r="B808" s="11">
        <f>TBL_Employees[[#This Row],[Bonus Amount]]+TBL_Employees[[#This Row],[Annual Salary]]</f>
        <v>323945.44</v>
      </c>
    </row>
    <row r="809" spans="1:2" x14ac:dyDescent="0.2">
      <c r="A809" s="10">
        <f>YEAR(TBL_Employees[[#This Row],[Hire Date]])</f>
        <v>2001</v>
      </c>
      <c r="B809" s="11">
        <f>TBL_Employees[[#This Row],[Bonus Amount]]+TBL_Employees[[#This Row],[Annual Salary]]</f>
        <v>246978.24</v>
      </c>
    </row>
    <row r="810" spans="1:2" x14ac:dyDescent="0.2">
      <c r="A810" s="10">
        <f>YEAR(TBL_Employees[[#This Row],[Hire Date]])</f>
        <v>1996</v>
      </c>
      <c r="B810" s="11">
        <f>TBL_Employees[[#This Row],[Bonus Amount]]+TBL_Employees[[#This Row],[Annual Salary]]</f>
        <v>82806</v>
      </c>
    </row>
    <row r="811" spans="1:2" x14ac:dyDescent="0.2">
      <c r="A811" s="10">
        <f>YEAR(TBL_Employees[[#This Row],[Hire Date]])</f>
        <v>1997</v>
      </c>
      <c r="B811" s="11">
        <f>TBL_Employees[[#This Row],[Bonus Amount]]+TBL_Employees[[#This Row],[Annual Salary]]</f>
        <v>205498.75</v>
      </c>
    </row>
    <row r="812" spans="1:2" x14ac:dyDescent="0.2">
      <c r="A812" s="10">
        <f>YEAR(TBL_Employees[[#This Row],[Hire Date]])</f>
        <v>2017</v>
      </c>
      <c r="B812" s="11">
        <f>TBL_Employees[[#This Row],[Bonus Amount]]+TBL_Employees[[#This Row],[Annual Salary]]</f>
        <v>175100.28</v>
      </c>
    </row>
    <row r="813" spans="1:2" x14ac:dyDescent="0.2">
      <c r="A813" s="10">
        <f>YEAR(TBL_Employees[[#This Row],[Hire Date]])</f>
        <v>2017</v>
      </c>
      <c r="B813" s="11">
        <f>TBL_Employees[[#This Row],[Bonus Amount]]+TBL_Employees[[#This Row],[Annual Salary]]</f>
        <v>161246.39999999999</v>
      </c>
    </row>
    <row r="814" spans="1:2" x14ac:dyDescent="0.2">
      <c r="A814" s="10">
        <f>YEAR(TBL_Employees[[#This Row],[Hire Date]])</f>
        <v>2020</v>
      </c>
      <c r="B814" s="11">
        <f>TBL_Employees[[#This Row],[Bonus Amount]]+TBL_Employees[[#This Row],[Annual Salary]]</f>
        <v>208823.04000000001</v>
      </c>
    </row>
    <row r="815" spans="1:2" x14ac:dyDescent="0.2">
      <c r="A815" s="10">
        <f>YEAR(TBL_Employees[[#This Row],[Hire Date]])</f>
        <v>2020</v>
      </c>
      <c r="B815" s="11">
        <f>TBL_Employees[[#This Row],[Bonus Amount]]+TBL_Employees[[#This Row],[Annual Salary]]</f>
        <v>89390</v>
      </c>
    </row>
    <row r="816" spans="1:2" x14ac:dyDescent="0.2">
      <c r="A816" s="10">
        <f>YEAR(TBL_Employees[[#This Row],[Hire Date]])</f>
        <v>2017</v>
      </c>
      <c r="B816" s="11">
        <f>TBL_Employees[[#This Row],[Bonus Amount]]+TBL_Employees[[#This Row],[Annual Salary]]</f>
        <v>67468</v>
      </c>
    </row>
    <row r="817" spans="1:2" x14ac:dyDescent="0.2">
      <c r="A817" s="10">
        <f>YEAR(TBL_Employees[[#This Row],[Hire Date]])</f>
        <v>2016</v>
      </c>
      <c r="B817" s="11">
        <f>TBL_Employees[[#This Row],[Bonus Amount]]+TBL_Employees[[#This Row],[Annual Salary]]</f>
        <v>112907.2</v>
      </c>
    </row>
    <row r="818" spans="1:2" x14ac:dyDescent="0.2">
      <c r="A818" s="10">
        <f>YEAR(TBL_Employees[[#This Row],[Hire Date]])</f>
        <v>2019</v>
      </c>
      <c r="B818" s="11">
        <f>TBL_Employees[[#This Row],[Bonus Amount]]+TBL_Employees[[#This Row],[Annual Salary]]</f>
        <v>74779</v>
      </c>
    </row>
    <row r="819" spans="1:2" x14ac:dyDescent="0.2">
      <c r="A819" s="10">
        <f>YEAR(TBL_Employees[[#This Row],[Hire Date]])</f>
        <v>2017</v>
      </c>
      <c r="B819" s="11">
        <f>TBL_Employees[[#This Row],[Bonus Amount]]+TBL_Employees[[#This Row],[Annual Salary]]</f>
        <v>63985</v>
      </c>
    </row>
    <row r="820" spans="1:2" x14ac:dyDescent="0.2">
      <c r="A820" s="10">
        <f>YEAR(TBL_Employees[[#This Row],[Hire Date]])</f>
        <v>2004</v>
      </c>
      <c r="B820" s="11">
        <f>TBL_Employees[[#This Row],[Bonus Amount]]+TBL_Employees[[#This Row],[Annual Salary]]</f>
        <v>77903</v>
      </c>
    </row>
    <row r="821" spans="1:2" x14ac:dyDescent="0.2">
      <c r="A821" s="10">
        <f>YEAR(TBL_Employees[[#This Row],[Hire Date]])</f>
        <v>2017</v>
      </c>
      <c r="B821" s="11">
        <f>TBL_Employees[[#This Row],[Bonus Amount]]+TBL_Employees[[#This Row],[Annual Salary]]</f>
        <v>212070.84</v>
      </c>
    </row>
    <row r="822" spans="1:2" x14ac:dyDescent="0.2">
      <c r="A822" s="10">
        <f>YEAR(TBL_Employees[[#This Row],[Hire Date]])</f>
        <v>2021</v>
      </c>
      <c r="B822" s="11">
        <f>TBL_Employees[[#This Row],[Bonus Amount]]+TBL_Employees[[#This Row],[Annual Salary]]</f>
        <v>71234</v>
      </c>
    </row>
    <row r="823" spans="1:2" x14ac:dyDescent="0.2">
      <c r="A823" s="10">
        <f>YEAR(TBL_Employees[[#This Row],[Hire Date]])</f>
        <v>2004</v>
      </c>
      <c r="B823" s="11">
        <f>TBL_Employees[[#This Row],[Bonus Amount]]+TBL_Employees[[#This Row],[Annual Salary]]</f>
        <v>132285.96</v>
      </c>
    </row>
    <row r="824" spans="1:2" x14ac:dyDescent="0.2">
      <c r="A824" s="10">
        <f>YEAR(TBL_Employees[[#This Row],[Hire Date]])</f>
        <v>2017</v>
      </c>
      <c r="B824" s="11">
        <f>TBL_Employees[[#This Row],[Bonus Amount]]+TBL_Employees[[#This Row],[Annual Salary]]</f>
        <v>112057</v>
      </c>
    </row>
    <row r="825" spans="1:2" x14ac:dyDescent="0.2">
      <c r="A825" s="10">
        <f>YEAR(TBL_Employees[[#This Row],[Hire Date]])</f>
        <v>2020</v>
      </c>
      <c r="B825" s="11">
        <f>TBL_Employees[[#This Row],[Bonus Amount]]+TBL_Employees[[#This Row],[Annual Salary]]</f>
        <v>40316</v>
      </c>
    </row>
    <row r="826" spans="1:2" x14ac:dyDescent="0.2">
      <c r="A826" s="10">
        <f>YEAR(TBL_Employees[[#This Row],[Hire Date]])</f>
        <v>2005</v>
      </c>
      <c r="B826" s="11">
        <f>TBL_Employees[[#This Row],[Bonus Amount]]+TBL_Employees[[#This Row],[Annual Salary]]</f>
        <v>120902.25</v>
      </c>
    </row>
    <row r="827" spans="1:2" x14ac:dyDescent="0.2">
      <c r="A827" s="10">
        <f>YEAR(TBL_Employees[[#This Row],[Hire Date]])</f>
        <v>2009</v>
      </c>
      <c r="B827" s="11">
        <f>TBL_Employees[[#This Row],[Bonus Amount]]+TBL_Employees[[#This Row],[Annual Salary]]</f>
        <v>62335</v>
      </c>
    </row>
    <row r="828" spans="1:2" x14ac:dyDescent="0.2">
      <c r="A828" s="10">
        <f>YEAR(TBL_Employees[[#This Row],[Hire Date]])</f>
        <v>2006</v>
      </c>
      <c r="B828" s="11">
        <f>TBL_Employees[[#This Row],[Bonus Amount]]+TBL_Employees[[#This Row],[Annual Salary]]</f>
        <v>41561</v>
      </c>
    </row>
    <row r="829" spans="1:2" x14ac:dyDescent="0.2">
      <c r="A829" s="10">
        <f>YEAR(TBL_Employees[[#This Row],[Hire Date]])</f>
        <v>2011</v>
      </c>
      <c r="B829" s="11">
        <f>TBL_Employees[[#This Row],[Bonus Amount]]+TBL_Employees[[#This Row],[Annual Salary]]</f>
        <v>149548.62</v>
      </c>
    </row>
    <row r="830" spans="1:2" x14ac:dyDescent="0.2">
      <c r="A830" s="10">
        <f>YEAR(TBL_Employees[[#This Row],[Hire Date]])</f>
        <v>2002</v>
      </c>
      <c r="B830" s="11">
        <f>TBL_Employees[[#This Row],[Bonus Amount]]+TBL_Employees[[#This Row],[Annual Salary]]</f>
        <v>92655</v>
      </c>
    </row>
    <row r="831" spans="1:2" x14ac:dyDescent="0.2">
      <c r="A831" s="10">
        <f>YEAR(TBL_Employees[[#This Row],[Hire Date]])</f>
        <v>1996</v>
      </c>
      <c r="B831" s="11">
        <f>TBL_Employees[[#This Row],[Bonus Amount]]+TBL_Employees[[#This Row],[Annual Salary]]</f>
        <v>175903.84</v>
      </c>
    </row>
    <row r="832" spans="1:2" x14ac:dyDescent="0.2">
      <c r="A832" s="10">
        <f>YEAR(TBL_Employees[[#This Row],[Hire Date]])</f>
        <v>2005</v>
      </c>
      <c r="B832" s="11">
        <f>TBL_Employees[[#This Row],[Bonus Amount]]+TBL_Employees[[#This Row],[Annual Salary]]</f>
        <v>64462</v>
      </c>
    </row>
    <row r="833" spans="1:2" x14ac:dyDescent="0.2">
      <c r="A833" s="10">
        <f>YEAR(TBL_Employees[[#This Row],[Hire Date]])</f>
        <v>2005</v>
      </c>
      <c r="B833" s="11">
        <f>TBL_Employees[[#This Row],[Bonus Amount]]+TBL_Employees[[#This Row],[Annual Salary]]</f>
        <v>79352</v>
      </c>
    </row>
    <row r="834" spans="1:2" x14ac:dyDescent="0.2">
      <c r="A834" s="10">
        <f>YEAR(TBL_Employees[[#This Row],[Hire Date]])</f>
        <v>2001</v>
      </c>
      <c r="B834" s="11">
        <f>TBL_Employees[[#This Row],[Bonus Amount]]+TBL_Employees[[#This Row],[Annual Salary]]</f>
        <v>175171.32</v>
      </c>
    </row>
    <row r="835" spans="1:2" x14ac:dyDescent="0.2">
      <c r="A835" s="10">
        <f>YEAR(TBL_Employees[[#This Row],[Hire Date]])</f>
        <v>2018</v>
      </c>
      <c r="B835" s="11">
        <f>TBL_Employees[[#This Row],[Bonus Amount]]+TBL_Employees[[#This Row],[Annual Salary]]</f>
        <v>80745</v>
      </c>
    </row>
    <row r="836" spans="1:2" x14ac:dyDescent="0.2">
      <c r="A836" s="10">
        <f>YEAR(TBL_Employees[[#This Row],[Hire Date]])</f>
        <v>1996</v>
      </c>
      <c r="B836" s="11">
        <f>TBL_Employees[[#This Row],[Bonus Amount]]+TBL_Employees[[#This Row],[Annual Salary]]</f>
        <v>75354</v>
      </c>
    </row>
    <row r="837" spans="1:2" x14ac:dyDescent="0.2">
      <c r="A837" s="10">
        <f>YEAR(TBL_Employees[[#This Row],[Hire Date]])</f>
        <v>2018</v>
      </c>
      <c r="B837" s="11">
        <f>TBL_Employees[[#This Row],[Bonus Amount]]+TBL_Employees[[#This Row],[Annual Salary]]</f>
        <v>89989.32</v>
      </c>
    </row>
    <row r="838" spans="1:2" x14ac:dyDescent="0.2">
      <c r="A838" s="10">
        <f>YEAR(TBL_Employees[[#This Row],[Hire Date]])</f>
        <v>2008</v>
      </c>
      <c r="B838" s="11">
        <f>TBL_Employees[[#This Row],[Bonus Amount]]+TBL_Employees[[#This Row],[Annual Salary]]</f>
        <v>96313</v>
      </c>
    </row>
    <row r="839" spans="1:2" x14ac:dyDescent="0.2">
      <c r="A839" s="10">
        <f>YEAR(TBL_Employees[[#This Row],[Hire Date]])</f>
        <v>2010</v>
      </c>
      <c r="B839" s="11">
        <f>TBL_Employees[[#This Row],[Bonus Amount]]+TBL_Employees[[#This Row],[Annual Salary]]</f>
        <v>195284.09</v>
      </c>
    </row>
    <row r="840" spans="1:2" x14ac:dyDescent="0.2">
      <c r="A840" s="10">
        <f>YEAR(TBL_Employees[[#This Row],[Hire Date]])</f>
        <v>2015</v>
      </c>
      <c r="B840" s="11">
        <f>TBL_Employees[[#This Row],[Bonus Amount]]+TBL_Employees[[#This Row],[Annual Salary]]</f>
        <v>109628.38</v>
      </c>
    </row>
    <row r="841" spans="1:2" x14ac:dyDescent="0.2">
      <c r="A841" s="10">
        <f>YEAR(TBL_Employees[[#This Row],[Hire Date]])</f>
        <v>2021</v>
      </c>
      <c r="B841" s="11">
        <f>TBL_Employees[[#This Row],[Bonus Amount]]+TBL_Employees[[#This Row],[Annual Salary]]</f>
        <v>86464</v>
      </c>
    </row>
    <row r="842" spans="1:2" x14ac:dyDescent="0.2">
      <c r="A842" s="10">
        <f>YEAR(TBL_Employees[[#This Row],[Hire Date]])</f>
        <v>2018</v>
      </c>
      <c r="B842" s="11">
        <f>TBL_Employees[[#This Row],[Bonus Amount]]+TBL_Employees[[#This Row],[Annual Salary]]</f>
        <v>80516</v>
      </c>
    </row>
    <row r="843" spans="1:2" x14ac:dyDescent="0.2">
      <c r="A843" s="10">
        <f>YEAR(TBL_Employees[[#This Row],[Hire Date]])</f>
        <v>2013</v>
      </c>
      <c r="B843" s="11">
        <f>TBL_Employees[[#This Row],[Bonus Amount]]+TBL_Employees[[#This Row],[Annual Salary]]</f>
        <v>111713.4</v>
      </c>
    </row>
    <row r="844" spans="1:2" x14ac:dyDescent="0.2">
      <c r="A844" s="10">
        <f>YEAR(TBL_Employees[[#This Row],[Hire Date]])</f>
        <v>2021</v>
      </c>
      <c r="B844" s="11">
        <f>TBL_Employees[[#This Row],[Bonus Amount]]+TBL_Employees[[#This Row],[Annual Salary]]</f>
        <v>83418</v>
      </c>
    </row>
    <row r="845" spans="1:2" x14ac:dyDescent="0.2">
      <c r="A845" s="10">
        <f>YEAR(TBL_Employees[[#This Row],[Hire Date]])</f>
        <v>2017</v>
      </c>
      <c r="B845" s="11">
        <f>TBL_Employees[[#This Row],[Bonus Amount]]+TBL_Employees[[#This Row],[Annual Salary]]</f>
        <v>66660</v>
      </c>
    </row>
    <row r="846" spans="1:2" x14ac:dyDescent="0.2">
      <c r="A846" s="10">
        <f>YEAR(TBL_Employees[[#This Row],[Hire Date]])</f>
        <v>2015</v>
      </c>
      <c r="B846" s="11">
        <f>TBL_Employees[[#This Row],[Bonus Amount]]+TBL_Employees[[#This Row],[Annual Salary]]</f>
        <v>109123.95</v>
      </c>
    </row>
    <row r="847" spans="1:2" x14ac:dyDescent="0.2">
      <c r="A847" s="10">
        <f>YEAR(TBL_Employees[[#This Row],[Hire Date]])</f>
        <v>2018</v>
      </c>
      <c r="B847" s="11">
        <f>TBL_Employees[[#This Row],[Bonus Amount]]+TBL_Employees[[#This Row],[Annual Salary]]</f>
        <v>259355.2</v>
      </c>
    </row>
    <row r="848" spans="1:2" x14ac:dyDescent="0.2">
      <c r="A848" s="10">
        <f>YEAR(TBL_Employees[[#This Row],[Hire Date]])</f>
        <v>2006</v>
      </c>
      <c r="B848" s="11">
        <f>TBL_Employees[[#This Row],[Bonus Amount]]+TBL_Employees[[#This Row],[Annual Salary]]</f>
        <v>164242.26</v>
      </c>
    </row>
    <row r="849" spans="1:2" x14ac:dyDescent="0.2">
      <c r="A849" s="10">
        <f>YEAR(TBL_Employees[[#This Row],[Hire Date]])</f>
        <v>2014</v>
      </c>
      <c r="B849" s="11">
        <f>TBL_Employees[[#This Row],[Bonus Amount]]+TBL_Employees[[#This Row],[Annual Salary]]</f>
        <v>41728</v>
      </c>
    </row>
    <row r="850" spans="1:2" x14ac:dyDescent="0.2">
      <c r="A850" s="10">
        <f>YEAR(TBL_Employees[[#This Row],[Hire Date]])</f>
        <v>2011</v>
      </c>
      <c r="B850" s="11">
        <f>TBL_Employees[[#This Row],[Bonus Amount]]+TBL_Employees[[#This Row],[Annual Salary]]</f>
        <v>94422</v>
      </c>
    </row>
    <row r="851" spans="1:2" x14ac:dyDescent="0.2">
      <c r="A851" s="10">
        <f>YEAR(TBL_Employees[[#This Row],[Hire Date]])</f>
        <v>2015</v>
      </c>
      <c r="B851" s="11">
        <f>TBL_Employees[[#This Row],[Bonus Amount]]+TBL_Employees[[#This Row],[Annual Salary]]</f>
        <v>221590.16</v>
      </c>
    </row>
    <row r="852" spans="1:2" x14ac:dyDescent="0.2">
      <c r="A852" s="10">
        <f>YEAR(TBL_Employees[[#This Row],[Hire Date]])</f>
        <v>2010</v>
      </c>
      <c r="B852" s="11">
        <f>TBL_Employees[[#This Row],[Bonus Amount]]+TBL_Employees[[#This Row],[Annual Salary]]</f>
        <v>246477</v>
      </c>
    </row>
    <row r="853" spans="1:2" x14ac:dyDescent="0.2">
      <c r="A853" s="10">
        <f>YEAR(TBL_Employees[[#This Row],[Hire Date]])</f>
        <v>2009</v>
      </c>
      <c r="B853" s="11">
        <f>TBL_Employees[[#This Row],[Bonus Amount]]+TBL_Employees[[#This Row],[Annual Salary]]</f>
        <v>52800</v>
      </c>
    </row>
    <row r="854" spans="1:2" x14ac:dyDescent="0.2">
      <c r="A854" s="10">
        <f>YEAR(TBL_Employees[[#This Row],[Hire Date]])</f>
        <v>2010</v>
      </c>
      <c r="B854" s="11">
        <f>TBL_Employees[[#This Row],[Bonus Amount]]+TBL_Employees[[#This Row],[Annual Salary]]</f>
        <v>113982</v>
      </c>
    </row>
    <row r="855" spans="1:2" x14ac:dyDescent="0.2">
      <c r="A855" s="10">
        <f>YEAR(TBL_Employees[[#This Row],[Hire Date]])</f>
        <v>2021</v>
      </c>
      <c r="B855" s="11">
        <f>TBL_Employees[[#This Row],[Bonus Amount]]+TBL_Employees[[#This Row],[Annual Salary]]</f>
        <v>56239</v>
      </c>
    </row>
    <row r="856" spans="1:2" x14ac:dyDescent="0.2">
      <c r="A856" s="10">
        <f>YEAR(TBL_Employees[[#This Row],[Hire Date]])</f>
        <v>2021</v>
      </c>
      <c r="B856" s="11">
        <f>TBL_Employees[[#This Row],[Bonus Amount]]+TBL_Employees[[#This Row],[Annual Salary]]</f>
        <v>44732</v>
      </c>
    </row>
    <row r="857" spans="1:2" x14ac:dyDescent="0.2">
      <c r="A857" s="10">
        <f>YEAR(TBL_Employees[[#This Row],[Hire Date]])</f>
        <v>2014</v>
      </c>
      <c r="B857" s="11">
        <f>TBL_Employees[[#This Row],[Bonus Amount]]+TBL_Employees[[#This Row],[Annual Salary]]</f>
        <v>192451.25</v>
      </c>
    </row>
    <row r="858" spans="1:2" x14ac:dyDescent="0.2">
      <c r="A858" s="10">
        <f>YEAR(TBL_Employees[[#This Row],[Hire Date]])</f>
        <v>2006</v>
      </c>
      <c r="B858" s="11">
        <f>TBL_Employees[[#This Row],[Bonus Amount]]+TBL_Employees[[#This Row],[Annual Salary]]</f>
        <v>68337</v>
      </c>
    </row>
    <row r="859" spans="1:2" x14ac:dyDescent="0.2">
      <c r="A859" s="10">
        <f>YEAR(TBL_Employees[[#This Row],[Hire Date]])</f>
        <v>2010</v>
      </c>
      <c r="B859" s="11">
        <f>TBL_Employees[[#This Row],[Bonus Amount]]+TBL_Employees[[#This Row],[Annual Salary]]</f>
        <v>162504.16</v>
      </c>
    </row>
    <row r="860" spans="1:2" x14ac:dyDescent="0.2">
      <c r="A860" s="10">
        <f>YEAR(TBL_Employees[[#This Row],[Hire Date]])</f>
        <v>2021</v>
      </c>
      <c r="B860" s="11">
        <f>TBL_Employees[[#This Row],[Bonus Amount]]+TBL_Employees[[#This Row],[Annual Salary]]</f>
        <v>74170</v>
      </c>
    </row>
    <row r="861" spans="1:2" x14ac:dyDescent="0.2">
      <c r="A861" s="10">
        <f>YEAR(TBL_Employees[[#This Row],[Hire Date]])</f>
        <v>1996</v>
      </c>
      <c r="B861" s="11">
        <f>TBL_Employees[[#This Row],[Bonus Amount]]+TBL_Employees[[#This Row],[Annual Salary]]</f>
        <v>62605</v>
      </c>
    </row>
    <row r="862" spans="1:2" x14ac:dyDescent="0.2">
      <c r="A862" s="10">
        <f>YEAR(TBL_Employees[[#This Row],[Hire Date]])</f>
        <v>2020</v>
      </c>
      <c r="B862" s="11">
        <f>TBL_Employees[[#This Row],[Bonus Amount]]+TBL_Employees[[#This Row],[Annual Salary]]</f>
        <v>116842.55</v>
      </c>
    </row>
    <row r="863" spans="1:2" x14ac:dyDescent="0.2">
      <c r="A863" s="10">
        <f>YEAR(TBL_Employees[[#This Row],[Hire Date]])</f>
        <v>2018</v>
      </c>
      <c r="B863" s="11">
        <f>TBL_Employees[[#This Row],[Bonus Amount]]+TBL_Employees[[#This Row],[Annual Salary]]</f>
        <v>146535.29999999999</v>
      </c>
    </row>
    <row r="864" spans="1:2" x14ac:dyDescent="0.2">
      <c r="A864" s="10">
        <f>YEAR(TBL_Employees[[#This Row],[Hire Date]])</f>
        <v>2017</v>
      </c>
      <c r="B864" s="11">
        <f>TBL_Employees[[#This Row],[Bonus Amount]]+TBL_Employees[[#This Row],[Annual Salary]]</f>
        <v>204811.63</v>
      </c>
    </row>
    <row r="865" spans="1:2" x14ac:dyDescent="0.2">
      <c r="A865" s="10">
        <f>YEAR(TBL_Employees[[#This Row],[Hire Date]])</f>
        <v>2014</v>
      </c>
      <c r="B865" s="11">
        <f>TBL_Employees[[#This Row],[Bonus Amount]]+TBL_Employees[[#This Row],[Annual Salary]]</f>
        <v>272616.3</v>
      </c>
    </row>
    <row r="866" spans="1:2" x14ac:dyDescent="0.2">
      <c r="A866" s="10">
        <f>YEAR(TBL_Employees[[#This Row],[Hire Date]])</f>
        <v>2011</v>
      </c>
      <c r="B866" s="11">
        <f>TBL_Employees[[#This Row],[Bonus Amount]]+TBL_Employees[[#This Row],[Annual Salary]]</f>
        <v>145801.82999999999</v>
      </c>
    </row>
    <row r="867" spans="1:2" x14ac:dyDescent="0.2">
      <c r="A867" s="10">
        <f>YEAR(TBL_Employees[[#This Row],[Hire Date]])</f>
        <v>2010</v>
      </c>
      <c r="B867" s="11">
        <f>TBL_Employees[[#This Row],[Bonus Amount]]+TBL_Employees[[#This Row],[Annual Salary]]</f>
        <v>88182</v>
      </c>
    </row>
    <row r="868" spans="1:2" x14ac:dyDescent="0.2">
      <c r="A868" s="10">
        <f>YEAR(TBL_Employees[[#This Row],[Hire Date]])</f>
        <v>2019</v>
      </c>
      <c r="B868" s="11">
        <f>TBL_Employees[[#This Row],[Bonus Amount]]+TBL_Employees[[#This Row],[Annual Salary]]</f>
        <v>75780</v>
      </c>
    </row>
    <row r="869" spans="1:2" x14ac:dyDescent="0.2">
      <c r="A869" s="10">
        <f>YEAR(TBL_Employees[[#This Row],[Hire Date]])</f>
        <v>2019</v>
      </c>
      <c r="B869" s="11">
        <f>TBL_Employees[[#This Row],[Bonus Amount]]+TBL_Employees[[#This Row],[Annual Salary]]</f>
        <v>52621</v>
      </c>
    </row>
    <row r="870" spans="1:2" x14ac:dyDescent="0.2">
      <c r="A870" s="10">
        <f>YEAR(TBL_Employees[[#This Row],[Hire Date]])</f>
        <v>2018</v>
      </c>
      <c r="B870" s="11">
        <f>TBL_Employees[[#This Row],[Bonus Amount]]+TBL_Employees[[#This Row],[Annual Salary]]</f>
        <v>120930.06</v>
      </c>
    </row>
    <row r="871" spans="1:2" x14ac:dyDescent="0.2">
      <c r="A871" s="10">
        <f>YEAR(TBL_Employees[[#This Row],[Hire Date]])</f>
        <v>2017</v>
      </c>
      <c r="B871" s="11">
        <f>TBL_Employees[[#This Row],[Bonus Amount]]+TBL_Employees[[#This Row],[Annual Salary]]</f>
        <v>92058</v>
      </c>
    </row>
    <row r="872" spans="1:2" x14ac:dyDescent="0.2">
      <c r="A872" s="10">
        <f>YEAR(TBL_Employees[[#This Row],[Hire Date]])</f>
        <v>2019</v>
      </c>
      <c r="B872" s="11">
        <f>TBL_Employees[[#This Row],[Bonus Amount]]+TBL_Employees[[#This Row],[Annual Salary]]</f>
        <v>67114</v>
      </c>
    </row>
    <row r="873" spans="1:2" x14ac:dyDescent="0.2">
      <c r="A873" s="10">
        <f>YEAR(TBL_Employees[[#This Row],[Hire Date]])</f>
        <v>2020</v>
      </c>
      <c r="B873" s="11">
        <f>TBL_Employees[[#This Row],[Bonus Amount]]+TBL_Employees[[#This Row],[Annual Salary]]</f>
        <v>56565</v>
      </c>
    </row>
    <row r="874" spans="1:2" x14ac:dyDescent="0.2">
      <c r="A874" s="10">
        <f>YEAR(TBL_Employees[[#This Row],[Hire Date]])</f>
        <v>2011</v>
      </c>
      <c r="B874" s="11">
        <f>TBL_Employees[[#This Row],[Bonus Amount]]+TBL_Employees[[#This Row],[Annual Salary]]</f>
        <v>64937</v>
      </c>
    </row>
    <row r="875" spans="1:2" x14ac:dyDescent="0.2">
      <c r="A875" s="10">
        <f>YEAR(TBL_Employees[[#This Row],[Hire Date]])</f>
        <v>2006</v>
      </c>
      <c r="B875" s="11">
        <f>TBL_Employees[[#This Row],[Bonus Amount]]+TBL_Employees[[#This Row],[Annual Salary]]</f>
        <v>140388.6</v>
      </c>
    </row>
    <row r="876" spans="1:2" x14ac:dyDescent="0.2">
      <c r="A876" s="10">
        <f>YEAR(TBL_Employees[[#This Row],[Hire Date]])</f>
        <v>2004</v>
      </c>
      <c r="B876" s="11">
        <f>TBL_Employees[[#This Row],[Bonus Amount]]+TBL_Employees[[#This Row],[Annual Salary]]</f>
        <v>88478</v>
      </c>
    </row>
    <row r="877" spans="1:2" x14ac:dyDescent="0.2">
      <c r="A877" s="10">
        <f>YEAR(TBL_Employees[[#This Row],[Hire Date]])</f>
        <v>2014</v>
      </c>
      <c r="B877" s="11">
        <f>TBL_Employees[[#This Row],[Bonus Amount]]+TBL_Employees[[#This Row],[Annual Salary]]</f>
        <v>98096.53</v>
      </c>
    </row>
    <row r="878" spans="1:2" x14ac:dyDescent="0.2">
      <c r="A878" s="10">
        <f>YEAR(TBL_Employees[[#This Row],[Hire Date]])</f>
        <v>1992</v>
      </c>
      <c r="B878" s="11">
        <f>TBL_Employees[[#This Row],[Bonus Amount]]+TBL_Employees[[#This Row],[Annual Salary]]</f>
        <v>231823.68</v>
      </c>
    </row>
    <row r="879" spans="1:2" x14ac:dyDescent="0.2">
      <c r="A879" s="10">
        <f>YEAR(TBL_Employees[[#This Row],[Hire Date]])</f>
        <v>2018</v>
      </c>
      <c r="B879" s="11">
        <f>TBL_Employees[[#This Row],[Bonus Amount]]+TBL_Employees[[#This Row],[Annual Salary]]</f>
        <v>61944</v>
      </c>
    </row>
    <row r="880" spans="1:2" x14ac:dyDescent="0.2">
      <c r="A880" s="10">
        <f>YEAR(TBL_Employees[[#This Row],[Hire Date]])</f>
        <v>2017</v>
      </c>
      <c r="B880" s="11">
        <f>TBL_Employees[[#This Row],[Bonus Amount]]+TBL_Employees[[#This Row],[Annual Salary]]</f>
        <v>177817.60000000001</v>
      </c>
    </row>
    <row r="881" spans="1:2" x14ac:dyDescent="0.2">
      <c r="A881" s="10">
        <f>YEAR(TBL_Employees[[#This Row],[Hire Date]])</f>
        <v>2009</v>
      </c>
      <c r="B881" s="11">
        <f>TBL_Employees[[#This Row],[Bonus Amount]]+TBL_Employees[[#This Row],[Annual Salary]]</f>
        <v>79447</v>
      </c>
    </row>
    <row r="882" spans="1:2" x14ac:dyDescent="0.2">
      <c r="A882" s="10">
        <f>YEAR(TBL_Employees[[#This Row],[Hire Date]])</f>
        <v>1998</v>
      </c>
      <c r="B882" s="11">
        <f>TBL_Employees[[#This Row],[Bonus Amount]]+TBL_Employees[[#This Row],[Annual Salary]]</f>
        <v>71111</v>
      </c>
    </row>
    <row r="883" spans="1:2" x14ac:dyDescent="0.2">
      <c r="A883" s="10">
        <f>YEAR(TBL_Employees[[#This Row],[Hire Date]])</f>
        <v>2014</v>
      </c>
      <c r="B883" s="11">
        <f>TBL_Employees[[#This Row],[Bonus Amount]]+TBL_Employees[[#This Row],[Annual Salary]]</f>
        <v>177087.18</v>
      </c>
    </row>
    <row r="884" spans="1:2" x14ac:dyDescent="0.2">
      <c r="A884" s="10">
        <f>YEAR(TBL_Employees[[#This Row],[Hire Date]])</f>
        <v>2018</v>
      </c>
      <c r="B884" s="11">
        <f>TBL_Employees[[#This Row],[Bonus Amount]]+TBL_Employees[[#This Row],[Annual Salary]]</f>
        <v>111404</v>
      </c>
    </row>
    <row r="885" spans="1:2" x14ac:dyDescent="0.2">
      <c r="A885" s="10">
        <f>YEAR(TBL_Employees[[#This Row],[Hire Date]])</f>
        <v>2020</v>
      </c>
      <c r="B885" s="11">
        <f>TBL_Employees[[#This Row],[Bonus Amount]]+TBL_Employees[[#This Row],[Annual Salary]]</f>
        <v>216728.82</v>
      </c>
    </row>
    <row r="886" spans="1:2" x14ac:dyDescent="0.2">
      <c r="A886" s="10">
        <f>YEAR(TBL_Employees[[#This Row],[Hire Date]])</f>
        <v>2011</v>
      </c>
      <c r="B886" s="11">
        <f>TBL_Employees[[#This Row],[Bonus Amount]]+TBL_Employees[[#This Row],[Annual Salary]]</f>
        <v>298484.64</v>
      </c>
    </row>
    <row r="887" spans="1:2" x14ac:dyDescent="0.2">
      <c r="A887" s="10">
        <f>YEAR(TBL_Employees[[#This Row],[Hire Date]])</f>
        <v>2019</v>
      </c>
      <c r="B887" s="11">
        <f>TBL_Employees[[#This Row],[Bonus Amount]]+TBL_Employees[[#This Row],[Annual Salary]]</f>
        <v>214530.45</v>
      </c>
    </row>
    <row r="888" spans="1:2" x14ac:dyDescent="0.2">
      <c r="A888" s="10">
        <f>YEAR(TBL_Employees[[#This Row],[Hire Date]])</f>
        <v>2021</v>
      </c>
      <c r="B888" s="11">
        <f>TBL_Employees[[#This Row],[Bonus Amount]]+TBL_Employees[[#This Row],[Annual Salary]]</f>
        <v>90333</v>
      </c>
    </row>
    <row r="889" spans="1:2" x14ac:dyDescent="0.2">
      <c r="A889" s="10">
        <f>YEAR(TBL_Employees[[#This Row],[Hire Date]])</f>
        <v>2021</v>
      </c>
      <c r="B889" s="11">
        <f>TBL_Employees[[#This Row],[Bonus Amount]]+TBL_Employees[[#This Row],[Annual Salary]]</f>
        <v>67299</v>
      </c>
    </row>
    <row r="890" spans="1:2" x14ac:dyDescent="0.2">
      <c r="A890" s="10">
        <f>YEAR(TBL_Employees[[#This Row],[Hire Date]])</f>
        <v>2005</v>
      </c>
      <c r="B890" s="11">
        <f>TBL_Employees[[#This Row],[Bonus Amount]]+TBL_Employees[[#This Row],[Annual Salary]]</f>
        <v>45286</v>
      </c>
    </row>
    <row r="891" spans="1:2" x14ac:dyDescent="0.2">
      <c r="A891" s="10">
        <f>YEAR(TBL_Employees[[#This Row],[Hire Date]])</f>
        <v>2007</v>
      </c>
      <c r="B891" s="11">
        <f>TBL_Employees[[#This Row],[Bonus Amount]]+TBL_Employees[[#This Row],[Annual Salary]]</f>
        <v>243403.75</v>
      </c>
    </row>
    <row r="892" spans="1:2" x14ac:dyDescent="0.2">
      <c r="A892" s="10">
        <f>YEAR(TBL_Employees[[#This Row],[Hire Date]])</f>
        <v>2012</v>
      </c>
      <c r="B892" s="11">
        <f>TBL_Employees[[#This Row],[Bonus Amount]]+TBL_Employees[[#This Row],[Annual Salary]]</f>
        <v>117539.5</v>
      </c>
    </row>
    <row r="893" spans="1:2" x14ac:dyDescent="0.2">
      <c r="A893" s="10">
        <f>YEAR(TBL_Employees[[#This Row],[Hire Date]])</f>
        <v>2014</v>
      </c>
      <c r="B893" s="11">
        <f>TBL_Employees[[#This Row],[Bonus Amount]]+TBL_Employees[[#This Row],[Annual Salary]]</f>
        <v>45295</v>
      </c>
    </row>
    <row r="894" spans="1:2" x14ac:dyDescent="0.2">
      <c r="A894" s="10">
        <f>YEAR(TBL_Employees[[#This Row],[Hire Date]])</f>
        <v>2010</v>
      </c>
      <c r="B894" s="11">
        <f>TBL_Employees[[#This Row],[Bonus Amount]]+TBL_Employees[[#This Row],[Annual Salary]]</f>
        <v>61310</v>
      </c>
    </row>
    <row r="895" spans="1:2" x14ac:dyDescent="0.2">
      <c r="A895" s="10">
        <f>YEAR(TBL_Employees[[#This Row],[Hire Date]])</f>
        <v>2016</v>
      </c>
      <c r="B895" s="11">
        <f>TBL_Employees[[#This Row],[Bonus Amount]]+TBL_Employees[[#This Row],[Annual Salary]]</f>
        <v>87851</v>
      </c>
    </row>
    <row r="896" spans="1:2" x14ac:dyDescent="0.2">
      <c r="A896" s="10">
        <f>YEAR(TBL_Employees[[#This Row],[Hire Date]])</f>
        <v>2018</v>
      </c>
      <c r="B896" s="11">
        <f>TBL_Employees[[#This Row],[Bonus Amount]]+TBL_Employees[[#This Row],[Annual Salary]]</f>
        <v>47913</v>
      </c>
    </row>
    <row r="897" spans="1:2" x14ac:dyDescent="0.2">
      <c r="A897" s="10">
        <f>YEAR(TBL_Employees[[#This Row],[Hire Date]])</f>
        <v>2017</v>
      </c>
      <c r="B897" s="11">
        <f>TBL_Employees[[#This Row],[Bonus Amount]]+TBL_Employees[[#This Row],[Annual Salary]]</f>
        <v>46727</v>
      </c>
    </row>
    <row r="898" spans="1:2" x14ac:dyDescent="0.2">
      <c r="A898" s="10">
        <f>YEAR(TBL_Employees[[#This Row],[Hire Date]])</f>
        <v>2021</v>
      </c>
      <c r="B898" s="11">
        <f>TBL_Employees[[#This Row],[Bonus Amount]]+TBL_Employees[[#This Row],[Annual Salary]]</f>
        <v>148074</v>
      </c>
    </row>
    <row r="899" spans="1:2" x14ac:dyDescent="0.2">
      <c r="A899" s="10">
        <f>YEAR(TBL_Employees[[#This Row],[Hire Date]])</f>
        <v>2020</v>
      </c>
      <c r="B899" s="11">
        <f>TBL_Employees[[#This Row],[Bonus Amount]]+TBL_Employees[[#This Row],[Annual Salary]]</f>
        <v>90535</v>
      </c>
    </row>
    <row r="900" spans="1:2" x14ac:dyDescent="0.2">
      <c r="A900" s="10">
        <f>YEAR(TBL_Employees[[#This Row],[Hire Date]])</f>
        <v>2006</v>
      </c>
      <c r="B900" s="11">
        <f>TBL_Employees[[#This Row],[Bonus Amount]]+TBL_Employees[[#This Row],[Annual Salary]]</f>
        <v>93343</v>
      </c>
    </row>
    <row r="901" spans="1:2" x14ac:dyDescent="0.2">
      <c r="A901" s="10">
        <f>YEAR(TBL_Employees[[#This Row],[Hire Date]])</f>
        <v>2006</v>
      </c>
      <c r="B901" s="11">
        <f>TBL_Employees[[#This Row],[Bonus Amount]]+TBL_Employees[[#This Row],[Annual Salary]]</f>
        <v>63705</v>
      </c>
    </row>
    <row r="902" spans="1:2" x14ac:dyDescent="0.2">
      <c r="A902" s="10">
        <f>YEAR(TBL_Employees[[#This Row],[Hire Date]])</f>
        <v>2000</v>
      </c>
      <c r="B902" s="11">
        <f>TBL_Employees[[#This Row],[Bonus Amount]]+TBL_Employees[[#This Row],[Annual Salary]]</f>
        <v>335505.3</v>
      </c>
    </row>
    <row r="903" spans="1:2" x14ac:dyDescent="0.2">
      <c r="A903" s="10">
        <f>YEAR(TBL_Employees[[#This Row],[Hire Date]])</f>
        <v>2020</v>
      </c>
      <c r="B903" s="11">
        <f>TBL_Employees[[#This Row],[Bonus Amount]]+TBL_Employees[[#This Row],[Annual Salary]]</f>
        <v>54654</v>
      </c>
    </row>
    <row r="904" spans="1:2" x14ac:dyDescent="0.2">
      <c r="A904" s="10">
        <f>YEAR(TBL_Employees[[#This Row],[Hire Date]])</f>
        <v>1998</v>
      </c>
      <c r="B904" s="11">
        <f>TBL_Employees[[#This Row],[Bonus Amount]]+TBL_Employees[[#This Row],[Annual Salary]]</f>
        <v>58006</v>
      </c>
    </row>
    <row r="905" spans="1:2" x14ac:dyDescent="0.2">
      <c r="A905" s="10">
        <f>YEAR(TBL_Employees[[#This Row],[Hire Date]])</f>
        <v>2011</v>
      </c>
      <c r="B905" s="11">
        <f>TBL_Employees[[#This Row],[Bonus Amount]]+TBL_Employees[[#This Row],[Annual Salary]]</f>
        <v>168038.08</v>
      </c>
    </row>
    <row r="906" spans="1:2" x14ac:dyDescent="0.2">
      <c r="A906" s="10">
        <f>YEAR(TBL_Employees[[#This Row],[Hire Date]])</f>
        <v>2007</v>
      </c>
      <c r="B906" s="11">
        <f>TBL_Employees[[#This Row],[Bonus Amount]]+TBL_Employees[[#This Row],[Annual Salary]]</f>
        <v>242245.64</v>
      </c>
    </row>
    <row r="907" spans="1:2" x14ac:dyDescent="0.2">
      <c r="A907" s="10">
        <f>YEAR(TBL_Employees[[#This Row],[Hire Date]])</f>
        <v>2009</v>
      </c>
      <c r="B907" s="11">
        <f>TBL_Employees[[#This Row],[Bonus Amount]]+TBL_Employees[[#This Row],[Annual Salary]]</f>
        <v>62411</v>
      </c>
    </row>
    <row r="908" spans="1:2" x14ac:dyDescent="0.2">
      <c r="A908" s="10">
        <f>YEAR(TBL_Employees[[#This Row],[Hire Date]])</f>
        <v>1992</v>
      </c>
      <c r="B908" s="11">
        <f>TBL_Employees[[#This Row],[Bonus Amount]]+TBL_Employees[[#This Row],[Annual Salary]]</f>
        <v>124654.88</v>
      </c>
    </row>
    <row r="909" spans="1:2" x14ac:dyDescent="0.2">
      <c r="A909" s="10">
        <f>YEAR(TBL_Employees[[#This Row],[Hire Date]])</f>
        <v>2019</v>
      </c>
      <c r="B909" s="11">
        <f>TBL_Employees[[#This Row],[Bonus Amount]]+TBL_Employees[[#This Row],[Annual Salary]]</f>
        <v>41545</v>
      </c>
    </row>
    <row r="910" spans="1:2" x14ac:dyDescent="0.2">
      <c r="A910" s="10">
        <f>YEAR(TBL_Employees[[#This Row],[Hire Date]])</f>
        <v>2019</v>
      </c>
      <c r="B910" s="11">
        <f>TBL_Employees[[#This Row],[Bonus Amount]]+TBL_Employees[[#This Row],[Annual Salary]]</f>
        <v>74467</v>
      </c>
    </row>
    <row r="911" spans="1:2" x14ac:dyDescent="0.2">
      <c r="A911" s="10">
        <f>YEAR(TBL_Employees[[#This Row],[Hire Date]])</f>
        <v>2002</v>
      </c>
      <c r="B911" s="11">
        <f>TBL_Employees[[#This Row],[Bonus Amount]]+TBL_Employees[[#This Row],[Annual Salary]]</f>
        <v>124597.7</v>
      </c>
    </row>
    <row r="912" spans="1:2" x14ac:dyDescent="0.2">
      <c r="A912" s="10">
        <f>YEAR(TBL_Employees[[#This Row],[Hire Date]])</f>
        <v>2012</v>
      </c>
      <c r="B912" s="11">
        <f>TBL_Employees[[#This Row],[Bonus Amount]]+TBL_Employees[[#This Row],[Annual Salary]]</f>
        <v>126604.08</v>
      </c>
    </row>
    <row r="913" spans="1:2" x14ac:dyDescent="0.2">
      <c r="A913" s="10">
        <f>YEAR(TBL_Employees[[#This Row],[Hire Date]])</f>
        <v>2019</v>
      </c>
      <c r="B913" s="11">
        <f>TBL_Employees[[#This Row],[Bonus Amount]]+TBL_Employees[[#This Row],[Annual Salary]]</f>
        <v>55767</v>
      </c>
    </row>
    <row r="914" spans="1:2" x14ac:dyDescent="0.2">
      <c r="A914" s="10">
        <f>YEAR(TBL_Employees[[#This Row],[Hire Date]])</f>
        <v>2016</v>
      </c>
      <c r="B914" s="11">
        <f>TBL_Employees[[#This Row],[Bonus Amount]]+TBL_Employees[[#This Row],[Annual Salary]]</f>
        <v>60930</v>
      </c>
    </row>
    <row r="915" spans="1:2" x14ac:dyDescent="0.2">
      <c r="A915" s="10">
        <f>YEAR(TBL_Employees[[#This Row],[Hire Date]])</f>
        <v>2018</v>
      </c>
      <c r="B915" s="11">
        <f>TBL_Employees[[#This Row],[Bonus Amount]]+TBL_Employees[[#This Row],[Annual Salary]]</f>
        <v>199915.16999999998</v>
      </c>
    </row>
    <row r="916" spans="1:2" x14ac:dyDescent="0.2">
      <c r="A916" s="10">
        <f>YEAR(TBL_Employees[[#This Row],[Hire Date]])</f>
        <v>2017</v>
      </c>
      <c r="B916" s="11">
        <f>TBL_Employees[[#This Row],[Bonus Amount]]+TBL_Employees[[#This Row],[Annual Salary]]</f>
        <v>69332</v>
      </c>
    </row>
    <row r="917" spans="1:2" x14ac:dyDescent="0.2">
      <c r="A917" s="10">
        <f>YEAR(TBL_Employees[[#This Row],[Hire Date]])</f>
        <v>2001</v>
      </c>
      <c r="B917" s="11">
        <f>TBL_Employees[[#This Row],[Bonus Amount]]+TBL_Employees[[#This Row],[Annual Salary]]</f>
        <v>119699</v>
      </c>
    </row>
    <row r="918" spans="1:2" x14ac:dyDescent="0.2">
      <c r="A918" s="10">
        <f>YEAR(TBL_Employees[[#This Row],[Hire Date]])</f>
        <v>2020</v>
      </c>
      <c r="B918" s="11">
        <f>TBL_Employees[[#This Row],[Bonus Amount]]+TBL_Employees[[#This Row],[Annual Salary]]</f>
        <v>231865.92</v>
      </c>
    </row>
    <row r="919" spans="1:2" x14ac:dyDescent="0.2">
      <c r="A919" s="10">
        <f>YEAR(TBL_Employees[[#This Row],[Hire Date]])</f>
        <v>2012</v>
      </c>
      <c r="B919" s="11">
        <f>TBL_Employees[[#This Row],[Bonus Amount]]+TBL_Employees[[#This Row],[Annual Salary]]</f>
        <v>58586</v>
      </c>
    </row>
    <row r="920" spans="1:2" x14ac:dyDescent="0.2">
      <c r="A920" s="10">
        <f>YEAR(TBL_Employees[[#This Row],[Hire Date]])</f>
        <v>2011</v>
      </c>
      <c r="B920" s="11">
        <f>TBL_Employees[[#This Row],[Bonus Amount]]+TBL_Employees[[#This Row],[Annual Salary]]</f>
        <v>74010</v>
      </c>
    </row>
    <row r="921" spans="1:2" x14ac:dyDescent="0.2">
      <c r="A921" s="10">
        <f>YEAR(TBL_Employees[[#This Row],[Hire Date]])</f>
        <v>2020</v>
      </c>
      <c r="B921" s="11">
        <f>TBL_Employees[[#This Row],[Bonus Amount]]+TBL_Employees[[#This Row],[Annual Salary]]</f>
        <v>96598</v>
      </c>
    </row>
    <row r="922" spans="1:2" x14ac:dyDescent="0.2">
      <c r="A922" s="10">
        <f>YEAR(TBL_Employees[[#This Row],[Hire Date]])</f>
        <v>2003</v>
      </c>
      <c r="B922" s="11">
        <f>TBL_Employees[[#This Row],[Bonus Amount]]+TBL_Employees[[#This Row],[Annual Salary]]</f>
        <v>111766.2</v>
      </c>
    </row>
    <row r="923" spans="1:2" x14ac:dyDescent="0.2">
      <c r="A923" s="10">
        <f>YEAR(TBL_Employees[[#This Row],[Hire Date]])</f>
        <v>2017</v>
      </c>
      <c r="B923" s="11">
        <f>TBL_Employees[[#This Row],[Bonus Amount]]+TBL_Employees[[#This Row],[Annual Salary]]</f>
        <v>200871.67999999999</v>
      </c>
    </row>
    <row r="924" spans="1:2" x14ac:dyDescent="0.2">
      <c r="A924" s="10">
        <f>YEAR(TBL_Employees[[#This Row],[Hire Date]])</f>
        <v>2014</v>
      </c>
      <c r="B924" s="11">
        <f>TBL_Employees[[#This Row],[Bonus Amount]]+TBL_Employees[[#This Row],[Annual Salary]]</f>
        <v>210772.8</v>
      </c>
    </row>
    <row r="925" spans="1:2" x14ac:dyDescent="0.2">
      <c r="A925" s="10">
        <f>YEAR(TBL_Employees[[#This Row],[Hire Date]])</f>
        <v>2009</v>
      </c>
      <c r="B925" s="11">
        <f>TBL_Employees[[#This Row],[Bonus Amount]]+TBL_Employees[[#This Row],[Annual Salary]]</f>
        <v>64505</v>
      </c>
    </row>
    <row r="926" spans="1:2" x14ac:dyDescent="0.2">
      <c r="A926" s="10">
        <f>YEAR(TBL_Employees[[#This Row],[Hire Date]])</f>
        <v>2021</v>
      </c>
      <c r="B926" s="11">
        <f>TBL_Employees[[#This Row],[Bonus Amount]]+TBL_Employees[[#This Row],[Annual Salary]]</f>
        <v>115596.74</v>
      </c>
    </row>
    <row r="927" spans="1:2" x14ac:dyDescent="0.2">
      <c r="A927" s="10">
        <f>YEAR(TBL_Employees[[#This Row],[Hire Date]])</f>
        <v>2019</v>
      </c>
      <c r="B927" s="11">
        <f>TBL_Employees[[#This Row],[Bonus Amount]]+TBL_Employees[[#This Row],[Annual Salary]]</f>
        <v>150625.60999999999</v>
      </c>
    </row>
    <row r="928" spans="1:2" x14ac:dyDescent="0.2">
      <c r="A928" s="10">
        <f>YEAR(TBL_Employees[[#This Row],[Hire Date]])</f>
        <v>2021</v>
      </c>
      <c r="B928" s="11">
        <f>TBL_Employees[[#This Row],[Bonus Amount]]+TBL_Employees[[#This Row],[Annual Salary]]</f>
        <v>170588</v>
      </c>
    </row>
    <row r="929" spans="1:2" x14ac:dyDescent="0.2">
      <c r="A929" s="10">
        <f>YEAR(TBL_Employees[[#This Row],[Hire Date]])</f>
        <v>2018</v>
      </c>
      <c r="B929" s="11">
        <f>TBL_Employees[[#This Row],[Bonus Amount]]+TBL_Employees[[#This Row],[Annual Salary]]</f>
        <v>81828</v>
      </c>
    </row>
    <row r="930" spans="1:2" x14ac:dyDescent="0.2">
      <c r="A930" s="10">
        <f>YEAR(TBL_Employees[[#This Row],[Hire Date]])</f>
        <v>2000</v>
      </c>
      <c r="B930" s="11">
        <f>TBL_Employees[[#This Row],[Bonus Amount]]+TBL_Employees[[#This Row],[Annual Salary]]</f>
        <v>168841.21</v>
      </c>
    </row>
    <row r="931" spans="1:2" x14ac:dyDescent="0.2">
      <c r="A931" s="10">
        <f>YEAR(TBL_Employees[[#This Row],[Hire Date]])</f>
        <v>2012</v>
      </c>
      <c r="B931" s="11">
        <f>TBL_Employees[[#This Row],[Bonus Amount]]+TBL_Employees[[#This Row],[Annual Salary]]</f>
        <v>123463.20999999999</v>
      </c>
    </row>
    <row r="932" spans="1:2" x14ac:dyDescent="0.2">
      <c r="A932" s="10">
        <f>YEAR(TBL_Employees[[#This Row],[Hire Date]])</f>
        <v>2017</v>
      </c>
      <c r="B932" s="11">
        <f>TBL_Employees[[#This Row],[Bonus Amount]]+TBL_Employees[[#This Row],[Annual Salary]]</f>
        <v>153121.91999999998</v>
      </c>
    </row>
    <row r="933" spans="1:2" x14ac:dyDescent="0.2">
      <c r="A933" s="10">
        <f>YEAR(TBL_Employees[[#This Row],[Hire Date]])</f>
        <v>2011</v>
      </c>
      <c r="B933" s="11">
        <f>TBL_Employees[[#This Row],[Bonus Amount]]+TBL_Employees[[#This Row],[Annual Salary]]</f>
        <v>137361.28</v>
      </c>
    </row>
    <row r="934" spans="1:2" x14ac:dyDescent="0.2">
      <c r="A934" s="10">
        <f>YEAR(TBL_Employees[[#This Row],[Hire Date]])</f>
        <v>2000</v>
      </c>
      <c r="B934" s="11">
        <f>TBL_Employees[[#This Row],[Bonus Amount]]+TBL_Employees[[#This Row],[Annual Salary]]</f>
        <v>113877.96</v>
      </c>
    </row>
    <row r="935" spans="1:2" x14ac:dyDescent="0.2">
      <c r="A935" s="10">
        <f>YEAR(TBL_Employees[[#This Row],[Hire Date]])</f>
        <v>2009</v>
      </c>
      <c r="B935" s="11">
        <f>TBL_Employees[[#This Row],[Bonus Amount]]+TBL_Employees[[#This Row],[Annual Salary]]</f>
        <v>312089.16000000003</v>
      </c>
    </row>
    <row r="936" spans="1:2" x14ac:dyDescent="0.2">
      <c r="A936" s="10">
        <f>YEAR(TBL_Employees[[#This Row],[Hire Date]])</f>
        <v>2012</v>
      </c>
      <c r="B936" s="11">
        <f>TBL_Employees[[#This Row],[Bonus Amount]]+TBL_Employees[[#This Row],[Annual Salary]]</f>
        <v>190033.72</v>
      </c>
    </row>
    <row r="937" spans="1:2" x14ac:dyDescent="0.2">
      <c r="A937" s="10">
        <f>YEAR(TBL_Employees[[#This Row],[Hire Date]])</f>
        <v>2014</v>
      </c>
      <c r="B937" s="11">
        <f>TBL_Employees[[#This Row],[Bonus Amount]]+TBL_Employees[[#This Row],[Annual Salary]]</f>
        <v>113040.63</v>
      </c>
    </row>
    <row r="938" spans="1:2" x14ac:dyDescent="0.2">
      <c r="A938" s="10">
        <f>YEAR(TBL_Employees[[#This Row],[Hire Date]])</f>
        <v>2012</v>
      </c>
      <c r="B938" s="11">
        <f>TBL_Employees[[#This Row],[Bonus Amount]]+TBL_Employees[[#This Row],[Annual Salary]]</f>
        <v>336143.2</v>
      </c>
    </row>
    <row r="939" spans="1:2" x14ac:dyDescent="0.2">
      <c r="A939" s="10">
        <f>YEAR(TBL_Employees[[#This Row],[Hire Date]])</f>
        <v>2021</v>
      </c>
      <c r="B939" s="11">
        <f>TBL_Employees[[#This Row],[Bonus Amount]]+TBL_Employees[[#This Row],[Annual Salary]]</f>
        <v>67275</v>
      </c>
    </row>
    <row r="940" spans="1:2" x14ac:dyDescent="0.2">
      <c r="A940" s="10">
        <f>YEAR(TBL_Employees[[#This Row],[Hire Date]])</f>
        <v>2015</v>
      </c>
      <c r="B940" s="11">
        <f>TBL_Employees[[#This Row],[Bonus Amount]]+TBL_Employees[[#This Row],[Annual Salary]]</f>
        <v>111416.8</v>
      </c>
    </row>
    <row r="941" spans="1:2" x14ac:dyDescent="0.2">
      <c r="A941" s="10">
        <f>YEAR(TBL_Employees[[#This Row],[Hire Date]])</f>
        <v>1993</v>
      </c>
      <c r="B941" s="11">
        <f>TBL_Employees[[#This Row],[Bonus Amount]]+TBL_Employees[[#This Row],[Annual Salary]]</f>
        <v>221803.75</v>
      </c>
    </row>
    <row r="942" spans="1:2" x14ac:dyDescent="0.2">
      <c r="A942" s="10">
        <f>YEAR(TBL_Employees[[#This Row],[Hire Date]])</f>
        <v>2016</v>
      </c>
      <c r="B942" s="11">
        <f>TBL_Employees[[#This Row],[Bonus Amount]]+TBL_Employees[[#This Row],[Annual Salary]]</f>
        <v>91400</v>
      </c>
    </row>
    <row r="943" spans="1:2" x14ac:dyDescent="0.2">
      <c r="A943" s="10">
        <f>YEAR(TBL_Employees[[#This Row],[Hire Date]])</f>
        <v>2007</v>
      </c>
      <c r="B943" s="11">
        <f>TBL_Employees[[#This Row],[Bonus Amount]]+TBL_Employees[[#This Row],[Annual Salary]]</f>
        <v>241058.51</v>
      </c>
    </row>
    <row r="944" spans="1:2" x14ac:dyDescent="0.2">
      <c r="A944" s="10">
        <f>YEAR(TBL_Employees[[#This Row],[Hire Date]])</f>
        <v>2003</v>
      </c>
      <c r="B944" s="11">
        <f>TBL_Employees[[#This Row],[Bonus Amount]]+TBL_Employees[[#This Row],[Annual Salary]]</f>
        <v>154536.12</v>
      </c>
    </row>
    <row r="945" spans="1:2" x14ac:dyDescent="0.2">
      <c r="A945" s="10">
        <f>YEAR(TBL_Employees[[#This Row],[Hire Date]])</f>
        <v>2011</v>
      </c>
      <c r="B945" s="11">
        <f>TBL_Employees[[#This Row],[Bonus Amount]]+TBL_Employees[[#This Row],[Annual Salary]]</f>
        <v>56878</v>
      </c>
    </row>
    <row r="946" spans="1:2" x14ac:dyDescent="0.2">
      <c r="A946" s="10">
        <f>YEAR(TBL_Employees[[#This Row],[Hire Date]])</f>
        <v>2019</v>
      </c>
      <c r="B946" s="11">
        <f>TBL_Employees[[#This Row],[Bonus Amount]]+TBL_Employees[[#This Row],[Annual Salary]]</f>
        <v>94735</v>
      </c>
    </row>
    <row r="947" spans="1:2" x14ac:dyDescent="0.2">
      <c r="A947" s="10">
        <f>YEAR(TBL_Employees[[#This Row],[Hire Date]])</f>
        <v>2007</v>
      </c>
      <c r="B947" s="11">
        <f>TBL_Employees[[#This Row],[Bonus Amount]]+TBL_Employees[[#This Row],[Annual Salary]]</f>
        <v>51234</v>
      </c>
    </row>
    <row r="948" spans="1:2" x14ac:dyDescent="0.2">
      <c r="A948" s="10">
        <f>YEAR(TBL_Employees[[#This Row],[Hire Date]])</f>
        <v>2015</v>
      </c>
      <c r="B948" s="11">
        <f>TBL_Employees[[#This Row],[Bonus Amount]]+TBL_Employees[[#This Row],[Annual Salary]]</f>
        <v>308233.5</v>
      </c>
    </row>
    <row r="949" spans="1:2" x14ac:dyDescent="0.2">
      <c r="A949" s="10">
        <f>YEAR(TBL_Employees[[#This Row],[Hire Date]])</f>
        <v>2010</v>
      </c>
      <c r="B949" s="11">
        <f>TBL_Employees[[#This Row],[Bonus Amount]]+TBL_Employees[[#This Row],[Annual Salary]]</f>
        <v>151426.78</v>
      </c>
    </row>
    <row r="950" spans="1:2" x14ac:dyDescent="0.2">
      <c r="A950" s="10">
        <f>YEAR(TBL_Employees[[#This Row],[Hire Date]])</f>
        <v>2009</v>
      </c>
      <c r="B950" s="11">
        <f>TBL_Employees[[#This Row],[Bonus Amount]]+TBL_Employees[[#This Row],[Annual Salary]]</f>
        <v>110312.72</v>
      </c>
    </row>
    <row r="951" spans="1:2" x14ac:dyDescent="0.2">
      <c r="A951" s="10">
        <f>YEAR(TBL_Employees[[#This Row],[Hire Date]])</f>
        <v>2016</v>
      </c>
      <c r="B951" s="11">
        <f>TBL_Employees[[#This Row],[Bonus Amount]]+TBL_Employees[[#This Row],[Annual Salary]]</f>
        <v>58703</v>
      </c>
    </row>
    <row r="952" spans="1:2" x14ac:dyDescent="0.2">
      <c r="A952" s="10">
        <f>YEAR(TBL_Employees[[#This Row],[Hire Date]])</f>
        <v>2012</v>
      </c>
      <c r="B952" s="11">
        <f>TBL_Employees[[#This Row],[Bonus Amount]]+TBL_Employees[[#This Row],[Annual Salary]]</f>
        <v>145798.39999999999</v>
      </c>
    </row>
    <row r="953" spans="1:2" x14ac:dyDescent="0.2">
      <c r="A953" s="10">
        <f>YEAR(TBL_Employees[[#This Row],[Hire Date]])</f>
        <v>2020</v>
      </c>
      <c r="B953" s="11">
        <f>TBL_Employees[[#This Row],[Bonus Amount]]+TBL_Employees[[#This Row],[Annual Salary]]</f>
        <v>138071.39000000001</v>
      </c>
    </row>
    <row r="954" spans="1:2" x14ac:dyDescent="0.2">
      <c r="A954" s="10">
        <f>YEAR(TBL_Employees[[#This Row],[Hire Date]])</f>
        <v>2021</v>
      </c>
      <c r="B954" s="11">
        <f>TBL_Employees[[#This Row],[Bonus Amount]]+TBL_Employees[[#This Row],[Annual Salary]]</f>
        <v>56405</v>
      </c>
    </row>
    <row r="955" spans="1:2" x14ac:dyDescent="0.2">
      <c r="A955" s="10">
        <f>YEAR(TBL_Employees[[#This Row],[Hire Date]])</f>
        <v>2014</v>
      </c>
      <c r="B955" s="11">
        <f>TBL_Employees[[#This Row],[Bonus Amount]]+TBL_Employees[[#This Row],[Annual Salary]]</f>
        <v>95828.4</v>
      </c>
    </row>
    <row r="956" spans="1:2" x14ac:dyDescent="0.2">
      <c r="A956" s="10">
        <f>YEAR(TBL_Employees[[#This Row],[Hire Date]])</f>
        <v>2008</v>
      </c>
      <c r="B956" s="11">
        <f>TBL_Employees[[#This Row],[Bonus Amount]]+TBL_Employees[[#This Row],[Annual Salary]]</f>
        <v>62861</v>
      </c>
    </row>
    <row r="957" spans="1:2" x14ac:dyDescent="0.2">
      <c r="A957" s="10">
        <f>YEAR(TBL_Employees[[#This Row],[Hire Date]])</f>
        <v>2006</v>
      </c>
      <c r="B957" s="11">
        <f>TBL_Employees[[#This Row],[Bonus Amount]]+TBL_Employees[[#This Row],[Annual Salary]]</f>
        <v>183007.66</v>
      </c>
    </row>
    <row r="958" spans="1:2" x14ac:dyDescent="0.2">
      <c r="A958" s="10">
        <f>YEAR(TBL_Employees[[#This Row],[Hire Date]])</f>
        <v>1997</v>
      </c>
      <c r="B958" s="11">
        <f>TBL_Employees[[#This Row],[Bonus Amount]]+TBL_Employees[[#This Row],[Annual Salary]]</f>
        <v>169826.8</v>
      </c>
    </row>
    <row r="959" spans="1:2" x14ac:dyDescent="0.2">
      <c r="A959" s="10">
        <f>YEAR(TBL_Employees[[#This Row],[Hire Date]])</f>
        <v>1994</v>
      </c>
      <c r="B959" s="11">
        <f>TBL_Employees[[#This Row],[Bonus Amount]]+TBL_Employees[[#This Row],[Annual Salary]]</f>
        <v>190684.26</v>
      </c>
    </row>
    <row r="960" spans="1:2" x14ac:dyDescent="0.2">
      <c r="A960" s="10">
        <f>YEAR(TBL_Employees[[#This Row],[Hire Date]])</f>
        <v>1993</v>
      </c>
      <c r="B960" s="11">
        <f>TBL_Employees[[#This Row],[Bonus Amount]]+TBL_Employees[[#This Row],[Annual Salary]]</f>
        <v>80170</v>
      </c>
    </row>
    <row r="961" spans="1:2" x14ac:dyDescent="0.2">
      <c r="A961" s="10">
        <f>YEAR(TBL_Employees[[#This Row],[Hire Date]])</f>
        <v>2021</v>
      </c>
      <c r="B961" s="11">
        <f>TBL_Employees[[#This Row],[Bonus Amount]]+TBL_Employees[[#This Row],[Annual Salary]]</f>
        <v>98520</v>
      </c>
    </row>
    <row r="962" spans="1:2" x14ac:dyDescent="0.2">
      <c r="A962" s="10">
        <f>YEAR(TBL_Employees[[#This Row],[Hire Date]])</f>
        <v>1999</v>
      </c>
      <c r="B962" s="11">
        <f>TBL_Employees[[#This Row],[Bonus Amount]]+TBL_Employees[[#This Row],[Annual Salary]]</f>
        <v>124683.89</v>
      </c>
    </row>
    <row r="963" spans="1:2" x14ac:dyDescent="0.2">
      <c r="A963" s="10">
        <f>YEAR(TBL_Employees[[#This Row],[Hire Date]])</f>
        <v>2019</v>
      </c>
      <c r="B963" s="11">
        <f>TBL_Employees[[#This Row],[Bonus Amount]]+TBL_Employees[[#This Row],[Annual Salary]]</f>
        <v>225243.03</v>
      </c>
    </row>
    <row r="964" spans="1:2" x14ac:dyDescent="0.2">
      <c r="A964" s="10">
        <f>YEAR(TBL_Employees[[#This Row],[Hire Date]])</f>
        <v>2006</v>
      </c>
      <c r="B964" s="11">
        <f>TBL_Employees[[#This Row],[Bonus Amount]]+TBL_Employees[[#This Row],[Annual Salary]]</f>
        <v>64202</v>
      </c>
    </row>
    <row r="965" spans="1:2" x14ac:dyDescent="0.2">
      <c r="A965" s="10">
        <f>YEAR(TBL_Employees[[#This Row],[Hire Date]])</f>
        <v>2019</v>
      </c>
      <c r="B965" s="11">
        <f>TBL_Employees[[#This Row],[Bonus Amount]]+TBL_Employees[[#This Row],[Annual Salary]]</f>
        <v>50883</v>
      </c>
    </row>
    <row r="966" spans="1:2" x14ac:dyDescent="0.2">
      <c r="A966" s="10">
        <f>YEAR(TBL_Employees[[#This Row],[Hire Date]])</f>
        <v>2016</v>
      </c>
      <c r="B966" s="11">
        <f>TBL_Employees[[#This Row],[Bonus Amount]]+TBL_Employees[[#This Row],[Annual Salary]]</f>
        <v>94618</v>
      </c>
    </row>
    <row r="967" spans="1:2" x14ac:dyDescent="0.2">
      <c r="A967" s="10">
        <f>YEAR(TBL_Employees[[#This Row],[Hire Date]])</f>
        <v>2019</v>
      </c>
      <c r="B967" s="11">
        <f>TBL_Employees[[#This Row],[Bonus Amount]]+TBL_Employees[[#This Row],[Annual Salary]]</f>
        <v>181867.2</v>
      </c>
    </row>
    <row r="968" spans="1:2" x14ac:dyDescent="0.2">
      <c r="A968" s="10">
        <f>YEAR(TBL_Employees[[#This Row],[Hire Date]])</f>
        <v>2020</v>
      </c>
      <c r="B968" s="11">
        <f>TBL_Employees[[#This Row],[Bonus Amount]]+TBL_Employees[[#This Row],[Annual Salary]]</f>
        <v>80659</v>
      </c>
    </row>
    <row r="969" spans="1:2" x14ac:dyDescent="0.2">
      <c r="A969" s="10">
        <f>YEAR(TBL_Employees[[#This Row],[Hire Date]])</f>
        <v>2019</v>
      </c>
      <c r="B969" s="11">
        <f>TBL_Employees[[#This Row],[Bonus Amount]]+TBL_Employees[[#This Row],[Annual Salary]]</f>
        <v>236415.85</v>
      </c>
    </row>
    <row r="970" spans="1:2" x14ac:dyDescent="0.2">
      <c r="A970" s="10">
        <f>YEAR(TBL_Employees[[#This Row],[Hire Date]])</f>
        <v>2016</v>
      </c>
      <c r="B970" s="11">
        <f>TBL_Employees[[#This Row],[Bonus Amount]]+TBL_Employees[[#This Row],[Annual Salary]]</f>
        <v>52693</v>
      </c>
    </row>
    <row r="971" spans="1:2" x14ac:dyDescent="0.2">
      <c r="A971" s="10">
        <f>YEAR(TBL_Employees[[#This Row],[Hire Date]])</f>
        <v>2016</v>
      </c>
      <c r="B971" s="11">
        <f>TBL_Employees[[#This Row],[Bonus Amount]]+TBL_Employees[[#This Row],[Annual Salary]]</f>
        <v>72045</v>
      </c>
    </row>
    <row r="972" spans="1:2" x14ac:dyDescent="0.2">
      <c r="A972" s="10">
        <f>YEAR(TBL_Employees[[#This Row],[Hire Date]])</f>
        <v>2005</v>
      </c>
      <c r="B972" s="11">
        <f>TBL_Employees[[#This Row],[Bonus Amount]]+TBL_Employees[[#This Row],[Annual Salary]]</f>
        <v>62749</v>
      </c>
    </row>
    <row r="973" spans="1:2" x14ac:dyDescent="0.2">
      <c r="A973" s="10">
        <f>YEAR(TBL_Employees[[#This Row],[Hire Date]])</f>
        <v>2018</v>
      </c>
      <c r="B973" s="11">
        <f>TBL_Employees[[#This Row],[Bonus Amount]]+TBL_Employees[[#This Row],[Annual Salary]]</f>
        <v>170372.4</v>
      </c>
    </row>
    <row r="974" spans="1:2" x14ac:dyDescent="0.2">
      <c r="A974" s="10">
        <f>YEAR(TBL_Employees[[#This Row],[Hire Date]])</f>
        <v>2016</v>
      </c>
      <c r="B974" s="11">
        <f>TBL_Employees[[#This Row],[Bonus Amount]]+TBL_Employees[[#This Row],[Annual Salary]]</f>
        <v>96566</v>
      </c>
    </row>
    <row r="975" spans="1:2" x14ac:dyDescent="0.2">
      <c r="A975" s="10">
        <f>YEAR(TBL_Employees[[#This Row],[Hire Date]])</f>
        <v>2001</v>
      </c>
      <c r="B975" s="11">
        <f>TBL_Employees[[#This Row],[Bonus Amount]]+TBL_Employees[[#This Row],[Annual Salary]]</f>
        <v>54994</v>
      </c>
    </row>
    <row r="976" spans="1:2" x14ac:dyDescent="0.2">
      <c r="A976" s="10">
        <f>YEAR(TBL_Employees[[#This Row],[Hire Date]])</f>
        <v>2012</v>
      </c>
      <c r="B976" s="11">
        <f>TBL_Employees[[#This Row],[Bonus Amount]]+TBL_Employees[[#This Row],[Annual Salary]]</f>
        <v>61523</v>
      </c>
    </row>
    <row r="977" spans="1:2" x14ac:dyDescent="0.2">
      <c r="A977" s="10">
        <f>YEAR(TBL_Employees[[#This Row],[Hire Date]])</f>
        <v>2010</v>
      </c>
      <c r="B977" s="11">
        <f>TBL_Employees[[#This Row],[Bonus Amount]]+TBL_Employees[[#This Row],[Annual Salary]]</f>
        <v>251475.84</v>
      </c>
    </row>
    <row r="978" spans="1:2" x14ac:dyDescent="0.2">
      <c r="A978" s="10">
        <f>YEAR(TBL_Employees[[#This Row],[Hire Date]])</f>
        <v>2013</v>
      </c>
      <c r="B978" s="11">
        <f>TBL_Employees[[#This Row],[Bonus Amount]]+TBL_Employees[[#This Row],[Annual Salary]]</f>
        <v>124827</v>
      </c>
    </row>
    <row r="979" spans="1:2" x14ac:dyDescent="0.2">
      <c r="A979" s="10">
        <f>YEAR(TBL_Employees[[#This Row],[Hire Date]])</f>
        <v>2019</v>
      </c>
      <c r="B979" s="11">
        <f>TBL_Employees[[#This Row],[Bonus Amount]]+TBL_Employees[[#This Row],[Annual Salary]]</f>
        <v>106655.85</v>
      </c>
    </row>
    <row r="980" spans="1:2" x14ac:dyDescent="0.2">
      <c r="A980" s="10">
        <f>YEAR(TBL_Employees[[#This Row],[Hire Date]])</f>
        <v>2005</v>
      </c>
      <c r="B980" s="11">
        <f>TBL_Employees[[#This Row],[Bonus Amount]]+TBL_Employees[[#This Row],[Annual Salary]]</f>
        <v>115745.3</v>
      </c>
    </row>
    <row r="981" spans="1:2" x14ac:dyDescent="0.2">
      <c r="A981" s="10">
        <f>YEAR(TBL_Employees[[#This Row],[Hire Date]])</f>
        <v>2008</v>
      </c>
      <c r="B981" s="11">
        <f>TBL_Employees[[#This Row],[Bonus Amount]]+TBL_Employees[[#This Row],[Annual Salary]]</f>
        <v>94815</v>
      </c>
    </row>
    <row r="982" spans="1:2" x14ac:dyDescent="0.2">
      <c r="A982" s="10">
        <f>YEAR(TBL_Employees[[#This Row],[Hire Date]])</f>
        <v>2021</v>
      </c>
      <c r="B982" s="11">
        <f>TBL_Employees[[#This Row],[Bonus Amount]]+TBL_Employees[[#This Row],[Annual Salary]]</f>
        <v>121786.58</v>
      </c>
    </row>
    <row r="983" spans="1:2" x14ac:dyDescent="0.2">
      <c r="A983" s="10">
        <f>YEAR(TBL_Employees[[#This Row],[Hire Date]])</f>
        <v>2017</v>
      </c>
      <c r="B983" s="11">
        <f>TBL_Employees[[#This Row],[Bonus Amount]]+TBL_Employees[[#This Row],[Annual Salary]]</f>
        <v>80622</v>
      </c>
    </row>
    <row r="984" spans="1:2" x14ac:dyDescent="0.2">
      <c r="A984" s="10">
        <f>YEAR(TBL_Employees[[#This Row],[Hire Date]])</f>
        <v>2016</v>
      </c>
      <c r="B984" s="11">
        <f>TBL_Employees[[#This Row],[Bonus Amount]]+TBL_Employees[[#This Row],[Annual Salary]]</f>
        <v>327963.37</v>
      </c>
    </row>
    <row r="985" spans="1:2" x14ac:dyDescent="0.2">
      <c r="A985" s="10">
        <f>YEAR(TBL_Employees[[#This Row],[Hire Date]])</f>
        <v>2018</v>
      </c>
      <c r="B985" s="11">
        <f>TBL_Employees[[#This Row],[Bonus Amount]]+TBL_Employees[[#This Row],[Annual Salary]]</f>
        <v>130142.73</v>
      </c>
    </row>
    <row r="986" spans="1:2" x14ac:dyDescent="0.2">
      <c r="A986" s="10">
        <f>YEAR(TBL_Employees[[#This Row],[Hire Date]])</f>
        <v>2021</v>
      </c>
      <c r="B986" s="11">
        <f>TBL_Employees[[#This Row],[Bonus Amount]]+TBL_Employees[[#This Row],[Annual Salary]]</f>
        <v>185319.18</v>
      </c>
    </row>
    <row r="987" spans="1:2" x14ac:dyDescent="0.2">
      <c r="A987" s="10">
        <f>YEAR(TBL_Employees[[#This Row],[Hire Date]])</f>
        <v>2002</v>
      </c>
      <c r="B987" s="11">
        <f>TBL_Employees[[#This Row],[Bonus Amount]]+TBL_Employees[[#This Row],[Annual Salary]]</f>
        <v>168759.9</v>
      </c>
    </row>
    <row r="988" spans="1:2" x14ac:dyDescent="0.2">
      <c r="A988" s="10">
        <f>YEAR(TBL_Employees[[#This Row],[Hire Date]])</f>
        <v>2017</v>
      </c>
      <c r="B988" s="11">
        <f>TBL_Employees[[#This Row],[Bonus Amount]]+TBL_Employees[[#This Row],[Annual Salary]]</f>
        <v>187499.64</v>
      </c>
    </row>
    <row r="989" spans="1:2" x14ac:dyDescent="0.2">
      <c r="A989" s="10">
        <f>YEAR(TBL_Employees[[#This Row],[Hire Date]])</f>
        <v>2012</v>
      </c>
      <c r="B989" s="11">
        <f>TBL_Employees[[#This Row],[Bonus Amount]]+TBL_Employees[[#This Row],[Annual Salary]]</f>
        <v>89659</v>
      </c>
    </row>
    <row r="990" spans="1:2" x14ac:dyDescent="0.2">
      <c r="A990" s="10">
        <f>YEAR(TBL_Employees[[#This Row],[Hire Date]])</f>
        <v>2007</v>
      </c>
      <c r="B990" s="11">
        <f>TBL_Employees[[#This Row],[Bonus Amount]]+TBL_Employees[[#This Row],[Annual Salary]]</f>
        <v>210929.01</v>
      </c>
    </row>
    <row r="991" spans="1:2" x14ac:dyDescent="0.2">
      <c r="A991" s="10">
        <f>YEAR(TBL_Employees[[#This Row],[Hire Date]])</f>
        <v>2016</v>
      </c>
      <c r="B991" s="11">
        <f>TBL_Employees[[#This Row],[Bonus Amount]]+TBL_Employees[[#This Row],[Annual Salary]]</f>
        <v>348972.3</v>
      </c>
    </row>
    <row r="992" spans="1:2" x14ac:dyDescent="0.2">
      <c r="A992" s="10">
        <f>YEAR(TBL_Employees[[#This Row],[Hire Date]])</f>
        <v>2010</v>
      </c>
      <c r="B992" s="11">
        <f>TBL_Employees[[#This Row],[Bonus Amount]]+TBL_Employees[[#This Row],[Annual Salary]]</f>
        <v>163126.71</v>
      </c>
    </row>
    <row r="993" spans="1:2" x14ac:dyDescent="0.2">
      <c r="A993" s="10">
        <f>YEAR(TBL_Employees[[#This Row],[Hire Date]])</f>
        <v>1998</v>
      </c>
      <c r="B993" s="11">
        <f>TBL_Employees[[#This Row],[Bonus Amount]]+TBL_Employees[[#This Row],[Annual Salary]]</f>
        <v>85369</v>
      </c>
    </row>
    <row r="994" spans="1:2" x14ac:dyDescent="0.2">
      <c r="A994" s="10">
        <f>YEAR(TBL_Employees[[#This Row],[Hire Date]])</f>
        <v>2015</v>
      </c>
      <c r="B994" s="11">
        <f>TBL_Employees[[#This Row],[Bonus Amount]]+TBL_Employees[[#This Row],[Annual Salary]]</f>
        <v>67489</v>
      </c>
    </row>
    <row r="995" spans="1:2" x14ac:dyDescent="0.2">
      <c r="A995" s="10">
        <f>YEAR(TBL_Employees[[#This Row],[Hire Date]])</f>
        <v>2018</v>
      </c>
      <c r="B995" s="11">
        <f>TBL_Employees[[#This Row],[Bonus Amount]]+TBL_Employees[[#This Row],[Annual Salary]]</f>
        <v>194523.03</v>
      </c>
    </row>
    <row r="996" spans="1:2" x14ac:dyDescent="0.2">
      <c r="A996" s="10">
        <f>YEAR(TBL_Employees[[#This Row],[Hire Date]])</f>
        <v>2009</v>
      </c>
      <c r="B996" s="11">
        <f>TBL_Employees[[#This Row],[Bonus Amount]]+TBL_Employees[[#This Row],[Annual Salary]]</f>
        <v>47032</v>
      </c>
    </row>
    <row r="997" spans="1:2" x14ac:dyDescent="0.2">
      <c r="A997" s="10">
        <f>YEAR(TBL_Employees[[#This Row],[Hire Date]])</f>
        <v>2016</v>
      </c>
      <c r="B997" s="11">
        <f>TBL_Employees[[#This Row],[Bonus Amount]]+TBL_Employees[[#This Row],[Annual Salary]]</f>
        <v>98427</v>
      </c>
    </row>
    <row r="998" spans="1:2" x14ac:dyDescent="0.2">
      <c r="A998" s="10">
        <f>YEAR(TBL_Employees[[#This Row],[Hire Date]])</f>
        <v>2010</v>
      </c>
      <c r="B998" s="11">
        <f>TBL_Employees[[#This Row],[Bonus Amount]]+TBL_Employees[[#This Row],[Annual Salary]]</f>
        <v>47387</v>
      </c>
    </row>
    <row r="999" spans="1:2" x14ac:dyDescent="0.2">
      <c r="A999" s="10">
        <f>YEAR(TBL_Employees[[#This Row],[Hire Date]])</f>
        <v>2019</v>
      </c>
      <c r="B999" s="11">
        <f>TBL_Employees[[#This Row],[Bonus Amount]]+TBL_Employees[[#This Row],[Annual Salary]]</f>
        <v>203216.5</v>
      </c>
    </row>
    <row r="1000" spans="1:2" x14ac:dyDescent="0.2">
      <c r="A1000" s="10">
        <f>YEAR(TBL_Employees[[#This Row],[Hire Date]])</f>
        <v>2012</v>
      </c>
      <c r="B1000" s="11">
        <f>TBL_Employees[[#This Row],[Bonus Amount]]+TBL_Employees[[#This Row],[Annual Salary]]</f>
        <v>95960</v>
      </c>
    </row>
  </sheetData>
  <conditionalFormatting sqref="O2:O10">
    <cfRule type="dataBar" priority="10">
      <dataBar>
        <cfvo type="min"/>
        <cfvo type="max"/>
        <color rgb="FFFF555A"/>
      </dataBar>
      <extLst>
        <ext xmlns:x14="http://schemas.microsoft.com/office/spreadsheetml/2009/9/main" uri="{B025F937-C7B1-47D3-B67F-A62EFF666E3E}">
          <x14:id>{606D6149-00B6-7C44-B0E9-F722CB20CFC6}</x14:id>
        </ext>
      </extLst>
    </cfRule>
  </conditionalFormatting>
  <conditionalFormatting sqref="P2:P10">
    <cfRule type="colorScale" priority="9">
      <colorScale>
        <cfvo type="min"/>
        <cfvo type="percentile" val="50"/>
        <cfvo type="max"/>
        <color rgb="FFF8696B"/>
        <color rgb="FFFFEB84"/>
        <color rgb="FF63BE7B"/>
      </colorScale>
    </cfRule>
  </conditionalFormatting>
  <conditionalFormatting sqref="Q2:Q10">
    <cfRule type="iconSet" priority="8">
      <iconSet iconSet="3Arrows">
        <cfvo type="percent" val="0"/>
        <cfvo type="percent" val="33"/>
        <cfvo type="percent" val="67"/>
      </iconSet>
    </cfRule>
  </conditionalFormatting>
  <conditionalFormatting sqref="R2:R10">
    <cfRule type="iconSet" priority="7">
      <iconSet iconSet="5Rating">
        <cfvo type="percent" val="0"/>
        <cfvo type="percent" val="20"/>
        <cfvo type="percent" val="40"/>
        <cfvo type="percent" val="60"/>
        <cfvo type="percent" val="80"/>
      </iconSet>
    </cfRule>
  </conditionalFormatting>
  <conditionalFormatting sqref="S2:S10">
    <cfRule type="dataBar" priority="6">
      <dataBar>
        <cfvo type="min"/>
        <cfvo type="max"/>
        <color rgb="FFFFB628"/>
      </dataBar>
      <extLst>
        <ext xmlns:x14="http://schemas.microsoft.com/office/spreadsheetml/2009/9/main" uri="{B025F937-C7B1-47D3-B67F-A62EFF666E3E}">
          <x14:id>{9148F498-5027-BE4A-9918-1C31B878CA8F}</x14:id>
        </ext>
      </extLst>
    </cfRule>
  </conditionalFormatting>
  <conditionalFormatting sqref="U2:U10">
    <cfRule type="colorScale" priority="2">
      <colorScale>
        <cfvo type="min"/>
        <cfvo type="percentile" val="60"/>
        <cfvo type="max"/>
        <color rgb="FFFF0000"/>
        <color rgb="FFFFFF00"/>
        <color rgb="FF00B050"/>
      </colorScale>
    </cfRule>
  </conditionalFormatting>
  <conditionalFormatting sqref="W2:W10">
    <cfRule type="iconSet" priority="1">
      <iconSet iconSet="5Arrows">
        <cfvo type="percent" val="0"/>
        <cfvo type="percent" val="20"/>
        <cfvo type="percent" val="40"/>
        <cfvo type="percent" val="60"/>
        <cfvo type="percent" val="80"/>
      </iconSe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06D6149-00B6-7C44-B0E9-F722CB20CFC6}">
            <x14:dataBar minLength="0" maxLength="100" border="1" negativeBarBorderColorSameAsPositive="0">
              <x14:cfvo type="autoMin"/>
              <x14:cfvo type="autoMax"/>
              <x14:borderColor rgb="FFFF555A"/>
              <x14:negativeFillColor rgb="FFFF0000"/>
              <x14:negativeBorderColor rgb="FFFF0000"/>
              <x14:axisColor rgb="FF000000"/>
            </x14:dataBar>
          </x14:cfRule>
          <xm:sqref>O2:O10</xm:sqref>
        </x14:conditionalFormatting>
        <x14:conditionalFormatting xmlns:xm="http://schemas.microsoft.com/office/excel/2006/main">
          <x14:cfRule type="dataBar" id="{9148F498-5027-BE4A-9918-1C31B878CA8F}">
            <x14:dataBar minLength="0" maxLength="100" border="1" negativeBarBorderColorSameAsPositive="0">
              <x14:cfvo type="autoMin"/>
              <x14:cfvo type="autoMax"/>
              <x14:borderColor rgb="FFFFB628"/>
              <x14:negativeFillColor rgb="FFFF0000"/>
              <x14:negativeBorderColor rgb="FFFF0000"/>
              <x14:axisColor rgb="FF000000"/>
            </x14:dataBar>
          </x14:cfRule>
          <xm:sqref>S2:S10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3F21D-1C38-48A5-A3FF-B05EF68D50A0}">
  <sheetPr>
    <tabColor theme="7" tint="0.39997558519241921"/>
  </sheetPr>
  <dimension ref="A1:P6"/>
  <sheetViews>
    <sheetView workbookViewId="0">
      <selection activeCell="D5" sqref="D5"/>
    </sheetView>
  </sheetViews>
  <sheetFormatPr baseColWidth="10" defaultColWidth="8.83203125" defaultRowHeight="15" x14ac:dyDescent="0.2"/>
  <cols>
    <col min="2" max="2" width="19.6640625" bestFit="1" customWidth="1"/>
    <col min="3" max="3" width="19.6640625" customWidth="1"/>
    <col min="4" max="4" width="10.83203125" bestFit="1" customWidth="1"/>
    <col min="6" max="6" width="19.83203125" bestFit="1" customWidth="1"/>
    <col min="8" max="8" width="10.1640625" customWidth="1"/>
  </cols>
  <sheetData>
    <row r="1" spans="1:16" x14ac:dyDescent="0.2">
      <c r="A1" s="22" t="s">
        <v>2034</v>
      </c>
      <c r="B1" s="22" t="s">
        <v>2035</v>
      </c>
      <c r="C1" s="22" t="s">
        <v>2036</v>
      </c>
      <c r="D1" s="22" t="s">
        <v>3</v>
      </c>
      <c r="E1" s="24" t="s">
        <v>2042</v>
      </c>
      <c r="F1" s="24" t="s">
        <v>2111</v>
      </c>
      <c r="H1" s="36" t="s">
        <v>2037</v>
      </c>
      <c r="J1" t="s">
        <v>3</v>
      </c>
      <c r="P1" s="3">
        <v>0.7</v>
      </c>
    </row>
    <row r="2" spans="1:16" x14ac:dyDescent="0.2">
      <c r="A2" s="14">
        <v>101</v>
      </c>
      <c r="B2" s="14">
        <v>0.01</v>
      </c>
      <c r="C2" s="14" t="str">
        <f>IF(B2&gt;0.5,"Topper","Bottom")</f>
        <v>Bottom</v>
      </c>
      <c r="D2" s="14" t="s">
        <v>2112</v>
      </c>
      <c r="E2">
        <v>10000</v>
      </c>
      <c r="F2">
        <f>E2*B2</f>
        <v>100</v>
      </c>
      <c r="H2" s="36" t="s">
        <v>2844</v>
      </c>
      <c r="J2" t="s">
        <v>27</v>
      </c>
      <c r="P2" s="3">
        <v>0.5</v>
      </c>
    </row>
    <row r="3" spans="1:16" x14ac:dyDescent="0.2">
      <c r="A3" s="14">
        <v>102</v>
      </c>
      <c r="B3" s="14">
        <v>0.2</v>
      </c>
      <c r="C3" s="14" t="str">
        <f t="shared" ref="C3:C6" si="0">IF(B3&gt;0.5,"Topper","Bottom")</f>
        <v>Bottom</v>
      </c>
      <c r="D3" s="14" t="s">
        <v>27</v>
      </c>
      <c r="E3">
        <v>20000</v>
      </c>
      <c r="F3">
        <f t="shared" ref="F3:F6" si="1">E3*B3</f>
        <v>4000</v>
      </c>
      <c r="H3" s="36" t="s">
        <v>2845</v>
      </c>
      <c r="J3" t="s">
        <v>2112</v>
      </c>
      <c r="P3" s="3">
        <v>0.6</v>
      </c>
    </row>
    <row r="4" spans="1:16" x14ac:dyDescent="0.2">
      <c r="A4" s="14">
        <v>103</v>
      </c>
      <c r="B4" s="14">
        <v>0.2</v>
      </c>
      <c r="C4" s="14" t="str">
        <f t="shared" si="0"/>
        <v>Bottom</v>
      </c>
      <c r="D4" s="14" t="s">
        <v>2112</v>
      </c>
      <c r="E4">
        <v>10000</v>
      </c>
      <c r="F4">
        <f t="shared" si="1"/>
        <v>2000</v>
      </c>
      <c r="H4" s="12"/>
      <c r="P4" s="3">
        <v>0.01</v>
      </c>
    </row>
    <row r="5" spans="1:16" x14ac:dyDescent="0.2">
      <c r="A5" s="14">
        <v>104</v>
      </c>
      <c r="B5" s="14">
        <v>0.2</v>
      </c>
      <c r="C5" s="14" t="str">
        <f t="shared" si="0"/>
        <v>Bottom</v>
      </c>
      <c r="D5" s="14" t="s">
        <v>2112</v>
      </c>
      <c r="E5">
        <v>20000</v>
      </c>
      <c r="F5">
        <f t="shared" si="1"/>
        <v>4000</v>
      </c>
      <c r="P5" s="3">
        <v>0.2</v>
      </c>
    </row>
    <row r="6" spans="1:16" x14ac:dyDescent="0.2">
      <c r="A6" s="14">
        <v>105</v>
      </c>
      <c r="B6" s="14">
        <v>0.2</v>
      </c>
      <c r="C6" s="14" t="str">
        <f t="shared" si="0"/>
        <v>Bottom</v>
      </c>
      <c r="D6" s="14" t="s">
        <v>27</v>
      </c>
      <c r="E6">
        <v>30000</v>
      </c>
      <c r="F6">
        <f t="shared" si="1"/>
        <v>6000</v>
      </c>
      <c r="P6" s="3">
        <v>0.4</v>
      </c>
    </row>
  </sheetData>
  <dataValidations count="2">
    <dataValidation type="list" allowBlank="1" showInputMessage="1" showErrorMessage="1" sqref="B2:B6" xr:uid="{47F8AA1C-50D3-4061-BCE9-330BDB3A9C5F}">
      <formula1>$P$1:$P$6</formula1>
    </dataValidation>
    <dataValidation type="list" allowBlank="1" showInputMessage="1" showErrorMessage="1" sqref="D2:D6" xr:uid="{5D4F6CC2-EB96-934F-A589-8C500A8240E7}">
      <formula1>$J$2:$J$3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85ACC-0176-4A87-9299-86CCED05E985}">
  <sheetPr>
    <tabColor theme="6"/>
  </sheetPr>
  <dimension ref="A1:AQ22"/>
  <sheetViews>
    <sheetView topLeftCell="T1" workbookViewId="0">
      <selection activeCell="X3" sqref="X3"/>
    </sheetView>
  </sheetViews>
  <sheetFormatPr baseColWidth="10" defaultColWidth="8.83203125" defaultRowHeight="15" x14ac:dyDescent="0.2"/>
  <cols>
    <col min="1" max="1" width="7.1640625" bestFit="1" customWidth="1"/>
    <col min="2" max="2" width="11.83203125" bestFit="1" customWidth="1"/>
    <col min="3" max="3" width="9.1640625" bestFit="1" customWidth="1"/>
    <col min="4" max="4" width="18.83203125" bestFit="1" customWidth="1"/>
    <col min="7" max="7" width="17.6640625" bestFit="1" customWidth="1"/>
    <col min="10" max="10" width="21.5" customWidth="1"/>
    <col min="11" max="11" width="17.1640625" customWidth="1"/>
    <col min="12" max="12" width="18" bestFit="1" customWidth="1"/>
    <col min="16" max="16" width="17.6640625" bestFit="1" customWidth="1"/>
    <col min="17" max="17" width="10" bestFit="1" customWidth="1"/>
    <col min="18" max="19" width="9.5" bestFit="1" customWidth="1"/>
    <col min="22" max="22" width="10.83203125" bestFit="1" customWidth="1"/>
    <col min="23" max="23" width="14.33203125" customWidth="1"/>
    <col min="24" max="24" width="21.33203125" bestFit="1" customWidth="1"/>
    <col min="29" max="29" width="8.5" bestFit="1" customWidth="1"/>
    <col min="30" max="30" width="6.1640625" bestFit="1" customWidth="1"/>
    <col min="31" max="31" width="10.83203125" bestFit="1" customWidth="1"/>
    <col min="32" max="32" width="37.33203125" customWidth="1"/>
    <col min="33" max="33" width="25.33203125" customWidth="1"/>
  </cols>
  <sheetData>
    <row r="1" spans="1:43" ht="16" thickBot="1" x14ac:dyDescent="0.25">
      <c r="A1" t="s">
        <v>2038</v>
      </c>
      <c r="B1" t="s">
        <v>2039</v>
      </c>
      <c r="C1" t="s">
        <v>2040</v>
      </c>
      <c r="D1" t="s">
        <v>12</v>
      </c>
      <c r="E1" t="s">
        <v>2041</v>
      </c>
      <c r="F1" t="s">
        <v>2042</v>
      </c>
      <c r="G1" t="s">
        <v>2043</v>
      </c>
      <c r="I1" s="25" t="s">
        <v>2038</v>
      </c>
      <c r="J1" s="25" t="s">
        <v>12</v>
      </c>
      <c r="K1" s="25" t="s">
        <v>2042</v>
      </c>
      <c r="L1" s="26" t="s">
        <v>2043</v>
      </c>
      <c r="M1" s="26" t="s">
        <v>2044</v>
      </c>
      <c r="O1" s="26" t="s">
        <v>2045</v>
      </c>
      <c r="P1" s="14" t="s">
        <v>2046</v>
      </c>
      <c r="Q1" s="14">
        <v>1234</v>
      </c>
      <c r="R1" s="14">
        <v>5678</v>
      </c>
      <c r="S1" s="14">
        <v>1097</v>
      </c>
      <c r="T1" s="32" t="s">
        <v>2107</v>
      </c>
      <c r="U1" s="31"/>
      <c r="V1" t="s">
        <v>2046</v>
      </c>
      <c r="W1" t="s">
        <v>2047</v>
      </c>
      <c r="X1" t="s">
        <v>2015</v>
      </c>
      <c r="AC1" s="23" t="s">
        <v>2016</v>
      </c>
      <c r="AD1" s="23" t="s">
        <v>2048</v>
      </c>
      <c r="AE1" s="23" t="s">
        <v>2049</v>
      </c>
      <c r="AF1" s="23" t="s">
        <v>2050</v>
      </c>
      <c r="AG1" s="27" t="s">
        <v>2015</v>
      </c>
      <c r="AO1" s="26"/>
      <c r="AP1" s="26"/>
      <c r="AQ1" s="26"/>
    </row>
    <row r="2" spans="1:43" ht="16" thickBot="1" x14ac:dyDescent="0.25">
      <c r="A2">
        <v>101</v>
      </c>
      <c r="B2" t="s">
        <v>2051</v>
      </c>
      <c r="C2" t="s">
        <v>2031</v>
      </c>
      <c r="D2" t="s">
        <v>2052</v>
      </c>
      <c r="E2" t="s">
        <v>2053</v>
      </c>
      <c r="F2">
        <v>70605</v>
      </c>
      <c r="G2" t="s">
        <v>2023</v>
      </c>
      <c r="I2" s="28">
        <v>101</v>
      </c>
      <c r="J2" s="28" t="str">
        <f>VLOOKUP(I2,A1:G22,4,TRUE)</f>
        <v>Hyderabad</v>
      </c>
      <c r="K2" s="28">
        <f>VLOOKUP(I2,A1:G22,6,TRUE)</f>
        <v>70605</v>
      </c>
      <c r="L2" s="28"/>
      <c r="M2" s="26" t="s">
        <v>2044</v>
      </c>
      <c r="O2" s="26" t="s">
        <v>2045</v>
      </c>
      <c r="P2" s="14" t="s">
        <v>2054</v>
      </c>
      <c r="Q2" s="14" t="s">
        <v>2055</v>
      </c>
      <c r="R2" s="14" t="s">
        <v>2056</v>
      </c>
      <c r="S2" s="14" t="s">
        <v>2057</v>
      </c>
      <c r="T2" s="32" t="s">
        <v>2108</v>
      </c>
      <c r="V2" s="15">
        <v>5678</v>
      </c>
      <c r="W2" t="str">
        <f>HLOOKUP(V2,P1:S3,3,0)</f>
        <v>Mahindra</v>
      </c>
      <c r="X2" t="str">
        <f ca="1">_xlfn.FORMULATEXT(W2)</f>
        <v>=HLOOKUP(V2,P1:S3,3,0)</v>
      </c>
      <c r="AC2" s="12" t="s">
        <v>2058</v>
      </c>
      <c r="AD2" s="12">
        <v>50</v>
      </c>
      <c r="AE2" s="12">
        <v>100</v>
      </c>
      <c r="AF2" s="12">
        <f>IFERROR(AD2/AE2," ERROR ")</f>
        <v>0.5</v>
      </c>
      <c r="AI2" t="s">
        <v>2041</v>
      </c>
      <c r="AJ2" t="s">
        <v>2110</v>
      </c>
    </row>
    <row r="3" spans="1:43" ht="16" thickBot="1" x14ac:dyDescent="0.25">
      <c r="A3">
        <v>102</v>
      </c>
      <c r="B3" t="s">
        <v>2059</v>
      </c>
      <c r="C3" t="s">
        <v>2032</v>
      </c>
      <c r="D3" t="s">
        <v>2060</v>
      </c>
      <c r="E3" t="s">
        <v>2061</v>
      </c>
      <c r="F3">
        <v>69840</v>
      </c>
      <c r="G3" t="s">
        <v>2062</v>
      </c>
      <c r="I3" s="28">
        <v>102</v>
      </c>
      <c r="J3" s="28" t="str">
        <f t="shared" ref="J3:J22" si="0">VLOOKUP(I3,A2:G23,4,TRUE)</f>
        <v>Goa</v>
      </c>
      <c r="K3" s="28">
        <f t="shared" ref="K3:K22" si="1">VLOOKUP(I3,A2:G23,6,TRUE)</f>
        <v>69840</v>
      </c>
      <c r="L3" s="28"/>
      <c r="M3" s="26" t="s">
        <v>2044</v>
      </c>
      <c r="O3" s="26" t="s">
        <v>2045</v>
      </c>
      <c r="P3" s="14" t="s">
        <v>2047</v>
      </c>
      <c r="Q3" s="14" t="s">
        <v>2063</v>
      </c>
      <c r="R3" s="14" t="s">
        <v>2064</v>
      </c>
      <c r="S3" s="14" t="s">
        <v>2065</v>
      </c>
      <c r="T3" s="32" t="s">
        <v>2109</v>
      </c>
      <c r="V3" s="15">
        <v>1234</v>
      </c>
      <c r="W3" t="str">
        <f>HLOOKUP(V3,P1:S3,3,FALSE)</f>
        <v>Honda</v>
      </c>
      <c r="AC3" s="12" t="s">
        <v>2066</v>
      </c>
      <c r="AD3" s="12">
        <v>70</v>
      </c>
      <c r="AE3" s="12">
        <v>100</v>
      </c>
      <c r="AF3" s="12">
        <f t="shared" ref="AF3:AF4" si="2">IFERROR(AD3/AE3," ERROR ")</f>
        <v>0.7</v>
      </c>
      <c r="AI3" t="s">
        <v>2085</v>
      </c>
      <c r="AJ3">
        <v>60</v>
      </c>
    </row>
    <row r="4" spans="1:43" ht="16" thickBot="1" x14ac:dyDescent="0.25">
      <c r="A4">
        <v>103</v>
      </c>
      <c r="B4" t="s">
        <v>2067</v>
      </c>
      <c r="C4" t="s">
        <v>2030</v>
      </c>
      <c r="D4" t="s">
        <v>2068</v>
      </c>
      <c r="E4" t="s">
        <v>2069</v>
      </c>
      <c r="F4">
        <v>17489</v>
      </c>
      <c r="G4" t="s">
        <v>2070</v>
      </c>
      <c r="I4" s="28">
        <v>103</v>
      </c>
      <c r="J4" s="28" t="str">
        <f t="shared" si="0"/>
        <v>Bangalore</v>
      </c>
      <c r="K4" s="28">
        <f t="shared" si="1"/>
        <v>17489</v>
      </c>
      <c r="L4" s="28"/>
      <c r="M4" s="26" t="s">
        <v>2044</v>
      </c>
      <c r="V4" s="15">
        <v>1097</v>
      </c>
      <c r="W4" t="str">
        <f>HLOOKUP(V4,P1:S3,3,FALSE)</f>
        <v>Hyundai</v>
      </c>
      <c r="AC4" s="12" t="s">
        <v>2071</v>
      </c>
      <c r="AD4" s="29" t="s">
        <v>2072</v>
      </c>
      <c r="AE4" s="12">
        <v>100</v>
      </c>
      <c r="AF4" s="12" t="str">
        <f t="shared" si="2"/>
        <v xml:space="preserve"> ERROR </v>
      </c>
      <c r="AI4" t="s">
        <v>2058</v>
      </c>
      <c r="AJ4">
        <v>35</v>
      </c>
    </row>
    <row r="5" spans="1:43" ht="16" thickBot="1" x14ac:dyDescent="0.25">
      <c r="A5">
        <v>104</v>
      </c>
      <c r="B5" t="s">
        <v>2073</v>
      </c>
      <c r="C5" t="s">
        <v>2074</v>
      </c>
      <c r="D5" t="s">
        <v>2075</v>
      </c>
      <c r="E5" t="s">
        <v>2076</v>
      </c>
      <c r="F5">
        <v>74571</v>
      </c>
      <c r="G5" t="s">
        <v>2023</v>
      </c>
      <c r="I5" s="28">
        <v>104</v>
      </c>
      <c r="J5" s="28" t="str">
        <f t="shared" si="0"/>
        <v>Chennai</v>
      </c>
      <c r="K5" s="28">
        <f t="shared" si="1"/>
        <v>74571</v>
      </c>
      <c r="L5" s="28"/>
      <c r="M5" s="26" t="s">
        <v>2044</v>
      </c>
      <c r="AC5" s="12" t="s">
        <v>2031</v>
      </c>
      <c r="AD5" s="12">
        <v>50</v>
      </c>
      <c r="AE5" s="12">
        <v>0</v>
      </c>
      <c r="AF5" s="12" t="str">
        <f>IFERROR(AD5/AE5," ERROR ")</f>
        <v xml:space="preserve"> ERROR </v>
      </c>
      <c r="AI5" t="s">
        <v>2089</v>
      </c>
      <c r="AJ5">
        <v>90</v>
      </c>
    </row>
    <row r="6" spans="1:43" ht="16" thickBot="1" x14ac:dyDescent="0.25">
      <c r="A6">
        <v>105</v>
      </c>
      <c r="B6" t="s">
        <v>2077</v>
      </c>
      <c r="C6" t="s">
        <v>2058</v>
      </c>
      <c r="D6" t="s">
        <v>2060</v>
      </c>
      <c r="E6" t="s">
        <v>2058</v>
      </c>
      <c r="F6">
        <v>87853</v>
      </c>
      <c r="G6" t="s">
        <v>2062</v>
      </c>
      <c r="I6" s="28">
        <v>105</v>
      </c>
      <c r="J6" s="28" t="str">
        <f t="shared" si="0"/>
        <v>Goa</v>
      </c>
      <c r="K6" s="28">
        <f t="shared" si="1"/>
        <v>87853</v>
      </c>
      <c r="L6" s="28"/>
      <c r="M6" s="26" t="s">
        <v>2044</v>
      </c>
    </row>
    <row r="7" spans="1:43" ht="16" thickBot="1" x14ac:dyDescent="0.25">
      <c r="A7">
        <v>106</v>
      </c>
      <c r="B7" t="s">
        <v>2078</v>
      </c>
      <c r="C7" t="s">
        <v>2079</v>
      </c>
      <c r="D7" t="s">
        <v>2080</v>
      </c>
      <c r="E7" t="s">
        <v>2079</v>
      </c>
      <c r="F7">
        <v>74783</v>
      </c>
      <c r="G7" t="s">
        <v>2070</v>
      </c>
      <c r="I7" s="28">
        <v>106</v>
      </c>
      <c r="J7" s="28" t="str">
        <f t="shared" si="0"/>
        <v>Mumbai</v>
      </c>
      <c r="K7" s="28">
        <f t="shared" si="1"/>
        <v>74783</v>
      </c>
      <c r="L7" s="28"/>
      <c r="M7" s="26" t="s">
        <v>2044</v>
      </c>
      <c r="AC7" s="46" t="s">
        <v>2081</v>
      </c>
      <c r="AD7" s="47"/>
      <c r="AE7" s="47"/>
      <c r="AF7" s="47"/>
      <c r="AG7" s="48"/>
    </row>
    <row r="8" spans="1:43" ht="16" thickBot="1" x14ac:dyDescent="0.25">
      <c r="A8">
        <v>107</v>
      </c>
      <c r="B8" t="s">
        <v>2082</v>
      </c>
      <c r="C8" t="s">
        <v>2083</v>
      </c>
      <c r="D8" t="s">
        <v>2084</v>
      </c>
      <c r="E8" t="s">
        <v>2083</v>
      </c>
      <c r="F8">
        <v>42291</v>
      </c>
      <c r="G8" t="s">
        <v>2023</v>
      </c>
      <c r="I8" s="28">
        <v>107</v>
      </c>
      <c r="J8" s="28" t="str">
        <f t="shared" si="0"/>
        <v>Kolkata</v>
      </c>
      <c r="K8" s="28">
        <f t="shared" si="1"/>
        <v>42291</v>
      </c>
      <c r="L8" s="28"/>
      <c r="M8" s="26" t="s">
        <v>2044</v>
      </c>
      <c r="AC8" s="30" t="s">
        <v>2058</v>
      </c>
      <c r="AD8" s="30">
        <v>30</v>
      </c>
      <c r="AE8" s="30">
        <v>100</v>
      </c>
      <c r="AF8" s="12">
        <f>IFERROR(AD8/AE8,"Error")</f>
        <v>0.3</v>
      </c>
      <c r="AG8" s="12"/>
    </row>
    <row r="9" spans="1:43" ht="16" thickBot="1" x14ac:dyDescent="0.25">
      <c r="A9">
        <v>108</v>
      </c>
      <c r="B9" t="s">
        <v>2077</v>
      </c>
      <c r="C9" t="s">
        <v>2085</v>
      </c>
      <c r="D9" t="s">
        <v>2086</v>
      </c>
      <c r="E9" t="s">
        <v>2085</v>
      </c>
      <c r="F9">
        <v>29260</v>
      </c>
      <c r="G9" t="s">
        <v>2062</v>
      </c>
      <c r="I9" s="28">
        <v>108</v>
      </c>
      <c r="J9" s="28" t="str">
        <f t="shared" si="0"/>
        <v>Tiruchi</v>
      </c>
      <c r="K9" s="28">
        <f t="shared" si="1"/>
        <v>29260</v>
      </c>
      <c r="L9" s="28"/>
      <c r="M9" s="26" t="s">
        <v>2044</v>
      </c>
      <c r="AC9" s="12" t="s">
        <v>2066</v>
      </c>
      <c r="AD9" s="12">
        <v>40</v>
      </c>
      <c r="AE9" s="12">
        <v>100</v>
      </c>
      <c r="AF9" s="12">
        <f t="shared" ref="AF9:AF11" si="3">IFERROR(AD9/AE9,"Error")</f>
        <v>0.4</v>
      </c>
      <c r="AG9" s="12"/>
    </row>
    <row r="10" spans="1:43" ht="16" thickBot="1" x14ac:dyDescent="0.25">
      <c r="A10">
        <v>109</v>
      </c>
      <c r="B10" t="s">
        <v>2078</v>
      </c>
      <c r="C10" t="s">
        <v>2087</v>
      </c>
      <c r="D10" t="s">
        <v>2088</v>
      </c>
      <c r="E10" t="s">
        <v>2087</v>
      </c>
      <c r="F10">
        <v>54518</v>
      </c>
      <c r="G10" t="s">
        <v>2070</v>
      </c>
      <c r="I10" s="28">
        <v>109</v>
      </c>
      <c r="J10" s="28" t="str">
        <f t="shared" si="0"/>
        <v>Karimnagar</v>
      </c>
      <c r="K10" s="28">
        <f t="shared" si="1"/>
        <v>54518</v>
      </c>
      <c r="L10" s="28"/>
      <c r="M10" s="26" t="s">
        <v>2044</v>
      </c>
      <c r="AC10" s="12" t="s">
        <v>2071</v>
      </c>
      <c r="AD10" s="29">
        <v>560</v>
      </c>
      <c r="AE10" s="12">
        <v>0</v>
      </c>
      <c r="AF10" s="12" t="str">
        <f t="shared" si="3"/>
        <v>Error</v>
      </c>
      <c r="AG10" s="12"/>
    </row>
    <row r="11" spans="1:43" ht="16" thickBot="1" x14ac:dyDescent="0.25">
      <c r="A11">
        <v>110</v>
      </c>
      <c r="B11" t="s">
        <v>2082</v>
      </c>
      <c r="C11" t="s">
        <v>2089</v>
      </c>
      <c r="D11" t="s">
        <v>2090</v>
      </c>
      <c r="E11" t="s">
        <v>2089</v>
      </c>
      <c r="F11">
        <v>64417</v>
      </c>
      <c r="G11" t="s">
        <v>2023</v>
      </c>
      <c r="I11" s="28">
        <v>110</v>
      </c>
      <c r="J11" s="28" t="str">
        <f t="shared" si="0"/>
        <v>Ongole</v>
      </c>
      <c r="K11" s="28">
        <f t="shared" si="1"/>
        <v>64417</v>
      </c>
      <c r="L11" s="28"/>
      <c r="M11" s="26" t="s">
        <v>2044</v>
      </c>
      <c r="AC11" s="12" t="s">
        <v>2031</v>
      </c>
      <c r="AD11" s="12" t="s">
        <v>2091</v>
      </c>
      <c r="AE11" s="12">
        <v>100</v>
      </c>
      <c r="AF11" s="12" t="str">
        <f t="shared" si="3"/>
        <v>Error</v>
      </c>
      <c r="AG11" s="12"/>
    </row>
    <row r="12" spans="1:43" ht="16" thickBot="1" x14ac:dyDescent="0.25">
      <c r="A12">
        <v>111</v>
      </c>
      <c r="B12" t="s">
        <v>2077</v>
      </c>
      <c r="C12" t="s">
        <v>2092</v>
      </c>
      <c r="D12" t="s">
        <v>2093</v>
      </c>
      <c r="E12" t="s">
        <v>2092</v>
      </c>
      <c r="F12">
        <v>14246</v>
      </c>
      <c r="G12" t="s">
        <v>2062</v>
      </c>
      <c r="I12" s="28">
        <v>111</v>
      </c>
      <c r="J12" s="28" t="str">
        <f t="shared" si="0"/>
        <v>Delhi</v>
      </c>
      <c r="K12" s="28">
        <f t="shared" si="1"/>
        <v>14246</v>
      </c>
      <c r="L12" s="28"/>
      <c r="M12" s="26" t="s">
        <v>2044</v>
      </c>
    </row>
    <row r="13" spans="1:43" ht="16" thickBot="1" x14ac:dyDescent="0.25">
      <c r="A13">
        <v>112</v>
      </c>
      <c r="B13" t="s">
        <v>2078</v>
      </c>
      <c r="C13" t="s">
        <v>2094</v>
      </c>
      <c r="D13" t="s">
        <v>2095</v>
      </c>
      <c r="E13" t="s">
        <v>2094</v>
      </c>
      <c r="F13">
        <v>24825</v>
      </c>
      <c r="G13" t="s">
        <v>2070</v>
      </c>
      <c r="I13" s="28">
        <v>112</v>
      </c>
      <c r="J13" s="28" t="str">
        <f t="shared" si="0"/>
        <v>Mangalore</v>
      </c>
      <c r="K13" s="28">
        <f t="shared" si="1"/>
        <v>24825</v>
      </c>
      <c r="L13" s="28"/>
      <c r="M13" s="26" t="s">
        <v>2044</v>
      </c>
    </row>
    <row r="14" spans="1:43" ht="16" thickBot="1" x14ac:dyDescent="0.25">
      <c r="A14">
        <v>113</v>
      </c>
      <c r="B14" t="s">
        <v>2082</v>
      </c>
      <c r="C14" t="s">
        <v>2096</v>
      </c>
      <c r="D14" t="s">
        <v>2097</v>
      </c>
      <c r="E14" t="s">
        <v>2096</v>
      </c>
      <c r="F14">
        <v>41590</v>
      </c>
      <c r="G14" t="s">
        <v>2023</v>
      </c>
      <c r="I14" s="28">
        <v>113</v>
      </c>
      <c r="J14" s="28" t="str">
        <f t="shared" si="0"/>
        <v>Mysore</v>
      </c>
      <c r="K14" s="28">
        <f t="shared" si="1"/>
        <v>41590</v>
      </c>
      <c r="L14" s="28"/>
      <c r="M14" s="26" t="s">
        <v>2044</v>
      </c>
    </row>
    <row r="15" spans="1:43" ht="16" thickBot="1" x14ac:dyDescent="0.25">
      <c r="A15">
        <v>114</v>
      </c>
      <c r="B15" t="s">
        <v>2077</v>
      </c>
      <c r="C15" t="s">
        <v>2098</v>
      </c>
      <c r="D15" t="s">
        <v>2084</v>
      </c>
      <c r="E15" t="s">
        <v>2098</v>
      </c>
      <c r="F15">
        <v>81379</v>
      </c>
      <c r="G15" t="s">
        <v>2062</v>
      </c>
      <c r="I15" s="28">
        <v>114</v>
      </c>
      <c r="J15" s="28" t="str">
        <f t="shared" si="0"/>
        <v>Kolkata</v>
      </c>
      <c r="K15" s="28">
        <f t="shared" si="1"/>
        <v>81379</v>
      </c>
      <c r="L15" s="28"/>
      <c r="M15" s="26" t="s">
        <v>2044</v>
      </c>
    </row>
    <row r="16" spans="1:43" ht="16" thickBot="1" x14ac:dyDescent="0.25">
      <c r="A16">
        <v>115</v>
      </c>
      <c r="B16" t="s">
        <v>2078</v>
      </c>
      <c r="C16" t="s">
        <v>2099</v>
      </c>
      <c r="D16" t="s">
        <v>2075</v>
      </c>
      <c r="E16" t="s">
        <v>2099</v>
      </c>
      <c r="F16">
        <v>28247</v>
      </c>
      <c r="G16" t="s">
        <v>2070</v>
      </c>
      <c r="I16" s="28">
        <v>115</v>
      </c>
      <c r="J16" s="28" t="str">
        <f t="shared" si="0"/>
        <v>Chennai</v>
      </c>
      <c r="K16" s="28">
        <f t="shared" si="1"/>
        <v>28247</v>
      </c>
      <c r="L16" s="28"/>
      <c r="M16" s="26" t="s">
        <v>2044</v>
      </c>
    </row>
    <row r="17" spans="1:13" ht="16" thickBot="1" x14ac:dyDescent="0.25">
      <c r="A17">
        <v>116</v>
      </c>
      <c r="B17" t="s">
        <v>2082</v>
      </c>
      <c r="C17" t="s">
        <v>2100</v>
      </c>
      <c r="D17" t="s">
        <v>2068</v>
      </c>
      <c r="E17" t="s">
        <v>2100</v>
      </c>
      <c r="F17">
        <v>81114</v>
      </c>
      <c r="G17" t="s">
        <v>2023</v>
      </c>
      <c r="I17" s="28">
        <v>116</v>
      </c>
      <c r="J17" s="28" t="str">
        <f t="shared" si="0"/>
        <v>Bangalore</v>
      </c>
      <c r="K17" s="28">
        <f t="shared" si="1"/>
        <v>81114</v>
      </c>
      <c r="L17" s="28"/>
      <c r="M17" s="26" t="s">
        <v>2044</v>
      </c>
    </row>
    <row r="18" spans="1:13" ht="16" thickBot="1" x14ac:dyDescent="0.25">
      <c r="A18">
        <v>117</v>
      </c>
      <c r="B18" t="s">
        <v>2077</v>
      </c>
      <c r="C18" t="s">
        <v>2101</v>
      </c>
      <c r="D18" t="s">
        <v>2095</v>
      </c>
      <c r="E18" t="s">
        <v>2101</v>
      </c>
      <c r="F18">
        <v>91574</v>
      </c>
      <c r="G18" t="s">
        <v>2062</v>
      </c>
      <c r="I18" s="28">
        <v>117</v>
      </c>
      <c r="J18" s="28" t="str">
        <f t="shared" si="0"/>
        <v>Mangalore</v>
      </c>
      <c r="K18" s="28">
        <f t="shared" si="1"/>
        <v>91574</v>
      </c>
      <c r="L18" s="28"/>
      <c r="M18" s="26" t="s">
        <v>2044</v>
      </c>
    </row>
    <row r="19" spans="1:13" ht="16" thickBot="1" x14ac:dyDescent="0.25">
      <c r="A19">
        <v>118</v>
      </c>
      <c r="B19" t="s">
        <v>2078</v>
      </c>
      <c r="C19" t="s">
        <v>2102</v>
      </c>
      <c r="D19" t="s">
        <v>2052</v>
      </c>
      <c r="E19" t="s">
        <v>2102</v>
      </c>
      <c r="F19">
        <v>26691</v>
      </c>
      <c r="G19" t="s">
        <v>2070</v>
      </c>
      <c r="I19" s="28">
        <v>118</v>
      </c>
      <c r="J19" s="28" t="str">
        <f t="shared" si="0"/>
        <v>Hyderabad</v>
      </c>
      <c r="K19" s="28">
        <f t="shared" si="1"/>
        <v>26691</v>
      </c>
      <c r="L19" s="28"/>
      <c r="M19" s="26" t="s">
        <v>2044</v>
      </c>
    </row>
    <row r="20" spans="1:13" ht="16" thickBot="1" x14ac:dyDescent="0.25">
      <c r="A20">
        <v>119</v>
      </c>
      <c r="B20" t="s">
        <v>2082</v>
      </c>
      <c r="C20" t="s">
        <v>2103</v>
      </c>
      <c r="D20" t="s">
        <v>2060</v>
      </c>
      <c r="E20" t="s">
        <v>2103</v>
      </c>
      <c r="F20">
        <v>52518</v>
      </c>
      <c r="G20" t="s">
        <v>2023</v>
      </c>
      <c r="I20" s="28">
        <v>119</v>
      </c>
      <c r="J20" s="28" t="str">
        <f t="shared" si="0"/>
        <v>Goa</v>
      </c>
      <c r="K20" s="28">
        <f t="shared" si="1"/>
        <v>52518</v>
      </c>
      <c r="L20" s="28"/>
      <c r="M20" s="26" t="s">
        <v>2044</v>
      </c>
    </row>
    <row r="21" spans="1:13" ht="16" thickBot="1" x14ac:dyDescent="0.25">
      <c r="A21">
        <v>120</v>
      </c>
      <c r="B21" t="s">
        <v>2077</v>
      </c>
      <c r="C21" t="s">
        <v>2104</v>
      </c>
      <c r="D21" t="s">
        <v>2090</v>
      </c>
      <c r="E21" t="s">
        <v>2104</v>
      </c>
      <c r="F21">
        <v>34755</v>
      </c>
      <c r="G21" t="s">
        <v>2062</v>
      </c>
      <c r="I21" s="28">
        <v>120</v>
      </c>
      <c r="J21" s="28" t="str">
        <f t="shared" si="0"/>
        <v>Ongole</v>
      </c>
      <c r="K21" s="28">
        <f t="shared" si="1"/>
        <v>34755</v>
      </c>
      <c r="L21" s="28"/>
      <c r="M21" s="26" t="s">
        <v>2044</v>
      </c>
    </row>
    <row r="22" spans="1:13" ht="16" thickBot="1" x14ac:dyDescent="0.25">
      <c r="A22">
        <v>121</v>
      </c>
      <c r="B22" t="s">
        <v>2078</v>
      </c>
      <c r="C22" t="s">
        <v>2105</v>
      </c>
      <c r="D22" t="s">
        <v>2106</v>
      </c>
      <c r="E22" t="s">
        <v>2105</v>
      </c>
      <c r="F22">
        <v>10477</v>
      </c>
      <c r="G22" t="s">
        <v>2070</v>
      </c>
      <c r="I22" s="28">
        <v>121</v>
      </c>
      <c r="J22" s="28" t="str">
        <f t="shared" si="0"/>
        <v>Sullur</v>
      </c>
      <c r="K22" s="28">
        <f t="shared" si="1"/>
        <v>10477</v>
      </c>
      <c r="L22" s="28"/>
      <c r="M22" s="26" t="s">
        <v>2044</v>
      </c>
    </row>
  </sheetData>
  <mergeCells count="1">
    <mergeCell ref="AC7:AG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A06E2-2512-430D-8315-49E3632A2B63}">
  <sheetPr>
    <tabColor theme="8" tint="0.39997558519241921"/>
  </sheetPr>
  <dimension ref="A1:O247"/>
  <sheetViews>
    <sheetView workbookViewId="0"/>
  </sheetViews>
  <sheetFormatPr baseColWidth="10" defaultColWidth="8.83203125" defaultRowHeight="15" x14ac:dyDescent="0.2"/>
  <cols>
    <col min="1" max="1" width="3.83203125" bestFit="1" customWidth="1"/>
    <col min="2" max="2" width="20.83203125" bestFit="1" customWidth="1"/>
    <col min="3" max="3" width="12.5" bestFit="1" customWidth="1"/>
    <col min="4" max="4" width="12" bestFit="1" customWidth="1"/>
    <col min="5" max="5" width="13.6640625" bestFit="1" customWidth="1"/>
    <col min="6" max="6" width="13.1640625" bestFit="1" customWidth="1"/>
    <col min="7" max="7" width="16.6640625" bestFit="1" customWidth="1"/>
    <col min="8" max="8" width="16.1640625" bestFit="1" customWidth="1"/>
    <col min="9" max="9" width="13.33203125" bestFit="1" customWidth="1"/>
    <col min="10" max="10" width="16" bestFit="1" customWidth="1"/>
    <col min="11" max="11" width="18.83203125" bestFit="1" customWidth="1"/>
    <col min="12" max="12" width="16.83203125" bestFit="1" customWidth="1"/>
    <col min="13" max="13" width="12.1640625" bestFit="1" customWidth="1"/>
    <col min="14" max="14" width="31.1640625" customWidth="1"/>
    <col min="15" max="15" width="12.33203125" customWidth="1"/>
  </cols>
  <sheetData>
    <row r="1" spans="1:15" x14ac:dyDescent="0.2">
      <c r="A1" t="s">
        <v>2114</v>
      </c>
      <c r="B1" t="s">
        <v>2115</v>
      </c>
      <c r="C1" t="s">
        <v>2116</v>
      </c>
      <c r="D1" t="s">
        <v>2117</v>
      </c>
      <c r="E1" t="s">
        <v>2118</v>
      </c>
      <c r="F1" t="s">
        <v>2119</v>
      </c>
      <c r="G1" t="s">
        <v>2120</v>
      </c>
      <c r="H1" t="s">
        <v>2121</v>
      </c>
      <c r="I1" t="s">
        <v>2122</v>
      </c>
      <c r="J1" t="s">
        <v>2123</v>
      </c>
      <c r="K1" t="s">
        <v>2124</v>
      </c>
      <c r="L1" t="s">
        <v>2125</v>
      </c>
      <c r="M1" t="s">
        <v>2126</v>
      </c>
      <c r="N1" t="s">
        <v>2127</v>
      </c>
      <c r="O1" t="s">
        <v>2128</v>
      </c>
    </row>
    <row r="2" spans="1:15" x14ac:dyDescent="0.2">
      <c r="A2">
        <v>1</v>
      </c>
      <c r="B2" t="s">
        <v>2129</v>
      </c>
      <c r="C2">
        <v>649635482</v>
      </c>
      <c r="D2">
        <v>325247</v>
      </c>
      <c r="E2">
        <v>6645740</v>
      </c>
      <c r="F2">
        <v>631</v>
      </c>
      <c r="G2" t="s">
        <v>2130</v>
      </c>
      <c r="H2" t="s">
        <v>2131</v>
      </c>
      <c r="I2" t="s">
        <v>2132</v>
      </c>
      <c r="J2">
        <v>37021</v>
      </c>
      <c r="K2">
        <v>83342</v>
      </c>
      <c r="L2">
        <v>852.6</v>
      </c>
    </row>
    <row r="3" spans="1:15" x14ac:dyDescent="0.2">
      <c r="A3">
        <v>2</v>
      </c>
      <c r="B3" t="s">
        <v>2133</v>
      </c>
      <c r="C3">
        <v>239211703</v>
      </c>
      <c r="D3">
        <v>68310</v>
      </c>
      <c r="E3">
        <v>1963891</v>
      </c>
      <c r="F3">
        <v>84</v>
      </c>
      <c r="G3" t="s">
        <v>2134</v>
      </c>
      <c r="H3" t="s">
        <v>2135</v>
      </c>
      <c r="I3" t="s">
        <v>2136</v>
      </c>
      <c r="J3">
        <v>7691</v>
      </c>
    </row>
    <row r="4" spans="1:15" x14ac:dyDescent="0.2">
      <c r="A4">
        <v>3</v>
      </c>
      <c r="B4" t="s">
        <v>2137</v>
      </c>
      <c r="C4">
        <v>199859094</v>
      </c>
      <c r="D4">
        <v>200544</v>
      </c>
      <c r="E4">
        <v>1499349</v>
      </c>
      <c r="F4">
        <v>345</v>
      </c>
      <c r="G4" t="s">
        <v>2138</v>
      </c>
      <c r="H4" t="s">
        <v>2139</v>
      </c>
      <c r="I4" t="s">
        <v>2140</v>
      </c>
      <c r="J4">
        <v>9478</v>
      </c>
    </row>
    <row r="5" spans="1:15" x14ac:dyDescent="0.2">
      <c r="A5">
        <v>4</v>
      </c>
      <c r="B5" t="s">
        <v>2141</v>
      </c>
      <c r="C5">
        <v>119395539</v>
      </c>
      <c r="D5">
        <v>10346</v>
      </c>
      <c r="E5">
        <v>1565570</v>
      </c>
      <c r="F5">
        <v>34</v>
      </c>
      <c r="G5" t="s">
        <v>2142</v>
      </c>
      <c r="H5" t="s">
        <v>2143</v>
      </c>
      <c r="I5" t="s">
        <v>2144</v>
      </c>
      <c r="J5">
        <v>8701</v>
      </c>
    </row>
    <row r="6" spans="1:15" x14ac:dyDescent="0.2">
      <c r="A6">
        <v>5</v>
      </c>
      <c r="B6" t="s">
        <v>2145</v>
      </c>
      <c r="C6">
        <v>100796300</v>
      </c>
      <c r="D6">
        <v>8521</v>
      </c>
      <c r="E6">
        <v>1106640</v>
      </c>
      <c r="F6">
        <v>33</v>
      </c>
      <c r="G6" t="s">
        <v>2146</v>
      </c>
      <c r="H6" t="s">
        <v>2147</v>
      </c>
      <c r="I6" t="s">
        <v>2148</v>
      </c>
      <c r="J6">
        <v>3541</v>
      </c>
      <c r="K6">
        <v>301059</v>
      </c>
      <c r="L6">
        <v>3305</v>
      </c>
      <c r="M6">
        <v>1141588533</v>
      </c>
      <c r="N6">
        <v>3409709</v>
      </c>
      <c r="O6">
        <v>334805269</v>
      </c>
    </row>
    <row r="7" spans="1:15" x14ac:dyDescent="0.2">
      <c r="A7">
        <v>6</v>
      </c>
      <c r="B7" t="s">
        <v>2149</v>
      </c>
      <c r="C7">
        <v>65364197</v>
      </c>
      <c r="D7">
        <v>41299</v>
      </c>
      <c r="E7">
        <v>1336435</v>
      </c>
      <c r="F7">
        <v>146</v>
      </c>
      <c r="G7" t="s">
        <v>2150</v>
      </c>
      <c r="H7" t="s">
        <v>2151</v>
      </c>
      <c r="I7" t="s">
        <v>2152</v>
      </c>
      <c r="J7">
        <v>10172</v>
      </c>
    </row>
    <row r="8" spans="1:15" x14ac:dyDescent="0.2">
      <c r="A8">
        <v>7</v>
      </c>
      <c r="B8" t="s">
        <v>2153</v>
      </c>
      <c r="C8">
        <v>44674459</v>
      </c>
      <c r="D8">
        <v>264</v>
      </c>
      <c r="E8">
        <v>530628</v>
      </c>
      <c r="F8">
        <v>1</v>
      </c>
      <c r="G8" t="s">
        <v>2154</v>
      </c>
      <c r="H8" t="s">
        <v>2155</v>
      </c>
      <c r="I8" t="s">
        <v>2156</v>
      </c>
      <c r="J8">
        <v>698</v>
      </c>
      <c r="K8">
        <v>31760</v>
      </c>
      <c r="L8">
        <v>377</v>
      </c>
      <c r="M8">
        <v>906950463</v>
      </c>
      <c r="N8">
        <v>644768</v>
      </c>
      <c r="O8">
        <v>1406631776</v>
      </c>
    </row>
    <row r="9" spans="1:15" x14ac:dyDescent="0.2">
      <c r="A9">
        <v>8</v>
      </c>
      <c r="B9" t="s">
        <v>2157</v>
      </c>
      <c r="C9">
        <v>38027968</v>
      </c>
      <c r="D9">
        <v>52908</v>
      </c>
      <c r="E9">
        <v>159093</v>
      </c>
      <c r="G9" t="s">
        <v>2158</v>
      </c>
      <c r="H9" t="s">
        <v>2159</v>
      </c>
      <c r="I9" t="s">
        <v>2160</v>
      </c>
      <c r="J9">
        <v>869</v>
      </c>
      <c r="K9">
        <v>579831</v>
      </c>
      <c r="L9">
        <v>2426</v>
      </c>
      <c r="M9">
        <v>271490188</v>
      </c>
      <c r="N9">
        <v>4139547</v>
      </c>
      <c r="O9">
        <v>65584518</v>
      </c>
    </row>
    <row r="10" spans="1:15" x14ac:dyDescent="0.2">
      <c r="A10">
        <v>9</v>
      </c>
      <c r="B10" t="s">
        <v>2161</v>
      </c>
      <c r="C10">
        <v>36557861</v>
      </c>
      <c r="E10">
        <v>158198</v>
      </c>
      <c r="G10" t="s">
        <v>2162</v>
      </c>
      <c r="H10" t="s">
        <v>2163</v>
      </c>
      <c r="I10" t="s">
        <v>2164</v>
      </c>
      <c r="J10">
        <v>1406</v>
      </c>
      <c r="K10">
        <v>435817</v>
      </c>
      <c r="L10">
        <v>1886</v>
      </c>
      <c r="M10">
        <v>122332384</v>
      </c>
      <c r="N10">
        <v>1458359</v>
      </c>
      <c r="O10">
        <v>83883596</v>
      </c>
    </row>
    <row r="11" spans="1:15" x14ac:dyDescent="0.2">
      <c r="A11">
        <v>10</v>
      </c>
      <c r="B11" t="s">
        <v>52</v>
      </c>
      <c r="C11">
        <v>35400159</v>
      </c>
      <c r="D11">
        <v>24426</v>
      </c>
      <c r="E11">
        <v>690213</v>
      </c>
      <c r="F11">
        <v>84</v>
      </c>
      <c r="G11" t="s">
        <v>2165</v>
      </c>
      <c r="I11" t="s">
        <v>2166</v>
      </c>
      <c r="J11">
        <v>8318</v>
      </c>
      <c r="K11">
        <v>164382</v>
      </c>
      <c r="L11">
        <v>3205</v>
      </c>
      <c r="M11">
        <v>63776166</v>
      </c>
      <c r="N11">
        <v>296146</v>
      </c>
      <c r="O11">
        <v>215353593</v>
      </c>
    </row>
    <row r="12" spans="1:15" x14ac:dyDescent="0.2">
      <c r="A12">
        <v>11</v>
      </c>
      <c r="B12" t="s">
        <v>2167</v>
      </c>
      <c r="C12">
        <v>27261526</v>
      </c>
      <c r="D12">
        <v>52726</v>
      </c>
      <c r="E12">
        <v>30669</v>
      </c>
      <c r="F12">
        <v>48</v>
      </c>
      <c r="G12" t="s">
        <v>2168</v>
      </c>
      <c r="H12" t="s">
        <v>2169</v>
      </c>
      <c r="I12" t="s">
        <v>2170</v>
      </c>
      <c r="J12">
        <v>442</v>
      </c>
      <c r="K12">
        <v>531104</v>
      </c>
      <c r="L12">
        <v>597</v>
      </c>
      <c r="M12">
        <v>15804065</v>
      </c>
      <c r="N12">
        <v>307892</v>
      </c>
      <c r="O12">
        <v>51329899</v>
      </c>
    </row>
    <row r="13" spans="1:15" x14ac:dyDescent="0.2">
      <c r="A13">
        <v>12</v>
      </c>
      <c r="B13" t="s">
        <v>2171</v>
      </c>
      <c r="C13">
        <v>25130886</v>
      </c>
      <c r="D13">
        <v>109591</v>
      </c>
      <c r="E13">
        <v>50193</v>
      </c>
      <c r="F13">
        <v>180</v>
      </c>
      <c r="G13" t="s">
        <v>2172</v>
      </c>
      <c r="H13" t="s">
        <v>2173</v>
      </c>
      <c r="I13" t="s">
        <v>2174</v>
      </c>
      <c r="J13">
        <v>341</v>
      </c>
      <c r="K13">
        <v>200111</v>
      </c>
      <c r="L13">
        <v>400</v>
      </c>
      <c r="M13">
        <v>81441509</v>
      </c>
      <c r="N13">
        <v>648498</v>
      </c>
      <c r="O13">
        <v>125584838</v>
      </c>
    </row>
    <row r="14" spans="1:15" x14ac:dyDescent="0.2">
      <c r="A14">
        <v>13</v>
      </c>
      <c r="B14" t="s">
        <v>2175</v>
      </c>
      <c r="C14">
        <v>24488080</v>
      </c>
      <c r="E14">
        <v>181733</v>
      </c>
      <c r="G14" t="s">
        <v>2176</v>
      </c>
      <c r="I14" t="s">
        <v>2177</v>
      </c>
      <c r="J14">
        <v>320</v>
      </c>
      <c r="K14">
        <v>406355</v>
      </c>
      <c r="L14">
        <v>3016</v>
      </c>
      <c r="M14">
        <v>258382332</v>
      </c>
      <c r="N14">
        <v>4287595</v>
      </c>
      <c r="O14">
        <v>60262770</v>
      </c>
    </row>
    <row r="15" spans="1:15" x14ac:dyDescent="0.2">
      <c r="A15">
        <v>14</v>
      </c>
      <c r="B15" t="s">
        <v>2178</v>
      </c>
      <c r="C15">
        <v>24024746</v>
      </c>
      <c r="E15">
        <v>197253</v>
      </c>
      <c r="G15" t="s">
        <v>2179</v>
      </c>
      <c r="H15" t="s">
        <v>2180</v>
      </c>
      <c r="I15" t="s">
        <v>2181</v>
      </c>
      <c r="J15">
        <v>146</v>
      </c>
      <c r="K15">
        <v>350737</v>
      </c>
      <c r="L15">
        <v>2880</v>
      </c>
      <c r="M15">
        <v>522526476</v>
      </c>
      <c r="N15">
        <v>7628357</v>
      </c>
      <c r="O15">
        <v>68497907</v>
      </c>
    </row>
    <row r="16" spans="1:15" x14ac:dyDescent="0.2">
      <c r="A16">
        <v>15</v>
      </c>
      <c r="B16" t="s">
        <v>2182</v>
      </c>
      <c r="C16">
        <v>21611003</v>
      </c>
      <c r="D16">
        <v>6669</v>
      </c>
      <c r="E16">
        <v>392176</v>
      </c>
      <c r="F16">
        <v>59</v>
      </c>
      <c r="G16" t="s">
        <v>2183</v>
      </c>
      <c r="H16" t="s">
        <v>2184</v>
      </c>
      <c r="I16" t="s">
        <v>2185</v>
      </c>
      <c r="J16">
        <v>2300</v>
      </c>
      <c r="K16">
        <v>148218</v>
      </c>
      <c r="L16">
        <v>2690</v>
      </c>
      <c r="M16">
        <v>273400000</v>
      </c>
      <c r="N16">
        <v>1875095</v>
      </c>
      <c r="O16">
        <v>145805947</v>
      </c>
    </row>
    <row r="17" spans="1:15" x14ac:dyDescent="0.2">
      <c r="A17">
        <v>16</v>
      </c>
      <c r="B17" t="s">
        <v>2186</v>
      </c>
      <c r="C17">
        <v>17005537</v>
      </c>
      <c r="E17">
        <v>101400</v>
      </c>
      <c r="G17" t="s">
        <v>2187</v>
      </c>
      <c r="I17" t="s">
        <v>2188</v>
      </c>
      <c r="K17">
        <v>198751</v>
      </c>
      <c r="L17">
        <v>1185</v>
      </c>
      <c r="M17">
        <v>162743369</v>
      </c>
      <c r="N17">
        <v>1902052</v>
      </c>
      <c r="O17">
        <v>85561976</v>
      </c>
    </row>
    <row r="18" spans="1:15" x14ac:dyDescent="0.2">
      <c r="A18">
        <v>17</v>
      </c>
      <c r="B18" t="s">
        <v>2189</v>
      </c>
      <c r="C18">
        <v>13614807</v>
      </c>
      <c r="E18">
        <v>116108</v>
      </c>
      <c r="G18" t="s">
        <v>2190</v>
      </c>
      <c r="I18" t="s">
        <v>2191</v>
      </c>
      <c r="J18">
        <v>339</v>
      </c>
      <c r="K18">
        <v>291418</v>
      </c>
      <c r="L18">
        <v>2485</v>
      </c>
      <c r="M18">
        <v>471036328</v>
      </c>
      <c r="N18">
        <v>10082298</v>
      </c>
      <c r="O18">
        <v>46719142</v>
      </c>
    </row>
    <row r="19" spans="1:15" x14ac:dyDescent="0.2">
      <c r="A19">
        <v>18</v>
      </c>
      <c r="B19" t="s">
        <v>2192</v>
      </c>
      <c r="C19">
        <v>13091523</v>
      </c>
      <c r="D19">
        <v>4219</v>
      </c>
      <c r="E19">
        <v>22359</v>
      </c>
      <c r="F19">
        <v>21</v>
      </c>
      <c r="G19" t="s">
        <v>2193</v>
      </c>
      <c r="I19" t="s">
        <v>2194</v>
      </c>
      <c r="J19">
        <v>136</v>
      </c>
    </row>
    <row r="20" spans="1:15" x14ac:dyDescent="0.2">
      <c r="A20">
        <v>19</v>
      </c>
      <c r="B20" t="s">
        <v>2195</v>
      </c>
      <c r="C20">
        <v>12712705</v>
      </c>
      <c r="D20">
        <v>529</v>
      </c>
      <c r="E20">
        <v>258121</v>
      </c>
      <c r="F20">
        <v>1</v>
      </c>
      <c r="G20" t="s">
        <v>2196</v>
      </c>
      <c r="H20" t="s">
        <v>2197</v>
      </c>
      <c r="I20" t="s">
        <v>2198</v>
      </c>
      <c r="J20">
        <v>843</v>
      </c>
    </row>
    <row r="21" spans="1:15" x14ac:dyDescent="0.2">
      <c r="A21">
        <v>20</v>
      </c>
      <c r="B21" t="s">
        <v>2199</v>
      </c>
      <c r="C21">
        <v>11517517</v>
      </c>
      <c r="D21">
        <v>393</v>
      </c>
      <c r="E21">
        <v>43177</v>
      </c>
      <c r="F21">
        <v>1</v>
      </c>
      <c r="G21" t="s">
        <v>2200</v>
      </c>
      <c r="H21" t="s">
        <v>2201</v>
      </c>
      <c r="I21" t="s">
        <v>2202</v>
      </c>
      <c r="J21">
        <v>54</v>
      </c>
      <c r="K21">
        <v>116393</v>
      </c>
      <c r="L21">
        <v>436</v>
      </c>
      <c r="M21">
        <v>85826548</v>
      </c>
      <c r="N21">
        <v>867342</v>
      </c>
      <c r="O21">
        <v>98953541</v>
      </c>
    </row>
    <row r="22" spans="1:15" x14ac:dyDescent="0.2">
      <c r="A22">
        <v>21</v>
      </c>
      <c r="B22" t="s">
        <v>2203</v>
      </c>
      <c r="C22">
        <v>10748145</v>
      </c>
      <c r="D22">
        <v>4211</v>
      </c>
      <c r="E22">
        <v>16244</v>
      </c>
      <c r="F22">
        <v>21</v>
      </c>
      <c r="G22" t="s">
        <v>2204</v>
      </c>
      <c r="I22" t="s">
        <v>2205</v>
      </c>
      <c r="J22">
        <v>81</v>
      </c>
      <c r="K22">
        <v>412299</v>
      </c>
      <c r="L22">
        <v>623</v>
      </c>
      <c r="M22">
        <v>78835048</v>
      </c>
      <c r="N22">
        <v>3024116</v>
      </c>
      <c r="O22">
        <v>26068792</v>
      </c>
    </row>
    <row r="23" spans="1:15" x14ac:dyDescent="0.2">
      <c r="A23">
        <v>22</v>
      </c>
      <c r="B23" t="s">
        <v>2206</v>
      </c>
      <c r="C23">
        <v>9727247</v>
      </c>
      <c r="E23">
        <v>130025</v>
      </c>
      <c r="G23" t="s">
        <v>2207</v>
      </c>
      <c r="I23" t="s">
        <v>2208</v>
      </c>
      <c r="J23">
        <v>241</v>
      </c>
      <c r="K23">
        <v>211415</v>
      </c>
      <c r="L23">
        <v>2826</v>
      </c>
      <c r="M23">
        <v>35716069</v>
      </c>
      <c r="N23">
        <v>776264</v>
      </c>
      <c r="O23">
        <v>46010234</v>
      </c>
    </row>
    <row r="24" spans="1:15" x14ac:dyDescent="0.2">
      <c r="A24">
        <v>23</v>
      </c>
      <c r="B24" t="s">
        <v>2209</v>
      </c>
      <c r="C24">
        <v>8544770</v>
      </c>
      <c r="E24">
        <v>22920</v>
      </c>
      <c r="G24" t="s">
        <v>2210</v>
      </c>
      <c r="I24" t="s">
        <v>2211</v>
      </c>
      <c r="J24">
        <v>34</v>
      </c>
      <c r="K24">
        <v>496459</v>
      </c>
      <c r="L24">
        <v>1332</v>
      </c>
      <c r="M24">
        <v>25984435</v>
      </c>
      <c r="N24">
        <v>1509718</v>
      </c>
      <c r="O24">
        <v>17211447</v>
      </c>
    </row>
    <row r="25" spans="1:15" x14ac:dyDescent="0.2">
      <c r="A25">
        <v>24</v>
      </c>
      <c r="B25" t="s">
        <v>2212</v>
      </c>
      <c r="C25">
        <v>8356207</v>
      </c>
      <c r="D25">
        <v>13142</v>
      </c>
      <c r="E25">
        <v>14449</v>
      </c>
      <c r="F25">
        <v>33</v>
      </c>
      <c r="G25" t="s">
        <v>2213</v>
      </c>
      <c r="H25" t="s">
        <v>2214</v>
      </c>
      <c r="I25" t="s">
        <v>2215</v>
      </c>
      <c r="K25">
        <v>349799</v>
      </c>
      <c r="L25">
        <v>605</v>
      </c>
      <c r="M25">
        <v>28598984</v>
      </c>
      <c r="N25">
        <v>1197182</v>
      </c>
      <c r="O25">
        <v>23888595</v>
      </c>
    </row>
    <row r="26" spans="1:15" x14ac:dyDescent="0.2">
      <c r="A26">
        <v>25</v>
      </c>
      <c r="B26" t="s">
        <v>2216</v>
      </c>
      <c r="C26">
        <v>7559799</v>
      </c>
      <c r="D26">
        <v>39</v>
      </c>
      <c r="E26">
        <v>144637</v>
      </c>
      <c r="F26">
        <v>3</v>
      </c>
      <c r="G26" t="s">
        <v>2217</v>
      </c>
      <c r="H26" t="s">
        <v>2218</v>
      </c>
      <c r="I26" t="s">
        <v>2219</v>
      </c>
      <c r="J26">
        <v>76</v>
      </c>
      <c r="K26">
        <v>87881</v>
      </c>
      <c r="L26">
        <v>1681</v>
      </c>
      <c r="M26">
        <v>54420785</v>
      </c>
      <c r="N26">
        <v>632632</v>
      </c>
      <c r="O26">
        <v>86022837</v>
      </c>
    </row>
    <row r="27" spans="1:15" x14ac:dyDescent="0.2">
      <c r="A27">
        <v>26</v>
      </c>
      <c r="B27" t="s">
        <v>2220</v>
      </c>
      <c r="C27">
        <v>7132792</v>
      </c>
      <c r="E27">
        <v>330525</v>
      </c>
      <c r="G27" t="s">
        <v>2221</v>
      </c>
      <c r="I27" t="s">
        <v>2222</v>
      </c>
      <c r="J27">
        <v>4798</v>
      </c>
      <c r="K27">
        <v>54216</v>
      </c>
      <c r="L27">
        <v>2512</v>
      </c>
      <c r="M27">
        <v>18757827</v>
      </c>
      <c r="N27">
        <v>142577</v>
      </c>
      <c r="O27">
        <v>131562772</v>
      </c>
    </row>
    <row r="28" spans="1:15" x14ac:dyDescent="0.2">
      <c r="A28">
        <v>27</v>
      </c>
      <c r="B28" t="s">
        <v>2223</v>
      </c>
      <c r="C28">
        <v>6677655</v>
      </c>
      <c r="D28">
        <v>3655</v>
      </c>
      <c r="E28">
        <v>159953</v>
      </c>
      <c r="F28">
        <v>32</v>
      </c>
      <c r="G28" t="s">
        <v>2224</v>
      </c>
      <c r="H28" t="s">
        <v>2225</v>
      </c>
      <c r="I28" t="s">
        <v>2226</v>
      </c>
      <c r="J28">
        <v>2771</v>
      </c>
      <c r="K28">
        <v>23923</v>
      </c>
      <c r="L28">
        <v>573</v>
      </c>
      <c r="M28">
        <v>112623786</v>
      </c>
      <c r="N28">
        <v>403475</v>
      </c>
      <c r="O28">
        <v>279134505</v>
      </c>
    </row>
    <row r="29" spans="1:15" x14ac:dyDescent="0.2">
      <c r="A29">
        <v>28</v>
      </c>
      <c r="B29" t="s">
        <v>2227</v>
      </c>
      <c r="C29">
        <v>6354298</v>
      </c>
      <c r="D29">
        <v>448</v>
      </c>
      <c r="E29">
        <v>118340</v>
      </c>
      <c r="F29">
        <v>8</v>
      </c>
      <c r="G29" t="s">
        <v>2228</v>
      </c>
      <c r="I29" t="s">
        <v>2229</v>
      </c>
      <c r="J29">
        <v>1530</v>
      </c>
      <c r="K29">
        <v>168371</v>
      </c>
      <c r="L29">
        <v>3136</v>
      </c>
      <c r="M29">
        <v>37814409</v>
      </c>
      <c r="N29">
        <v>1001977</v>
      </c>
      <c r="O29">
        <v>37739785</v>
      </c>
    </row>
    <row r="30" spans="1:15" x14ac:dyDescent="0.2">
      <c r="A30">
        <v>29</v>
      </c>
      <c r="B30" t="s">
        <v>2230</v>
      </c>
      <c r="C30">
        <v>6318021</v>
      </c>
      <c r="E30">
        <v>141911</v>
      </c>
      <c r="G30" t="s">
        <v>2231</v>
      </c>
      <c r="I30" t="s">
        <v>2232</v>
      </c>
      <c r="J30">
        <v>342</v>
      </c>
      <c r="K30">
        <v>122650</v>
      </c>
      <c r="L30">
        <v>2755</v>
      </c>
      <c r="M30">
        <v>36907625</v>
      </c>
      <c r="N30">
        <v>716475</v>
      </c>
      <c r="O30">
        <v>51512762</v>
      </c>
    </row>
    <row r="31" spans="1:15" x14ac:dyDescent="0.2">
      <c r="A31">
        <v>30</v>
      </c>
      <c r="B31" t="s">
        <v>2233</v>
      </c>
      <c r="C31">
        <v>5576700</v>
      </c>
      <c r="D31">
        <v>4347</v>
      </c>
      <c r="E31">
        <v>21231</v>
      </c>
      <c r="G31" t="s">
        <v>2234</v>
      </c>
      <c r="H31" t="s">
        <v>2235</v>
      </c>
      <c r="I31" t="s">
        <v>2236</v>
      </c>
      <c r="J31">
        <v>47</v>
      </c>
      <c r="K31">
        <v>615074</v>
      </c>
      <c r="L31">
        <v>2342</v>
      </c>
      <c r="M31">
        <v>202791504</v>
      </c>
      <c r="N31">
        <v>22366603</v>
      </c>
      <c r="O31">
        <v>9066710</v>
      </c>
    </row>
    <row r="32" spans="1:15" x14ac:dyDescent="0.2">
      <c r="A32">
        <v>31</v>
      </c>
      <c r="B32" t="s">
        <v>2237</v>
      </c>
      <c r="C32">
        <v>5546290</v>
      </c>
      <c r="E32">
        <v>25517</v>
      </c>
      <c r="G32" t="s">
        <v>2238</v>
      </c>
      <c r="H32" t="s">
        <v>2239</v>
      </c>
      <c r="I32" t="s">
        <v>2240</v>
      </c>
      <c r="J32">
        <v>61</v>
      </c>
      <c r="K32">
        <v>546941</v>
      </c>
      <c r="L32">
        <v>2516</v>
      </c>
      <c r="M32">
        <v>45641725</v>
      </c>
      <c r="N32">
        <v>4500903</v>
      </c>
      <c r="O32">
        <v>10140570</v>
      </c>
    </row>
    <row r="33" spans="1:15" x14ac:dyDescent="0.2">
      <c r="A33">
        <v>32</v>
      </c>
      <c r="B33" t="s">
        <v>2241</v>
      </c>
      <c r="C33">
        <v>5404690</v>
      </c>
      <c r="E33">
        <v>34309</v>
      </c>
      <c r="G33" t="s">
        <v>2242</v>
      </c>
      <c r="H33" t="s">
        <v>2243</v>
      </c>
      <c r="I33" t="s">
        <v>2244</v>
      </c>
      <c r="J33">
        <v>115</v>
      </c>
      <c r="K33">
        <v>523881</v>
      </c>
      <c r="L33">
        <v>3326</v>
      </c>
      <c r="M33">
        <v>100284496</v>
      </c>
      <c r="N33">
        <v>9720658</v>
      </c>
      <c r="O33">
        <v>10316637</v>
      </c>
    </row>
    <row r="34" spans="1:15" x14ac:dyDescent="0.2">
      <c r="A34">
        <v>33</v>
      </c>
      <c r="B34" t="s">
        <v>2245</v>
      </c>
      <c r="C34">
        <v>5341284</v>
      </c>
      <c r="E34">
        <v>110586</v>
      </c>
      <c r="G34" t="s">
        <v>2246</v>
      </c>
      <c r="I34" t="s">
        <v>2247</v>
      </c>
      <c r="K34">
        <v>123663</v>
      </c>
      <c r="L34">
        <v>2560</v>
      </c>
      <c r="M34">
        <v>32603805</v>
      </c>
      <c r="N34">
        <v>754855</v>
      </c>
      <c r="O34">
        <v>43192122</v>
      </c>
    </row>
    <row r="35" spans="1:15" x14ac:dyDescent="0.2">
      <c r="A35">
        <v>34</v>
      </c>
      <c r="B35" t="s">
        <v>2248</v>
      </c>
      <c r="C35">
        <v>4998830</v>
      </c>
      <c r="D35">
        <v>1866</v>
      </c>
      <c r="E35">
        <v>36710</v>
      </c>
      <c r="F35">
        <v>6</v>
      </c>
      <c r="G35" t="s">
        <v>2249</v>
      </c>
      <c r="H35" t="s">
        <v>2250</v>
      </c>
      <c r="I35" t="s">
        <v>2251</v>
      </c>
      <c r="J35">
        <v>102</v>
      </c>
      <c r="K35">
        <v>150653</v>
      </c>
      <c r="L35">
        <v>1106</v>
      </c>
      <c r="M35">
        <v>66532120</v>
      </c>
      <c r="N35">
        <v>2005123</v>
      </c>
      <c r="O35">
        <v>33181072</v>
      </c>
    </row>
    <row r="36" spans="1:15" x14ac:dyDescent="0.2">
      <c r="A36">
        <v>35</v>
      </c>
      <c r="B36" t="s">
        <v>2252</v>
      </c>
      <c r="C36">
        <v>4933525</v>
      </c>
      <c r="D36">
        <v>4027</v>
      </c>
      <c r="E36">
        <v>62543</v>
      </c>
      <c r="F36">
        <v>33</v>
      </c>
      <c r="G36" t="s">
        <v>2253</v>
      </c>
      <c r="H36" t="s">
        <v>2254</v>
      </c>
      <c r="I36" t="s">
        <v>2255</v>
      </c>
      <c r="J36">
        <v>132</v>
      </c>
      <c r="K36">
        <v>256284</v>
      </c>
      <c r="L36">
        <v>3249</v>
      </c>
      <c r="M36">
        <v>47144437</v>
      </c>
      <c r="N36">
        <v>2449037</v>
      </c>
      <c r="O36">
        <v>19250195</v>
      </c>
    </row>
    <row r="37" spans="1:15" x14ac:dyDescent="0.2">
      <c r="A37">
        <v>36</v>
      </c>
      <c r="B37" t="s">
        <v>2256</v>
      </c>
      <c r="C37">
        <v>4772813</v>
      </c>
      <c r="E37">
        <v>74</v>
      </c>
      <c r="G37" t="s">
        <v>2257</v>
      </c>
      <c r="I37" t="s">
        <v>2188</v>
      </c>
      <c r="K37">
        <v>183636</v>
      </c>
      <c r="L37">
        <v>3</v>
      </c>
      <c r="O37">
        <v>25990679</v>
      </c>
    </row>
    <row r="38" spans="1:15" x14ac:dyDescent="0.2">
      <c r="A38">
        <v>37</v>
      </c>
      <c r="B38" t="s">
        <v>2258</v>
      </c>
      <c r="C38">
        <v>4726006</v>
      </c>
      <c r="D38">
        <v>1497</v>
      </c>
      <c r="E38">
        <v>11866</v>
      </c>
      <c r="F38">
        <v>1</v>
      </c>
      <c r="G38" t="s">
        <v>2259</v>
      </c>
      <c r="I38" t="s">
        <v>2260</v>
      </c>
      <c r="J38">
        <v>22</v>
      </c>
      <c r="K38">
        <v>506756</v>
      </c>
      <c r="L38">
        <v>1272</v>
      </c>
      <c r="M38">
        <v>41373364</v>
      </c>
      <c r="N38">
        <v>4436346</v>
      </c>
      <c r="O38">
        <v>9326000</v>
      </c>
    </row>
    <row r="39" spans="1:15" x14ac:dyDescent="0.2">
      <c r="A39">
        <v>38</v>
      </c>
      <c r="B39" t="s">
        <v>2261</v>
      </c>
      <c r="C39">
        <v>4707244</v>
      </c>
      <c r="E39">
        <v>33180</v>
      </c>
      <c r="G39" t="s">
        <v>2262</v>
      </c>
      <c r="I39" t="s">
        <v>2263</v>
      </c>
      <c r="J39">
        <v>1496</v>
      </c>
      <c r="K39">
        <v>67171</v>
      </c>
      <c r="L39">
        <v>473</v>
      </c>
      <c r="M39">
        <v>17270775</v>
      </c>
      <c r="N39">
        <v>246450</v>
      </c>
      <c r="O39">
        <v>70078203</v>
      </c>
    </row>
    <row r="40" spans="1:15" x14ac:dyDescent="0.2">
      <c r="A40">
        <v>39</v>
      </c>
      <c r="B40" t="s">
        <v>2264</v>
      </c>
      <c r="C40">
        <v>4639411</v>
      </c>
      <c r="E40">
        <v>33061</v>
      </c>
      <c r="G40" t="s">
        <v>2265</v>
      </c>
      <c r="I40" t="s">
        <v>2266</v>
      </c>
      <c r="J40">
        <v>37</v>
      </c>
      <c r="K40">
        <v>397609</v>
      </c>
      <c r="L40">
        <v>2833</v>
      </c>
      <c r="M40">
        <v>36130437</v>
      </c>
      <c r="N40">
        <v>3096467</v>
      </c>
      <c r="O40">
        <v>11668278</v>
      </c>
    </row>
    <row r="41" spans="1:15" x14ac:dyDescent="0.2">
      <c r="A41">
        <v>40</v>
      </c>
      <c r="B41" t="s">
        <v>2267</v>
      </c>
      <c r="C41">
        <v>4561031</v>
      </c>
      <c r="D41">
        <v>919</v>
      </c>
      <c r="E41">
        <v>41901</v>
      </c>
      <c r="F41">
        <v>2</v>
      </c>
      <c r="G41" t="s">
        <v>2268</v>
      </c>
      <c r="H41" t="s">
        <v>2269</v>
      </c>
      <c r="I41" t="s">
        <v>2270</v>
      </c>
      <c r="J41">
        <v>41</v>
      </c>
      <c r="K41">
        <v>424804</v>
      </c>
      <c r="L41">
        <v>3903</v>
      </c>
      <c r="M41">
        <v>56632704</v>
      </c>
      <c r="N41">
        <v>5274643</v>
      </c>
      <c r="O41">
        <v>10736784</v>
      </c>
    </row>
    <row r="42" spans="1:15" x14ac:dyDescent="0.2">
      <c r="A42">
        <v>41</v>
      </c>
      <c r="B42" t="s">
        <v>2271</v>
      </c>
      <c r="C42">
        <v>4408276</v>
      </c>
      <c r="E42">
        <v>47781</v>
      </c>
      <c r="G42" t="s">
        <v>2272</v>
      </c>
      <c r="H42" t="s">
        <v>2273</v>
      </c>
      <c r="I42" t="s">
        <v>2274</v>
      </c>
      <c r="J42">
        <v>99</v>
      </c>
      <c r="K42">
        <v>114833</v>
      </c>
      <c r="L42">
        <v>1245</v>
      </c>
      <c r="M42">
        <v>66343123</v>
      </c>
      <c r="N42">
        <v>1728207</v>
      </c>
      <c r="O42">
        <v>38388419</v>
      </c>
    </row>
    <row r="43" spans="1:15" x14ac:dyDescent="0.2">
      <c r="A43">
        <v>42</v>
      </c>
      <c r="B43" t="s">
        <v>2275</v>
      </c>
      <c r="C43">
        <v>4317035</v>
      </c>
      <c r="E43">
        <v>14318</v>
      </c>
      <c r="G43" t="s">
        <v>2276</v>
      </c>
      <c r="H43" t="s">
        <v>2277</v>
      </c>
      <c r="I43" t="s">
        <v>2278</v>
      </c>
      <c r="J43">
        <v>53</v>
      </c>
      <c r="K43">
        <v>492046</v>
      </c>
      <c r="L43">
        <v>1632</v>
      </c>
      <c r="M43">
        <v>22932989</v>
      </c>
      <c r="N43">
        <v>2613852</v>
      </c>
      <c r="O43">
        <v>8773637</v>
      </c>
    </row>
    <row r="44" spans="1:15" x14ac:dyDescent="0.2">
      <c r="A44">
        <v>43</v>
      </c>
      <c r="B44" t="s">
        <v>2279</v>
      </c>
      <c r="C44">
        <v>4291373</v>
      </c>
      <c r="D44">
        <v>12376</v>
      </c>
      <c r="E44">
        <v>217470</v>
      </c>
      <c r="F44">
        <v>29</v>
      </c>
      <c r="G44" t="s">
        <v>2280</v>
      </c>
      <c r="H44" t="s">
        <v>2281</v>
      </c>
      <c r="I44" t="s">
        <v>2282</v>
      </c>
      <c r="J44">
        <v>97</v>
      </c>
      <c r="K44">
        <v>127400</v>
      </c>
      <c r="L44">
        <v>6456</v>
      </c>
      <c r="M44">
        <v>36607247</v>
      </c>
      <c r="N44">
        <v>1086778</v>
      </c>
      <c r="O44">
        <v>33684208</v>
      </c>
    </row>
    <row r="45" spans="1:15" x14ac:dyDescent="0.2">
      <c r="A45">
        <v>44</v>
      </c>
      <c r="B45" t="s">
        <v>2283</v>
      </c>
      <c r="C45">
        <v>4042769</v>
      </c>
      <c r="D45">
        <v>249</v>
      </c>
      <c r="E45">
        <v>102464</v>
      </c>
      <c r="G45" t="s">
        <v>2284</v>
      </c>
      <c r="I45" t="s">
        <v>2285</v>
      </c>
      <c r="J45">
        <v>192</v>
      </c>
      <c r="K45">
        <v>66541</v>
      </c>
      <c r="L45">
        <v>1686</v>
      </c>
      <c r="M45">
        <v>26473049</v>
      </c>
      <c r="N45">
        <v>435726</v>
      </c>
      <c r="O45">
        <v>60756135</v>
      </c>
    </row>
    <row r="46" spans="1:15" x14ac:dyDescent="0.2">
      <c r="A46">
        <v>45</v>
      </c>
      <c r="B46" t="s">
        <v>2286</v>
      </c>
      <c r="C46">
        <v>4039978</v>
      </c>
      <c r="D46">
        <v>1234</v>
      </c>
      <c r="E46">
        <v>64701</v>
      </c>
      <c r="F46">
        <v>19</v>
      </c>
      <c r="G46" t="s">
        <v>2287</v>
      </c>
      <c r="H46" t="s">
        <v>2288</v>
      </c>
      <c r="I46" t="s">
        <v>2289</v>
      </c>
      <c r="J46">
        <v>162</v>
      </c>
      <c r="K46">
        <v>35908</v>
      </c>
      <c r="L46">
        <v>575</v>
      </c>
      <c r="M46">
        <v>33715418</v>
      </c>
      <c r="N46">
        <v>299669</v>
      </c>
      <c r="O46">
        <v>112508994</v>
      </c>
    </row>
    <row r="47" spans="1:15" x14ac:dyDescent="0.2">
      <c r="A47">
        <v>46</v>
      </c>
      <c r="B47" t="s">
        <v>2290</v>
      </c>
      <c r="C47">
        <v>3296834</v>
      </c>
      <c r="E47">
        <v>67276</v>
      </c>
      <c r="G47" t="s">
        <v>2291</v>
      </c>
      <c r="H47" t="s">
        <v>2292</v>
      </c>
      <c r="I47" t="s">
        <v>2293</v>
      </c>
      <c r="J47">
        <v>94</v>
      </c>
      <c r="K47">
        <v>173232</v>
      </c>
      <c r="L47">
        <v>3535</v>
      </c>
      <c r="M47">
        <v>25759760</v>
      </c>
      <c r="N47">
        <v>1353545</v>
      </c>
      <c r="O47">
        <v>19031335</v>
      </c>
    </row>
    <row r="48" spans="1:15" x14ac:dyDescent="0.2">
      <c r="A48">
        <v>47</v>
      </c>
      <c r="B48" t="s">
        <v>2294</v>
      </c>
      <c r="C48">
        <v>3148725</v>
      </c>
      <c r="E48">
        <v>7541</v>
      </c>
      <c r="G48" t="s">
        <v>2295</v>
      </c>
      <c r="I48" t="s">
        <v>2296</v>
      </c>
      <c r="J48">
        <v>10</v>
      </c>
      <c r="K48">
        <v>539632</v>
      </c>
      <c r="L48">
        <v>1292</v>
      </c>
      <c r="M48">
        <v>128828312</v>
      </c>
      <c r="N48">
        <v>22078735</v>
      </c>
      <c r="O48">
        <v>5834950</v>
      </c>
    </row>
    <row r="49" spans="1:15" x14ac:dyDescent="0.2">
      <c r="A49">
        <v>48</v>
      </c>
      <c r="B49" t="s">
        <v>2297</v>
      </c>
      <c r="C49">
        <v>2632091</v>
      </c>
      <c r="E49">
        <v>21095</v>
      </c>
      <c r="G49" t="s">
        <v>2298</v>
      </c>
      <c r="H49" t="s">
        <v>2299</v>
      </c>
      <c r="I49" t="s">
        <v>2300</v>
      </c>
      <c r="J49">
        <v>19</v>
      </c>
      <c r="K49">
        <v>257569</v>
      </c>
      <c r="L49">
        <v>2064</v>
      </c>
      <c r="M49">
        <v>19155093</v>
      </c>
      <c r="N49">
        <v>1874464</v>
      </c>
      <c r="O49">
        <v>10218971</v>
      </c>
    </row>
    <row r="50" spans="1:15" x14ac:dyDescent="0.2">
      <c r="A50">
        <v>49</v>
      </c>
      <c r="B50" t="s">
        <v>2301</v>
      </c>
      <c r="C50">
        <v>2463724</v>
      </c>
      <c r="E50">
        <v>25364</v>
      </c>
      <c r="G50" t="s">
        <v>2302</v>
      </c>
      <c r="I50" t="s">
        <v>2303</v>
      </c>
      <c r="J50">
        <v>21</v>
      </c>
      <c r="K50">
        <v>58431</v>
      </c>
      <c r="L50">
        <v>602</v>
      </c>
      <c r="M50">
        <v>19448292</v>
      </c>
      <c r="N50">
        <v>461243</v>
      </c>
      <c r="O50">
        <v>42164965</v>
      </c>
    </row>
    <row r="51" spans="1:15" x14ac:dyDescent="0.2">
      <c r="A51">
        <v>50</v>
      </c>
      <c r="B51" t="s">
        <v>2304</v>
      </c>
      <c r="C51">
        <v>2425077</v>
      </c>
      <c r="D51">
        <v>482</v>
      </c>
      <c r="E51">
        <v>17399</v>
      </c>
      <c r="F51">
        <v>4</v>
      </c>
      <c r="G51" t="s">
        <v>2305</v>
      </c>
      <c r="H51" t="s">
        <v>2306</v>
      </c>
      <c r="I51" t="s">
        <v>2307</v>
      </c>
      <c r="J51">
        <v>15</v>
      </c>
      <c r="K51">
        <v>280258</v>
      </c>
      <c r="L51">
        <v>2011</v>
      </c>
      <c r="M51">
        <v>11649428</v>
      </c>
      <c r="N51">
        <v>1346285</v>
      </c>
      <c r="O51">
        <v>8653016</v>
      </c>
    </row>
    <row r="52" spans="1:15" x14ac:dyDescent="0.2">
      <c r="A52">
        <v>51</v>
      </c>
      <c r="B52" t="s">
        <v>2308</v>
      </c>
      <c r="C52">
        <v>2171550</v>
      </c>
      <c r="D52">
        <v>1052</v>
      </c>
      <c r="E52">
        <v>1705</v>
      </c>
      <c r="G52" t="s">
        <v>2309</v>
      </c>
      <c r="H52" t="s">
        <v>2310</v>
      </c>
      <c r="I52" t="s">
        <v>2311</v>
      </c>
      <c r="J52">
        <v>8</v>
      </c>
      <c r="K52">
        <v>365363</v>
      </c>
      <c r="L52">
        <v>287</v>
      </c>
      <c r="M52">
        <v>24622510</v>
      </c>
      <c r="N52">
        <v>4142731</v>
      </c>
      <c r="O52">
        <v>5943546</v>
      </c>
    </row>
    <row r="53" spans="1:15" x14ac:dyDescent="0.2">
      <c r="A53">
        <v>52</v>
      </c>
      <c r="B53" t="s">
        <v>2312</v>
      </c>
      <c r="C53">
        <v>2166352</v>
      </c>
      <c r="E53">
        <v>48287</v>
      </c>
      <c r="G53" t="s">
        <v>2313</v>
      </c>
      <c r="I53" t="s">
        <v>2314</v>
      </c>
      <c r="J53">
        <v>7</v>
      </c>
      <c r="K53">
        <v>225515</v>
      </c>
      <c r="L53">
        <v>5027</v>
      </c>
      <c r="M53">
        <v>11394556</v>
      </c>
      <c r="N53">
        <v>1186160</v>
      </c>
      <c r="O53">
        <v>9606259</v>
      </c>
    </row>
    <row r="54" spans="1:15" x14ac:dyDescent="0.2">
      <c r="A54">
        <v>53</v>
      </c>
      <c r="B54" t="s">
        <v>2315</v>
      </c>
      <c r="C54">
        <v>2148489</v>
      </c>
      <c r="D54">
        <v>10111</v>
      </c>
      <c r="E54">
        <v>10790</v>
      </c>
      <c r="F54">
        <v>17</v>
      </c>
      <c r="G54" t="s">
        <v>2316</v>
      </c>
      <c r="H54" t="s">
        <v>2317</v>
      </c>
      <c r="I54" t="s">
        <v>2318</v>
      </c>
      <c r="J54">
        <v>15</v>
      </c>
      <c r="K54">
        <v>282536</v>
      </c>
      <c r="L54">
        <v>1419</v>
      </c>
      <c r="M54">
        <v>70602097</v>
      </c>
      <c r="N54">
        <v>9284498</v>
      </c>
      <c r="O54">
        <v>7604299</v>
      </c>
    </row>
    <row r="55" spans="1:15" x14ac:dyDescent="0.2">
      <c r="A55">
        <v>54</v>
      </c>
      <c r="B55" t="s">
        <v>2319</v>
      </c>
      <c r="C55">
        <v>2036622</v>
      </c>
      <c r="D55">
        <v>10</v>
      </c>
      <c r="E55">
        <v>29434</v>
      </c>
      <c r="G55" t="s">
        <v>2320</v>
      </c>
      <c r="H55" t="s">
        <v>2321</v>
      </c>
      <c r="I55" t="s">
        <v>2322</v>
      </c>
      <c r="J55">
        <v>1331</v>
      </c>
      <c r="K55">
        <v>12131</v>
      </c>
      <c r="L55">
        <v>175</v>
      </c>
      <c r="M55">
        <v>15089378</v>
      </c>
      <c r="N55">
        <v>89879</v>
      </c>
      <c r="O55">
        <v>167885689</v>
      </c>
    </row>
    <row r="56" spans="1:15" x14ac:dyDescent="0.2">
      <c r="A56">
        <v>55</v>
      </c>
      <c r="B56" t="s">
        <v>2323</v>
      </c>
      <c r="C56">
        <v>1945117</v>
      </c>
      <c r="E56">
        <v>3297</v>
      </c>
      <c r="G56" t="s">
        <v>2324</v>
      </c>
      <c r="I56" t="s">
        <v>2325</v>
      </c>
      <c r="K56">
        <v>397108</v>
      </c>
      <c r="L56">
        <v>673</v>
      </c>
      <c r="M56">
        <v>7544063</v>
      </c>
      <c r="N56">
        <v>1540170</v>
      </c>
      <c r="O56">
        <v>4898203</v>
      </c>
    </row>
    <row r="57" spans="1:15" x14ac:dyDescent="0.2">
      <c r="A57">
        <v>56</v>
      </c>
      <c r="B57" t="s">
        <v>2326</v>
      </c>
      <c r="C57">
        <v>1856330</v>
      </c>
      <c r="D57">
        <v>122</v>
      </c>
      <c r="E57">
        <v>20740</v>
      </c>
      <c r="F57">
        <v>3</v>
      </c>
      <c r="G57" t="s">
        <v>2327</v>
      </c>
      <c r="H57" t="s">
        <v>2328</v>
      </c>
      <c r="I57" t="s">
        <v>2329</v>
      </c>
      <c r="J57">
        <v>23</v>
      </c>
      <c r="K57">
        <v>339975</v>
      </c>
      <c r="L57">
        <v>3798</v>
      </c>
      <c r="M57">
        <v>7356889</v>
      </c>
      <c r="N57">
        <v>1347368</v>
      </c>
      <c r="O57">
        <v>5460193</v>
      </c>
    </row>
    <row r="58" spans="1:15" x14ac:dyDescent="0.2">
      <c r="A58">
        <v>57</v>
      </c>
      <c r="B58" t="s">
        <v>2330</v>
      </c>
      <c r="C58">
        <v>1805698</v>
      </c>
      <c r="E58">
        <v>16881</v>
      </c>
      <c r="G58" t="s">
        <v>2331</v>
      </c>
      <c r="I58" t="s">
        <v>2332</v>
      </c>
      <c r="K58">
        <v>454980</v>
      </c>
      <c r="L58">
        <v>4253</v>
      </c>
      <c r="M58">
        <v>16920079</v>
      </c>
      <c r="N58">
        <v>4263340</v>
      </c>
      <c r="O58">
        <v>3968738</v>
      </c>
    </row>
    <row r="59" spans="1:15" x14ac:dyDescent="0.2">
      <c r="A59">
        <v>58</v>
      </c>
      <c r="B59" t="s">
        <v>2333</v>
      </c>
      <c r="C59">
        <v>1746997</v>
      </c>
      <c r="E59">
        <v>14122</v>
      </c>
      <c r="G59" t="s">
        <v>2334</v>
      </c>
      <c r="I59" t="s">
        <v>2335</v>
      </c>
      <c r="J59">
        <v>59</v>
      </c>
      <c r="K59">
        <v>169597</v>
      </c>
      <c r="L59">
        <v>1371</v>
      </c>
      <c r="M59">
        <v>17201885</v>
      </c>
      <c r="N59">
        <v>1669945</v>
      </c>
      <c r="O59">
        <v>10300869</v>
      </c>
    </row>
    <row r="60" spans="1:15" x14ac:dyDescent="0.2">
      <c r="A60">
        <v>59</v>
      </c>
      <c r="B60" t="s">
        <v>2336</v>
      </c>
      <c r="C60">
        <v>1680548</v>
      </c>
      <c r="E60">
        <v>8159</v>
      </c>
      <c r="G60" t="s">
        <v>2337</v>
      </c>
      <c r="I60" t="s">
        <v>2338</v>
      </c>
      <c r="J60">
        <v>14</v>
      </c>
      <c r="K60">
        <v>334757</v>
      </c>
      <c r="L60">
        <v>1625</v>
      </c>
      <c r="M60">
        <v>12859011</v>
      </c>
      <c r="N60">
        <v>2561454</v>
      </c>
      <c r="O60">
        <v>5020199</v>
      </c>
    </row>
    <row r="61" spans="1:15" x14ac:dyDescent="0.2">
      <c r="A61">
        <v>60</v>
      </c>
      <c r="B61" t="s">
        <v>2339</v>
      </c>
      <c r="C61">
        <v>1575274</v>
      </c>
      <c r="D61">
        <v>24</v>
      </c>
      <c r="E61">
        <v>30632</v>
      </c>
      <c r="G61" t="s">
        <v>2340</v>
      </c>
      <c r="I61" t="s">
        <v>2341</v>
      </c>
      <c r="J61">
        <v>29</v>
      </c>
      <c r="K61">
        <v>6864</v>
      </c>
      <c r="L61">
        <v>133</v>
      </c>
      <c r="M61">
        <v>30570862</v>
      </c>
      <c r="N61">
        <v>133213</v>
      </c>
      <c r="O61">
        <v>229488994</v>
      </c>
    </row>
    <row r="62" spans="1:15" x14ac:dyDescent="0.2">
      <c r="A62">
        <v>61</v>
      </c>
      <c r="B62" t="s">
        <v>2342</v>
      </c>
      <c r="C62">
        <v>1469494</v>
      </c>
      <c r="D62">
        <v>75</v>
      </c>
      <c r="E62">
        <v>4325</v>
      </c>
      <c r="G62" t="s">
        <v>2343</v>
      </c>
      <c r="H62" t="s">
        <v>2344</v>
      </c>
      <c r="I62" t="s">
        <v>2345</v>
      </c>
      <c r="J62">
        <v>20</v>
      </c>
      <c r="K62">
        <v>266630</v>
      </c>
      <c r="L62">
        <v>785</v>
      </c>
      <c r="M62">
        <v>11002430</v>
      </c>
      <c r="N62">
        <v>1996315</v>
      </c>
      <c r="O62">
        <v>5511370</v>
      </c>
    </row>
    <row r="63" spans="1:15" x14ac:dyDescent="0.2">
      <c r="A63">
        <v>62</v>
      </c>
      <c r="B63" t="s">
        <v>2346</v>
      </c>
      <c r="C63">
        <v>1405255</v>
      </c>
      <c r="E63">
        <v>7448</v>
      </c>
      <c r="G63" t="s">
        <v>2347</v>
      </c>
      <c r="H63" t="s">
        <v>2348</v>
      </c>
      <c r="I63" t="s">
        <v>2349</v>
      </c>
      <c r="J63">
        <v>21</v>
      </c>
      <c r="K63">
        <v>252973</v>
      </c>
      <c r="L63">
        <v>1341</v>
      </c>
      <c r="M63">
        <v>11825322</v>
      </c>
      <c r="N63">
        <v>2128786</v>
      </c>
      <c r="O63">
        <v>5554960</v>
      </c>
    </row>
    <row r="64" spans="1:15" x14ac:dyDescent="0.2">
      <c r="A64">
        <v>63</v>
      </c>
      <c r="B64" t="s">
        <v>2350</v>
      </c>
      <c r="C64">
        <v>1397257</v>
      </c>
      <c r="D64">
        <v>173</v>
      </c>
      <c r="E64">
        <v>13693</v>
      </c>
      <c r="G64" t="s">
        <v>2351</v>
      </c>
      <c r="I64" t="s">
        <v>2352</v>
      </c>
      <c r="J64">
        <v>24</v>
      </c>
      <c r="K64">
        <v>72755</v>
      </c>
      <c r="L64">
        <v>713</v>
      </c>
      <c r="M64">
        <v>11575012</v>
      </c>
      <c r="N64">
        <v>602707</v>
      </c>
      <c r="O64">
        <v>19205043</v>
      </c>
    </row>
    <row r="65" spans="1:15" x14ac:dyDescent="0.2">
      <c r="A65">
        <v>64</v>
      </c>
      <c r="B65" t="s">
        <v>2353</v>
      </c>
      <c r="C65">
        <v>1287652</v>
      </c>
      <c r="D65">
        <v>58</v>
      </c>
      <c r="E65">
        <v>38049</v>
      </c>
      <c r="F65">
        <v>1</v>
      </c>
      <c r="G65" t="s">
        <v>2354</v>
      </c>
      <c r="H65" t="s">
        <v>2355</v>
      </c>
      <c r="I65" t="s">
        <v>2356</v>
      </c>
      <c r="J65">
        <v>40</v>
      </c>
      <c r="K65">
        <v>188127</v>
      </c>
      <c r="L65">
        <v>5559</v>
      </c>
      <c r="M65">
        <v>10827883</v>
      </c>
      <c r="N65">
        <v>1581961</v>
      </c>
      <c r="O65">
        <v>6844597</v>
      </c>
    </row>
    <row r="66" spans="1:15" x14ac:dyDescent="0.2">
      <c r="A66">
        <v>65</v>
      </c>
      <c r="B66" t="s">
        <v>2357</v>
      </c>
      <c r="C66">
        <v>1277480</v>
      </c>
      <c r="D66">
        <v>411</v>
      </c>
      <c r="E66">
        <v>9436</v>
      </c>
      <c r="F66">
        <v>1</v>
      </c>
      <c r="G66" t="s">
        <v>2358</v>
      </c>
      <c r="H66" t="s">
        <v>2359</v>
      </c>
      <c r="I66" t="s">
        <v>2360</v>
      </c>
      <c r="J66">
        <v>6</v>
      </c>
      <c r="K66">
        <v>479947</v>
      </c>
      <c r="L66">
        <v>3545</v>
      </c>
      <c r="M66">
        <v>10262488</v>
      </c>
      <c r="N66">
        <v>3855602</v>
      </c>
      <c r="O66">
        <v>2661708</v>
      </c>
    </row>
    <row r="67" spans="1:15" x14ac:dyDescent="0.2">
      <c r="A67">
        <v>66</v>
      </c>
      <c r="B67" t="s">
        <v>2361</v>
      </c>
      <c r="C67">
        <v>1269296</v>
      </c>
      <c r="D67">
        <v>145</v>
      </c>
      <c r="E67">
        <v>16285</v>
      </c>
      <c r="F67">
        <v>1</v>
      </c>
      <c r="G67" t="s">
        <v>2362</v>
      </c>
      <c r="H67" t="s">
        <v>2363</v>
      </c>
      <c r="I67" t="s">
        <v>2364</v>
      </c>
      <c r="J67">
        <v>293</v>
      </c>
      <c r="K67">
        <v>33603</v>
      </c>
      <c r="L67">
        <v>431</v>
      </c>
      <c r="M67">
        <v>12765893</v>
      </c>
      <c r="N67">
        <v>337966</v>
      </c>
      <c r="O67">
        <v>37772756</v>
      </c>
    </row>
    <row r="68" spans="1:15" x14ac:dyDescent="0.2">
      <c r="A68">
        <v>67</v>
      </c>
      <c r="B68" t="s">
        <v>2365</v>
      </c>
      <c r="C68">
        <v>1262996</v>
      </c>
      <c r="D68">
        <v>1507</v>
      </c>
      <c r="E68">
        <v>6939</v>
      </c>
      <c r="F68">
        <v>1</v>
      </c>
      <c r="G68" t="s">
        <v>2366</v>
      </c>
      <c r="H68" t="s">
        <v>2367</v>
      </c>
      <c r="I68" t="s">
        <v>2368</v>
      </c>
      <c r="J68">
        <v>17</v>
      </c>
      <c r="K68">
        <v>607784</v>
      </c>
      <c r="L68">
        <v>3339</v>
      </c>
      <c r="M68">
        <v>2787236</v>
      </c>
      <c r="N68">
        <v>1341285</v>
      </c>
      <c r="O68">
        <v>2078034</v>
      </c>
    </row>
    <row r="69" spans="1:15" x14ac:dyDescent="0.2">
      <c r="A69">
        <v>68</v>
      </c>
      <c r="B69" t="s">
        <v>2369</v>
      </c>
      <c r="C69">
        <v>1254644</v>
      </c>
      <c r="D69">
        <v>289</v>
      </c>
      <c r="E69">
        <v>17339</v>
      </c>
      <c r="F69">
        <v>5</v>
      </c>
      <c r="G69" t="s">
        <v>2370</v>
      </c>
      <c r="H69" t="s">
        <v>2371</v>
      </c>
      <c r="I69" t="s">
        <v>2372</v>
      </c>
      <c r="J69">
        <v>13</v>
      </c>
      <c r="K69">
        <v>309080</v>
      </c>
      <c r="L69">
        <v>4271</v>
      </c>
      <c r="M69">
        <v>5367910</v>
      </c>
      <c r="N69">
        <v>1322378</v>
      </c>
      <c r="O69">
        <v>4059286</v>
      </c>
    </row>
    <row r="70" spans="1:15" x14ac:dyDescent="0.2">
      <c r="A70">
        <v>69</v>
      </c>
      <c r="B70" t="s">
        <v>2373</v>
      </c>
      <c r="C70">
        <v>1220714</v>
      </c>
      <c r="D70">
        <v>53</v>
      </c>
      <c r="E70">
        <v>10739</v>
      </c>
      <c r="F70">
        <v>1</v>
      </c>
      <c r="G70" t="s">
        <v>2374</v>
      </c>
      <c r="I70" t="s">
        <v>2375</v>
      </c>
      <c r="J70">
        <v>74</v>
      </c>
      <c r="K70">
        <v>182609</v>
      </c>
      <c r="L70">
        <v>1606</v>
      </c>
      <c r="M70">
        <v>4795578</v>
      </c>
      <c r="N70">
        <v>717380</v>
      </c>
      <c r="O70">
        <v>6684849</v>
      </c>
    </row>
    <row r="71" spans="1:15" x14ac:dyDescent="0.2">
      <c r="A71">
        <v>70</v>
      </c>
      <c r="B71" t="s">
        <v>2376</v>
      </c>
      <c r="C71">
        <v>1159705</v>
      </c>
      <c r="D71">
        <v>1207</v>
      </c>
      <c r="E71">
        <v>19954</v>
      </c>
      <c r="F71">
        <v>1</v>
      </c>
      <c r="G71" t="s">
        <v>2377</v>
      </c>
      <c r="H71" t="s">
        <v>2378</v>
      </c>
      <c r="I71" t="s">
        <v>2379</v>
      </c>
      <c r="J71">
        <v>5</v>
      </c>
      <c r="K71">
        <v>62403</v>
      </c>
      <c r="L71">
        <v>1074</v>
      </c>
      <c r="M71">
        <v>6335439</v>
      </c>
      <c r="N71">
        <v>340908</v>
      </c>
      <c r="O71">
        <v>18584039</v>
      </c>
    </row>
    <row r="72" spans="1:15" x14ac:dyDescent="0.2">
      <c r="A72">
        <v>71</v>
      </c>
      <c r="B72" t="s">
        <v>2380</v>
      </c>
      <c r="C72">
        <v>1148914</v>
      </c>
      <c r="E72">
        <v>9046</v>
      </c>
      <c r="G72" t="s">
        <v>2381</v>
      </c>
      <c r="I72" t="s">
        <v>2382</v>
      </c>
      <c r="J72">
        <v>52</v>
      </c>
      <c r="K72">
        <v>221697</v>
      </c>
      <c r="L72">
        <v>1746</v>
      </c>
      <c r="M72">
        <v>4659757</v>
      </c>
      <c r="N72">
        <v>899158</v>
      </c>
      <c r="O72">
        <v>5182354</v>
      </c>
    </row>
    <row r="73" spans="1:15" x14ac:dyDescent="0.2">
      <c r="A73">
        <v>72</v>
      </c>
      <c r="B73" t="s">
        <v>2383</v>
      </c>
      <c r="C73">
        <v>1147072</v>
      </c>
      <c r="E73">
        <v>29268</v>
      </c>
      <c r="G73" t="s">
        <v>2384</v>
      </c>
      <c r="H73" t="s">
        <v>2384</v>
      </c>
      <c r="I73" t="s">
        <v>2384</v>
      </c>
      <c r="J73">
        <v>44</v>
      </c>
      <c r="K73">
        <v>95219</v>
      </c>
      <c r="L73">
        <v>2430</v>
      </c>
      <c r="M73">
        <v>4975826</v>
      </c>
      <c r="N73">
        <v>413046</v>
      </c>
      <c r="O73">
        <v>12046656</v>
      </c>
    </row>
    <row r="74" spans="1:15" x14ac:dyDescent="0.2">
      <c r="A74">
        <v>73</v>
      </c>
      <c r="B74" t="s">
        <v>2385</v>
      </c>
      <c r="C74">
        <v>1112026</v>
      </c>
      <c r="D74">
        <v>380</v>
      </c>
      <c r="E74">
        <v>22248</v>
      </c>
      <c r="G74" t="s">
        <v>2386</v>
      </c>
      <c r="H74" t="s">
        <v>2387</v>
      </c>
      <c r="I74" t="s">
        <v>2388</v>
      </c>
      <c r="J74">
        <v>220</v>
      </c>
      <c r="K74">
        <v>92726</v>
      </c>
      <c r="L74">
        <v>1855</v>
      </c>
      <c r="M74">
        <v>2705422</v>
      </c>
      <c r="N74">
        <v>225590</v>
      </c>
      <c r="O74">
        <v>11992656</v>
      </c>
    </row>
    <row r="75" spans="1:15" x14ac:dyDescent="0.2">
      <c r="A75">
        <v>74</v>
      </c>
      <c r="B75" t="s">
        <v>2389</v>
      </c>
      <c r="C75">
        <v>1111421</v>
      </c>
      <c r="D75">
        <v>9</v>
      </c>
      <c r="E75">
        <v>8530</v>
      </c>
      <c r="G75" t="s">
        <v>2390</v>
      </c>
      <c r="H75" t="s">
        <v>2391</v>
      </c>
      <c r="I75" t="s">
        <v>2392</v>
      </c>
      <c r="K75">
        <v>98307</v>
      </c>
      <c r="L75">
        <v>754</v>
      </c>
      <c r="M75">
        <v>14233813</v>
      </c>
      <c r="N75">
        <v>1259000</v>
      </c>
      <c r="O75">
        <v>11305652</v>
      </c>
    </row>
    <row r="76" spans="1:15" x14ac:dyDescent="0.2">
      <c r="A76">
        <v>75</v>
      </c>
      <c r="B76" t="s">
        <v>2393</v>
      </c>
      <c r="C76">
        <v>1044704</v>
      </c>
      <c r="D76">
        <v>101</v>
      </c>
      <c r="E76">
        <v>2348</v>
      </c>
      <c r="G76" t="s">
        <v>2394</v>
      </c>
      <c r="H76" t="s">
        <v>2395</v>
      </c>
      <c r="I76" t="s">
        <v>2396</v>
      </c>
      <c r="K76">
        <v>103623</v>
      </c>
      <c r="L76">
        <v>233</v>
      </c>
      <c r="M76">
        <v>197304994</v>
      </c>
      <c r="N76">
        <v>19570443</v>
      </c>
      <c r="O76">
        <v>10081785</v>
      </c>
    </row>
    <row r="77" spans="1:15" x14ac:dyDescent="0.2">
      <c r="A77">
        <v>76</v>
      </c>
      <c r="B77" t="s">
        <v>2397</v>
      </c>
      <c r="C77">
        <v>1011132</v>
      </c>
      <c r="E77">
        <v>35940</v>
      </c>
      <c r="G77" t="s">
        <v>2398</v>
      </c>
      <c r="I77" t="s">
        <v>2399</v>
      </c>
      <c r="J77">
        <v>759</v>
      </c>
      <c r="K77">
        <v>55822</v>
      </c>
      <c r="L77">
        <v>1984</v>
      </c>
      <c r="M77">
        <v>3082403</v>
      </c>
      <c r="N77">
        <v>170173</v>
      </c>
      <c r="O77">
        <v>18113361</v>
      </c>
    </row>
    <row r="78" spans="1:15" x14ac:dyDescent="0.2">
      <c r="A78">
        <v>77</v>
      </c>
      <c r="B78" t="s">
        <v>2400</v>
      </c>
      <c r="C78">
        <v>1002161</v>
      </c>
      <c r="E78">
        <v>8526</v>
      </c>
      <c r="G78" t="s">
        <v>2401</v>
      </c>
      <c r="I78" t="s">
        <v>2402</v>
      </c>
      <c r="J78">
        <v>16</v>
      </c>
      <c r="K78">
        <v>225358</v>
      </c>
      <c r="L78">
        <v>1917</v>
      </c>
      <c r="M78">
        <v>7256244</v>
      </c>
      <c r="N78">
        <v>1631730</v>
      </c>
      <c r="O78">
        <v>4446964</v>
      </c>
    </row>
    <row r="79" spans="1:15" x14ac:dyDescent="0.2">
      <c r="A79">
        <v>78</v>
      </c>
      <c r="B79" t="s">
        <v>2403</v>
      </c>
      <c r="C79">
        <v>1000903</v>
      </c>
      <c r="D79">
        <v>3</v>
      </c>
      <c r="E79">
        <v>12019</v>
      </c>
      <c r="G79" t="s">
        <v>2404</v>
      </c>
      <c r="H79" t="s">
        <v>2359</v>
      </c>
      <c r="I79" t="s">
        <v>2405</v>
      </c>
      <c r="K79">
        <v>33114</v>
      </c>
      <c r="L79">
        <v>398</v>
      </c>
      <c r="M79">
        <v>5979233</v>
      </c>
      <c r="N79">
        <v>197820</v>
      </c>
      <c r="O79">
        <v>30225582</v>
      </c>
    </row>
    <row r="80" spans="1:15" x14ac:dyDescent="0.2">
      <c r="A80">
        <v>79</v>
      </c>
      <c r="B80" t="s">
        <v>2406</v>
      </c>
      <c r="C80">
        <v>994037</v>
      </c>
      <c r="E80">
        <v>7118</v>
      </c>
      <c r="G80" t="s">
        <v>2407</v>
      </c>
      <c r="I80" t="s">
        <v>2408</v>
      </c>
      <c r="K80">
        <v>105381</v>
      </c>
      <c r="L80">
        <v>755</v>
      </c>
      <c r="M80">
        <v>13646641</v>
      </c>
      <c r="N80">
        <v>1446722</v>
      </c>
      <c r="O80">
        <v>9432800</v>
      </c>
    </row>
    <row r="81" spans="1:15" x14ac:dyDescent="0.2">
      <c r="A81">
        <v>80</v>
      </c>
      <c r="B81" t="s">
        <v>2409</v>
      </c>
      <c r="C81">
        <v>993875</v>
      </c>
      <c r="E81">
        <v>7537</v>
      </c>
      <c r="G81" t="s">
        <v>2410</v>
      </c>
      <c r="I81" t="s">
        <v>2411</v>
      </c>
      <c r="J81">
        <v>18</v>
      </c>
      <c r="K81">
        <v>284288</v>
      </c>
      <c r="L81">
        <v>2156</v>
      </c>
      <c r="M81">
        <v>6114822</v>
      </c>
      <c r="N81">
        <v>1749083</v>
      </c>
      <c r="O81">
        <v>3496016</v>
      </c>
    </row>
    <row r="82" spans="1:15" x14ac:dyDescent="0.2">
      <c r="A82">
        <v>81</v>
      </c>
      <c r="B82" t="s">
        <v>2412</v>
      </c>
      <c r="C82">
        <v>993372</v>
      </c>
      <c r="E82">
        <v>2179</v>
      </c>
      <c r="G82" t="s">
        <v>2413</v>
      </c>
      <c r="I82" t="s">
        <v>2414</v>
      </c>
      <c r="J82">
        <v>192</v>
      </c>
      <c r="K82">
        <v>294064</v>
      </c>
      <c r="L82">
        <v>645</v>
      </c>
      <c r="M82">
        <v>4030048</v>
      </c>
      <c r="N82">
        <v>1193000</v>
      </c>
      <c r="O82">
        <v>3378078</v>
      </c>
    </row>
    <row r="83" spans="1:15" x14ac:dyDescent="0.2">
      <c r="A83">
        <v>82</v>
      </c>
      <c r="B83" t="s">
        <v>2415</v>
      </c>
      <c r="C83">
        <v>961627</v>
      </c>
      <c r="E83">
        <v>6086</v>
      </c>
      <c r="G83" t="s">
        <v>2416</v>
      </c>
      <c r="I83" t="s">
        <v>2417</v>
      </c>
      <c r="J83">
        <v>3</v>
      </c>
      <c r="K83">
        <v>520125</v>
      </c>
      <c r="L83">
        <v>3292</v>
      </c>
      <c r="M83">
        <v>7746372</v>
      </c>
      <c r="N83">
        <v>4189862</v>
      </c>
      <c r="O83">
        <v>1848837</v>
      </c>
    </row>
    <row r="84" spans="1:15" x14ac:dyDescent="0.2">
      <c r="A84">
        <v>83</v>
      </c>
      <c r="B84" t="s">
        <v>2418</v>
      </c>
      <c r="C84">
        <v>825718</v>
      </c>
      <c r="D84">
        <v>37</v>
      </c>
      <c r="E84">
        <v>9471</v>
      </c>
      <c r="F84">
        <v>3</v>
      </c>
      <c r="G84" t="s">
        <v>2419</v>
      </c>
      <c r="H84" t="s">
        <v>2420</v>
      </c>
      <c r="I84" t="s">
        <v>2421</v>
      </c>
      <c r="J84">
        <v>46</v>
      </c>
      <c r="K84">
        <v>23036</v>
      </c>
      <c r="L84">
        <v>264</v>
      </c>
      <c r="M84">
        <v>44824692</v>
      </c>
      <c r="N84">
        <v>1250518</v>
      </c>
      <c r="O84">
        <v>35844909</v>
      </c>
    </row>
    <row r="85" spans="1:15" x14ac:dyDescent="0.2">
      <c r="A85">
        <v>84</v>
      </c>
      <c r="B85" t="s">
        <v>2422</v>
      </c>
      <c r="C85">
        <v>824452</v>
      </c>
      <c r="D85">
        <v>21</v>
      </c>
      <c r="E85">
        <v>9983</v>
      </c>
      <c r="G85" t="s">
        <v>2423</v>
      </c>
      <c r="H85" t="s">
        <v>2424</v>
      </c>
      <c r="I85" t="s">
        <v>2425</v>
      </c>
      <c r="K85">
        <v>80042</v>
      </c>
      <c r="L85">
        <v>969</v>
      </c>
      <c r="M85">
        <v>7380526</v>
      </c>
      <c r="N85">
        <v>716542</v>
      </c>
      <c r="O85">
        <v>10300205</v>
      </c>
    </row>
    <row r="86" spans="1:15" x14ac:dyDescent="0.2">
      <c r="A86">
        <v>85</v>
      </c>
      <c r="B86" t="s">
        <v>2426</v>
      </c>
      <c r="C86">
        <v>777525</v>
      </c>
      <c r="E86">
        <v>19630</v>
      </c>
      <c r="G86" t="s">
        <v>2384</v>
      </c>
      <c r="H86" t="s">
        <v>2384</v>
      </c>
      <c r="I86" t="s">
        <v>2384</v>
      </c>
      <c r="J86">
        <v>7</v>
      </c>
      <c r="K86">
        <v>106425</v>
      </c>
      <c r="L86">
        <v>2687</v>
      </c>
      <c r="M86">
        <v>2657506</v>
      </c>
      <c r="N86">
        <v>363751</v>
      </c>
      <c r="O86">
        <v>7305843</v>
      </c>
    </row>
    <row r="87" spans="1:15" x14ac:dyDescent="0.2">
      <c r="A87">
        <v>86</v>
      </c>
      <c r="B87" t="s">
        <v>2427</v>
      </c>
      <c r="C87">
        <v>696622</v>
      </c>
      <c r="D87">
        <v>98</v>
      </c>
      <c r="E87">
        <v>1536</v>
      </c>
      <c r="G87" t="s">
        <v>2428</v>
      </c>
      <c r="H87" t="s">
        <v>2429</v>
      </c>
      <c r="I87" t="s">
        <v>2430</v>
      </c>
      <c r="J87">
        <v>2</v>
      </c>
      <c r="K87">
        <v>390487</v>
      </c>
      <c r="L87">
        <v>861</v>
      </c>
      <c r="M87">
        <v>10578766</v>
      </c>
      <c r="N87">
        <v>5929858</v>
      </c>
      <c r="O87">
        <v>1783983</v>
      </c>
    </row>
    <row r="88" spans="1:15" x14ac:dyDescent="0.2">
      <c r="A88">
        <v>87</v>
      </c>
      <c r="B88" t="s">
        <v>2431</v>
      </c>
      <c r="C88">
        <v>671703</v>
      </c>
      <c r="D88">
        <v>8</v>
      </c>
      <c r="E88">
        <v>16805</v>
      </c>
      <c r="G88" t="s">
        <v>2432</v>
      </c>
      <c r="H88" t="s">
        <v>2433</v>
      </c>
      <c r="I88" t="s">
        <v>2434</v>
      </c>
      <c r="K88">
        <v>31132</v>
      </c>
      <c r="L88">
        <v>779</v>
      </c>
      <c r="M88">
        <v>6486117</v>
      </c>
      <c r="N88">
        <v>300619</v>
      </c>
      <c r="O88">
        <v>21575842</v>
      </c>
    </row>
    <row r="89" spans="1:15" x14ac:dyDescent="0.2">
      <c r="A89">
        <v>88</v>
      </c>
      <c r="B89" t="s">
        <v>2435</v>
      </c>
      <c r="C89">
        <v>662747</v>
      </c>
      <c r="D89">
        <v>75</v>
      </c>
      <c r="E89">
        <v>2570</v>
      </c>
      <c r="G89" t="s">
        <v>2436</v>
      </c>
      <c r="H89" t="s">
        <v>2437</v>
      </c>
      <c r="I89" t="s">
        <v>2438</v>
      </c>
      <c r="K89">
        <v>151301</v>
      </c>
      <c r="L89">
        <v>587</v>
      </c>
      <c r="M89">
        <v>8447300</v>
      </c>
      <c r="N89">
        <v>1928464</v>
      </c>
      <c r="O89">
        <v>4380326</v>
      </c>
    </row>
    <row r="90" spans="1:15" x14ac:dyDescent="0.2">
      <c r="A90">
        <v>89</v>
      </c>
      <c r="B90" t="s">
        <v>2439</v>
      </c>
      <c r="C90">
        <v>650990</v>
      </c>
      <c r="D90">
        <v>609</v>
      </c>
      <c r="E90">
        <v>4384</v>
      </c>
      <c r="G90" t="s">
        <v>2440</v>
      </c>
      <c r="H90" t="s">
        <v>2441</v>
      </c>
      <c r="I90" t="s">
        <v>2442</v>
      </c>
      <c r="J90">
        <v>4</v>
      </c>
      <c r="K90">
        <v>58879</v>
      </c>
      <c r="L90">
        <v>397</v>
      </c>
      <c r="M90">
        <v>3740928</v>
      </c>
      <c r="N90">
        <v>338350</v>
      </c>
      <c r="O90">
        <v>11056370</v>
      </c>
    </row>
    <row r="91" spans="1:15" x14ac:dyDescent="0.2">
      <c r="A91">
        <v>90</v>
      </c>
      <c r="B91" t="s">
        <v>2443</v>
      </c>
      <c r="C91">
        <v>633296</v>
      </c>
      <c r="D91">
        <v>15</v>
      </c>
      <c r="E91">
        <v>19488</v>
      </c>
      <c r="G91" t="s">
        <v>2444</v>
      </c>
      <c r="H91" t="s">
        <v>2359</v>
      </c>
      <c r="I91" t="s">
        <v>2445</v>
      </c>
      <c r="K91">
        <v>11467</v>
      </c>
      <c r="L91">
        <v>353</v>
      </c>
      <c r="M91">
        <v>9685278</v>
      </c>
      <c r="N91">
        <v>175372</v>
      </c>
      <c r="O91">
        <v>55227143</v>
      </c>
    </row>
    <row r="92" spans="1:15" x14ac:dyDescent="0.2">
      <c r="A92">
        <v>91</v>
      </c>
      <c r="B92" t="s">
        <v>2446</v>
      </c>
      <c r="C92">
        <v>620816</v>
      </c>
      <c r="E92">
        <v>5404</v>
      </c>
      <c r="G92" t="s">
        <v>2447</v>
      </c>
      <c r="I92" t="s">
        <v>2448</v>
      </c>
      <c r="J92">
        <v>17</v>
      </c>
      <c r="K92">
        <v>116137</v>
      </c>
      <c r="L92">
        <v>1011</v>
      </c>
      <c r="M92">
        <v>3078533</v>
      </c>
      <c r="N92">
        <v>575907</v>
      </c>
      <c r="O92">
        <v>5345541</v>
      </c>
    </row>
    <row r="93" spans="1:15" x14ac:dyDescent="0.2">
      <c r="A93">
        <v>92</v>
      </c>
      <c r="B93" t="s">
        <v>2449</v>
      </c>
      <c r="C93">
        <v>618248</v>
      </c>
      <c r="E93">
        <v>1237</v>
      </c>
      <c r="G93" t="s">
        <v>2450</v>
      </c>
      <c r="I93" t="s">
        <v>2451</v>
      </c>
      <c r="J93">
        <v>60</v>
      </c>
      <c r="K93">
        <v>505358</v>
      </c>
      <c r="L93">
        <v>1011</v>
      </c>
      <c r="M93">
        <v>9640118</v>
      </c>
      <c r="N93">
        <v>7879860</v>
      </c>
      <c r="O93">
        <v>1223387</v>
      </c>
    </row>
    <row r="94" spans="1:15" x14ac:dyDescent="0.2">
      <c r="A94">
        <v>93</v>
      </c>
      <c r="B94" t="s">
        <v>2452</v>
      </c>
      <c r="C94">
        <v>609233</v>
      </c>
      <c r="E94">
        <v>2790</v>
      </c>
      <c r="G94" t="s">
        <v>2453</v>
      </c>
      <c r="I94" t="s">
        <v>2454</v>
      </c>
      <c r="J94">
        <v>3</v>
      </c>
      <c r="K94">
        <v>460873</v>
      </c>
      <c r="L94">
        <v>2111</v>
      </c>
      <c r="M94">
        <v>3606878</v>
      </c>
      <c r="N94">
        <v>2728535</v>
      </c>
      <c r="O94">
        <v>1321910</v>
      </c>
    </row>
    <row r="95" spans="1:15" x14ac:dyDescent="0.2">
      <c r="A95">
        <v>94</v>
      </c>
      <c r="B95" t="s">
        <v>2455</v>
      </c>
      <c r="C95">
        <v>595073</v>
      </c>
      <c r="E95">
        <v>11918</v>
      </c>
      <c r="G95" t="s">
        <v>2456</v>
      </c>
      <c r="I95" t="s">
        <v>2457</v>
      </c>
      <c r="J95">
        <v>49</v>
      </c>
      <c r="K95">
        <v>148280</v>
      </c>
      <c r="L95">
        <v>2970</v>
      </c>
      <c r="M95">
        <v>3216305</v>
      </c>
      <c r="N95">
        <v>801437</v>
      </c>
      <c r="O95">
        <v>4013171</v>
      </c>
    </row>
    <row r="96" spans="1:15" x14ac:dyDescent="0.2">
      <c r="A96">
        <v>95</v>
      </c>
      <c r="B96" t="s">
        <v>2458</v>
      </c>
      <c r="C96">
        <v>547772</v>
      </c>
      <c r="D96">
        <v>75</v>
      </c>
      <c r="E96">
        <v>5829</v>
      </c>
      <c r="G96" t="s">
        <v>2459</v>
      </c>
      <c r="H96" t="s">
        <v>2460</v>
      </c>
      <c r="I96" t="s">
        <v>2461</v>
      </c>
      <c r="J96">
        <v>36</v>
      </c>
      <c r="K96">
        <v>18716</v>
      </c>
      <c r="L96">
        <v>199</v>
      </c>
      <c r="M96">
        <v>3359014</v>
      </c>
      <c r="N96">
        <v>114771</v>
      </c>
      <c r="O96">
        <v>29266991</v>
      </c>
    </row>
    <row r="97" spans="1:15" x14ac:dyDescent="0.2">
      <c r="A97">
        <v>96</v>
      </c>
      <c r="B97" t="s">
        <v>2462</v>
      </c>
      <c r="C97">
        <v>515645</v>
      </c>
      <c r="E97">
        <v>24613</v>
      </c>
      <c r="G97" t="s">
        <v>2463</v>
      </c>
      <c r="I97" t="s">
        <v>2464</v>
      </c>
      <c r="J97">
        <v>122</v>
      </c>
      <c r="K97">
        <v>4857</v>
      </c>
      <c r="L97">
        <v>232</v>
      </c>
      <c r="M97">
        <v>3693367</v>
      </c>
      <c r="N97">
        <v>34792</v>
      </c>
      <c r="O97">
        <v>106156692</v>
      </c>
    </row>
    <row r="98" spans="1:15" x14ac:dyDescent="0.2">
      <c r="A98">
        <v>97</v>
      </c>
      <c r="B98" t="s">
        <v>2465</v>
      </c>
      <c r="C98">
        <v>507084</v>
      </c>
      <c r="E98">
        <v>6437</v>
      </c>
      <c r="G98" t="s">
        <v>2466</v>
      </c>
      <c r="I98" t="s">
        <v>2467</v>
      </c>
      <c r="K98">
        <v>72021</v>
      </c>
      <c r="L98">
        <v>914</v>
      </c>
      <c r="M98">
        <v>2483318</v>
      </c>
      <c r="N98">
        <v>352707</v>
      </c>
      <c r="O98">
        <v>7040745</v>
      </c>
    </row>
    <row r="99" spans="1:15" x14ac:dyDescent="0.2">
      <c r="A99">
        <v>98</v>
      </c>
      <c r="B99" t="s">
        <v>2468</v>
      </c>
      <c r="C99">
        <v>494726</v>
      </c>
      <c r="D99">
        <v>39</v>
      </c>
      <c r="E99">
        <v>7572</v>
      </c>
      <c r="G99" t="s">
        <v>2469</v>
      </c>
      <c r="H99" t="s">
        <v>2470</v>
      </c>
      <c r="I99" t="s">
        <v>2471</v>
      </c>
      <c r="J99">
        <v>1</v>
      </c>
      <c r="K99">
        <v>4095</v>
      </c>
      <c r="L99">
        <v>63</v>
      </c>
      <c r="M99">
        <v>5368727</v>
      </c>
      <c r="N99">
        <v>44438</v>
      </c>
      <c r="O99">
        <v>120812698</v>
      </c>
    </row>
    <row r="100" spans="1:15" x14ac:dyDescent="0.2">
      <c r="A100">
        <v>99</v>
      </c>
      <c r="B100" t="s">
        <v>2472</v>
      </c>
      <c r="C100">
        <v>480099</v>
      </c>
      <c r="D100">
        <v>319</v>
      </c>
      <c r="E100">
        <v>685</v>
      </c>
      <c r="G100" t="s">
        <v>2473</v>
      </c>
      <c r="H100" t="s">
        <v>2474</v>
      </c>
      <c r="I100" t="s">
        <v>2475</v>
      </c>
      <c r="K100">
        <v>161112</v>
      </c>
      <c r="L100">
        <v>230</v>
      </c>
      <c r="M100">
        <v>4065369</v>
      </c>
      <c r="N100">
        <v>1364257</v>
      </c>
      <c r="O100">
        <v>2979915</v>
      </c>
    </row>
    <row r="101" spans="1:15" x14ac:dyDescent="0.2">
      <c r="A101">
        <v>100</v>
      </c>
      <c r="B101" t="s">
        <v>2476</v>
      </c>
      <c r="C101">
        <v>477305</v>
      </c>
      <c r="E101">
        <v>903</v>
      </c>
      <c r="G101" t="s">
        <v>2477</v>
      </c>
      <c r="I101" t="s">
        <v>2478</v>
      </c>
      <c r="J101">
        <v>10</v>
      </c>
      <c r="K101">
        <v>525631</v>
      </c>
      <c r="L101">
        <v>994</v>
      </c>
      <c r="M101">
        <v>1603660</v>
      </c>
      <c r="N101">
        <v>1766027</v>
      </c>
      <c r="O101">
        <v>908061</v>
      </c>
    </row>
    <row r="102" spans="1:15" x14ac:dyDescent="0.2">
      <c r="A102">
        <v>101</v>
      </c>
      <c r="B102" t="s">
        <v>2479</v>
      </c>
      <c r="C102">
        <v>458921</v>
      </c>
      <c r="E102">
        <v>11051</v>
      </c>
      <c r="G102" t="s">
        <v>2384</v>
      </c>
      <c r="H102" t="s">
        <v>2384</v>
      </c>
      <c r="I102" t="s">
        <v>2384</v>
      </c>
      <c r="J102">
        <v>105</v>
      </c>
      <c r="K102">
        <v>44899</v>
      </c>
      <c r="L102">
        <v>1081</v>
      </c>
      <c r="M102">
        <v>1568024</v>
      </c>
      <c r="N102">
        <v>153408</v>
      </c>
      <c r="O102">
        <v>10221247</v>
      </c>
    </row>
    <row r="103" spans="1:15" x14ac:dyDescent="0.2">
      <c r="A103">
        <v>102</v>
      </c>
      <c r="B103" t="s">
        <v>2480</v>
      </c>
      <c r="C103">
        <v>445737</v>
      </c>
      <c r="E103">
        <v>8710</v>
      </c>
      <c r="G103" t="s">
        <v>2481</v>
      </c>
      <c r="I103" t="s">
        <v>2482</v>
      </c>
      <c r="K103">
        <v>149981</v>
      </c>
      <c r="L103">
        <v>2931</v>
      </c>
      <c r="M103">
        <v>3235175</v>
      </c>
      <c r="N103">
        <v>1088564</v>
      </c>
      <c r="O103">
        <v>2971966</v>
      </c>
    </row>
    <row r="104" spans="1:15" x14ac:dyDescent="0.2">
      <c r="A104">
        <v>103</v>
      </c>
      <c r="B104" t="s">
        <v>2483</v>
      </c>
      <c r="C104">
        <v>400572</v>
      </c>
      <c r="E104">
        <v>16203</v>
      </c>
      <c r="G104" t="s">
        <v>2484</v>
      </c>
      <c r="I104" t="s">
        <v>2485</v>
      </c>
      <c r="K104">
        <v>123279</v>
      </c>
      <c r="L104">
        <v>4987</v>
      </c>
      <c r="M104">
        <v>1879615</v>
      </c>
      <c r="N104">
        <v>578465</v>
      </c>
      <c r="O104">
        <v>3249317</v>
      </c>
    </row>
    <row r="105" spans="1:15" x14ac:dyDescent="0.2">
      <c r="A105">
        <v>104</v>
      </c>
      <c r="B105" t="s">
        <v>2486</v>
      </c>
      <c r="C105">
        <v>399027</v>
      </c>
      <c r="E105">
        <v>4260</v>
      </c>
      <c r="G105" t="s">
        <v>2487</v>
      </c>
      <c r="I105" t="s">
        <v>2488</v>
      </c>
      <c r="J105">
        <v>2</v>
      </c>
      <c r="K105">
        <v>74949</v>
      </c>
      <c r="L105">
        <v>800</v>
      </c>
      <c r="M105">
        <v>25000000</v>
      </c>
      <c r="N105">
        <v>4695724</v>
      </c>
      <c r="O105">
        <v>5323993</v>
      </c>
    </row>
    <row r="106" spans="1:15" x14ac:dyDescent="0.2">
      <c r="A106">
        <v>105</v>
      </c>
      <c r="B106" t="s">
        <v>2489</v>
      </c>
      <c r="C106">
        <v>344710</v>
      </c>
      <c r="E106">
        <v>9568</v>
      </c>
      <c r="G106" t="s">
        <v>2490</v>
      </c>
      <c r="I106" t="s">
        <v>2491</v>
      </c>
      <c r="K106">
        <v>165622</v>
      </c>
      <c r="L106">
        <v>4597</v>
      </c>
      <c r="M106">
        <v>2141032</v>
      </c>
      <c r="N106">
        <v>1028697</v>
      </c>
      <c r="O106">
        <v>2081304</v>
      </c>
    </row>
    <row r="107" spans="1:15" x14ac:dyDescent="0.2">
      <c r="A107">
        <v>106</v>
      </c>
      <c r="B107" t="s">
        <v>2492</v>
      </c>
      <c r="C107">
        <v>341886</v>
      </c>
      <c r="D107">
        <v>82</v>
      </c>
      <c r="E107">
        <v>5684</v>
      </c>
      <c r="G107" t="s">
        <v>2493</v>
      </c>
      <c r="H107" t="s">
        <v>2494</v>
      </c>
      <c r="I107" t="s">
        <v>2495</v>
      </c>
      <c r="J107">
        <v>1</v>
      </c>
      <c r="K107">
        <v>6082</v>
      </c>
      <c r="L107">
        <v>101</v>
      </c>
      <c r="M107">
        <v>3944750</v>
      </c>
      <c r="N107">
        <v>70172</v>
      </c>
      <c r="O107">
        <v>56215221</v>
      </c>
    </row>
    <row r="108" spans="1:15" x14ac:dyDescent="0.2">
      <c r="A108">
        <v>107</v>
      </c>
      <c r="B108" t="s">
        <v>2496</v>
      </c>
      <c r="C108">
        <v>333746</v>
      </c>
      <c r="E108">
        <v>4019</v>
      </c>
      <c r="G108" t="s">
        <v>2497</v>
      </c>
      <c r="I108" t="s">
        <v>2498</v>
      </c>
      <c r="K108">
        <v>17141</v>
      </c>
      <c r="L108">
        <v>206</v>
      </c>
      <c r="M108">
        <v>3765147</v>
      </c>
      <c r="N108">
        <v>193380</v>
      </c>
      <c r="O108">
        <v>19470234</v>
      </c>
    </row>
    <row r="109" spans="1:15" x14ac:dyDescent="0.2">
      <c r="A109">
        <v>108</v>
      </c>
      <c r="B109" t="s">
        <v>2499</v>
      </c>
      <c r="C109">
        <v>333391</v>
      </c>
      <c r="D109">
        <v>10</v>
      </c>
      <c r="E109">
        <v>3593</v>
      </c>
      <c r="G109" t="s">
        <v>2500</v>
      </c>
      <c r="H109" t="s">
        <v>2501</v>
      </c>
      <c r="I109" t="s">
        <v>2502</v>
      </c>
      <c r="K109">
        <v>116311</v>
      </c>
      <c r="L109">
        <v>1254</v>
      </c>
      <c r="M109">
        <v>1941032</v>
      </c>
      <c r="N109">
        <v>677173</v>
      </c>
      <c r="O109">
        <v>2866374</v>
      </c>
    </row>
    <row r="110" spans="1:15" x14ac:dyDescent="0.2">
      <c r="A110">
        <v>109</v>
      </c>
      <c r="B110" t="s">
        <v>33</v>
      </c>
      <c r="C110">
        <v>331952</v>
      </c>
      <c r="D110">
        <v>3988</v>
      </c>
      <c r="E110">
        <v>5233</v>
      </c>
      <c r="G110" t="s">
        <v>2503</v>
      </c>
      <c r="H110" t="s">
        <v>2504</v>
      </c>
      <c r="I110" t="s">
        <v>2505</v>
      </c>
      <c r="J110">
        <v>108</v>
      </c>
      <c r="K110">
        <v>229</v>
      </c>
      <c r="L110">
        <v>4</v>
      </c>
      <c r="M110">
        <v>160000000</v>
      </c>
      <c r="N110">
        <v>110461</v>
      </c>
      <c r="O110">
        <v>1448471400</v>
      </c>
    </row>
    <row r="111" spans="1:15" x14ac:dyDescent="0.2">
      <c r="A111">
        <v>110</v>
      </c>
      <c r="B111" t="s">
        <v>2506</v>
      </c>
      <c r="C111">
        <v>326633</v>
      </c>
      <c r="E111">
        <v>2790</v>
      </c>
      <c r="G111" t="s">
        <v>2507</v>
      </c>
      <c r="I111" t="s">
        <v>2508</v>
      </c>
      <c r="J111">
        <v>1</v>
      </c>
      <c r="K111">
        <v>133802</v>
      </c>
      <c r="L111">
        <v>1143</v>
      </c>
      <c r="M111">
        <v>2026898</v>
      </c>
      <c r="N111">
        <v>830300</v>
      </c>
      <c r="O111">
        <v>2441162</v>
      </c>
    </row>
    <row r="112" spans="1:15" x14ac:dyDescent="0.2">
      <c r="A112">
        <v>111</v>
      </c>
      <c r="B112" t="s">
        <v>2509</v>
      </c>
      <c r="C112">
        <v>297757</v>
      </c>
      <c r="E112">
        <v>1133</v>
      </c>
      <c r="G112" t="s">
        <v>2510</v>
      </c>
      <c r="I112" t="s">
        <v>2511</v>
      </c>
      <c r="K112">
        <v>463528</v>
      </c>
      <c r="L112">
        <v>1764</v>
      </c>
      <c r="M112">
        <v>4412567</v>
      </c>
      <c r="N112">
        <v>6869188</v>
      </c>
      <c r="O112">
        <v>642371</v>
      </c>
    </row>
    <row r="113" spans="1:15" x14ac:dyDescent="0.2">
      <c r="A113">
        <v>112</v>
      </c>
      <c r="B113" t="s">
        <v>2512</v>
      </c>
      <c r="C113">
        <v>283799</v>
      </c>
      <c r="D113">
        <v>28</v>
      </c>
      <c r="E113">
        <v>2790</v>
      </c>
      <c r="G113" t="s">
        <v>2513</v>
      </c>
      <c r="H113" t="s">
        <v>2514</v>
      </c>
      <c r="I113" t="s">
        <v>2515</v>
      </c>
      <c r="J113">
        <v>6</v>
      </c>
      <c r="K113">
        <v>451945</v>
      </c>
      <c r="L113">
        <v>4443</v>
      </c>
      <c r="M113">
        <v>2665879</v>
      </c>
      <c r="N113">
        <v>4245368</v>
      </c>
      <c r="O113">
        <v>627950</v>
      </c>
    </row>
    <row r="114" spans="1:15" x14ac:dyDescent="0.2">
      <c r="A114">
        <v>113</v>
      </c>
      <c r="B114" t="s">
        <v>2516</v>
      </c>
      <c r="C114">
        <v>271102</v>
      </c>
      <c r="D114">
        <v>2</v>
      </c>
      <c r="E114">
        <v>6881</v>
      </c>
      <c r="G114" t="s">
        <v>2517</v>
      </c>
      <c r="H114" t="s">
        <v>2518</v>
      </c>
      <c r="I114" t="s">
        <v>2519</v>
      </c>
      <c r="K114">
        <v>5978</v>
      </c>
      <c r="L114">
        <v>152</v>
      </c>
      <c r="M114">
        <v>230861</v>
      </c>
      <c r="N114">
        <v>5091</v>
      </c>
      <c r="O114">
        <v>45350148</v>
      </c>
    </row>
    <row r="115" spans="1:15" x14ac:dyDescent="0.2">
      <c r="A115">
        <v>114</v>
      </c>
      <c r="B115" t="s">
        <v>2520</v>
      </c>
      <c r="C115">
        <v>266283</v>
      </c>
      <c r="E115">
        <v>3155</v>
      </c>
      <c r="G115" t="s">
        <v>2521</v>
      </c>
      <c r="I115" t="s">
        <v>2293</v>
      </c>
      <c r="J115">
        <v>11</v>
      </c>
      <c r="K115">
        <v>1229</v>
      </c>
      <c r="L115">
        <v>15</v>
      </c>
      <c r="M115">
        <v>5441162</v>
      </c>
      <c r="N115">
        <v>25104</v>
      </c>
      <c r="O115">
        <v>216746934</v>
      </c>
    </row>
    <row r="116" spans="1:15" x14ac:dyDescent="0.2">
      <c r="A116">
        <v>115</v>
      </c>
      <c r="B116" t="s">
        <v>2522</v>
      </c>
      <c r="C116">
        <v>257893</v>
      </c>
      <c r="E116">
        <v>5606</v>
      </c>
      <c r="G116" t="s">
        <v>2523</v>
      </c>
      <c r="I116" t="s">
        <v>2524</v>
      </c>
      <c r="J116">
        <v>12</v>
      </c>
      <c r="K116">
        <v>16821</v>
      </c>
      <c r="L116">
        <v>366</v>
      </c>
      <c r="M116">
        <v>2525756</v>
      </c>
      <c r="N116">
        <v>164744</v>
      </c>
      <c r="O116">
        <v>15331428</v>
      </c>
    </row>
    <row r="117" spans="1:15" x14ac:dyDescent="0.2">
      <c r="A117">
        <v>116</v>
      </c>
      <c r="B117" t="s">
        <v>2525</v>
      </c>
      <c r="C117">
        <v>246833</v>
      </c>
      <c r="E117">
        <v>1637</v>
      </c>
      <c r="G117" t="s">
        <v>2526</v>
      </c>
      <c r="I117" t="s">
        <v>2527</v>
      </c>
      <c r="J117">
        <v>23</v>
      </c>
      <c r="K117">
        <v>7179</v>
      </c>
      <c r="L117">
        <v>48</v>
      </c>
      <c r="M117">
        <v>1377915</v>
      </c>
      <c r="N117">
        <v>40077</v>
      </c>
      <c r="O117">
        <v>34382084</v>
      </c>
    </row>
    <row r="118" spans="1:15" x14ac:dyDescent="0.2">
      <c r="A118">
        <v>117</v>
      </c>
      <c r="B118" t="s">
        <v>2528</v>
      </c>
      <c r="C118">
        <v>241044</v>
      </c>
      <c r="E118">
        <v>225</v>
      </c>
      <c r="G118" t="s">
        <v>2529</v>
      </c>
      <c r="I118" t="s">
        <v>2530</v>
      </c>
      <c r="K118">
        <v>541148</v>
      </c>
      <c r="L118">
        <v>505</v>
      </c>
      <c r="M118">
        <v>717784</v>
      </c>
      <c r="N118">
        <v>1611437</v>
      </c>
      <c r="O118">
        <v>445431</v>
      </c>
    </row>
    <row r="119" spans="1:15" x14ac:dyDescent="0.2">
      <c r="A119">
        <v>118</v>
      </c>
      <c r="B119" t="s">
        <v>2531</v>
      </c>
      <c r="C119">
        <v>230624</v>
      </c>
      <c r="E119">
        <v>2226</v>
      </c>
      <c r="G119" t="s">
        <v>2532</v>
      </c>
      <c r="I119" t="s">
        <v>2533</v>
      </c>
      <c r="J119">
        <v>11</v>
      </c>
      <c r="K119">
        <v>6970</v>
      </c>
      <c r="L119">
        <v>67</v>
      </c>
      <c r="M119">
        <v>1371127</v>
      </c>
      <c r="N119">
        <v>41437</v>
      </c>
      <c r="O119">
        <v>33089461</v>
      </c>
    </row>
    <row r="120" spans="1:15" x14ac:dyDescent="0.2">
      <c r="A120">
        <v>119</v>
      </c>
      <c r="B120" t="s">
        <v>2534</v>
      </c>
      <c r="C120">
        <v>224468</v>
      </c>
      <c r="E120">
        <v>1071</v>
      </c>
      <c r="G120" t="s">
        <v>2384</v>
      </c>
      <c r="H120" t="s">
        <v>2384</v>
      </c>
      <c r="I120" t="s">
        <v>2384</v>
      </c>
      <c r="J120">
        <v>8</v>
      </c>
      <c r="K120">
        <v>600042</v>
      </c>
      <c r="L120">
        <v>2863</v>
      </c>
      <c r="M120">
        <v>828928</v>
      </c>
      <c r="N120">
        <v>2215870</v>
      </c>
      <c r="O120">
        <v>374087</v>
      </c>
    </row>
    <row r="121" spans="1:15" x14ac:dyDescent="0.2">
      <c r="A121">
        <v>120</v>
      </c>
      <c r="B121" t="s">
        <v>2535</v>
      </c>
      <c r="C121">
        <v>216810</v>
      </c>
      <c r="D121">
        <v>30</v>
      </c>
      <c r="E121">
        <v>758</v>
      </c>
      <c r="G121" t="s">
        <v>2384</v>
      </c>
      <c r="H121" t="s">
        <v>2384</v>
      </c>
      <c r="I121" t="s">
        <v>2384</v>
      </c>
      <c r="K121">
        <v>28981</v>
      </c>
      <c r="L121">
        <v>101</v>
      </c>
      <c r="M121">
        <v>1233207</v>
      </c>
      <c r="N121">
        <v>164845</v>
      </c>
      <c r="O121">
        <v>7481023</v>
      </c>
    </row>
    <row r="122" spans="1:15" x14ac:dyDescent="0.2">
      <c r="A122">
        <v>121</v>
      </c>
      <c r="B122" t="s">
        <v>2536</v>
      </c>
      <c r="C122">
        <v>207355</v>
      </c>
      <c r="E122">
        <v>219</v>
      </c>
      <c r="G122" t="s">
        <v>2384</v>
      </c>
      <c r="H122" t="s">
        <v>2384</v>
      </c>
      <c r="I122" t="s">
        <v>2384</v>
      </c>
      <c r="J122">
        <v>2</v>
      </c>
      <c r="K122">
        <v>600345</v>
      </c>
      <c r="L122">
        <v>634</v>
      </c>
      <c r="M122">
        <v>1996384</v>
      </c>
      <c r="N122">
        <v>5780036</v>
      </c>
      <c r="O122">
        <v>345393</v>
      </c>
    </row>
    <row r="123" spans="1:15" x14ac:dyDescent="0.2">
      <c r="A123">
        <v>122</v>
      </c>
      <c r="B123" t="s">
        <v>2537</v>
      </c>
      <c r="C123">
        <v>206530</v>
      </c>
      <c r="E123">
        <v>2991</v>
      </c>
      <c r="G123" t="s">
        <v>2538</v>
      </c>
      <c r="I123" t="s">
        <v>2539</v>
      </c>
      <c r="J123">
        <v>131</v>
      </c>
      <c r="K123">
        <v>30696</v>
      </c>
      <c r="L123">
        <v>445</v>
      </c>
      <c r="M123">
        <v>1907195</v>
      </c>
      <c r="N123">
        <v>283460</v>
      </c>
      <c r="O123">
        <v>6728271</v>
      </c>
    </row>
    <row r="124" spans="1:15" x14ac:dyDescent="0.2">
      <c r="A124">
        <v>123</v>
      </c>
      <c r="B124" t="s">
        <v>2540</v>
      </c>
      <c r="C124">
        <v>206145</v>
      </c>
      <c r="D124">
        <v>5</v>
      </c>
      <c r="E124">
        <v>7834</v>
      </c>
      <c r="G124" t="s">
        <v>2541</v>
      </c>
      <c r="H124" t="s">
        <v>2542</v>
      </c>
      <c r="I124" t="s">
        <v>2543</v>
      </c>
      <c r="J124">
        <v>1124</v>
      </c>
      <c r="K124">
        <v>5058</v>
      </c>
      <c r="L124">
        <v>192</v>
      </c>
      <c r="M124">
        <v>1159844</v>
      </c>
      <c r="N124">
        <v>28459</v>
      </c>
      <c r="O124">
        <v>40754388</v>
      </c>
    </row>
    <row r="125" spans="1:15" x14ac:dyDescent="0.2">
      <c r="A125">
        <v>124</v>
      </c>
      <c r="B125" t="s">
        <v>2544</v>
      </c>
      <c r="C125">
        <v>201785</v>
      </c>
      <c r="E125">
        <v>4230</v>
      </c>
      <c r="G125" t="s">
        <v>2545</v>
      </c>
      <c r="I125" t="s">
        <v>2546</v>
      </c>
      <c r="J125">
        <v>8</v>
      </c>
      <c r="K125">
        <v>30805</v>
      </c>
      <c r="L125">
        <v>646</v>
      </c>
      <c r="M125">
        <v>2610114</v>
      </c>
      <c r="N125">
        <v>398467</v>
      </c>
      <c r="O125">
        <v>6550389</v>
      </c>
    </row>
    <row r="126" spans="1:15" x14ac:dyDescent="0.2">
      <c r="A126">
        <v>125</v>
      </c>
      <c r="B126" t="s">
        <v>2547</v>
      </c>
      <c r="C126">
        <v>197918</v>
      </c>
      <c r="E126">
        <v>995</v>
      </c>
      <c r="G126" t="s">
        <v>2384</v>
      </c>
      <c r="H126" t="s">
        <v>2384</v>
      </c>
      <c r="I126" t="s">
        <v>2384</v>
      </c>
      <c r="J126">
        <v>19</v>
      </c>
      <c r="K126">
        <v>495050</v>
      </c>
      <c r="L126">
        <v>2489</v>
      </c>
      <c r="M126">
        <v>938039</v>
      </c>
      <c r="N126">
        <v>2346306</v>
      </c>
      <c r="O126">
        <v>399794</v>
      </c>
    </row>
    <row r="127" spans="1:15" x14ac:dyDescent="0.2">
      <c r="A127">
        <v>126</v>
      </c>
      <c r="B127" t="s">
        <v>2548</v>
      </c>
      <c r="C127">
        <v>185618</v>
      </c>
      <c r="E127">
        <v>311</v>
      </c>
      <c r="G127" t="s">
        <v>2549</v>
      </c>
      <c r="I127" t="s">
        <v>2550</v>
      </c>
      <c r="J127">
        <v>25</v>
      </c>
      <c r="K127">
        <v>343111</v>
      </c>
      <c r="L127">
        <v>575</v>
      </c>
      <c r="M127">
        <v>2213831</v>
      </c>
      <c r="N127">
        <v>4092223</v>
      </c>
      <c r="O127">
        <v>540985</v>
      </c>
    </row>
    <row r="128" spans="1:15" x14ac:dyDescent="0.2">
      <c r="A128">
        <v>127</v>
      </c>
      <c r="B128" t="s">
        <v>2551</v>
      </c>
      <c r="C128">
        <v>185377</v>
      </c>
      <c r="E128">
        <v>4267</v>
      </c>
      <c r="G128" t="s">
        <v>2552</v>
      </c>
      <c r="I128" t="s">
        <v>2553</v>
      </c>
      <c r="J128">
        <v>8</v>
      </c>
      <c r="K128">
        <v>131792</v>
      </c>
      <c r="L128">
        <v>3034</v>
      </c>
      <c r="M128">
        <v>868696</v>
      </c>
      <c r="N128">
        <v>617592</v>
      </c>
      <c r="O128">
        <v>1406585</v>
      </c>
    </row>
    <row r="129" spans="1:15" x14ac:dyDescent="0.2">
      <c r="A129">
        <v>128</v>
      </c>
      <c r="B129" t="s">
        <v>2554</v>
      </c>
      <c r="C129">
        <v>171018</v>
      </c>
      <c r="E129">
        <v>1461</v>
      </c>
      <c r="G129" t="s">
        <v>2555</v>
      </c>
      <c r="I129" t="s">
        <v>2556</v>
      </c>
      <c r="J129">
        <v>2</v>
      </c>
      <c r="K129">
        <v>5279</v>
      </c>
      <c r="L129">
        <v>45</v>
      </c>
      <c r="M129">
        <v>2522382</v>
      </c>
      <c r="N129">
        <v>77862</v>
      </c>
      <c r="O129">
        <v>32395450</v>
      </c>
    </row>
    <row r="130" spans="1:15" x14ac:dyDescent="0.2">
      <c r="A130">
        <v>129</v>
      </c>
      <c r="B130" t="s">
        <v>2557</v>
      </c>
      <c r="C130">
        <v>169946</v>
      </c>
      <c r="E130">
        <v>4080</v>
      </c>
      <c r="G130" t="s">
        <v>2558</v>
      </c>
      <c r="I130" t="s">
        <v>2559</v>
      </c>
      <c r="K130">
        <v>64523</v>
      </c>
      <c r="L130">
        <v>1549</v>
      </c>
      <c r="M130">
        <v>1062663</v>
      </c>
      <c r="N130">
        <v>403460</v>
      </c>
      <c r="O130">
        <v>2633874</v>
      </c>
    </row>
    <row r="131" spans="1:15" x14ac:dyDescent="0.2">
      <c r="A131">
        <v>130</v>
      </c>
      <c r="B131" t="s">
        <v>2560</v>
      </c>
      <c r="C131">
        <v>169733</v>
      </c>
      <c r="E131">
        <v>3630</v>
      </c>
      <c r="G131" t="s">
        <v>2561</v>
      </c>
      <c r="I131" t="s">
        <v>2562</v>
      </c>
      <c r="J131">
        <v>3</v>
      </c>
      <c r="K131">
        <v>3505</v>
      </c>
      <c r="L131">
        <v>75</v>
      </c>
      <c r="M131">
        <v>3012408</v>
      </c>
      <c r="N131">
        <v>62198</v>
      </c>
      <c r="O131">
        <v>48432863</v>
      </c>
    </row>
    <row r="132" spans="1:15" x14ac:dyDescent="0.2">
      <c r="A132">
        <v>131</v>
      </c>
      <c r="B132" t="s">
        <v>2563</v>
      </c>
      <c r="C132">
        <v>151931</v>
      </c>
      <c r="E132">
        <v>3320</v>
      </c>
      <c r="G132" t="s">
        <v>2564</v>
      </c>
      <c r="I132" t="s">
        <v>2565</v>
      </c>
      <c r="K132">
        <v>50897</v>
      </c>
      <c r="L132">
        <v>1112</v>
      </c>
      <c r="M132">
        <v>1183986</v>
      </c>
      <c r="N132">
        <v>396633</v>
      </c>
      <c r="O132">
        <v>2985094</v>
      </c>
    </row>
    <row r="133" spans="1:15" x14ac:dyDescent="0.2">
      <c r="A133">
        <v>132</v>
      </c>
      <c r="B133" t="s">
        <v>2566</v>
      </c>
      <c r="C133">
        <v>138131</v>
      </c>
      <c r="D133">
        <v>11</v>
      </c>
      <c r="E133">
        <v>3056</v>
      </c>
      <c r="G133" t="s">
        <v>2567</v>
      </c>
      <c r="H133" t="s">
        <v>2355</v>
      </c>
      <c r="I133" t="s">
        <v>2568</v>
      </c>
      <c r="K133">
        <v>8046</v>
      </c>
      <c r="L133">
        <v>178</v>
      </c>
      <c r="M133">
        <v>3091420</v>
      </c>
      <c r="N133">
        <v>180062</v>
      </c>
      <c r="O133">
        <v>17168639</v>
      </c>
    </row>
    <row r="134" spans="1:15" x14ac:dyDescent="0.2">
      <c r="A134">
        <v>133</v>
      </c>
      <c r="B134" t="s">
        <v>2569</v>
      </c>
      <c r="C134">
        <v>132762</v>
      </c>
      <c r="E134">
        <v>1467</v>
      </c>
      <c r="G134" t="s">
        <v>2570</v>
      </c>
      <c r="I134" t="s">
        <v>2571</v>
      </c>
      <c r="K134">
        <v>9762</v>
      </c>
      <c r="L134">
        <v>108</v>
      </c>
      <c r="M134">
        <v>5882479</v>
      </c>
      <c r="N134">
        <v>432520</v>
      </c>
      <c r="O134">
        <v>13600464</v>
      </c>
    </row>
    <row r="135" spans="1:15" x14ac:dyDescent="0.2">
      <c r="A135">
        <v>134</v>
      </c>
      <c r="B135" t="s">
        <v>2572</v>
      </c>
      <c r="C135">
        <v>123993</v>
      </c>
      <c r="E135">
        <v>1965</v>
      </c>
      <c r="G135" t="s">
        <v>2573</v>
      </c>
      <c r="I135" t="s">
        <v>2574</v>
      </c>
      <c r="J135">
        <v>13</v>
      </c>
      <c r="K135">
        <v>4442</v>
      </c>
      <c r="L135">
        <v>70</v>
      </c>
      <c r="M135">
        <v>1751774</v>
      </c>
      <c r="N135">
        <v>62762</v>
      </c>
      <c r="O135">
        <v>27911548</v>
      </c>
    </row>
    <row r="136" spans="1:15" x14ac:dyDescent="0.2">
      <c r="A136">
        <v>135</v>
      </c>
      <c r="B136" t="s">
        <v>2575</v>
      </c>
      <c r="C136">
        <v>115857</v>
      </c>
      <c r="D136">
        <v>6</v>
      </c>
      <c r="E136">
        <v>809</v>
      </c>
      <c r="G136" t="s">
        <v>2576</v>
      </c>
      <c r="H136" t="s">
        <v>2420</v>
      </c>
      <c r="I136" t="s">
        <v>2577</v>
      </c>
      <c r="J136">
        <v>4</v>
      </c>
      <c r="K136">
        <v>260920</v>
      </c>
      <c r="L136">
        <v>1822</v>
      </c>
      <c r="M136">
        <v>2091176</v>
      </c>
      <c r="N136">
        <v>4709506</v>
      </c>
      <c r="O136">
        <v>444033</v>
      </c>
    </row>
    <row r="137" spans="1:15" x14ac:dyDescent="0.2">
      <c r="A137">
        <v>136</v>
      </c>
      <c r="B137" t="s">
        <v>2578</v>
      </c>
      <c r="C137">
        <v>104676</v>
      </c>
      <c r="E137">
        <v>1924</v>
      </c>
      <c r="G137" t="s">
        <v>2579</v>
      </c>
      <c r="I137" t="s">
        <v>2580</v>
      </c>
      <c r="K137">
        <v>2988</v>
      </c>
      <c r="L137">
        <v>55</v>
      </c>
      <c r="M137">
        <v>1499795</v>
      </c>
      <c r="N137">
        <v>42818</v>
      </c>
      <c r="O137">
        <v>35027343</v>
      </c>
    </row>
    <row r="138" spans="1:15" x14ac:dyDescent="0.2">
      <c r="A138">
        <v>137</v>
      </c>
      <c r="B138" t="s">
        <v>2581</v>
      </c>
      <c r="C138">
        <v>104416</v>
      </c>
      <c r="E138">
        <v>567</v>
      </c>
      <c r="G138" t="s">
        <v>2582</v>
      </c>
      <c r="I138" t="s">
        <v>2583</v>
      </c>
      <c r="K138">
        <v>362527</v>
      </c>
      <c r="L138">
        <v>1969</v>
      </c>
      <c r="M138">
        <v>780944</v>
      </c>
      <c r="N138">
        <v>2711395</v>
      </c>
      <c r="O138">
        <v>288023</v>
      </c>
    </row>
    <row r="139" spans="1:15" x14ac:dyDescent="0.2">
      <c r="A139">
        <v>138</v>
      </c>
      <c r="B139" t="s">
        <v>2584</v>
      </c>
      <c r="C139">
        <v>96389</v>
      </c>
      <c r="E139">
        <v>411</v>
      </c>
      <c r="G139" t="s">
        <v>2585</v>
      </c>
      <c r="I139" t="s">
        <v>2586</v>
      </c>
      <c r="J139">
        <v>2</v>
      </c>
      <c r="K139">
        <v>306806</v>
      </c>
      <c r="L139">
        <v>1308</v>
      </c>
      <c r="M139">
        <v>651257</v>
      </c>
      <c r="N139">
        <v>2072951</v>
      </c>
      <c r="O139">
        <v>314169</v>
      </c>
    </row>
    <row r="140" spans="1:15" x14ac:dyDescent="0.2">
      <c r="A140">
        <v>139</v>
      </c>
      <c r="B140" t="s">
        <v>2587</v>
      </c>
      <c r="C140">
        <v>96028</v>
      </c>
      <c r="E140">
        <v>207</v>
      </c>
      <c r="G140" t="s">
        <v>2588</v>
      </c>
      <c r="I140" t="s">
        <v>2589</v>
      </c>
      <c r="K140">
        <v>544182</v>
      </c>
      <c r="L140">
        <v>1173</v>
      </c>
      <c r="M140">
        <v>1252808</v>
      </c>
      <c r="N140">
        <v>7099551</v>
      </c>
      <c r="O140">
        <v>176463</v>
      </c>
    </row>
    <row r="141" spans="1:15" x14ac:dyDescent="0.2">
      <c r="A141">
        <v>140</v>
      </c>
      <c r="B141" t="s">
        <v>2590</v>
      </c>
      <c r="C141">
        <v>94204</v>
      </c>
      <c r="E141">
        <v>1455</v>
      </c>
      <c r="G141" t="s">
        <v>2591</v>
      </c>
      <c r="I141" t="s">
        <v>2592</v>
      </c>
      <c r="K141">
        <v>989</v>
      </c>
      <c r="L141">
        <v>15</v>
      </c>
      <c r="M141">
        <v>846704</v>
      </c>
      <c r="N141">
        <v>8890</v>
      </c>
      <c r="O141">
        <v>95240792</v>
      </c>
    </row>
    <row r="142" spans="1:15" x14ac:dyDescent="0.2">
      <c r="A142">
        <v>141</v>
      </c>
      <c r="B142" t="s">
        <v>2593</v>
      </c>
      <c r="C142">
        <v>88873</v>
      </c>
      <c r="E142">
        <v>1968</v>
      </c>
      <c r="G142" t="s">
        <v>2594</v>
      </c>
      <c r="I142" t="s">
        <v>2595</v>
      </c>
      <c r="K142">
        <v>5034</v>
      </c>
      <c r="L142">
        <v>111</v>
      </c>
      <c r="M142">
        <v>1146543</v>
      </c>
      <c r="N142">
        <v>64946</v>
      </c>
      <c r="O142">
        <v>17653671</v>
      </c>
    </row>
    <row r="143" spans="1:15" x14ac:dyDescent="0.2">
      <c r="A143">
        <v>142</v>
      </c>
      <c r="B143" t="s">
        <v>2596</v>
      </c>
      <c r="C143">
        <v>88086</v>
      </c>
      <c r="E143">
        <v>2685</v>
      </c>
      <c r="G143" t="s">
        <v>2597</v>
      </c>
      <c r="I143" t="s">
        <v>2598</v>
      </c>
      <c r="J143">
        <v>67</v>
      </c>
      <c r="K143">
        <v>4365</v>
      </c>
      <c r="L143">
        <v>133</v>
      </c>
      <c r="M143">
        <v>624784</v>
      </c>
      <c r="N143">
        <v>30959</v>
      </c>
      <c r="O143">
        <v>20180839</v>
      </c>
    </row>
    <row r="144" spans="1:15" x14ac:dyDescent="0.2">
      <c r="A144">
        <v>143</v>
      </c>
      <c r="B144" t="s">
        <v>2599</v>
      </c>
      <c r="C144">
        <v>87887</v>
      </c>
      <c r="E144">
        <v>830</v>
      </c>
      <c r="G144" t="s">
        <v>2600</v>
      </c>
      <c r="H144" t="s">
        <v>2601</v>
      </c>
      <c r="I144" t="s">
        <v>2602</v>
      </c>
      <c r="K144">
        <v>3168</v>
      </c>
      <c r="L144">
        <v>30</v>
      </c>
      <c r="M144">
        <v>1654651</v>
      </c>
      <c r="N144">
        <v>59644</v>
      </c>
      <c r="O144">
        <v>27742298</v>
      </c>
    </row>
    <row r="145" spans="1:15" x14ac:dyDescent="0.2">
      <c r="A145">
        <v>144</v>
      </c>
      <c r="B145" t="s">
        <v>2603</v>
      </c>
      <c r="C145">
        <v>81581</v>
      </c>
      <c r="E145">
        <v>1393</v>
      </c>
      <c r="G145" t="s">
        <v>2384</v>
      </c>
      <c r="H145" t="s">
        <v>2384</v>
      </c>
      <c r="I145" t="s">
        <v>2384</v>
      </c>
      <c r="K145">
        <v>136690</v>
      </c>
      <c r="L145">
        <v>2334</v>
      </c>
      <c r="M145">
        <v>239603</v>
      </c>
      <c r="N145">
        <v>401459</v>
      </c>
      <c r="O145">
        <v>596831</v>
      </c>
    </row>
    <row r="146" spans="1:15" x14ac:dyDescent="0.2">
      <c r="A146">
        <v>145</v>
      </c>
      <c r="B146" t="s">
        <v>2604</v>
      </c>
      <c r="C146">
        <v>77137</v>
      </c>
      <c r="E146">
        <v>649</v>
      </c>
      <c r="G146" t="s">
        <v>2384</v>
      </c>
      <c r="H146" t="s">
        <v>2384</v>
      </c>
      <c r="I146" t="s">
        <v>2384</v>
      </c>
      <c r="J146">
        <v>7</v>
      </c>
      <c r="K146">
        <v>271452</v>
      </c>
      <c r="L146">
        <v>2284</v>
      </c>
      <c r="O146">
        <v>284164</v>
      </c>
    </row>
    <row r="147" spans="1:15" x14ac:dyDescent="0.2">
      <c r="A147">
        <v>146</v>
      </c>
      <c r="B147" t="s">
        <v>2605</v>
      </c>
      <c r="C147">
        <v>76051</v>
      </c>
      <c r="E147">
        <v>314</v>
      </c>
      <c r="G147" t="s">
        <v>2606</v>
      </c>
      <c r="I147" t="s">
        <v>2607</v>
      </c>
      <c r="J147">
        <v>9</v>
      </c>
      <c r="K147">
        <v>261420</v>
      </c>
      <c r="L147">
        <v>1079</v>
      </c>
      <c r="M147">
        <v>98964</v>
      </c>
      <c r="N147">
        <v>340182</v>
      </c>
      <c r="O147">
        <v>290915</v>
      </c>
    </row>
    <row r="148" spans="1:15" x14ac:dyDescent="0.2">
      <c r="A148">
        <v>147</v>
      </c>
      <c r="B148" t="s">
        <v>2608</v>
      </c>
      <c r="C148">
        <v>73770</v>
      </c>
      <c r="E148">
        <v>1422</v>
      </c>
      <c r="G148" t="s">
        <v>2609</v>
      </c>
      <c r="I148" t="s">
        <v>2610</v>
      </c>
      <c r="K148">
        <v>62263</v>
      </c>
      <c r="L148">
        <v>1200</v>
      </c>
      <c r="M148">
        <v>1047886</v>
      </c>
      <c r="N148">
        <v>884429</v>
      </c>
      <c r="O148">
        <v>1184817</v>
      </c>
    </row>
    <row r="149" spans="1:15" x14ac:dyDescent="0.2">
      <c r="A149">
        <v>148</v>
      </c>
      <c r="B149" t="s">
        <v>2611</v>
      </c>
      <c r="C149">
        <v>71642</v>
      </c>
      <c r="D149">
        <v>15</v>
      </c>
      <c r="E149">
        <v>1285</v>
      </c>
      <c r="G149" t="s">
        <v>2612</v>
      </c>
      <c r="H149" t="s">
        <v>2613</v>
      </c>
      <c r="I149" t="s">
        <v>2614</v>
      </c>
      <c r="K149">
        <v>90224</v>
      </c>
      <c r="L149">
        <v>1618</v>
      </c>
      <c r="M149">
        <v>706507</v>
      </c>
      <c r="N149">
        <v>889757</v>
      </c>
      <c r="O149">
        <v>794045</v>
      </c>
    </row>
    <row r="150" spans="1:15" x14ac:dyDescent="0.2">
      <c r="A150">
        <v>149</v>
      </c>
      <c r="B150" t="s">
        <v>2615</v>
      </c>
      <c r="C150">
        <v>69048</v>
      </c>
      <c r="E150">
        <v>688</v>
      </c>
      <c r="G150" t="s">
        <v>2616</v>
      </c>
      <c r="I150" t="s">
        <v>2617</v>
      </c>
      <c r="J150">
        <v>6</v>
      </c>
      <c r="K150">
        <v>167515</v>
      </c>
      <c r="L150">
        <v>1669</v>
      </c>
      <c r="M150">
        <v>576016</v>
      </c>
      <c r="N150">
        <v>1397453</v>
      </c>
      <c r="O150">
        <v>412190</v>
      </c>
    </row>
    <row r="151" spans="1:15" x14ac:dyDescent="0.2">
      <c r="A151">
        <v>150</v>
      </c>
      <c r="B151" t="s">
        <v>2618</v>
      </c>
      <c r="C151">
        <v>68451</v>
      </c>
      <c r="E151">
        <v>878</v>
      </c>
      <c r="G151" t="s">
        <v>2619</v>
      </c>
      <c r="I151" t="s">
        <v>2620</v>
      </c>
      <c r="K151">
        <v>75265</v>
      </c>
      <c r="L151">
        <v>965</v>
      </c>
      <c r="M151">
        <v>666164</v>
      </c>
      <c r="N151">
        <v>732478</v>
      </c>
      <c r="O151">
        <v>909466</v>
      </c>
    </row>
    <row r="152" spans="1:15" x14ac:dyDescent="0.2">
      <c r="A152">
        <v>151</v>
      </c>
      <c r="B152" t="s">
        <v>2621</v>
      </c>
      <c r="C152">
        <v>67259</v>
      </c>
      <c r="E152">
        <v>1412</v>
      </c>
      <c r="G152" t="s">
        <v>2622</v>
      </c>
      <c r="I152" t="s">
        <v>2623</v>
      </c>
      <c r="K152">
        <v>2305</v>
      </c>
      <c r="L152">
        <v>48</v>
      </c>
      <c r="M152">
        <v>518111</v>
      </c>
      <c r="N152">
        <v>17757</v>
      </c>
      <c r="O152">
        <v>29178077</v>
      </c>
    </row>
    <row r="153" spans="1:15" x14ac:dyDescent="0.2">
      <c r="A153">
        <v>152</v>
      </c>
      <c r="B153" t="s">
        <v>2624</v>
      </c>
      <c r="C153">
        <v>63637</v>
      </c>
      <c r="E153">
        <v>4990</v>
      </c>
      <c r="G153" t="s">
        <v>2625</v>
      </c>
      <c r="I153" t="s">
        <v>2626</v>
      </c>
      <c r="K153">
        <v>1384</v>
      </c>
      <c r="L153">
        <v>108</v>
      </c>
      <c r="M153">
        <v>562941</v>
      </c>
      <c r="N153">
        <v>12240</v>
      </c>
      <c r="O153">
        <v>45992020</v>
      </c>
    </row>
    <row r="154" spans="1:15" x14ac:dyDescent="0.2">
      <c r="A154">
        <v>153</v>
      </c>
      <c r="B154" t="s">
        <v>2627</v>
      </c>
      <c r="C154">
        <v>63421</v>
      </c>
      <c r="D154">
        <v>1</v>
      </c>
      <c r="E154">
        <v>997</v>
      </c>
      <c r="G154" t="s">
        <v>2628</v>
      </c>
      <c r="H154" t="s">
        <v>2601</v>
      </c>
      <c r="I154" t="s">
        <v>2629</v>
      </c>
      <c r="K154">
        <v>12938</v>
      </c>
      <c r="L154">
        <v>203</v>
      </c>
      <c r="M154">
        <v>1008817</v>
      </c>
      <c r="N154">
        <v>205798</v>
      </c>
      <c r="O154">
        <v>4901981</v>
      </c>
    </row>
    <row r="155" spans="1:15" x14ac:dyDescent="0.2">
      <c r="A155">
        <v>154</v>
      </c>
      <c r="B155" t="s">
        <v>2630</v>
      </c>
      <c r="C155">
        <v>63078</v>
      </c>
      <c r="D155">
        <v>10</v>
      </c>
      <c r="E155">
        <v>412</v>
      </c>
      <c r="G155" t="s">
        <v>2631</v>
      </c>
      <c r="H155" t="s">
        <v>2433</v>
      </c>
      <c r="I155" t="s">
        <v>2632</v>
      </c>
      <c r="J155">
        <v>23</v>
      </c>
      <c r="K155">
        <v>111116</v>
      </c>
      <c r="L155">
        <v>726</v>
      </c>
      <c r="M155">
        <v>401622</v>
      </c>
      <c r="N155">
        <v>707482</v>
      </c>
      <c r="O155">
        <v>567678</v>
      </c>
    </row>
    <row r="156" spans="1:15" x14ac:dyDescent="0.2">
      <c r="A156">
        <v>155</v>
      </c>
      <c r="B156" t="s">
        <v>2633</v>
      </c>
      <c r="C156">
        <v>62503</v>
      </c>
      <c r="E156">
        <v>21</v>
      </c>
      <c r="G156" t="s">
        <v>2634</v>
      </c>
      <c r="I156" t="s">
        <v>2635</v>
      </c>
      <c r="K156">
        <v>79324</v>
      </c>
      <c r="L156">
        <v>27</v>
      </c>
      <c r="M156">
        <v>2303734</v>
      </c>
      <c r="N156">
        <v>2923739</v>
      </c>
      <c r="O156">
        <v>787941</v>
      </c>
    </row>
    <row r="157" spans="1:15" x14ac:dyDescent="0.2">
      <c r="A157">
        <v>156</v>
      </c>
      <c r="B157" t="s">
        <v>2636</v>
      </c>
      <c r="C157">
        <v>57404</v>
      </c>
      <c r="E157">
        <v>3163</v>
      </c>
      <c r="G157" t="s">
        <v>2637</v>
      </c>
      <c r="I157" t="s">
        <v>2113</v>
      </c>
      <c r="K157">
        <v>2964</v>
      </c>
      <c r="L157">
        <v>163</v>
      </c>
      <c r="M157">
        <v>146269</v>
      </c>
      <c r="N157">
        <v>7553</v>
      </c>
      <c r="O157">
        <v>19364809</v>
      </c>
    </row>
    <row r="158" spans="1:15" x14ac:dyDescent="0.2">
      <c r="A158">
        <v>157</v>
      </c>
      <c r="B158" t="s">
        <v>2638</v>
      </c>
      <c r="C158">
        <v>50639</v>
      </c>
      <c r="E158">
        <v>38</v>
      </c>
      <c r="G158" t="s">
        <v>2639</v>
      </c>
      <c r="I158" t="s">
        <v>2571</v>
      </c>
      <c r="K158">
        <v>4011</v>
      </c>
      <c r="L158">
        <v>3</v>
      </c>
      <c r="M158">
        <v>345742</v>
      </c>
      <c r="N158">
        <v>27386</v>
      </c>
      <c r="O158">
        <v>12624840</v>
      </c>
    </row>
    <row r="159" spans="1:15" x14ac:dyDescent="0.2">
      <c r="A159">
        <v>158</v>
      </c>
      <c r="B159" t="s">
        <v>2640</v>
      </c>
      <c r="C159">
        <v>50068</v>
      </c>
      <c r="E159">
        <v>171</v>
      </c>
      <c r="G159" t="s">
        <v>2641</v>
      </c>
      <c r="I159" t="s">
        <v>2642</v>
      </c>
      <c r="K159">
        <v>503570</v>
      </c>
      <c r="L159">
        <v>1720</v>
      </c>
      <c r="O159">
        <v>99426</v>
      </c>
    </row>
    <row r="160" spans="1:15" x14ac:dyDescent="0.2">
      <c r="A160">
        <v>159</v>
      </c>
      <c r="B160" t="s">
        <v>2643</v>
      </c>
      <c r="C160">
        <v>48973</v>
      </c>
      <c r="E160">
        <v>306</v>
      </c>
      <c r="G160" t="s">
        <v>2644</v>
      </c>
      <c r="I160" t="s">
        <v>2645</v>
      </c>
      <c r="K160">
        <v>21005</v>
      </c>
      <c r="L160">
        <v>131</v>
      </c>
      <c r="M160">
        <v>1620976</v>
      </c>
      <c r="N160">
        <v>695240</v>
      </c>
      <c r="O160">
        <v>2331533</v>
      </c>
    </row>
    <row r="161" spans="1:15" x14ac:dyDescent="0.2">
      <c r="A161">
        <v>160</v>
      </c>
      <c r="B161" t="s">
        <v>2646</v>
      </c>
      <c r="C161">
        <v>47219</v>
      </c>
      <c r="E161">
        <v>157</v>
      </c>
      <c r="G161" t="s">
        <v>2647</v>
      </c>
      <c r="I161" t="s">
        <v>2648</v>
      </c>
      <c r="J161">
        <v>14</v>
      </c>
      <c r="K161">
        <v>609568</v>
      </c>
      <c r="L161">
        <v>2027</v>
      </c>
      <c r="M161">
        <v>249838</v>
      </c>
      <c r="N161">
        <v>3225256</v>
      </c>
      <c r="O161">
        <v>77463</v>
      </c>
    </row>
    <row r="162" spans="1:15" x14ac:dyDescent="0.2">
      <c r="A162">
        <v>161</v>
      </c>
      <c r="B162" t="s">
        <v>2649</v>
      </c>
      <c r="C162">
        <v>46247</v>
      </c>
      <c r="E162">
        <v>668</v>
      </c>
      <c r="G162" t="s">
        <v>2650</v>
      </c>
      <c r="I162" t="s">
        <v>2651</v>
      </c>
      <c r="J162">
        <v>7</v>
      </c>
      <c r="K162">
        <v>4977</v>
      </c>
      <c r="L162">
        <v>72</v>
      </c>
      <c r="M162">
        <v>249149</v>
      </c>
      <c r="N162">
        <v>26813</v>
      </c>
      <c r="O162">
        <v>9292169</v>
      </c>
    </row>
    <row r="163" spans="1:15" x14ac:dyDescent="0.2">
      <c r="A163">
        <v>162</v>
      </c>
      <c r="B163" t="s">
        <v>2652</v>
      </c>
      <c r="C163">
        <v>45986</v>
      </c>
      <c r="E163">
        <v>295</v>
      </c>
      <c r="G163" t="s">
        <v>2653</v>
      </c>
      <c r="I163" t="s">
        <v>2654</v>
      </c>
      <c r="J163">
        <v>3</v>
      </c>
      <c r="K163">
        <v>277812</v>
      </c>
      <c r="L163">
        <v>1782</v>
      </c>
      <c r="M163">
        <v>496693</v>
      </c>
      <c r="N163">
        <v>3000640</v>
      </c>
      <c r="O163">
        <v>165529</v>
      </c>
    </row>
    <row r="164" spans="1:15" x14ac:dyDescent="0.2">
      <c r="A164">
        <v>163</v>
      </c>
      <c r="B164" t="s">
        <v>2655</v>
      </c>
      <c r="C164">
        <v>43641</v>
      </c>
      <c r="E164">
        <v>236</v>
      </c>
      <c r="G164" t="s">
        <v>2656</v>
      </c>
      <c r="I164" t="s">
        <v>2657</v>
      </c>
      <c r="J164">
        <v>2</v>
      </c>
      <c r="K164">
        <v>405552</v>
      </c>
      <c r="L164">
        <v>2193</v>
      </c>
      <c r="M164">
        <v>177885</v>
      </c>
      <c r="N164">
        <v>1653068</v>
      </c>
      <c r="O164">
        <v>107609</v>
      </c>
    </row>
    <row r="165" spans="1:15" x14ac:dyDescent="0.2">
      <c r="A165">
        <v>164</v>
      </c>
      <c r="B165" t="s">
        <v>2658</v>
      </c>
      <c r="C165">
        <v>41206</v>
      </c>
      <c r="E165">
        <v>187</v>
      </c>
      <c r="G165" t="s">
        <v>2384</v>
      </c>
      <c r="H165" t="s">
        <v>2384</v>
      </c>
      <c r="I165" t="s">
        <v>2384</v>
      </c>
      <c r="K165">
        <v>143947</v>
      </c>
      <c r="L165">
        <v>653</v>
      </c>
      <c r="M165">
        <v>176919</v>
      </c>
      <c r="N165">
        <v>618038</v>
      </c>
      <c r="O165">
        <v>286259</v>
      </c>
    </row>
    <row r="166" spans="1:15" x14ac:dyDescent="0.2">
      <c r="A166">
        <v>165</v>
      </c>
      <c r="B166" t="s">
        <v>2659</v>
      </c>
      <c r="C166">
        <v>41175</v>
      </c>
      <c r="E166">
        <v>1035</v>
      </c>
      <c r="G166" t="s">
        <v>2660</v>
      </c>
      <c r="I166" t="s">
        <v>2661</v>
      </c>
      <c r="K166">
        <v>32301</v>
      </c>
      <c r="L166">
        <v>812</v>
      </c>
      <c r="M166">
        <v>358675</v>
      </c>
      <c r="N166">
        <v>281374</v>
      </c>
      <c r="O166">
        <v>1274727</v>
      </c>
    </row>
    <row r="167" spans="1:15" x14ac:dyDescent="0.2">
      <c r="A167">
        <v>166</v>
      </c>
      <c r="B167" t="s">
        <v>2662</v>
      </c>
      <c r="C167">
        <v>40656</v>
      </c>
      <c r="E167">
        <v>845</v>
      </c>
      <c r="G167" t="s">
        <v>2384</v>
      </c>
      <c r="H167" t="s">
        <v>2384</v>
      </c>
      <c r="I167" t="s">
        <v>2384</v>
      </c>
      <c r="J167">
        <v>7</v>
      </c>
      <c r="K167">
        <v>642</v>
      </c>
      <c r="L167">
        <v>13</v>
      </c>
      <c r="O167">
        <v>63298550</v>
      </c>
    </row>
    <row r="168" spans="1:15" x14ac:dyDescent="0.2">
      <c r="A168">
        <v>167</v>
      </c>
      <c r="B168" t="s">
        <v>2663</v>
      </c>
      <c r="C168">
        <v>39332</v>
      </c>
      <c r="D168">
        <v>1</v>
      </c>
      <c r="E168">
        <v>290</v>
      </c>
      <c r="G168" t="s">
        <v>2664</v>
      </c>
      <c r="I168" t="s">
        <v>2602</v>
      </c>
      <c r="K168">
        <v>4531</v>
      </c>
      <c r="L168">
        <v>33</v>
      </c>
      <c r="M168">
        <v>801930</v>
      </c>
      <c r="N168">
        <v>92379</v>
      </c>
      <c r="O168">
        <v>8680837</v>
      </c>
    </row>
    <row r="169" spans="1:15" x14ac:dyDescent="0.2">
      <c r="A169">
        <v>168</v>
      </c>
      <c r="B169" t="s">
        <v>2665</v>
      </c>
      <c r="C169">
        <v>38153</v>
      </c>
      <c r="E169">
        <v>464</v>
      </c>
      <c r="G169" t="s">
        <v>2666</v>
      </c>
      <c r="I169" t="s">
        <v>2667</v>
      </c>
      <c r="J169">
        <v>8</v>
      </c>
      <c r="K169">
        <v>2752</v>
      </c>
      <c r="L169">
        <v>33</v>
      </c>
      <c r="M169">
        <v>660107</v>
      </c>
      <c r="N169">
        <v>47607</v>
      </c>
      <c r="O169">
        <v>13865691</v>
      </c>
    </row>
    <row r="170" spans="1:15" x14ac:dyDescent="0.2">
      <c r="A170">
        <v>169</v>
      </c>
      <c r="B170" t="s">
        <v>2668</v>
      </c>
      <c r="C170">
        <v>38008</v>
      </c>
      <c r="E170">
        <v>116</v>
      </c>
      <c r="G170" t="s">
        <v>2384</v>
      </c>
      <c r="H170" t="s">
        <v>2384</v>
      </c>
      <c r="I170" t="s">
        <v>2384</v>
      </c>
      <c r="K170">
        <v>443335</v>
      </c>
      <c r="L170">
        <v>1353</v>
      </c>
      <c r="M170">
        <v>150753</v>
      </c>
      <c r="N170">
        <v>1758422</v>
      </c>
      <c r="O170">
        <v>85732</v>
      </c>
    </row>
    <row r="171" spans="1:15" x14ac:dyDescent="0.2">
      <c r="A171">
        <v>170</v>
      </c>
      <c r="B171" t="s">
        <v>2669</v>
      </c>
      <c r="C171">
        <v>37491</v>
      </c>
      <c r="E171">
        <v>833</v>
      </c>
      <c r="G171" t="s">
        <v>2670</v>
      </c>
      <c r="I171" t="s">
        <v>2671</v>
      </c>
      <c r="J171">
        <v>1</v>
      </c>
      <c r="K171">
        <v>93607</v>
      </c>
      <c r="L171">
        <v>2080</v>
      </c>
      <c r="M171">
        <v>257839</v>
      </c>
      <c r="N171">
        <v>643767</v>
      </c>
      <c r="O171">
        <v>400516</v>
      </c>
    </row>
    <row r="172" spans="1:15" x14ac:dyDescent="0.2">
      <c r="A172">
        <v>171</v>
      </c>
      <c r="B172" t="s">
        <v>2672</v>
      </c>
      <c r="C172">
        <v>34658</v>
      </c>
      <c r="E172">
        <v>28</v>
      </c>
      <c r="G172" t="s">
        <v>2384</v>
      </c>
      <c r="H172" t="s">
        <v>2384</v>
      </c>
      <c r="I172" t="s">
        <v>2384</v>
      </c>
      <c r="J172">
        <v>5</v>
      </c>
      <c r="K172">
        <v>703959</v>
      </c>
      <c r="L172">
        <v>569</v>
      </c>
      <c r="M172">
        <v>778000</v>
      </c>
      <c r="N172">
        <v>15802409</v>
      </c>
      <c r="O172">
        <v>49233</v>
      </c>
    </row>
    <row r="173" spans="1:15" x14ac:dyDescent="0.2">
      <c r="A173">
        <v>172</v>
      </c>
      <c r="B173" t="s">
        <v>2673</v>
      </c>
      <c r="C173">
        <v>34490</v>
      </c>
      <c r="E173">
        <v>706</v>
      </c>
      <c r="G173" t="s">
        <v>2674</v>
      </c>
      <c r="I173" t="s">
        <v>2675</v>
      </c>
      <c r="K173">
        <v>15852</v>
      </c>
      <c r="L173">
        <v>324</v>
      </c>
      <c r="M173">
        <v>431221</v>
      </c>
      <c r="N173">
        <v>198199</v>
      </c>
      <c r="O173">
        <v>2175699</v>
      </c>
    </row>
    <row r="174" spans="1:15" x14ac:dyDescent="0.2">
      <c r="A174">
        <v>173</v>
      </c>
      <c r="B174" t="s">
        <v>2676</v>
      </c>
      <c r="C174">
        <v>33862</v>
      </c>
      <c r="E174">
        <v>860</v>
      </c>
      <c r="G174" t="s">
        <v>2677</v>
      </c>
      <c r="I174" t="s">
        <v>2678</v>
      </c>
      <c r="K174">
        <v>2899</v>
      </c>
      <c r="L174">
        <v>74</v>
      </c>
      <c r="M174">
        <v>132422</v>
      </c>
      <c r="N174">
        <v>11337</v>
      </c>
      <c r="O174">
        <v>11680283</v>
      </c>
    </row>
    <row r="175" spans="1:15" x14ac:dyDescent="0.2">
      <c r="A175">
        <v>174</v>
      </c>
      <c r="B175" t="s">
        <v>2679</v>
      </c>
      <c r="C175">
        <v>32760</v>
      </c>
      <c r="E175">
        <v>742</v>
      </c>
      <c r="G175" t="s">
        <v>2680</v>
      </c>
      <c r="I175" t="s">
        <v>2681</v>
      </c>
      <c r="K175">
        <v>1526</v>
      </c>
      <c r="L175">
        <v>35</v>
      </c>
      <c r="M175">
        <v>778271</v>
      </c>
      <c r="N175">
        <v>36243</v>
      </c>
      <c r="O175">
        <v>21473764</v>
      </c>
    </row>
    <row r="176" spans="1:15" x14ac:dyDescent="0.2">
      <c r="A176">
        <v>175</v>
      </c>
      <c r="B176" t="s">
        <v>2682</v>
      </c>
      <c r="C176">
        <v>31359</v>
      </c>
      <c r="E176">
        <v>36</v>
      </c>
      <c r="G176" t="s">
        <v>2683</v>
      </c>
      <c r="I176" t="s">
        <v>2684</v>
      </c>
      <c r="J176">
        <v>1</v>
      </c>
      <c r="K176">
        <v>466118</v>
      </c>
      <c r="L176">
        <v>535</v>
      </c>
      <c r="M176">
        <v>222773</v>
      </c>
      <c r="N176">
        <v>3311280</v>
      </c>
      <c r="O176">
        <v>67277</v>
      </c>
    </row>
    <row r="177" spans="1:15" x14ac:dyDescent="0.2">
      <c r="A177">
        <v>176</v>
      </c>
      <c r="B177" t="s">
        <v>2685</v>
      </c>
      <c r="C177">
        <v>29550</v>
      </c>
      <c r="E177">
        <v>404</v>
      </c>
      <c r="G177" t="s">
        <v>2686</v>
      </c>
      <c r="I177" t="s">
        <v>2687</v>
      </c>
      <c r="K177">
        <v>159632</v>
      </c>
      <c r="L177">
        <v>2182</v>
      </c>
      <c r="M177">
        <v>210983</v>
      </c>
      <c r="N177">
        <v>1139752</v>
      </c>
      <c r="O177">
        <v>185113</v>
      </c>
    </row>
    <row r="178" spans="1:15" x14ac:dyDescent="0.2">
      <c r="A178">
        <v>177</v>
      </c>
      <c r="B178" t="s">
        <v>2688</v>
      </c>
      <c r="C178">
        <v>27980</v>
      </c>
      <c r="E178">
        <v>163</v>
      </c>
      <c r="G178" t="s">
        <v>2689</v>
      </c>
      <c r="I178" t="s">
        <v>2690</v>
      </c>
      <c r="J178">
        <v>5</v>
      </c>
      <c r="K178">
        <v>2189</v>
      </c>
      <c r="L178">
        <v>13</v>
      </c>
      <c r="M178">
        <v>604310</v>
      </c>
      <c r="N178">
        <v>47268</v>
      </c>
      <c r="O178">
        <v>12784726</v>
      </c>
    </row>
    <row r="179" spans="1:15" x14ac:dyDescent="0.2">
      <c r="A179">
        <v>178</v>
      </c>
      <c r="B179" t="s">
        <v>2691</v>
      </c>
      <c r="C179">
        <v>27286</v>
      </c>
      <c r="E179">
        <v>1361</v>
      </c>
      <c r="G179" t="s">
        <v>2692</v>
      </c>
      <c r="I179" t="s">
        <v>2693</v>
      </c>
      <c r="K179">
        <v>1620</v>
      </c>
      <c r="L179">
        <v>81</v>
      </c>
      <c r="M179">
        <v>400466</v>
      </c>
      <c r="N179">
        <v>23778</v>
      </c>
      <c r="O179">
        <v>16841795</v>
      </c>
    </row>
    <row r="180" spans="1:15" x14ac:dyDescent="0.2">
      <c r="A180">
        <v>179</v>
      </c>
      <c r="B180" t="s">
        <v>2694</v>
      </c>
      <c r="C180">
        <v>25375</v>
      </c>
      <c r="E180">
        <v>386</v>
      </c>
      <c r="G180" t="s">
        <v>2695</v>
      </c>
      <c r="I180" t="s">
        <v>2696</v>
      </c>
      <c r="K180">
        <v>4377</v>
      </c>
      <c r="L180">
        <v>67</v>
      </c>
      <c r="M180">
        <v>347815</v>
      </c>
      <c r="N180">
        <v>59991</v>
      </c>
      <c r="O180">
        <v>5797805</v>
      </c>
    </row>
    <row r="181" spans="1:15" x14ac:dyDescent="0.2">
      <c r="A181">
        <v>180</v>
      </c>
      <c r="B181" t="s">
        <v>2697</v>
      </c>
      <c r="C181">
        <v>24575</v>
      </c>
      <c r="E181">
        <v>153</v>
      </c>
      <c r="G181" t="s">
        <v>2384</v>
      </c>
      <c r="H181" t="s">
        <v>2384</v>
      </c>
      <c r="I181" t="s">
        <v>2384</v>
      </c>
      <c r="J181">
        <v>1</v>
      </c>
      <c r="K181">
        <v>34077</v>
      </c>
      <c r="L181">
        <v>212</v>
      </c>
      <c r="O181">
        <v>721159</v>
      </c>
    </row>
    <row r="182" spans="1:15" x14ac:dyDescent="0.2">
      <c r="A182">
        <v>181</v>
      </c>
      <c r="B182" t="s">
        <v>2698</v>
      </c>
      <c r="C182">
        <v>23354</v>
      </c>
      <c r="E182">
        <v>138</v>
      </c>
      <c r="G182" t="s">
        <v>2699</v>
      </c>
      <c r="I182" t="s">
        <v>2700</v>
      </c>
      <c r="K182">
        <v>17054</v>
      </c>
      <c r="L182">
        <v>101</v>
      </c>
      <c r="M182">
        <v>278529</v>
      </c>
      <c r="N182">
        <v>203391</v>
      </c>
      <c r="O182">
        <v>1369429</v>
      </c>
    </row>
    <row r="183" spans="1:15" x14ac:dyDescent="0.2">
      <c r="A183">
        <v>182</v>
      </c>
      <c r="B183" t="s">
        <v>2701</v>
      </c>
      <c r="C183">
        <v>22203</v>
      </c>
      <c r="E183">
        <v>55</v>
      </c>
      <c r="G183" t="s">
        <v>2384</v>
      </c>
      <c r="H183" t="s">
        <v>2384</v>
      </c>
      <c r="I183" t="s">
        <v>2384</v>
      </c>
      <c r="J183">
        <v>1</v>
      </c>
      <c r="K183">
        <v>188979</v>
      </c>
      <c r="L183">
        <v>468</v>
      </c>
      <c r="M183">
        <v>21923</v>
      </c>
      <c r="N183">
        <v>186596</v>
      </c>
      <c r="O183">
        <v>117489</v>
      </c>
    </row>
    <row r="184" spans="1:15" x14ac:dyDescent="0.2">
      <c r="A184">
        <v>183</v>
      </c>
      <c r="B184" t="s">
        <v>2702</v>
      </c>
      <c r="C184">
        <v>22167</v>
      </c>
      <c r="E184">
        <v>119</v>
      </c>
      <c r="G184" t="s">
        <v>2703</v>
      </c>
      <c r="I184" t="s">
        <v>2704</v>
      </c>
      <c r="J184">
        <v>4</v>
      </c>
      <c r="K184">
        <v>650345</v>
      </c>
      <c r="L184">
        <v>3491</v>
      </c>
      <c r="M184">
        <v>157634</v>
      </c>
      <c r="N184">
        <v>4624732</v>
      </c>
      <c r="O184">
        <v>34085</v>
      </c>
    </row>
    <row r="185" spans="1:15" x14ac:dyDescent="0.2">
      <c r="A185">
        <v>184</v>
      </c>
      <c r="B185" t="s">
        <v>2705</v>
      </c>
      <c r="C185">
        <v>21631</v>
      </c>
      <c r="E185">
        <v>387</v>
      </c>
      <c r="G185" t="s">
        <v>2706</v>
      </c>
      <c r="I185" t="s">
        <v>2707</v>
      </c>
      <c r="K185">
        <v>979</v>
      </c>
      <c r="L185">
        <v>18</v>
      </c>
      <c r="M185">
        <v>248995</v>
      </c>
      <c r="N185">
        <v>11265</v>
      </c>
      <c r="O185">
        <v>22102838</v>
      </c>
    </row>
    <row r="186" spans="1:15" x14ac:dyDescent="0.2">
      <c r="A186">
        <v>185</v>
      </c>
      <c r="B186" t="s">
        <v>2708</v>
      </c>
      <c r="C186">
        <v>20984</v>
      </c>
      <c r="E186">
        <v>87</v>
      </c>
      <c r="G186" t="s">
        <v>2709</v>
      </c>
      <c r="I186" t="s">
        <v>2710</v>
      </c>
      <c r="K186">
        <v>546643</v>
      </c>
      <c r="L186">
        <v>2266</v>
      </c>
      <c r="M186">
        <v>112457</v>
      </c>
      <c r="N186">
        <v>2929559</v>
      </c>
      <c r="O186">
        <v>38387</v>
      </c>
    </row>
    <row r="187" spans="1:15" x14ac:dyDescent="0.2">
      <c r="A187">
        <v>186</v>
      </c>
      <c r="B187" t="s">
        <v>2711</v>
      </c>
      <c r="C187">
        <v>20207</v>
      </c>
      <c r="E187">
        <v>110</v>
      </c>
      <c r="G187" t="s">
        <v>2712</v>
      </c>
      <c r="I187" t="s">
        <v>2713</v>
      </c>
      <c r="K187">
        <v>599543</v>
      </c>
      <c r="L187">
        <v>3264</v>
      </c>
      <c r="M187">
        <v>534283</v>
      </c>
      <c r="N187">
        <v>15852213</v>
      </c>
      <c r="O187">
        <v>33704</v>
      </c>
    </row>
    <row r="188" spans="1:15" x14ac:dyDescent="0.2">
      <c r="A188">
        <v>187</v>
      </c>
      <c r="B188" t="s">
        <v>2714</v>
      </c>
      <c r="C188">
        <v>19613</v>
      </c>
      <c r="E188">
        <v>237</v>
      </c>
      <c r="G188" t="s">
        <v>2715</v>
      </c>
      <c r="I188" t="s">
        <v>2716</v>
      </c>
      <c r="J188">
        <v>4</v>
      </c>
      <c r="K188">
        <v>172840</v>
      </c>
      <c r="L188">
        <v>2089</v>
      </c>
      <c r="M188">
        <v>182981</v>
      </c>
      <c r="N188">
        <v>1612523</v>
      </c>
      <c r="O188">
        <v>113475</v>
      </c>
    </row>
    <row r="189" spans="1:15" x14ac:dyDescent="0.2">
      <c r="A189">
        <v>188</v>
      </c>
      <c r="B189" t="s">
        <v>2717</v>
      </c>
      <c r="C189">
        <v>18519</v>
      </c>
      <c r="E189">
        <v>152</v>
      </c>
      <c r="G189" t="s">
        <v>2718</v>
      </c>
      <c r="I189" t="s">
        <v>2719</v>
      </c>
      <c r="K189">
        <v>298988</v>
      </c>
      <c r="L189">
        <v>2454</v>
      </c>
      <c r="M189">
        <v>1019654</v>
      </c>
      <c r="N189">
        <v>16462229</v>
      </c>
      <c r="O189">
        <v>61939</v>
      </c>
    </row>
    <row r="190" spans="1:15" x14ac:dyDescent="0.2">
      <c r="A190">
        <v>189</v>
      </c>
      <c r="B190" t="s">
        <v>2720</v>
      </c>
      <c r="C190">
        <v>18491</v>
      </c>
      <c r="E190">
        <v>225</v>
      </c>
      <c r="G190" t="s">
        <v>2721</v>
      </c>
      <c r="I190" t="s">
        <v>2722</v>
      </c>
      <c r="K190">
        <v>2728</v>
      </c>
      <c r="L190">
        <v>33</v>
      </c>
      <c r="O190">
        <v>6779100</v>
      </c>
    </row>
    <row r="191" spans="1:15" x14ac:dyDescent="0.2">
      <c r="A191">
        <v>190</v>
      </c>
      <c r="B191" t="s">
        <v>2723</v>
      </c>
      <c r="C191">
        <v>18350</v>
      </c>
      <c r="E191">
        <v>138</v>
      </c>
      <c r="G191" t="s">
        <v>2724</v>
      </c>
      <c r="I191" t="s">
        <v>2725</v>
      </c>
      <c r="J191">
        <v>1</v>
      </c>
      <c r="K191">
        <v>1579</v>
      </c>
      <c r="L191">
        <v>12</v>
      </c>
      <c r="M191">
        <v>410280</v>
      </c>
      <c r="N191">
        <v>35313</v>
      </c>
      <c r="O191">
        <v>11618511</v>
      </c>
    </row>
    <row r="192" spans="1:15" x14ac:dyDescent="0.2">
      <c r="A192">
        <v>191</v>
      </c>
      <c r="B192" t="s">
        <v>2726</v>
      </c>
      <c r="C192">
        <v>17786</v>
      </c>
      <c r="E192">
        <v>125</v>
      </c>
      <c r="G192" t="s">
        <v>2727</v>
      </c>
      <c r="I192" t="s">
        <v>2623</v>
      </c>
      <c r="K192">
        <v>1786</v>
      </c>
      <c r="L192">
        <v>13</v>
      </c>
      <c r="O192">
        <v>9957464</v>
      </c>
    </row>
    <row r="193" spans="1:15" x14ac:dyDescent="0.2">
      <c r="A193">
        <v>192</v>
      </c>
      <c r="B193" t="s">
        <v>2728</v>
      </c>
      <c r="C193">
        <v>17183</v>
      </c>
      <c r="E193">
        <v>183</v>
      </c>
      <c r="G193" t="s">
        <v>2729</v>
      </c>
      <c r="I193" t="s">
        <v>2405</v>
      </c>
      <c r="J193">
        <v>5</v>
      </c>
      <c r="K193">
        <v>11481</v>
      </c>
      <c r="L193">
        <v>122</v>
      </c>
      <c r="M193">
        <v>365697</v>
      </c>
      <c r="N193">
        <v>244342</v>
      </c>
      <c r="O193">
        <v>1496662</v>
      </c>
    </row>
    <row r="194" spans="1:15" x14ac:dyDescent="0.2">
      <c r="A194">
        <v>193</v>
      </c>
      <c r="B194" t="s">
        <v>2730</v>
      </c>
      <c r="C194">
        <v>16182</v>
      </c>
      <c r="E194">
        <v>12</v>
      </c>
      <c r="G194" t="s">
        <v>2731</v>
      </c>
      <c r="I194" t="s">
        <v>2732</v>
      </c>
      <c r="K194">
        <v>150182</v>
      </c>
      <c r="L194">
        <v>111</v>
      </c>
      <c r="M194">
        <v>535009</v>
      </c>
      <c r="N194">
        <v>4965327</v>
      </c>
      <c r="O194">
        <v>107749</v>
      </c>
    </row>
    <row r="195" spans="1:15" x14ac:dyDescent="0.2">
      <c r="A195">
        <v>194</v>
      </c>
      <c r="B195" t="s">
        <v>2733</v>
      </c>
      <c r="C195">
        <v>15967</v>
      </c>
      <c r="E195">
        <v>29</v>
      </c>
      <c r="G195" t="s">
        <v>2734</v>
      </c>
      <c r="I195" t="s">
        <v>2735</v>
      </c>
      <c r="J195">
        <v>4</v>
      </c>
      <c r="K195">
        <v>78951</v>
      </c>
      <c r="L195">
        <v>143</v>
      </c>
      <c r="M195">
        <v>187397</v>
      </c>
      <c r="N195">
        <v>926612</v>
      </c>
      <c r="O195">
        <v>202239</v>
      </c>
    </row>
    <row r="196" spans="1:15" x14ac:dyDescent="0.2">
      <c r="A196">
        <v>195</v>
      </c>
      <c r="B196" t="s">
        <v>2736</v>
      </c>
      <c r="C196">
        <v>15760</v>
      </c>
      <c r="E196">
        <v>74</v>
      </c>
      <c r="G196" t="s">
        <v>2737</v>
      </c>
      <c r="I196" t="s">
        <v>2738</v>
      </c>
      <c r="K196">
        <v>217848</v>
      </c>
      <c r="L196">
        <v>1023</v>
      </c>
      <c r="M196">
        <v>229344</v>
      </c>
      <c r="N196">
        <v>3170187</v>
      </c>
      <c r="O196">
        <v>72344</v>
      </c>
    </row>
    <row r="197" spans="1:15" x14ac:dyDescent="0.2">
      <c r="A197">
        <v>196</v>
      </c>
      <c r="B197" t="s">
        <v>2739</v>
      </c>
      <c r="C197">
        <v>15690</v>
      </c>
      <c r="E197">
        <v>189</v>
      </c>
      <c r="G197" t="s">
        <v>2740</v>
      </c>
      <c r="I197" t="s">
        <v>2741</v>
      </c>
      <c r="K197">
        <v>15441</v>
      </c>
      <c r="L197">
        <v>186</v>
      </c>
      <c r="M197">
        <v>305941</v>
      </c>
      <c r="N197">
        <v>301094</v>
      </c>
      <c r="O197">
        <v>1016097</v>
      </c>
    </row>
    <row r="198" spans="1:15" x14ac:dyDescent="0.2">
      <c r="A198">
        <v>197</v>
      </c>
      <c r="B198" t="s">
        <v>2742</v>
      </c>
      <c r="C198">
        <v>15541</v>
      </c>
      <c r="E198">
        <v>17</v>
      </c>
      <c r="G198" t="s">
        <v>2743</v>
      </c>
      <c r="I198" t="s">
        <v>2744</v>
      </c>
      <c r="J198">
        <v>22</v>
      </c>
      <c r="K198">
        <v>258771</v>
      </c>
      <c r="L198">
        <v>283</v>
      </c>
      <c r="O198">
        <v>60057</v>
      </c>
    </row>
    <row r="199" spans="1:15" x14ac:dyDescent="0.2">
      <c r="A199">
        <v>198</v>
      </c>
      <c r="B199" t="s">
        <v>2745</v>
      </c>
      <c r="C199">
        <v>15540</v>
      </c>
      <c r="D199">
        <v>31</v>
      </c>
      <c r="E199">
        <v>63</v>
      </c>
      <c r="G199" t="s">
        <v>2746</v>
      </c>
      <c r="H199" t="s">
        <v>2542</v>
      </c>
      <c r="I199" t="s">
        <v>2747</v>
      </c>
      <c r="J199">
        <v>4</v>
      </c>
      <c r="K199">
        <v>390619</v>
      </c>
      <c r="L199">
        <v>1584</v>
      </c>
      <c r="M199">
        <v>78646</v>
      </c>
      <c r="N199">
        <v>1976875</v>
      </c>
      <c r="O199">
        <v>39783</v>
      </c>
    </row>
    <row r="200" spans="1:15" x14ac:dyDescent="0.2">
      <c r="A200">
        <v>199</v>
      </c>
      <c r="B200" t="s">
        <v>2748</v>
      </c>
      <c r="C200">
        <v>15311</v>
      </c>
      <c r="E200">
        <v>113</v>
      </c>
      <c r="G200" t="s">
        <v>2749</v>
      </c>
      <c r="I200" t="s">
        <v>2750</v>
      </c>
      <c r="J200">
        <v>2</v>
      </c>
      <c r="K200">
        <v>3052</v>
      </c>
      <c r="L200">
        <v>23</v>
      </c>
      <c r="M200">
        <v>81294</v>
      </c>
      <c r="N200">
        <v>16205</v>
      </c>
      <c r="O200">
        <v>5016678</v>
      </c>
    </row>
    <row r="201" spans="1:15" x14ac:dyDescent="0.2">
      <c r="A201">
        <v>200</v>
      </c>
      <c r="B201" t="s">
        <v>2751</v>
      </c>
      <c r="C201">
        <v>12586</v>
      </c>
      <c r="E201">
        <v>372</v>
      </c>
      <c r="G201" t="s">
        <v>2752</v>
      </c>
      <c r="I201" t="s">
        <v>2753</v>
      </c>
      <c r="K201">
        <v>4919</v>
      </c>
      <c r="L201">
        <v>145</v>
      </c>
      <c r="M201">
        <v>155686</v>
      </c>
      <c r="N201">
        <v>60851</v>
      </c>
      <c r="O201">
        <v>2558482</v>
      </c>
    </row>
    <row r="202" spans="1:15" x14ac:dyDescent="0.2">
      <c r="A202">
        <v>201</v>
      </c>
      <c r="B202" t="s">
        <v>2754</v>
      </c>
      <c r="C202">
        <v>12058</v>
      </c>
      <c r="E202">
        <v>63</v>
      </c>
      <c r="G202" t="s">
        <v>2755</v>
      </c>
      <c r="I202" t="s">
        <v>2756</v>
      </c>
      <c r="J202">
        <v>7</v>
      </c>
      <c r="K202">
        <v>303499</v>
      </c>
      <c r="L202">
        <v>1586</v>
      </c>
      <c r="M202">
        <v>112382</v>
      </c>
      <c r="N202">
        <v>2828643</v>
      </c>
      <c r="O202">
        <v>39730</v>
      </c>
    </row>
    <row r="203" spans="1:15" x14ac:dyDescent="0.2">
      <c r="A203">
        <v>202</v>
      </c>
      <c r="B203" t="s">
        <v>2757</v>
      </c>
      <c r="C203">
        <v>11971</v>
      </c>
      <c r="E203">
        <v>21</v>
      </c>
      <c r="G203" t="s">
        <v>2758</v>
      </c>
      <c r="I203" t="s">
        <v>2759</v>
      </c>
      <c r="J203">
        <v>4</v>
      </c>
      <c r="K203">
        <v>210117</v>
      </c>
      <c r="L203">
        <v>369</v>
      </c>
      <c r="M203">
        <v>164926</v>
      </c>
      <c r="N203">
        <v>2894810</v>
      </c>
      <c r="O203">
        <v>56973</v>
      </c>
    </row>
    <row r="204" spans="1:15" x14ac:dyDescent="0.2">
      <c r="A204">
        <v>203</v>
      </c>
      <c r="B204" t="s">
        <v>2760</v>
      </c>
      <c r="C204">
        <v>11952</v>
      </c>
      <c r="E204">
        <v>14</v>
      </c>
      <c r="G204" t="s">
        <v>2761</v>
      </c>
      <c r="I204" t="s">
        <v>2762</v>
      </c>
      <c r="K204">
        <v>37137</v>
      </c>
      <c r="L204">
        <v>44</v>
      </c>
      <c r="M204">
        <v>24976</v>
      </c>
      <c r="N204">
        <v>77606</v>
      </c>
      <c r="O204">
        <v>321832</v>
      </c>
    </row>
    <row r="205" spans="1:15" x14ac:dyDescent="0.2">
      <c r="A205">
        <v>204</v>
      </c>
      <c r="B205" t="s">
        <v>2763</v>
      </c>
      <c r="C205">
        <v>11945</v>
      </c>
      <c r="E205">
        <v>2159</v>
      </c>
      <c r="G205" t="s">
        <v>2764</v>
      </c>
      <c r="I205" t="s">
        <v>2765</v>
      </c>
      <c r="J205">
        <v>23</v>
      </c>
      <c r="K205">
        <v>383</v>
      </c>
      <c r="L205">
        <v>69</v>
      </c>
      <c r="M205">
        <v>329592</v>
      </c>
      <c r="N205">
        <v>10579</v>
      </c>
      <c r="O205">
        <v>31154867</v>
      </c>
    </row>
    <row r="206" spans="1:15" x14ac:dyDescent="0.2">
      <c r="A206">
        <v>205</v>
      </c>
      <c r="B206" t="s">
        <v>2766</v>
      </c>
      <c r="C206">
        <v>11426</v>
      </c>
      <c r="E206">
        <v>36</v>
      </c>
      <c r="G206" t="s">
        <v>2767</v>
      </c>
      <c r="I206" t="s">
        <v>2768</v>
      </c>
      <c r="K206">
        <v>428791</v>
      </c>
      <c r="L206">
        <v>1351</v>
      </c>
      <c r="M206">
        <v>30126</v>
      </c>
      <c r="N206">
        <v>1130559</v>
      </c>
      <c r="O206">
        <v>26647</v>
      </c>
    </row>
    <row r="207" spans="1:15" x14ac:dyDescent="0.2">
      <c r="A207">
        <v>206</v>
      </c>
      <c r="B207" t="s">
        <v>2769</v>
      </c>
      <c r="C207">
        <v>10931</v>
      </c>
      <c r="E207">
        <v>89</v>
      </c>
      <c r="G207" t="s">
        <v>2770</v>
      </c>
      <c r="I207" t="s">
        <v>2113</v>
      </c>
      <c r="K207">
        <v>248624</v>
      </c>
      <c r="L207">
        <v>2024</v>
      </c>
      <c r="M207">
        <v>62056</v>
      </c>
      <c r="N207">
        <v>1411454</v>
      </c>
      <c r="O207">
        <v>43966</v>
      </c>
    </row>
    <row r="208" spans="1:15" x14ac:dyDescent="0.2">
      <c r="A208">
        <v>207</v>
      </c>
      <c r="B208" t="s">
        <v>2771</v>
      </c>
      <c r="C208">
        <v>10189</v>
      </c>
      <c r="E208">
        <v>103</v>
      </c>
      <c r="G208" t="s">
        <v>2772</v>
      </c>
      <c r="I208" t="s">
        <v>2188</v>
      </c>
      <c r="K208">
        <v>2782</v>
      </c>
      <c r="L208">
        <v>28</v>
      </c>
      <c r="M208">
        <v>23693</v>
      </c>
      <c r="N208">
        <v>6470</v>
      </c>
      <c r="O208">
        <v>3662244</v>
      </c>
    </row>
    <row r="209" spans="1:15" x14ac:dyDescent="0.2">
      <c r="A209">
        <v>208</v>
      </c>
      <c r="B209" t="s">
        <v>2773</v>
      </c>
      <c r="C209">
        <v>9931</v>
      </c>
      <c r="E209">
        <v>312</v>
      </c>
      <c r="G209" t="s">
        <v>2774</v>
      </c>
      <c r="I209" t="s">
        <v>2775</v>
      </c>
      <c r="J209">
        <v>1</v>
      </c>
      <c r="K209">
        <v>381</v>
      </c>
      <c r="L209">
        <v>12</v>
      </c>
      <c r="M209">
        <v>254538</v>
      </c>
      <c r="N209">
        <v>9759</v>
      </c>
      <c r="O209">
        <v>26083660</v>
      </c>
    </row>
    <row r="210" spans="1:15" x14ac:dyDescent="0.2">
      <c r="A210">
        <v>209</v>
      </c>
      <c r="B210" t="s">
        <v>2776</v>
      </c>
      <c r="C210">
        <v>9106</v>
      </c>
      <c r="E210">
        <v>146</v>
      </c>
      <c r="G210" t="s">
        <v>2777</v>
      </c>
      <c r="I210" t="s">
        <v>2778</v>
      </c>
      <c r="J210">
        <v>1</v>
      </c>
      <c r="K210">
        <v>91509</v>
      </c>
      <c r="L210">
        <v>1467</v>
      </c>
      <c r="M210">
        <v>18901</v>
      </c>
      <c r="N210">
        <v>189943</v>
      </c>
      <c r="O210">
        <v>99509</v>
      </c>
    </row>
    <row r="211" spans="1:15" x14ac:dyDescent="0.2">
      <c r="A211">
        <v>210</v>
      </c>
      <c r="B211" t="s">
        <v>2779</v>
      </c>
      <c r="C211">
        <v>8965</v>
      </c>
      <c r="E211">
        <v>161</v>
      </c>
      <c r="G211" t="s">
        <v>2780</v>
      </c>
      <c r="I211" t="s">
        <v>2716</v>
      </c>
      <c r="K211">
        <v>9880</v>
      </c>
      <c r="L211">
        <v>177</v>
      </c>
      <c r="O211">
        <v>907419</v>
      </c>
    </row>
    <row r="212" spans="1:15" x14ac:dyDescent="0.2">
      <c r="A212">
        <v>211</v>
      </c>
      <c r="B212" t="s">
        <v>2781</v>
      </c>
      <c r="C212">
        <v>8848</v>
      </c>
      <c r="E212">
        <v>176</v>
      </c>
      <c r="G212" t="s">
        <v>2782</v>
      </c>
      <c r="I212" t="s">
        <v>2783</v>
      </c>
      <c r="J212">
        <v>6</v>
      </c>
      <c r="K212">
        <v>4288</v>
      </c>
      <c r="L212">
        <v>85</v>
      </c>
      <c r="M212">
        <v>145231</v>
      </c>
      <c r="N212">
        <v>70385</v>
      </c>
      <c r="O212">
        <v>2063367</v>
      </c>
    </row>
    <row r="213" spans="1:15" x14ac:dyDescent="0.2">
      <c r="A213">
        <v>212</v>
      </c>
      <c r="B213" t="s">
        <v>2784</v>
      </c>
      <c r="C213">
        <v>8022</v>
      </c>
      <c r="E213">
        <v>294</v>
      </c>
      <c r="G213" t="s">
        <v>2785</v>
      </c>
      <c r="I213" t="s">
        <v>2738</v>
      </c>
      <c r="J213">
        <v>2</v>
      </c>
      <c r="K213">
        <v>1512</v>
      </c>
      <c r="L213">
        <v>55</v>
      </c>
      <c r="M213">
        <v>139824</v>
      </c>
      <c r="N213">
        <v>26356</v>
      </c>
      <c r="O213">
        <v>5305117</v>
      </c>
    </row>
    <row r="214" spans="1:15" x14ac:dyDescent="0.2">
      <c r="A214">
        <v>213</v>
      </c>
      <c r="B214" t="s">
        <v>2786</v>
      </c>
      <c r="C214">
        <v>7759</v>
      </c>
      <c r="E214">
        <v>126</v>
      </c>
      <c r="G214" t="s">
        <v>2384</v>
      </c>
      <c r="H214" t="s">
        <v>2384</v>
      </c>
      <c r="I214" t="s">
        <v>2384</v>
      </c>
      <c r="K214">
        <v>934</v>
      </c>
      <c r="L214">
        <v>15</v>
      </c>
      <c r="M214">
        <v>259958</v>
      </c>
      <c r="N214">
        <v>31296</v>
      </c>
      <c r="O214">
        <v>8306436</v>
      </c>
    </row>
    <row r="215" spans="1:15" x14ac:dyDescent="0.2">
      <c r="A215">
        <v>214</v>
      </c>
      <c r="B215" t="s">
        <v>2787</v>
      </c>
      <c r="C215">
        <v>7646</v>
      </c>
      <c r="E215">
        <v>194</v>
      </c>
      <c r="G215" t="s">
        <v>2788</v>
      </c>
      <c r="I215" t="s">
        <v>2789</v>
      </c>
      <c r="K215">
        <v>439</v>
      </c>
      <c r="L215">
        <v>11</v>
      </c>
      <c r="M215">
        <v>191341</v>
      </c>
      <c r="N215">
        <v>10988</v>
      </c>
      <c r="O215">
        <v>17413580</v>
      </c>
    </row>
    <row r="216" spans="1:15" x14ac:dyDescent="0.2">
      <c r="A216">
        <v>215</v>
      </c>
      <c r="B216" t="s">
        <v>2790</v>
      </c>
      <c r="C216">
        <v>7305</v>
      </c>
      <c r="E216">
        <v>64</v>
      </c>
      <c r="G216" t="s">
        <v>2384</v>
      </c>
      <c r="H216" t="s">
        <v>2384</v>
      </c>
      <c r="I216" t="s">
        <v>2384</v>
      </c>
      <c r="K216">
        <v>238757</v>
      </c>
      <c r="L216">
        <v>2092</v>
      </c>
      <c r="M216">
        <v>107339</v>
      </c>
      <c r="N216">
        <v>3508269</v>
      </c>
      <c r="O216">
        <v>30596</v>
      </c>
    </row>
    <row r="217" spans="1:15" x14ac:dyDescent="0.2">
      <c r="A217">
        <v>216</v>
      </c>
      <c r="B217" t="s">
        <v>2791</v>
      </c>
      <c r="C217">
        <v>7112</v>
      </c>
      <c r="E217">
        <v>115</v>
      </c>
      <c r="G217" t="s">
        <v>2792</v>
      </c>
      <c r="I217" t="s">
        <v>2793</v>
      </c>
      <c r="K217">
        <v>63756</v>
      </c>
      <c r="L217">
        <v>1031</v>
      </c>
      <c r="M217">
        <v>100856</v>
      </c>
      <c r="N217">
        <v>904125</v>
      </c>
      <c r="O217">
        <v>111551</v>
      </c>
    </row>
    <row r="218" spans="1:15" x14ac:dyDescent="0.2">
      <c r="A218">
        <v>217</v>
      </c>
      <c r="B218" t="s">
        <v>2794</v>
      </c>
      <c r="C218">
        <v>6552</v>
      </c>
      <c r="E218">
        <v>46</v>
      </c>
      <c r="G218" t="s">
        <v>2795</v>
      </c>
      <c r="I218" t="s">
        <v>2719</v>
      </c>
      <c r="K218">
        <v>121624</v>
      </c>
      <c r="L218">
        <v>854</v>
      </c>
      <c r="M218">
        <v>124861</v>
      </c>
      <c r="N218">
        <v>2317778</v>
      </c>
      <c r="O218">
        <v>53871</v>
      </c>
    </row>
    <row r="219" spans="1:15" x14ac:dyDescent="0.2">
      <c r="A219">
        <v>218</v>
      </c>
      <c r="B219" t="s">
        <v>2796</v>
      </c>
      <c r="C219">
        <v>6446</v>
      </c>
      <c r="E219">
        <v>36</v>
      </c>
      <c r="G219" t="s">
        <v>2797</v>
      </c>
      <c r="I219" t="s">
        <v>2716</v>
      </c>
      <c r="J219">
        <v>4</v>
      </c>
      <c r="K219">
        <v>162200</v>
      </c>
      <c r="L219">
        <v>906</v>
      </c>
      <c r="M219">
        <v>550241</v>
      </c>
      <c r="N219">
        <v>13845676</v>
      </c>
      <c r="O219">
        <v>39741</v>
      </c>
    </row>
    <row r="220" spans="1:15" x14ac:dyDescent="0.2">
      <c r="A220">
        <v>219</v>
      </c>
      <c r="B220" t="s">
        <v>2798</v>
      </c>
      <c r="C220">
        <v>6389</v>
      </c>
      <c r="E220">
        <v>1</v>
      </c>
      <c r="G220" t="s">
        <v>2799</v>
      </c>
      <c r="I220" t="s">
        <v>2800</v>
      </c>
      <c r="K220">
        <v>363610</v>
      </c>
      <c r="L220">
        <v>57</v>
      </c>
      <c r="M220">
        <v>19690</v>
      </c>
      <c r="N220">
        <v>1120596</v>
      </c>
      <c r="O220">
        <v>17571</v>
      </c>
    </row>
    <row r="221" spans="1:15" x14ac:dyDescent="0.2">
      <c r="A221">
        <v>220</v>
      </c>
      <c r="B221" t="s">
        <v>2801</v>
      </c>
      <c r="C221">
        <v>6278</v>
      </c>
      <c r="E221">
        <v>77</v>
      </c>
      <c r="G221" t="s">
        <v>2802</v>
      </c>
      <c r="I221" t="s">
        <v>2188</v>
      </c>
      <c r="K221">
        <v>27574</v>
      </c>
      <c r="L221">
        <v>338</v>
      </c>
      <c r="M221">
        <v>29036</v>
      </c>
      <c r="N221">
        <v>127530</v>
      </c>
      <c r="O221">
        <v>227679</v>
      </c>
    </row>
    <row r="222" spans="1:15" x14ac:dyDescent="0.2">
      <c r="A222">
        <v>221</v>
      </c>
      <c r="B222" t="s">
        <v>2803</v>
      </c>
      <c r="C222">
        <v>5785</v>
      </c>
      <c r="E222">
        <v>7</v>
      </c>
      <c r="G222" t="s">
        <v>2804</v>
      </c>
      <c r="I222" t="s">
        <v>2805</v>
      </c>
      <c r="J222">
        <v>1</v>
      </c>
      <c r="K222">
        <v>317282</v>
      </c>
      <c r="L222">
        <v>384</v>
      </c>
      <c r="M222">
        <v>67025</v>
      </c>
      <c r="N222">
        <v>3676027</v>
      </c>
      <c r="O222">
        <v>18233</v>
      </c>
    </row>
    <row r="223" spans="1:15" x14ac:dyDescent="0.2">
      <c r="A223">
        <v>222</v>
      </c>
      <c r="B223" t="s">
        <v>2806</v>
      </c>
      <c r="C223">
        <v>5348</v>
      </c>
      <c r="E223">
        <v>6</v>
      </c>
      <c r="G223" t="s">
        <v>2384</v>
      </c>
      <c r="H223" t="s">
        <v>2384</v>
      </c>
      <c r="I223" t="s">
        <v>2384</v>
      </c>
      <c r="K223">
        <v>537758</v>
      </c>
      <c r="L223">
        <v>603</v>
      </c>
      <c r="M223">
        <v>78646</v>
      </c>
      <c r="N223">
        <v>7908095</v>
      </c>
      <c r="O223">
        <v>9945</v>
      </c>
    </row>
    <row r="224" spans="1:15" x14ac:dyDescent="0.2">
      <c r="A224">
        <v>223</v>
      </c>
      <c r="B224" t="s">
        <v>2807</v>
      </c>
      <c r="C224">
        <v>4621</v>
      </c>
      <c r="E224">
        <v>1</v>
      </c>
      <c r="G224" t="s">
        <v>2808</v>
      </c>
      <c r="I224" t="s">
        <v>2809</v>
      </c>
      <c r="K224">
        <v>423828</v>
      </c>
      <c r="L224">
        <v>92</v>
      </c>
      <c r="M224">
        <v>20509</v>
      </c>
      <c r="N224">
        <v>1881042</v>
      </c>
      <c r="O224">
        <v>10903</v>
      </c>
    </row>
    <row r="225" spans="1:15" x14ac:dyDescent="0.2">
      <c r="A225">
        <v>224</v>
      </c>
      <c r="B225" t="s">
        <v>2810</v>
      </c>
      <c r="C225">
        <v>3904</v>
      </c>
      <c r="E225">
        <v>12</v>
      </c>
      <c r="G225" t="s">
        <v>2811</v>
      </c>
      <c r="I225" t="s">
        <v>2738</v>
      </c>
      <c r="J225">
        <v>4</v>
      </c>
      <c r="K225">
        <v>256336</v>
      </c>
      <c r="L225">
        <v>788</v>
      </c>
      <c r="M225">
        <v>51382</v>
      </c>
      <c r="N225">
        <v>3373736</v>
      </c>
      <c r="O225">
        <v>15230</v>
      </c>
    </row>
    <row r="226" spans="1:15" x14ac:dyDescent="0.2">
      <c r="A226">
        <v>225</v>
      </c>
      <c r="B226" t="s">
        <v>2812</v>
      </c>
      <c r="C226">
        <v>3430</v>
      </c>
      <c r="E226">
        <v>13</v>
      </c>
      <c r="G226" t="s">
        <v>2813</v>
      </c>
      <c r="I226" t="s">
        <v>2814</v>
      </c>
      <c r="J226">
        <v>3</v>
      </c>
      <c r="K226">
        <v>27792</v>
      </c>
      <c r="L226">
        <v>105</v>
      </c>
      <c r="O226">
        <v>123419</v>
      </c>
    </row>
    <row r="227" spans="1:15" x14ac:dyDescent="0.2">
      <c r="A227">
        <v>226</v>
      </c>
      <c r="B227" t="s">
        <v>2815</v>
      </c>
      <c r="C227">
        <v>3282</v>
      </c>
      <c r="E227">
        <v>1</v>
      </c>
      <c r="G227" t="s">
        <v>2816</v>
      </c>
      <c r="I227" t="s">
        <v>2817</v>
      </c>
      <c r="J227">
        <v>1</v>
      </c>
      <c r="K227">
        <v>569891</v>
      </c>
      <c r="L227">
        <v>174</v>
      </c>
      <c r="M227">
        <v>25242</v>
      </c>
      <c r="N227">
        <v>4383053</v>
      </c>
      <c r="O227">
        <v>5759</v>
      </c>
    </row>
    <row r="228" spans="1:15" x14ac:dyDescent="0.2">
      <c r="A228">
        <v>227</v>
      </c>
      <c r="B228" t="s">
        <v>2818</v>
      </c>
      <c r="C228">
        <v>2805</v>
      </c>
      <c r="I228" t="s">
        <v>2819</v>
      </c>
      <c r="K228">
        <v>232471</v>
      </c>
      <c r="O228">
        <v>12066</v>
      </c>
    </row>
    <row r="229" spans="1:15" x14ac:dyDescent="0.2">
      <c r="A229">
        <v>228</v>
      </c>
      <c r="B229" t="s">
        <v>2820</v>
      </c>
      <c r="C229">
        <v>1930</v>
      </c>
      <c r="G229" t="s">
        <v>2821</v>
      </c>
      <c r="I229" t="s">
        <v>2188</v>
      </c>
      <c r="K229">
        <v>545352</v>
      </c>
      <c r="M229">
        <v>8632</v>
      </c>
      <c r="N229">
        <v>2439107</v>
      </c>
      <c r="O229">
        <v>3539</v>
      </c>
    </row>
    <row r="230" spans="1:15" x14ac:dyDescent="0.2">
      <c r="A230">
        <v>229</v>
      </c>
      <c r="B230" t="s">
        <v>2822</v>
      </c>
      <c r="C230">
        <v>1806</v>
      </c>
      <c r="G230" t="s">
        <v>2823</v>
      </c>
      <c r="I230" t="s">
        <v>2824</v>
      </c>
      <c r="K230">
        <v>295339</v>
      </c>
      <c r="O230">
        <v>6115</v>
      </c>
    </row>
    <row r="231" spans="1:15" x14ac:dyDescent="0.2">
      <c r="A231">
        <v>230</v>
      </c>
      <c r="B231" t="s">
        <v>2825</v>
      </c>
      <c r="C231">
        <v>1403</v>
      </c>
      <c r="E231">
        <v>8</v>
      </c>
      <c r="G231" t="s">
        <v>2826</v>
      </c>
      <c r="I231" t="s">
        <v>2827</v>
      </c>
      <c r="K231">
        <v>282578</v>
      </c>
      <c r="L231">
        <v>1611</v>
      </c>
      <c r="M231">
        <v>17762</v>
      </c>
      <c r="N231">
        <v>3577442</v>
      </c>
      <c r="O231">
        <v>4965</v>
      </c>
    </row>
    <row r="232" spans="1:15" x14ac:dyDescent="0.2">
      <c r="A232">
        <v>231</v>
      </c>
      <c r="B232" t="s">
        <v>2828</v>
      </c>
      <c r="C232">
        <v>813</v>
      </c>
      <c r="D232">
        <v>3</v>
      </c>
      <c r="E232">
        <v>6</v>
      </c>
      <c r="G232" t="s">
        <v>2829</v>
      </c>
      <c r="I232" t="s">
        <v>2556</v>
      </c>
      <c r="K232">
        <v>1218</v>
      </c>
      <c r="L232">
        <v>9</v>
      </c>
      <c r="M232">
        <v>7850</v>
      </c>
      <c r="N232">
        <v>11760</v>
      </c>
      <c r="O232">
        <v>667490</v>
      </c>
    </row>
    <row r="233" spans="1:15" x14ac:dyDescent="0.2">
      <c r="A233">
        <v>232</v>
      </c>
      <c r="B233" t="s">
        <v>2830</v>
      </c>
      <c r="C233">
        <v>761</v>
      </c>
      <c r="E233">
        <v>7</v>
      </c>
      <c r="G233" t="s">
        <v>2831</v>
      </c>
      <c r="I233" t="s">
        <v>2832</v>
      </c>
      <c r="K233">
        <v>69295</v>
      </c>
      <c r="L233">
        <v>637</v>
      </c>
      <c r="M233">
        <v>20508</v>
      </c>
      <c r="N233">
        <v>1867419</v>
      </c>
      <c r="O233">
        <v>10982</v>
      </c>
    </row>
    <row r="234" spans="1:15" x14ac:dyDescent="0.2">
      <c r="A234">
        <v>233</v>
      </c>
      <c r="B234" t="s">
        <v>21</v>
      </c>
      <c r="C234">
        <v>721</v>
      </c>
      <c r="E234">
        <v>15</v>
      </c>
      <c r="G234" t="s">
        <v>2833</v>
      </c>
      <c r="I234" t="s">
        <v>2188</v>
      </c>
      <c r="J234">
        <v>0</v>
      </c>
    </row>
    <row r="235" spans="1:15" x14ac:dyDescent="0.2">
      <c r="A235">
        <v>234</v>
      </c>
      <c r="B235" t="s">
        <v>2834</v>
      </c>
      <c r="C235">
        <v>712</v>
      </c>
      <c r="E235">
        <v>13</v>
      </c>
      <c r="G235" t="s">
        <v>2835</v>
      </c>
      <c r="I235" t="s">
        <v>2188</v>
      </c>
    </row>
    <row r="236" spans="1:15" x14ac:dyDescent="0.2">
      <c r="A236">
        <v>235</v>
      </c>
      <c r="B236" t="s">
        <v>2836</v>
      </c>
      <c r="C236">
        <v>164</v>
      </c>
      <c r="D236">
        <v>8</v>
      </c>
      <c r="G236" t="s">
        <v>2837</v>
      </c>
      <c r="I236" t="s">
        <v>2838</v>
      </c>
      <c r="K236">
        <v>101110</v>
      </c>
      <c r="O236">
        <v>1622</v>
      </c>
    </row>
    <row r="237" spans="1:15" x14ac:dyDescent="0.2">
      <c r="A237">
        <v>236</v>
      </c>
      <c r="B237" t="s">
        <v>2839</v>
      </c>
      <c r="C237">
        <v>29</v>
      </c>
      <c r="G237" t="s">
        <v>2840</v>
      </c>
      <c r="I237" t="s">
        <v>2188</v>
      </c>
      <c r="K237">
        <v>36295</v>
      </c>
      <c r="O237">
        <v>799</v>
      </c>
    </row>
    <row r="238" spans="1:15" x14ac:dyDescent="0.2">
      <c r="A238">
        <v>237</v>
      </c>
      <c r="B238" t="s">
        <v>2841</v>
      </c>
      <c r="C238">
        <v>10</v>
      </c>
      <c r="E238">
        <v>1</v>
      </c>
      <c r="G238" t="s">
        <v>2113</v>
      </c>
      <c r="I238" t="s">
        <v>2188</v>
      </c>
      <c r="K238">
        <v>16</v>
      </c>
      <c r="L238">
        <v>2</v>
      </c>
      <c r="O238">
        <v>626161</v>
      </c>
    </row>
    <row r="239" spans="1:15" x14ac:dyDescent="0.2">
      <c r="A239">
        <v>238</v>
      </c>
      <c r="B239" t="s">
        <v>2842</v>
      </c>
      <c r="C239">
        <v>9</v>
      </c>
      <c r="E239">
        <v>2</v>
      </c>
      <c r="G239" t="s">
        <v>2602</v>
      </c>
      <c r="I239" t="s">
        <v>2188</v>
      </c>
    </row>
    <row r="247" spans="11:12" x14ac:dyDescent="0.2">
      <c r="K247">
        <v>83342</v>
      </c>
      <c r="L247">
        <v>852.6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w F A A B Q S w M E F A A C A A g A E 1 i F 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E 1 i F 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N Y h V W G E O V 7 J g I A A F s G A A A T A B w A R m 9 y b X V s Y X M v U 2 V j d G l v b j E u b S C i G A A o o B Q A A A A A A A A A A A A A A A A A A A A A A A A A A A C 1 V F u K 2 z A U / Q 9 k D 8 L 5 S c C 1 4 9 D p R 0 s / i k P p Q N s M i W E o w x A U + 9 o W I 0 t G j 7 g h B L q H b q B r 6 V K 6 k k p 2 m R m j m D 6 G 6 s f W O b q 6 T x 0 J q S K c o U 3 3 j V 6 N R + O R L L G A D E 2 8 V a r 4 D s S P L 1 + X k E J l f m 8 g I + r W Q 6 8 R B T U e I b M 2 X I s U D H I N u + A K F z C 1 P z F n C p i S U 6 9 U q p Y v w x B Y 0 J A 7 U p s b c M B F E d p d + J 5 I t e X 5 N g G q C 7 3 N C a 2 k 3 S / m i 4 U 3 m / m d j y V W + M K 4 6 H w d L 0 4 3 F r n 9 x U 6 8 u M S s M C E n h x p s c A n e U Q g S g Z n M u a h i T n X F L C m n 7 V X + 8 e i t a m C E F Z 6 P l C G Q g s / q 5 K N 7 f G G I S 6 Z e P A + s X c s k R F F w z i + J M M X j w i F i L J U D X g m e 6 a 7 m 7 7 i W 7 n V r y I M e e J q N R 4 S d z b T f r T Z p F P 1 T c 5 q m C R o u a M Y r U C B k Q F j O w 5 Q L z v C e C C 3 D f j O i h 2 Z E T 2 x G Z J s x c a s d c 8 2 U O P h o p U p w q 5 t w h S k y N Q b p 2 n 6 E Z o j q 7 J a A V T l g O M R 1 l m t I + R 5 M x Z 2 I r O 0 w + 8 Y 0 f Q / 3 U f X J D Q h i p s F H s S C K p J i e 9 f 7 9 W 2 s d o u g D q n n t n u k i f 8 S 3 X p i 2 L / d R C g l I d S 4 / C 4 d o M q X 5 D P 1 m D U V w x W t N s R 3 v P v e X Q z z / D w p T k q I 0 G T 4 r B J f S P P D t J T P n W C c 5 / e m e P 0 z 3 / I n T P b f T v c b s z l U C w C 7 4 1 g T j g J 8 A u / M / K D s b p T P C p 3 J 2 R n t I h c U B I W p S 0 K a O z o l r K w E N y Q C 1 V T o n T n + s T T 8 B U E s B A i 0 A F A A C A A g A E 1 i F V e C O x D y k A A A A 9 g A A A B I A A A A A A A A A A A A A A A A A A A A A A E N v b m Z p Z y 9 Q Y W N r Y W d l L n h t b F B L A Q I t A B Q A A g A I A B N Y h V U P y u m r p A A A A O k A A A A T A A A A A A A A A A A A A A A A A P A A A A B b Q 2 9 u d G V u d F 9 U e X B l c 1 0 u e G 1 s U E s B A i 0 A F A A C A A g A E 1 i F V Y Y Q 5 X s m A g A A W w Y A A B M A A A A A A A A A A A A A A A A A 4 Q E A A E Z v c m 1 1 b G F z L 1 N l Y 3 R p b 2 4 x L m 1 Q S w U G A A A A A A M A A w D C A A A A V 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S g A A A A A A A B H 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2 N 0 b 2 J l c i V F M i U 4 M C U 5 M 0 R l Y 2 V t Y m V y J T V C Z W R p d C U 1 R 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y L T E y L T A 0 V D A 4 O j I 0 O j U 5 L j M y O D I 2 M D F a I i A v P j x F b n R y e S B U e X B l P S J G a W x s Q 2 9 s d W 1 u V H l w Z X M i I F Z h b H V l P S J z Q m d N R 0 J n W U d C Z z 0 9 I i A v P j x F b n R y e S B U e X B l P S J G a W x s Q 2 9 s d W 1 u T m F t Z X M i I F Z h b H V l P S J z W y Z x d W 9 0 O 0 9 w Z W 5 p b m c m c X V v d D s s J n F 1 b 3 Q 7 T 3 B l b m l u Z z I m c X V v d D s s J n F 1 b 3 Q 7 V G l 0 b G U m c X V v d D s s J n F 1 b 3 Q 7 R G l y Z W N 0 b 3 I m c X V v d D s s J n F 1 b 3 Q 7 Q 2 F z d C Z x d W 9 0 O y w m c X V v d D t Q c m 9 k d W N 0 a W 9 u I E h v d X N l J n F 1 b 3 Q 7 L C Z x d W 9 0 O 1 J l Z i 4 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Y 3 R v Y m V y 4 o C T R G V j Z W 1 i Z X J b Z W R p d F 0 v Q X V 0 b 1 J l b W 9 2 Z W R D b 2 x 1 b W 5 z M S 5 7 T 3 B l b m l u Z y w w f S Z x d W 9 0 O y w m c X V v d D t T Z W N 0 a W 9 u M S 9 P Y 3 R v Y m V y 4 o C T R G V j Z W 1 i Z X J b Z W R p d F 0 v Q X V 0 b 1 J l b W 9 2 Z W R D b 2 x 1 b W 5 z M S 5 7 T 3 B l b m l u Z z I s M X 0 m c X V v d D s s J n F 1 b 3 Q 7 U 2 V j d G l v b j E v T 2 N 0 b 2 J l c u K A k 0 R l Y 2 V t Y m V y W 2 V k a X R d L 0 F 1 d G 9 S Z W 1 v d m V k Q 2 9 s d W 1 u c z E u e 1 R p d G x l L D J 9 J n F 1 b 3 Q 7 L C Z x d W 9 0 O 1 N l Y 3 R p b 2 4 x L 0 9 j d G 9 i Z X L i g J N E Z W N l b W J l c l t l Z G l 0 X S 9 B d X R v U m V t b 3 Z l Z E N v b H V t b n M x L n t E a X J l Y 3 R v c i w z f S Z x d W 9 0 O y w m c X V v d D t T Z W N 0 a W 9 u M S 9 P Y 3 R v Y m V y 4 o C T R G V j Z W 1 i Z X J b Z W R p d F 0 v Q X V 0 b 1 J l b W 9 2 Z W R D b 2 x 1 b W 5 z M S 5 7 Q 2 F z d C w 0 f S Z x d W 9 0 O y w m c X V v d D t T Z W N 0 a W 9 u M S 9 P Y 3 R v Y m V y 4 o C T R G V j Z W 1 i Z X J b Z W R p d F 0 v Q X V 0 b 1 J l b W 9 2 Z W R D b 2 x 1 b W 5 z M S 5 7 U H J v Z H V j d G l v b i B I b 3 V z Z S w 1 f S Z x d W 9 0 O y w m c X V v d D t T Z W N 0 a W 9 u M S 9 P Y 3 R v Y m V y 4 o C T R G V j Z W 1 i Z X J b Z W R p d F 0 v Q X V 0 b 1 J l b W 9 2 Z W R D b 2 x 1 b W 5 z M S 5 7 U m V m L i w 2 f S Z x d W 9 0 O 1 0 s J n F 1 b 3 Q 7 Q 2 9 s d W 1 u Q 2 9 1 b n Q m c X V v d D s 6 N y w m c X V v d D t L Z X l D b 2 x 1 b W 5 O Y W 1 l c y Z x d W 9 0 O z p b X S w m c X V v d D t D b 2 x 1 b W 5 J Z G V u d G l 0 a W V z J n F 1 b 3 Q 7 O l s m c X V v d D t T Z W N 0 a W 9 u M S 9 P Y 3 R v Y m V y 4 o C T R G V j Z W 1 i Z X J b Z W R p d F 0 v Q X V 0 b 1 J l b W 9 2 Z W R D b 2 x 1 b W 5 z M S 5 7 T 3 B l b m l u Z y w w f S Z x d W 9 0 O y w m c X V v d D t T Z W N 0 a W 9 u M S 9 P Y 3 R v Y m V y 4 o C T R G V j Z W 1 i Z X J b Z W R p d F 0 v Q X V 0 b 1 J l b W 9 2 Z W R D b 2 x 1 b W 5 z M S 5 7 T 3 B l b m l u Z z I s M X 0 m c X V v d D s s J n F 1 b 3 Q 7 U 2 V j d G l v b j E v T 2 N 0 b 2 J l c u K A k 0 R l Y 2 V t Y m V y W 2 V k a X R d L 0 F 1 d G 9 S Z W 1 v d m V k Q 2 9 s d W 1 u c z E u e 1 R p d G x l L D J 9 J n F 1 b 3 Q 7 L C Z x d W 9 0 O 1 N l Y 3 R p b 2 4 x L 0 9 j d G 9 i Z X L i g J N E Z W N l b W J l c l t l Z G l 0 X S 9 B d X R v U m V t b 3 Z l Z E N v b H V t b n M x L n t E a X J l Y 3 R v c i w z f S Z x d W 9 0 O y w m c X V v d D t T Z W N 0 a W 9 u M S 9 P Y 3 R v Y m V y 4 o C T R G V j Z W 1 i Z X J b Z W R p d F 0 v Q X V 0 b 1 J l b W 9 2 Z W R D b 2 x 1 b W 5 z M S 5 7 Q 2 F z d C w 0 f S Z x d W 9 0 O y w m c X V v d D t T Z W N 0 a W 9 u M S 9 P Y 3 R v Y m V y 4 o C T R G V j Z W 1 i Z X J b Z W R p d F 0 v Q X V 0 b 1 J l b W 9 2 Z W R D b 2 x 1 b W 5 z M S 5 7 U H J v Z H V j d G l v b i B I b 3 V z Z S w 1 f S Z x d W 9 0 O y w m c X V v d D t T Z W N 0 a W 9 u M S 9 P Y 3 R v Y m V y 4 o C T R G V j Z W 1 i Z X J b Z W R p d F 0 v Q X V 0 b 1 J l b W 9 2 Z W R D b 2 x 1 b W 5 z M S 5 7 U m V m L i w 2 f S Z x d W 9 0 O 1 0 s J n F 1 b 3 Q 7 U m V s Y X R p b 2 5 z a G l w S W 5 m b y Z x d W 9 0 O z p b X X 0 i I C 8 + P C 9 T d G F i b G V F b n R y a W V z P j w v S X R l b T 4 8 S X R l b T 4 8 S X R l b U x v Y 2 F 0 a W 9 u P j x J d G V t V H l w Z T 5 G b 3 J t d W x h P C 9 J d G V t V H l w Z T 4 8 S X R l b V B h d G g + U 2 V j d G l v b j E v T 2 N 0 b 2 J l c i V F M i U 4 M C U 5 M 0 R l Y 2 V t Y m V y J T V C Z W R p d C U 1 R C 9 T b 3 V y Y 2 U 8 L 0 l 0 Z W 1 Q Y X R o P j w v S X R l b U x v Y 2 F 0 a W 9 u P j x T d G F i b G V F b n R y a W V z I C 8 + P C 9 J d G V t P j x J d G V t P j x J d G V t T G 9 j Y X R p b 2 4 + P E l 0 Z W 1 U e X B l P k Z v c m 1 1 b G E 8 L 0 l 0 Z W 1 U e X B l P j x J d G V t U G F 0 a D 5 T Z W N 0 a W 9 u M S 9 P Y 3 R v Y m V y J U U y J T g w J T k z R G V j Z W 1 i Z X I l N U J l Z G l 0 J T V E L 0 R h d G E 1 P C 9 J d G V t U G F 0 a D 4 8 L 0 l 0 Z W 1 M b 2 N h d G l v b j 4 8 U 3 R h Y m x l R W 5 0 c m l l c y A v P j w v S X R l b T 4 8 S X R l b T 4 8 S X R l b U x v Y 2 F 0 a W 9 u P j x J d G V t V H l w Z T 5 G b 3 J t d W x h P C 9 J d G V t V H l w Z T 4 8 S X R l b V B h d G g + U 2 V j d G l v b j E v T 2 N 0 b 2 J l c i V F M i U 4 M C U 5 M 0 R l Y 2 V t Y m V y J T V C Z W R p d C U 1 R C 9 D a G F u Z 2 V k J T I w V H l w Z T w v S X R l b V B h d G g + P C 9 J d G V t T G 9 j Y X R p b 2 4 + P F N 0 Y W J s Z U V u d H J p Z X M g L z 4 8 L 0 l 0 Z W 0 + P E l 0 Z W 0 + P E l 0 Z W 1 M b 2 N h d G l v b j 4 8 S X R l b V R 5 c G U + R m 9 y b X V s Y T w v S X R l b V R 5 c G U + P E l 0 Z W 1 Q Y X R o P l N l Y 3 R p b 2 4 x L 1 R h Y m x l J T I 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E i I C 8 + P E V u d H J 5 I F R 5 c G U 9 I k Z p b G x l Z E N v b X B s Z X R l U m V z d W x 0 V G 9 X b 3 J r c 2 h l Z X Q i I F Z h b H V l P S J s M S I g L z 4 8 R W 5 0 c n k g V H l w Z T 0 i Q W R k Z W R U b 0 R h d G F N b 2 R l b C I g V m F s d W U 9 I m w w I i A v P j x F b n R y e S B U e X B l P S J G a W x s Q 2 9 1 b n Q i I F Z h b H V l P S J s M j Q 2 I i A v P j x F b n R y e S B U e X B l P S J G a W x s R X J y b 3 J D b 2 R l I i B W Y W x 1 Z T 0 i c 1 V u a 2 5 v d 2 4 i I C 8 + P E V u d H J 5 I F R 5 c G U 9 I k Z p b G x F c n J v c k N v d W 5 0 I i B W Y W x 1 Z T 0 i b D A i I C 8 + P E V u d H J 5 I F R 5 c G U 9 I k Z p b G x M Y X N 0 V X B k Y X R l Z C I g V m F s d W U 9 I m Q y M D I y L T E y L T A 0 V D A 4 O j M w O j Q 0 L j k 4 O T M 0 M z Z a I i A v P j x F b n R y e S B U e X B l P S J G a W x s Q 2 9 s d W 1 u V H l w Z X M i I F Z h b H V l P S J z Q X d Z R E F 3 T U R C Z 1 l H Q X d N R k F 3 T U Q i I C 8 + P E V u d H J 5 I F R 5 c G U 9 I k Z p b G x D b 2 x 1 b W 5 O Y W 1 l c y I g V m F s d W U 9 I n N b J n F 1 b 3 Q 7 I y Z x d W 9 0 O y w m c X V v d D t D b 3 V u d H J 5 L C B P d G h l c i Z x d W 9 0 O y w m c X V v d D t U b 3 R h b C B D Y X N l c y Z x d W 9 0 O y w m c X V v d D t O Z X c g Q 2 F z Z X M m c X V v d D s s J n F 1 b 3 Q 7 V G 9 0 Y W w g R G V h d G h z J n F 1 b 3 Q 7 L C Z x d W 9 0 O 0 5 l d y B E Z W F 0 a H M m c X V v d D s s J n F 1 b 3 Q 7 V G 9 0 Y W w g U m V j b 3 Z l c m V k J n F 1 b 3 Q 7 L C Z x d W 9 0 O 0 5 l d y B S Z W N v d m V y Z W Q m c X V v d D s s J n F 1 b 3 Q 7 Q W N 0 a X Z l I E N h c 2 V z J n F 1 b 3 Q 7 L C Z x d W 9 0 O 1 N l c m l v d X M s I E N y a X R p Y 2 F s J n F 1 b 3 Q 7 L C Z x d W 9 0 O 1 R v d M K g Q 2 F z Z X M v I D F N I H B v c C Z x d W 9 0 O y w m c X V v d D t E Z W F 0 a H M v I D F N I H B v c C Z x d W 9 0 O y w m c X V v d D t U b 3 R h b C B U Z X N 0 c y Z x d W 9 0 O y w m c X V v d D t U Z X N 0 c y 8 g X G 4 g I C A g I C A g I C A g I C A g I C A g I C A g I C A g I C A g I C A g I C A g I D F N I H B v c C Z x d W 9 0 O y w m c X V v d D t Q b 3 B 1 b G F 0 a W 9 u 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R h Y m x l I D E v Q X V 0 b 1 J l b W 9 2 Z W R D b 2 x 1 b W 5 z M S 5 7 I y w w f S Z x d W 9 0 O y w m c X V v d D t T Z W N 0 a W 9 u M S 9 U Y W J s Z S A x L 0 F 1 d G 9 S Z W 1 v d m V k Q 2 9 s d W 1 u c z E u e 0 N v d W 5 0 c n k s I E 9 0 a G V y L D F 9 J n F 1 b 3 Q 7 L C Z x d W 9 0 O 1 N l Y 3 R p b 2 4 x L 1 R h Y m x l I D E v Q X V 0 b 1 J l b W 9 2 Z W R D b 2 x 1 b W 5 z M S 5 7 V G 9 0 Y W w g Q 2 F z Z X M s M n 0 m c X V v d D s s J n F 1 b 3 Q 7 U 2 V j d G l v b j E v V G F i b G U g M S 9 B d X R v U m V t b 3 Z l Z E N v b H V t b n M x L n t O Z X c g Q 2 F z Z X M s M 3 0 m c X V v d D s s J n F 1 b 3 Q 7 U 2 V j d G l v b j E v V G F i b G U g M S 9 B d X R v U m V t b 3 Z l Z E N v b H V t b n M x L n t U b 3 R h b C B E Z W F 0 a H M s N H 0 m c X V v d D s s J n F 1 b 3 Q 7 U 2 V j d G l v b j E v V G F i b G U g M S 9 B d X R v U m V t b 3 Z l Z E N v b H V t b n M x L n t O Z X c g R G V h d G h z L D V 9 J n F 1 b 3 Q 7 L C Z x d W 9 0 O 1 N l Y 3 R p b 2 4 x L 1 R h Y m x l I D E v Q X V 0 b 1 J l b W 9 2 Z W R D b 2 x 1 b W 5 z M S 5 7 V G 9 0 Y W w g U m V j b 3 Z l c m V k L D Z 9 J n F 1 b 3 Q 7 L C Z x d W 9 0 O 1 N l Y 3 R p b 2 4 x L 1 R h Y m x l I D E v Q X V 0 b 1 J l b W 9 2 Z W R D b 2 x 1 b W 5 z M S 5 7 T m V 3 I F J l Y 2 9 2 Z X J l Z C w 3 f S Z x d W 9 0 O y w m c X V v d D t T Z W N 0 a W 9 u M S 9 U Y W J s Z S A x L 0 F 1 d G 9 S Z W 1 v d m V k Q 2 9 s d W 1 u c z E u e 0 F j d G l 2 Z S B D Y X N l c y w 4 f S Z x d W 9 0 O y w m c X V v d D t T Z W N 0 a W 9 u M S 9 U Y W J s Z S A x L 0 F 1 d G 9 S Z W 1 v d m V k Q 2 9 s d W 1 u c z E u e 1 N l c m l v d X M s I E N y a X R p Y 2 F s L D l 9 J n F 1 b 3 Q 7 L C Z x d W 9 0 O 1 N l Y 3 R p b 2 4 x L 1 R h Y m x l I D E v Q X V 0 b 1 J l b W 9 2 Z W R D b 2 x 1 b W 5 z M S 5 7 V G 9 0 w q B D Y X N l c y 8 g M U 0 g c G 9 w L D E w f S Z x d W 9 0 O y w m c X V v d D t T Z W N 0 a W 9 u M S 9 U Y W J s Z S A x L 0 F 1 d G 9 S Z W 1 v d m V k Q 2 9 s d W 1 u c z E u e 0 R l Y X R o c y 8 g M U 0 g c G 9 w L D E x f S Z x d W 9 0 O y w m c X V v d D t T Z W N 0 a W 9 u M S 9 U Y W J s Z S A x L 0 F 1 d G 9 S Z W 1 v d m V k Q 2 9 s d W 1 u c z E u e 1 R v d G F s I F R l c 3 R z L D E y f S Z x d W 9 0 O y w m c X V v d D t T Z W N 0 a W 9 u M S 9 U Y W J s Z S A x L 0 F 1 d G 9 S Z W 1 v d m V k Q 2 9 s d W 1 u c z E u e 1 R l c 3 R z L y B c b i A g I C A g I C A g I C A g I C A g I C A g I C A g I C A g I C A g I C A g I C A g M U 0 g c G 9 w L D E z f S Z x d W 9 0 O y w m c X V v d D t T Z W N 0 a W 9 u M S 9 U Y W J s Z S A x L 0 F 1 d G 9 S Z W 1 v d m V k Q 2 9 s d W 1 u c z E u e 1 B v c H V s Y X R p b 2 4 s M T R 9 J n F 1 b 3 Q 7 X S w m c X V v d D t D b 2 x 1 b W 5 D b 3 V u d C Z x d W 9 0 O z o x N S w m c X V v d D t L Z X l D b 2 x 1 b W 5 O Y W 1 l c y Z x d W 9 0 O z p b X S w m c X V v d D t D b 2 x 1 b W 5 J Z G V u d G l 0 a W V z J n F 1 b 3 Q 7 O l s m c X V v d D t T Z W N 0 a W 9 u M S 9 U Y W J s Z S A x L 0 F 1 d G 9 S Z W 1 v d m V k Q 2 9 s d W 1 u c z E u e y M s M H 0 m c X V v d D s s J n F 1 b 3 Q 7 U 2 V j d G l v b j E v V G F i b G U g M S 9 B d X R v U m V t b 3 Z l Z E N v b H V t b n M x L n t D b 3 V u d H J 5 L C B P d G h l c i w x f S Z x d W 9 0 O y w m c X V v d D t T Z W N 0 a W 9 u M S 9 U Y W J s Z S A x L 0 F 1 d G 9 S Z W 1 v d m V k Q 2 9 s d W 1 u c z E u e 1 R v d G F s I E N h c 2 V z L D J 9 J n F 1 b 3 Q 7 L C Z x d W 9 0 O 1 N l Y 3 R p b 2 4 x L 1 R h Y m x l I D E v Q X V 0 b 1 J l b W 9 2 Z W R D b 2 x 1 b W 5 z M S 5 7 T m V 3 I E N h c 2 V z L D N 9 J n F 1 b 3 Q 7 L C Z x d W 9 0 O 1 N l Y 3 R p b 2 4 x L 1 R h Y m x l I D E v Q X V 0 b 1 J l b W 9 2 Z W R D b 2 x 1 b W 5 z M S 5 7 V G 9 0 Y W w g R G V h d G h z L D R 9 J n F 1 b 3 Q 7 L C Z x d W 9 0 O 1 N l Y 3 R p b 2 4 x L 1 R h Y m x l I D E v Q X V 0 b 1 J l b W 9 2 Z W R D b 2 x 1 b W 5 z M S 5 7 T m V 3 I E R l Y X R o c y w 1 f S Z x d W 9 0 O y w m c X V v d D t T Z W N 0 a W 9 u M S 9 U Y W J s Z S A x L 0 F 1 d G 9 S Z W 1 v d m V k Q 2 9 s d W 1 u c z E u e 1 R v d G F s I F J l Y 2 9 2 Z X J l Z C w 2 f S Z x d W 9 0 O y w m c X V v d D t T Z W N 0 a W 9 u M S 9 U Y W J s Z S A x L 0 F 1 d G 9 S Z W 1 v d m V k Q 2 9 s d W 1 u c z E u e 0 5 l d y B S Z W N v d m V y Z W Q s N 3 0 m c X V v d D s s J n F 1 b 3 Q 7 U 2 V j d G l v b j E v V G F i b G U g M S 9 B d X R v U m V t b 3 Z l Z E N v b H V t b n M x L n t B Y 3 R p d m U g Q 2 F z Z X M s O H 0 m c X V v d D s s J n F 1 b 3 Q 7 U 2 V j d G l v b j E v V G F i b G U g M S 9 B d X R v U m V t b 3 Z l Z E N v b H V t b n M x L n t T Z X J p b 3 V z L C B D c m l 0 a W N h b C w 5 f S Z x d W 9 0 O y w m c X V v d D t T Z W N 0 a W 9 u M S 9 U Y W J s Z S A x L 0 F 1 d G 9 S Z W 1 v d m V k Q 2 9 s d W 1 u c z E u e 1 R v d M K g Q 2 F z Z X M v I D F N I H B v c C w x M H 0 m c X V v d D s s J n F 1 b 3 Q 7 U 2 V j d G l v b j E v V G F i b G U g M S 9 B d X R v U m V t b 3 Z l Z E N v b H V t b n M x L n t E Z W F 0 a H M v I D F N I H B v c C w x M X 0 m c X V v d D s s J n F 1 b 3 Q 7 U 2 V j d G l v b j E v V G F i b G U g M S 9 B d X R v U m V t b 3 Z l Z E N v b H V t b n M x L n t U b 3 R h b C B U Z X N 0 c y w x M n 0 m c X V v d D s s J n F 1 b 3 Q 7 U 2 V j d G l v b j E v V G F i b G U g M S 9 B d X R v U m V t b 3 Z l Z E N v b H V t b n M x L n t U Z X N 0 c y 8 g X G 4 g I C A g I C A g I C A g I C A g I C A g I C A g I C A g I C A g I C A g I C A g I D F N I H B v c C w x M 3 0 m c X V v d D s s J n F 1 b 3 Q 7 U 2 V j d G l v b j E v V G F i b G U g M S 9 B d X R v U m V t b 3 Z l Z E N v b H V t b n M x L n t Q b 3 B 1 b G F 0 a W 9 u L D E 0 f S Z x d W 9 0 O 1 0 s J n F 1 b 3 Q 7 U m V s Y X R p b 2 5 z a G l w S W 5 m b y Z x d W 9 0 O z p b X X 0 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E Y X R h M T w v S X R l b V B h d G g + P C 9 J d G V t T G 9 j Y X R p b 2 4 + P F N 0 Y W J s Z U V u d H J p Z X M g L z 4 8 L 0 l 0 Z W 0 + P E l 0 Z W 0 + P E l 0 Z W 1 M b 2 N h d G l v b j 4 8 S X R l b V R 5 c G U + R m 9 y b X V s Y T w v S X R l b V R 5 c G U + P E l 0 Z W 1 Q Y X R o P l N l Y 3 R p b 2 4 x L 1 R h Y m x l J T I w M S 9 D a G F u Z 2 V k J T I w V H l w Z T w v S X R l b V B h d G g + P C 9 J d G V t T G 9 j Y X R p b 2 4 + P F N 0 Y W J s Z U V u d H J p Z X M g L z 4 8 L 0 l 0 Z W 0 + P E l 0 Z W 0 + P E l 0 Z W 1 M b 2 N h d G l v b j 4 8 S X R l b V R 5 c G U + R m 9 y b X V s Y T w v S X R l b V R 5 c G U + P E l 0 Z W 1 Q Y X R o P l N l Y 3 R p b 2 4 x L 1 R h Y m x l J T I w 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I y L T E y L T A 1 V D A 1 O j M w O j A 3 L j I 1 M D A w N D N a I i A v P j x F b n R y e S B U e X B l P S J G a W x s Q 2 9 s d W 1 u V H l w Z X M i I F Z h b H V l P S J z Q m d Z R 0 J n W U d C Z 1 l H I i A v P j x F b n R y e S B U e X B l P S J G a W x s Q 2 9 s d W 1 u T m F t Z X M i I F Z h b H V l P S J z W y Z x d W 9 0 O 1 J h b m s m c X V v d D s s J n F 1 b 3 Q 7 U G V h a y Z x d W 9 0 O y w m c X V v d D t G a W x t J n F 1 b 3 Q 7 L C Z x d W 9 0 O 1 l l Y X I m c X V v d D s s J n F 1 b 3 Q 7 R G l y Z W N 0 b 3 I m c X V v d D s s J n F 1 b 3 Q 7 U 3 R 1 Z G l v K H M p J n F 1 b 3 Q 7 L C Z x d W 9 0 O 1 B y a W 1 h c n k g I G x h b m d 1 Y W d l J n F 1 b 3 Q 7 L C Z x d W 9 0 O 1 d v c m x k d 2 l k Z S B n c m 9 z c y Z x d W 9 0 O y w m c X V v d D t S Z W Y 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w L 0 F 1 d G 9 S Z W 1 v d m V k Q 2 9 s d W 1 u c z E u e 1 J h b m s s M H 0 m c X V v d D s s J n F 1 b 3 Q 7 U 2 V j d G l v b j E v V G F i b G U g M C 9 B d X R v U m V t b 3 Z l Z E N v b H V t b n M x L n t Q Z W F r L D F 9 J n F 1 b 3 Q 7 L C Z x d W 9 0 O 1 N l Y 3 R p b 2 4 x L 1 R h Y m x l I D A v Q X V 0 b 1 J l b W 9 2 Z W R D b 2 x 1 b W 5 z M S 5 7 R m l s b S w y f S Z x d W 9 0 O y w m c X V v d D t T Z W N 0 a W 9 u M S 9 U Y W J s Z S A w L 0 F 1 d G 9 S Z W 1 v d m V k Q 2 9 s d W 1 u c z E u e 1 l l Y X I s M 3 0 m c X V v d D s s J n F 1 b 3 Q 7 U 2 V j d G l v b j E v V G F i b G U g M C 9 B d X R v U m V t b 3 Z l Z E N v b H V t b n M x L n t E a X J l Y 3 R v c i w 0 f S Z x d W 9 0 O y w m c X V v d D t T Z W N 0 a W 9 u M S 9 U Y W J s Z S A w L 0 F 1 d G 9 S Z W 1 v d m V k Q 2 9 s d W 1 u c z E u e 1 N 0 d W R p b y h z K S w 1 f S Z x d W 9 0 O y w m c X V v d D t T Z W N 0 a W 9 u M S 9 U Y W J s Z S A w L 0 F 1 d G 9 S Z W 1 v d m V k Q 2 9 s d W 1 u c z E u e 1 B y a W 1 h c n k g I G x h b m d 1 Y W d l L D Z 9 J n F 1 b 3 Q 7 L C Z x d W 9 0 O 1 N l Y 3 R p b 2 4 x L 1 R h Y m x l I D A v Q X V 0 b 1 J l b W 9 2 Z W R D b 2 x 1 b W 5 z M S 5 7 V 2 9 y b G R 3 a W R l I G d y b 3 N z L D d 9 J n F 1 b 3 Q 7 L C Z x d W 9 0 O 1 N l Y 3 R p b 2 4 x L 1 R h Y m x l I D A v Q X V 0 b 1 J l b W 9 2 Z W R D b 2 x 1 b W 5 z M S 5 7 U m V m L D h 9 J n F 1 b 3 Q 7 X S w m c X V v d D t D b 2 x 1 b W 5 D b 3 V u d C Z x d W 9 0 O z o 5 L C Z x d W 9 0 O 0 t l e U N v b H V t b k 5 h b W V z J n F 1 b 3 Q 7 O l t d L C Z x d W 9 0 O 0 N v b H V t b k l k Z W 5 0 a X R p Z X M m c X V v d D s 6 W y Z x d W 9 0 O 1 N l Y 3 R p b 2 4 x L 1 R h Y m x l I D A v Q X V 0 b 1 J l b W 9 2 Z W R D b 2 x 1 b W 5 z M S 5 7 U m F u a y w w f S Z x d W 9 0 O y w m c X V v d D t T Z W N 0 a W 9 u M S 9 U Y W J s Z S A w L 0 F 1 d G 9 S Z W 1 v d m V k Q 2 9 s d W 1 u c z E u e 1 B l Y W s s M X 0 m c X V v d D s s J n F 1 b 3 Q 7 U 2 V j d G l v b j E v V G F i b G U g M C 9 B d X R v U m V t b 3 Z l Z E N v b H V t b n M x L n t G a W x t L D J 9 J n F 1 b 3 Q 7 L C Z x d W 9 0 O 1 N l Y 3 R p b 2 4 x L 1 R h Y m x l I D A v Q X V 0 b 1 J l b W 9 2 Z W R D b 2 x 1 b W 5 z M S 5 7 W W V h c i w z f S Z x d W 9 0 O y w m c X V v d D t T Z W N 0 a W 9 u M S 9 U Y W J s Z S A w L 0 F 1 d G 9 S Z W 1 v d m V k Q 2 9 s d W 1 u c z E u e 0 R p c m V j d G 9 y L D R 9 J n F 1 b 3 Q 7 L C Z x d W 9 0 O 1 N l Y 3 R p b 2 4 x L 1 R h Y m x l I D A v Q X V 0 b 1 J l b W 9 2 Z W R D b 2 x 1 b W 5 z M S 5 7 U 3 R 1 Z G l v K H M p L D V 9 J n F 1 b 3 Q 7 L C Z x d W 9 0 O 1 N l Y 3 R p b 2 4 x L 1 R h Y m x l I D A v Q X V 0 b 1 J l b W 9 2 Z W R D b 2 x 1 b W 5 z M S 5 7 U H J p b W F y e S A g b G F u Z 3 V h Z 2 U s N n 0 m c X V v d D s s J n F 1 b 3 Q 7 U 2 V j d G l v b j E v V G F i b G U g M C 9 B d X R v U m V t b 3 Z l Z E N v b H V t b n M x L n t X b 3 J s Z H d p Z G U g Z 3 J v c 3 M s N 3 0 m c X V v d D s s J n F 1 b 3 Q 7 U 2 V j d G l v b j E v V G F i b G U g M C 9 B d X R v U m V t b 3 Z l Z E N v b H V t b n M x L n t S Z W Y s O H 0 m c X V v d D t d L C Z x d W 9 0 O 1 J l b G F 0 a W 9 u c 2 h p c E l u Z m 8 m c X V v d D s 6 W 1 1 9 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w v S X R l b X M + P C 9 M b 2 N h b F B h Y 2 t h Z 2 V N Z X R h Z G F 0 Y U Z p b G U + F g A A A F B L B Q Y A A A A A A A A A A A A A A A A A A A A A A A A m A Q A A A Q A A A N C M n d 8 B F d E R j H o A w E / C l + s B A A A A h 9 j E f 2 d w r 0 y a V n + l E r W / l A A A A A A C A A A A A A A Q Z g A A A A E A A C A A A A C f w f E 1 z 3 r e D l E u x H e 4 g I e q b Z a q g F 3 / B 5 O N 6 4 W y y U p j r A A A A A A O g A A A A A I A A C A A A A D 0 f u 7 z 0 l F H s R b p A B B / L 7 7 E j F V B / T N e P W J A g + n f 5 W k u j l A A A A C P D F m z i M D 6 l K P f P u g L 9 Q y 4 6 u l g u Z O C + r p P n N m 6 c h x k S y I i u t R k q E S 4 E l 1 B p H F X R O G m x a R D U 2 L 4 z 4 B A u y a 4 u Z 5 W 6 4 e S A I 2 N g + v 3 s 1 m X Q V g Q j U A A A A C z 7 T D h T F i s V t s 0 i z B r H O o f A i Z j w Q u r G c o e 7 7 e j E q M g F K X u a A f E n h n E R 4 Y 8 W / + W 3 R Z x H S g m t n B 7 M d m Z Q T m 9 / I M t < / D a t a M a s h u p > 
</file>

<file path=customXml/itemProps1.xml><?xml version="1.0" encoding="utf-8"?>
<ds:datastoreItem xmlns:ds="http://schemas.openxmlformats.org/officeDocument/2006/customXml" ds:itemID="{90FCE7C4-9E96-4C4A-B00B-FC17BE629F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Formulas</vt:lpstr>
      <vt:lpstr>Sheet1</vt:lpstr>
      <vt:lpstr>Pivots</vt:lpstr>
      <vt:lpstr>Sheet3</vt:lpstr>
      <vt:lpstr>Raw_data</vt:lpstr>
      <vt:lpstr>Conditional_formatting</vt:lpstr>
      <vt:lpstr>Data Validation</vt:lpstr>
      <vt:lpstr>Vlookup, Hlookup, IF,IFERROR</vt:lpstr>
      <vt:lpstr>Get_Data_WEB</vt:lpstr>
      <vt:lpstr>Reference</vt:lpstr>
      <vt:lpstr>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Microsoft Office User</cp:lastModifiedBy>
  <cp:lastPrinted>2022-12-04T08:13:16Z</cp:lastPrinted>
  <dcterms:created xsi:type="dcterms:W3CDTF">2022-08-29T14:02:56Z</dcterms:created>
  <dcterms:modified xsi:type="dcterms:W3CDTF">2023-02-14T11:17:42Z</dcterms:modified>
</cp:coreProperties>
</file>