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8.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ml.chartshapes+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ml.chartshapes+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1.xml" ContentType="application/vnd.openxmlformats-officedocument.drawingml.chartshapes+xml"/>
  <Override PartName="/xl/charts/chartEx1.xml" ContentType="application/vnd.ms-office.chartex+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codeName="ThisWorkbook" hidePivotFieldList="1"/>
  <mc:AlternateContent xmlns:mc="http://schemas.openxmlformats.org/markup-compatibility/2006">
    <mc:Choice Requires="x15">
      <x15ac:absPath xmlns:x15ac="http://schemas.microsoft.com/office/spreadsheetml/2010/11/ac" url="C:\Users\KenK\Downloads\"/>
    </mc:Choice>
  </mc:AlternateContent>
  <xr:revisionPtr revIDLastSave="0" documentId="13_ncr:1_{A35EA634-9DD5-4447-AECC-F63B91AB411E}" xr6:coauthVersionLast="47" xr6:coauthVersionMax="47" xr10:uidLastSave="{00000000-0000-0000-0000-000000000000}"/>
  <bookViews>
    <workbookView xWindow="-110" yWindow="-110" windowWidth="19420" windowHeight="10420" firstSheet="1" activeTab="1" xr2:uid="{00000000-000D-0000-FFFF-FFFF00000000}"/>
  </bookViews>
  <sheets>
    <sheet name="Overall Sales" sheetId="2" state="hidden" r:id="rId1"/>
    <sheet name="Dashboard " sheetId="1" r:id="rId2"/>
    <sheet name="Sheet1" sheetId="3" state="hidden" r:id="rId3"/>
  </sheets>
  <definedNames>
    <definedName name="_xlchart.v1.0" hidden="1">'Overall Sales'!$F$2:$T$2</definedName>
    <definedName name="_xlchart.v1.1" hidden="1">'Overall Sales'!$F$3:$T$3</definedName>
    <definedName name="Slicer_Month">#N/A</definedName>
    <definedName name="Slicer_Quarter">#N/A</definedName>
    <definedName name="Slicer_Year">#N/A</definedName>
  </definedNames>
  <calcPr calcId="191029"/>
  <pivotCaches>
    <pivotCache cacheId="0" r:id="rId4"/>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2" i="2" l="1"/>
  <c r="N22" i="2" s="1"/>
  <c r="T22" i="2" s="1"/>
  <c r="Y22" i="2"/>
  <c r="W22" i="2"/>
  <c r="X22" i="2"/>
  <c r="Y21" i="2"/>
  <c r="X21" i="2"/>
  <c r="W21" i="2"/>
  <c r="J21" i="2"/>
  <c r="N21" i="2" s="1"/>
  <c r="T21" i="2" s="1"/>
  <c r="Y20" i="2"/>
  <c r="X20" i="2"/>
  <c r="W20" i="2"/>
  <c r="J20" i="2"/>
  <c r="K20" i="2" s="1"/>
  <c r="Y19" i="2"/>
  <c r="X19" i="2"/>
  <c r="W19" i="2"/>
  <c r="J19" i="2"/>
  <c r="K19" i="2" s="1"/>
  <c r="Z18" i="2"/>
  <c r="Y18" i="2" s="1"/>
  <c r="X18" i="2"/>
  <c r="W18" i="2"/>
  <c r="J18" i="2"/>
  <c r="N18" i="2" s="1"/>
  <c r="T18" i="2" s="1"/>
  <c r="Y17" i="2"/>
  <c r="X17" i="2"/>
  <c r="W17" i="2"/>
  <c r="J17" i="2"/>
  <c r="N17" i="2" s="1"/>
  <c r="Y16" i="2"/>
  <c r="X16" i="2"/>
  <c r="W16" i="2"/>
  <c r="J16" i="2"/>
  <c r="N16" i="2" s="1"/>
  <c r="Y15" i="2"/>
  <c r="X15" i="2"/>
  <c r="W15" i="2"/>
  <c r="J15" i="2"/>
  <c r="N15" i="2" s="1"/>
  <c r="Y14" i="2"/>
  <c r="X14" i="2"/>
  <c r="W14" i="2"/>
  <c r="J14" i="2"/>
  <c r="N14" i="2" s="1"/>
  <c r="Y13" i="2"/>
  <c r="X13" i="2"/>
  <c r="W13" i="2"/>
  <c r="J13" i="2"/>
  <c r="K13" i="2" s="1"/>
  <c r="Y12" i="2"/>
  <c r="X12" i="2"/>
  <c r="W12" i="2"/>
  <c r="J12" i="2"/>
  <c r="K12" i="2" s="1"/>
  <c r="Y11" i="2"/>
  <c r="X11" i="2"/>
  <c r="W11" i="2"/>
  <c r="J11" i="2"/>
  <c r="N11" i="2" s="1"/>
  <c r="Y10" i="2"/>
  <c r="X10" i="2"/>
  <c r="W10" i="2"/>
  <c r="J10" i="2"/>
  <c r="N10" i="2" s="1"/>
  <c r="Y9" i="2"/>
  <c r="X9" i="2"/>
  <c r="W9" i="2"/>
  <c r="J9" i="2"/>
  <c r="N9" i="2" s="1"/>
  <c r="Y8" i="2"/>
  <c r="X8" i="2"/>
  <c r="W8" i="2"/>
  <c r="J8" i="2"/>
  <c r="N8" i="2" s="1"/>
  <c r="T8" i="2" s="1"/>
  <c r="Y7" i="2"/>
  <c r="X7" i="2"/>
  <c r="W7" i="2"/>
  <c r="J7" i="2"/>
  <c r="N7" i="2" s="1"/>
  <c r="Y6" i="2"/>
  <c r="X6" i="2"/>
  <c r="W6" i="2"/>
  <c r="J6" i="2"/>
  <c r="N6" i="2" s="1"/>
  <c r="Y5" i="2"/>
  <c r="X5" i="2"/>
  <c r="W5" i="2"/>
  <c r="J5" i="2"/>
  <c r="K5" i="2" s="1"/>
  <c r="Y4" i="2"/>
  <c r="X4" i="2"/>
  <c r="W4" i="2"/>
  <c r="J4" i="2"/>
  <c r="N4" i="2" s="1"/>
  <c r="AF2" i="2"/>
  <c r="AE2" i="2"/>
  <c r="AD2" i="2"/>
  <c r="AC2" i="2"/>
  <c r="AB2" i="2"/>
  <c r="AA2" i="2"/>
  <c r="Q2" i="2"/>
  <c r="P2" i="2"/>
  <c r="M2" i="2"/>
  <c r="L2" i="2"/>
  <c r="I2" i="2"/>
  <c r="H2" i="2"/>
  <c r="G2" i="2"/>
  <c r="F2" i="2"/>
  <c r="AF1" i="2"/>
  <c r="AE1" i="2"/>
  <c r="AD1" i="2"/>
  <c r="AC1" i="2"/>
  <c r="AB1" i="2"/>
  <c r="AA1" i="2"/>
  <c r="Z1" i="2"/>
  <c r="Y1" i="2"/>
  <c r="X1" i="2"/>
  <c r="F1" i="2"/>
  <c r="K21" i="2" l="1"/>
  <c r="O22" i="2"/>
  <c r="AG19" i="2"/>
  <c r="AL19" i="2" s="1"/>
  <c r="AM19" i="2" s="1"/>
  <c r="K22" i="2"/>
  <c r="AG22" i="2"/>
  <c r="AT22" i="2" s="1"/>
  <c r="AU22" i="2" s="1"/>
  <c r="Z2" i="2"/>
  <c r="N5" i="2"/>
  <c r="T5" i="2" s="1"/>
  <c r="V5" i="2" s="1"/>
  <c r="K8" i="2"/>
  <c r="N20" i="2"/>
  <c r="T20" i="2" s="1"/>
  <c r="V20" i="2" s="1"/>
  <c r="AG11" i="2"/>
  <c r="AN11" i="2" s="1"/>
  <c r="AO11" i="2" s="1"/>
  <c r="AG4" i="2"/>
  <c r="AP4" i="2" s="1"/>
  <c r="X2" i="2"/>
  <c r="AG14" i="2"/>
  <c r="AJ14" i="2" s="1"/>
  <c r="AK14" i="2" s="1"/>
  <c r="AG16" i="2"/>
  <c r="AJ16" i="2" s="1"/>
  <c r="AK16" i="2" s="1"/>
  <c r="AG18" i="2"/>
  <c r="AT18" i="2" s="1"/>
  <c r="AU18" i="2" s="1"/>
  <c r="Y2" i="2"/>
  <c r="AG5" i="2"/>
  <c r="AN5" i="2" s="1"/>
  <c r="AO5" i="2" s="1"/>
  <c r="AG17" i="2"/>
  <c r="AP17" i="2" s="1"/>
  <c r="AG21" i="2"/>
  <c r="AJ21" i="2" s="1"/>
  <c r="AK21" i="2" s="1"/>
  <c r="AG9" i="2"/>
  <c r="AJ9" i="2" s="1"/>
  <c r="AK9" i="2" s="1"/>
  <c r="AG13" i="2"/>
  <c r="AN13" i="2" s="1"/>
  <c r="AO13" i="2" s="1"/>
  <c r="AG15" i="2"/>
  <c r="AJ15" i="2" s="1"/>
  <c r="AK15" i="2" s="1"/>
  <c r="AG20" i="2"/>
  <c r="AN20" i="2" s="1"/>
  <c r="AO20" i="2" s="1"/>
  <c r="N19" i="2"/>
  <c r="T19" i="2" s="1"/>
  <c r="V19" i="2" s="1"/>
  <c r="N12" i="2"/>
  <c r="T12" i="2" s="1"/>
  <c r="U12" i="2" s="1"/>
  <c r="K16" i="2"/>
  <c r="AG8" i="2"/>
  <c r="AH8" i="2" s="1"/>
  <c r="AI8" i="2" s="1"/>
  <c r="AG7" i="2"/>
  <c r="AT7" i="2" s="1"/>
  <c r="AU7" i="2" s="1"/>
  <c r="O16" i="2"/>
  <c r="T16" i="2"/>
  <c r="O10" i="2"/>
  <c r="T10" i="2"/>
  <c r="O18" i="2"/>
  <c r="V8" i="2"/>
  <c r="U8" i="2"/>
  <c r="O11" i="2"/>
  <c r="T11" i="2"/>
  <c r="V11" i="2" s="1"/>
  <c r="AG6" i="2"/>
  <c r="AP6" i="2" s="1"/>
  <c r="O8" i="2"/>
  <c r="J2" i="2"/>
  <c r="K18" i="2"/>
  <c r="AG10" i="2"/>
  <c r="AH10" i="2" s="1"/>
  <c r="AI10" i="2" s="1"/>
  <c r="AG12" i="2"/>
  <c r="AP12" i="2" s="1"/>
  <c r="K14" i="2"/>
  <c r="K10" i="2"/>
  <c r="K6" i="2"/>
  <c r="K11" i="2"/>
  <c r="N13" i="2"/>
  <c r="T13" i="2" s="1"/>
  <c r="U13" i="2" s="1"/>
  <c r="T15" i="2"/>
  <c r="O15" i="2"/>
  <c r="T7" i="2"/>
  <c r="O7" i="2"/>
  <c r="T14" i="2"/>
  <c r="O14" i="2"/>
  <c r="V21" i="2"/>
  <c r="O21" i="2"/>
  <c r="T9" i="2"/>
  <c r="O9" i="2"/>
  <c r="AN19" i="2"/>
  <c r="AO19" i="2" s="1"/>
  <c r="O4" i="2"/>
  <c r="T4" i="2"/>
  <c r="T17" i="2"/>
  <c r="O17" i="2"/>
  <c r="T6" i="2"/>
  <c r="O6" i="2"/>
  <c r="K7" i="2"/>
  <c r="K15" i="2"/>
  <c r="K9" i="2"/>
  <c r="K17" i="2"/>
  <c r="K4" i="2"/>
  <c r="AP8" i="2" l="1"/>
  <c r="AP21" i="2"/>
  <c r="AL21" i="2"/>
  <c r="AM21" i="2" s="1"/>
  <c r="AH4" i="2"/>
  <c r="AI4" i="2" s="1"/>
  <c r="AL8" i="2"/>
  <c r="AM8" i="2" s="1"/>
  <c r="AQ10" i="2"/>
  <c r="AR10" i="2" s="1"/>
  <c r="AS10" i="2" s="1"/>
  <c r="U5" i="2"/>
  <c r="AP20" i="2"/>
  <c r="AQ19" i="2"/>
  <c r="AR19" i="2" s="1"/>
  <c r="AS19" i="2" s="1"/>
  <c r="AJ19" i="2"/>
  <c r="AK19" i="2" s="1"/>
  <c r="AT19" i="2"/>
  <c r="AU19" i="2" s="1"/>
  <c r="AN17" i="2"/>
  <c r="AO17" i="2" s="1"/>
  <c r="AL11" i="2"/>
  <c r="AM11" i="2" s="1"/>
  <c r="AP10" i="2"/>
  <c r="AQ4" i="2"/>
  <c r="AR4" i="2" s="1"/>
  <c r="AS4" i="2" s="1"/>
  <c r="AL4" i="2"/>
  <c r="AM4" i="2" s="1"/>
  <c r="AT4" i="2"/>
  <c r="AU4" i="2" s="1"/>
  <c r="AN4" i="2"/>
  <c r="U22" i="2"/>
  <c r="AT21" i="2"/>
  <c r="AU21" i="2" s="1"/>
  <c r="V13" i="2"/>
  <c r="AP19" i="2"/>
  <c r="AT8" i="2"/>
  <c r="AU8" i="2" s="1"/>
  <c r="AJ4" i="2"/>
  <c r="AK4" i="2" s="1"/>
  <c r="AH19" i="2"/>
  <c r="AI19" i="2" s="1"/>
  <c r="O13" i="2"/>
  <c r="AH21" i="2"/>
  <c r="AI21" i="2" s="1"/>
  <c r="AL22" i="2"/>
  <c r="AM22" i="2" s="1"/>
  <c r="AH22" i="2"/>
  <c r="AI22" i="2" s="1"/>
  <c r="AJ22" i="2"/>
  <c r="AK22" i="2" s="1"/>
  <c r="AP22" i="2"/>
  <c r="AN22" i="2"/>
  <c r="AO22" i="2" s="1"/>
  <c r="AQ22" i="2"/>
  <c r="AR22" i="2" s="1"/>
  <c r="AS22" i="2" s="1"/>
  <c r="AL14" i="2"/>
  <c r="AM14" i="2" s="1"/>
  <c r="AH16" i="2"/>
  <c r="AI16" i="2" s="1"/>
  <c r="AL16" i="2"/>
  <c r="AM16" i="2" s="1"/>
  <c r="AQ15" i="2"/>
  <c r="AR15" i="2" s="1"/>
  <c r="AS15" i="2" s="1"/>
  <c r="AL20" i="2"/>
  <c r="AM20" i="2" s="1"/>
  <c r="AL12" i="2"/>
  <c r="AM12" i="2" s="1"/>
  <c r="O5" i="2"/>
  <c r="AN21" i="2"/>
  <c r="AO21" i="2" s="1"/>
  <c r="AQ21" i="2"/>
  <c r="AR21" i="2" s="1"/>
  <c r="AS21" i="2" s="1"/>
  <c r="AH20" i="2"/>
  <c r="AI20" i="2" s="1"/>
  <c r="AQ18" i="2"/>
  <c r="AR18" i="2" s="1"/>
  <c r="AS18" i="2" s="1"/>
  <c r="AJ18" i="2"/>
  <c r="AK18" i="2" s="1"/>
  <c r="AP18" i="2"/>
  <c r="AN18" i="2"/>
  <c r="AO18" i="2" s="1"/>
  <c r="AL18" i="2"/>
  <c r="AM18" i="2" s="1"/>
  <c r="AH18" i="2"/>
  <c r="AI18" i="2" s="1"/>
  <c r="N2" i="2"/>
  <c r="AQ20" i="2"/>
  <c r="AR20" i="2" s="1"/>
  <c r="AS20" i="2" s="1"/>
  <c r="O20" i="2"/>
  <c r="V12" i="2"/>
  <c r="AT5" i="2"/>
  <c r="AU5" i="2" s="1"/>
  <c r="U19" i="2"/>
  <c r="U20" i="2"/>
  <c r="AL10" i="2"/>
  <c r="AM10" i="2" s="1"/>
  <c r="O12" i="2"/>
  <c r="AP5" i="2"/>
  <c r="AT10" i="2"/>
  <c r="AU10" i="2" s="1"/>
  <c r="AH11" i="2"/>
  <c r="AI11" i="2" s="1"/>
  <c r="AT16" i="2"/>
  <c r="AU16" i="2" s="1"/>
  <c r="AL15" i="2"/>
  <c r="AM15" i="2" s="1"/>
  <c r="AL17" i="2"/>
  <c r="AM17" i="2" s="1"/>
  <c r="AQ11" i="2"/>
  <c r="AR11" i="2" s="1"/>
  <c r="AS11" i="2" s="1"/>
  <c r="AT11" i="2"/>
  <c r="AU11" i="2" s="1"/>
  <c r="AN16" i="2"/>
  <c r="AO16" i="2" s="1"/>
  <c r="AT15" i="2"/>
  <c r="AU15" i="2" s="1"/>
  <c r="AT17" i="2"/>
  <c r="AU17" i="2" s="1"/>
  <c r="AP11" i="2"/>
  <c r="AJ11" i="2"/>
  <c r="AK11" i="2" s="1"/>
  <c r="AP16" i="2"/>
  <c r="AN15" i="2"/>
  <c r="AO15" i="2" s="1"/>
  <c r="AQ17" i="2"/>
  <c r="AR17" i="2" s="1"/>
  <c r="AS17" i="2" s="1"/>
  <c r="AQ16" i="2"/>
  <c r="AR16" i="2" s="1"/>
  <c r="AS16" i="2" s="1"/>
  <c r="AH15" i="2"/>
  <c r="AI15" i="2" s="1"/>
  <c r="AJ17" i="2"/>
  <c r="AK17" i="2" s="1"/>
  <c r="AP15" i="2"/>
  <c r="AN7" i="2"/>
  <c r="AO7" i="2" s="1"/>
  <c r="AQ7" i="2"/>
  <c r="AR7" i="2" s="1"/>
  <c r="AS7" i="2" s="1"/>
  <c r="AH17" i="2"/>
  <c r="AI17" i="2" s="1"/>
  <c r="AL9" i="2"/>
  <c r="AM9" i="2" s="1"/>
  <c r="AH9" i="2"/>
  <c r="AI9" i="2" s="1"/>
  <c r="AJ13" i="2"/>
  <c r="AK13" i="2" s="1"/>
  <c r="AT14" i="2"/>
  <c r="AU14" i="2" s="1"/>
  <c r="AH5" i="2"/>
  <c r="AI5" i="2" s="1"/>
  <c r="AH7" i="2"/>
  <c r="AI7" i="2" s="1"/>
  <c r="AT9" i="2"/>
  <c r="AU9" i="2" s="1"/>
  <c r="AL13" i="2"/>
  <c r="AM13" i="2" s="1"/>
  <c r="AH14" i="2"/>
  <c r="AI14" i="2" s="1"/>
  <c r="AQ12" i="2"/>
  <c r="AR12" i="2" s="1"/>
  <c r="AS12" i="2" s="1"/>
  <c r="AP7" i="2"/>
  <c r="AN9" i="2"/>
  <c r="AO9" i="2" s="1"/>
  <c r="AT13" i="2"/>
  <c r="AU13" i="2" s="1"/>
  <c r="AL5" i="2"/>
  <c r="AM5" i="2" s="1"/>
  <c r="AP13" i="2"/>
  <c r="AQ14" i="2"/>
  <c r="AR14" i="2" s="1"/>
  <c r="AS14" i="2" s="1"/>
  <c r="AJ7" i="2"/>
  <c r="AK7" i="2" s="1"/>
  <c r="AP9" i="2"/>
  <c r="AP14" i="2"/>
  <c r="AJ5" i="2"/>
  <c r="AK5" i="2" s="1"/>
  <c r="AN14" i="2"/>
  <c r="AO14" i="2" s="1"/>
  <c r="AL7" i="2"/>
  <c r="AM7" i="2" s="1"/>
  <c r="AQ9" i="2"/>
  <c r="AR9" i="2" s="1"/>
  <c r="AS9" i="2" s="1"/>
  <c r="AQ5" i="2"/>
  <c r="AR5" i="2" s="1"/>
  <c r="AS5" i="2" s="1"/>
  <c r="AQ8" i="2"/>
  <c r="AR8" i="2" s="1"/>
  <c r="AS8" i="2" s="1"/>
  <c r="AJ6" i="2"/>
  <c r="AK6" i="2" s="1"/>
  <c r="AQ6" i="2"/>
  <c r="AR6" i="2" s="1"/>
  <c r="AS6" i="2" s="1"/>
  <c r="AJ8" i="2"/>
  <c r="AK8" i="2" s="1"/>
  <c r="AL6" i="2"/>
  <c r="AM6" i="2" s="1"/>
  <c r="AT6" i="2"/>
  <c r="AU6" i="2" s="1"/>
  <c r="AN6" i="2"/>
  <c r="AO6" i="2" s="1"/>
  <c r="AT20" i="2"/>
  <c r="AU20" i="2" s="1"/>
  <c r="AJ20" i="2"/>
  <c r="AK20" i="2" s="1"/>
  <c r="AN8" i="2"/>
  <c r="AO8" i="2" s="1"/>
  <c r="O19" i="2"/>
  <c r="AH6" i="2"/>
  <c r="AI6" i="2" s="1"/>
  <c r="AQ13" i="2"/>
  <c r="AR13" i="2" s="1"/>
  <c r="AS13" i="2" s="1"/>
  <c r="AH13" i="2"/>
  <c r="AI13" i="2" s="1"/>
  <c r="AT12" i="2"/>
  <c r="AU12" i="2" s="1"/>
  <c r="AO4" i="2"/>
  <c r="AN12" i="2"/>
  <c r="AO12" i="2" s="1"/>
  <c r="V10" i="2"/>
  <c r="U10" i="2"/>
  <c r="V18" i="2"/>
  <c r="U18" i="2"/>
  <c r="U11" i="2"/>
  <c r="T2" i="2"/>
  <c r="AJ10" i="2"/>
  <c r="AK10" i="2" s="1"/>
  <c r="V16" i="2"/>
  <c r="U16" i="2"/>
  <c r="AJ12" i="2"/>
  <c r="AK12" i="2" s="1"/>
  <c r="AN10" i="2"/>
  <c r="AO10" i="2" s="1"/>
  <c r="AH12" i="2"/>
  <c r="AI12" i="2" s="1"/>
  <c r="V6" i="2"/>
  <c r="U6" i="2"/>
  <c r="V14" i="2"/>
  <c r="U14" i="2"/>
  <c r="V7" i="2"/>
  <c r="U7" i="2"/>
  <c r="U17" i="2"/>
  <c r="V17" i="2"/>
  <c r="U9" i="2"/>
  <c r="V9" i="2"/>
  <c r="V15" i="2"/>
  <c r="U15" i="2"/>
  <c r="V4" i="2"/>
  <c r="U4" i="2"/>
  <c r="U21" i="2"/>
  <c r="AP2" i="2" l="1"/>
  <c r="AQ2" i="2" s="1"/>
  <c r="AT2" i="2"/>
  <c r="AL2" i="2"/>
  <c r="AM2" i="2"/>
  <c r="AH2" i="2"/>
  <c r="AN2" i="2"/>
  <c r="AR2" i="2"/>
  <c r="AS2" i="2"/>
  <c r="AU2" i="2"/>
  <c r="AI2" i="2"/>
  <c r="V2" i="2"/>
  <c r="U2" i="2"/>
  <c r="AO2" i="2"/>
  <c r="AJ2" i="2"/>
  <c r="AK2" i="2"/>
</calcChain>
</file>

<file path=xl/sharedStrings.xml><?xml version="1.0" encoding="utf-8"?>
<sst xmlns="http://schemas.openxmlformats.org/spreadsheetml/2006/main" count="168" uniqueCount="85">
  <si>
    <t>Plant</t>
  </si>
  <si>
    <t>Year</t>
  </si>
  <si>
    <t>Quarter</t>
  </si>
  <si>
    <t>Month</t>
  </si>
  <si>
    <t>Locked Sales</t>
  </si>
  <si>
    <t>Sale</t>
  </si>
  <si>
    <t>RMC</t>
  </si>
  <si>
    <t>Inventory Provision</t>
  </si>
  <si>
    <t>Import Cost</t>
  </si>
  <si>
    <t>Earnings</t>
  </si>
  <si>
    <t>Earning %</t>
  </si>
  <si>
    <t>Factory Cost</t>
  </si>
  <si>
    <t>Absorption</t>
  </si>
  <si>
    <t>Gross Profit</t>
  </si>
  <si>
    <t>GP%</t>
  </si>
  <si>
    <t>Support &amp; Marketing</t>
  </si>
  <si>
    <t>Financing/LLT Interest</t>
  </si>
  <si>
    <t>Profit</t>
  </si>
  <si>
    <t>NP Margin</t>
  </si>
  <si>
    <t>Cash Profit</t>
  </si>
  <si>
    <t>Factory Cost%</t>
  </si>
  <si>
    <t>Intimates</t>
  </si>
  <si>
    <t>Kinetix</t>
  </si>
  <si>
    <t xml:space="preserve">VF </t>
  </si>
  <si>
    <t xml:space="preserve">MK </t>
  </si>
  <si>
    <t>TH-NA</t>
  </si>
  <si>
    <t>FOTL</t>
  </si>
  <si>
    <t>THUS</t>
  </si>
  <si>
    <t>CK</t>
  </si>
  <si>
    <t>KTB</t>
  </si>
  <si>
    <t>Sales 2</t>
  </si>
  <si>
    <t>%VF</t>
  </si>
  <si>
    <t>%%VF</t>
  </si>
  <si>
    <t>%MK</t>
  </si>
  <si>
    <t>%%MK</t>
  </si>
  <si>
    <t>%TH-NA</t>
  </si>
  <si>
    <t>%%TH-NA</t>
  </si>
  <si>
    <t>%FOTL</t>
  </si>
  <si>
    <t>%%FOTL</t>
  </si>
  <si>
    <t>%THUS</t>
  </si>
  <si>
    <t>%%THUS</t>
  </si>
  <si>
    <t>%CK</t>
  </si>
  <si>
    <t>%%CK</t>
  </si>
  <si>
    <t>%KTB</t>
  </si>
  <si>
    <t>%%KTB</t>
  </si>
  <si>
    <t>Africa Hub</t>
  </si>
  <si>
    <t>2022-2023</t>
  </si>
  <si>
    <t>Q1</t>
  </si>
  <si>
    <t>Apr</t>
  </si>
  <si>
    <t xml:space="preserve">May </t>
  </si>
  <si>
    <t>Jun</t>
  </si>
  <si>
    <t>Q2</t>
  </si>
  <si>
    <t>Jul</t>
  </si>
  <si>
    <t>Aug</t>
  </si>
  <si>
    <t>-</t>
  </si>
  <si>
    <t>Q3</t>
  </si>
  <si>
    <t>Nov</t>
  </si>
  <si>
    <t>Dec</t>
  </si>
  <si>
    <t>Q4</t>
  </si>
  <si>
    <t>Jan</t>
  </si>
  <si>
    <t>Feb</t>
  </si>
  <si>
    <t>Mar</t>
  </si>
  <si>
    <t>2023-2024</t>
  </si>
  <si>
    <t>Oct</t>
  </si>
  <si>
    <t>Sep</t>
  </si>
  <si>
    <t>Row Labels</t>
  </si>
  <si>
    <t>Grand Total</t>
  </si>
  <si>
    <t>Sum of Sale</t>
  </si>
  <si>
    <t>Sum of Cash Profit</t>
  </si>
  <si>
    <t>Expense</t>
  </si>
  <si>
    <t>Actual</t>
  </si>
  <si>
    <t>Budget</t>
  </si>
  <si>
    <t>Var</t>
  </si>
  <si>
    <t>Chart of Actual</t>
  </si>
  <si>
    <t>Wages and Benfits</t>
  </si>
  <si>
    <t>Telephone</t>
  </si>
  <si>
    <t>Occupancy</t>
  </si>
  <si>
    <t>Vehicle</t>
  </si>
  <si>
    <t>Professional fees</t>
  </si>
  <si>
    <t>Hiring and Training</t>
  </si>
  <si>
    <t>Advertising and marketing</t>
  </si>
  <si>
    <t>Insurance</t>
  </si>
  <si>
    <t>Travel and Entertainment</t>
  </si>
  <si>
    <t>Restructuring &amp; Other Expenses</t>
  </si>
  <si>
    <t>AR provision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</si>
</sst>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Ksh&quot;* #,##0.00_-;\-&quot;Ksh&quot;* #,##0.00_-;_-&quot;Ksh&quot;* &quot;-&quot;??_-;_-@_-"/>
    <numFmt numFmtId="43" formatCode="_-* #,##0.00_-;\-* #,##0.00_-;_-* &quot;-&quot;??_-;_-@_-"/>
    <numFmt numFmtId="164" formatCode="_(&quot;$&quot;* #,##0_);_(&quot;$&quot;* \(#,##0\);_(&quot;$&quot;* &quot;-&quot;??_);_(@_)"/>
    <numFmt numFmtId="165" formatCode="#,##0_);[Red]\(#,##0\)"/>
  </numFmts>
  <fonts count="7" x14ac:knownFonts="1">
    <font>
      <sz val="11"/>
      <color theme="1"/>
      <name val="Calibri"/>
      <family val="2"/>
      <scheme val="minor"/>
    </font>
    <font>
      <sz val="11"/>
      <color theme="1"/>
      <name val="Calibri"/>
      <family val="2"/>
      <scheme val="minor"/>
    </font>
    <font>
      <sz val="10"/>
      <name val="Arial"/>
      <family val="2"/>
    </font>
    <font>
      <sz val="10"/>
      <color theme="1"/>
      <name val="Arial"/>
      <family val="2"/>
    </font>
    <font>
      <b/>
      <sz val="10"/>
      <color theme="1"/>
      <name val="Arial"/>
      <family val="2"/>
    </font>
    <font>
      <sz val="10"/>
      <name val="Arial"/>
      <family val="2"/>
    </font>
    <font>
      <sz val="10"/>
      <name val="Arial"/>
    </font>
  </fonts>
  <fills count="3">
    <fill>
      <patternFill patternType="none"/>
    </fill>
    <fill>
      <patternFill patternType="gray125"/>
    </fill>
    <fill>
      <patternFill patternType="solid">
        <fgColor theme="0" tint="-4.9989318521683403E-2"/>
        <bgColor indexed="64"/>
      </patternFill>
    </fill>
  </fills>
  <borders count="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cellStyleXfs>
  <cellXfs count="45">
    <xf numFmtId="0" fontId="0" fillId="0" borderId="0" xfId="0"/>
    <xf numFmtId="0" fontId="2" fillId="0" borderId="4" xfId="0" applyFont="1" applyBorder="1"/>
    <xf numFmtId="0" fontId="2" fillId="0" borderId="5" xfId="0" applyFont="1" applyBorder="1"/>
    <xf numFmtId="0" fontId="2" fillId="0" borderId="5" xfId="0" applyFont="1" applyBorder="1" applyAlignment="1">
      <alignment horizontal="center" vertical="center"/>
    </xf>
    <xf numFmtId="0" fontId="2" fillId="0" borderId="5" xfId="0" applyFont="1" applyBorder="1" applyAlignment="1">
      <alignment horizontal="center"/>
    </xf>
    <xf numFmtId="164" fontId="2" fillId="0" borderId="5" xfId="0" applyNumberFormat="1" applyFont="1" applyBorder="1" applyAlignment="1">
      <alignment horizontal="center"/>
    </xf>
    <xf numFmtId="164" fontId="2" fillId="0" borderId="5" xfId="2" applyNumberFormat="1" applyFont="1" applyFill="1" applyBorder="1" applyAlignment="1">
      <alignment horizontal="center"/>
    </xf>
    <xf numFmtId="38" fontId="2" fillId="0" borderId="5" xfId="1" applyNumberFormat="1" applyFont="1" applyFill="1" applyBorder="1" applyAlignment="1">
      <alignment horizontal="center"/>
    </xf>
    <xf numFmtId="9" fontId="2" fillId="0" borderId="5" xfId="3" applyFont="1" applyFill="1" applyBorder="1" applyAlignment="1">
      <alignment horizontal="center"/>
    </xf>
    <xf numFmtId="9" fontId="2" fillId="0" borderId="2" xfId="3" applyFont="1" applyFill="1" applyBorder="1" applyAlignment="1">
      <alignment horizontal="center"/>
    </xf>
    <xf numFmtId="0" fontId="2" fillId="0" borderId="6" xfId="0" applyFont="1" applyBorder="1"/>
    <xf numFmtId="0" fontId="2" fillId="0" borderId="7" xfId="0" applyFont="1" applyBorder="1"/>
    <xf numFmtId="0" fontId="2" fillId="0" borderId="7" xfId="0" applyFont="1" applyBorder="1" applyAlignment="1">
      <alignment horizontal="center" vertical="center"/>
    </xf>
    <xf numFmtId="0" fontId="2" fillId="0" borderId="7" xfId="0" applyFont="1" applyBorder="1" applyAlignment="1">
      <alignment horizontal="center"/>
    </xf>
    <xf numFmtId="164" fontId="2" fillId="0" borderId="7" xfId="0" applyNumberFormat="1" applyFont="1" applyBorder="1" applyAlignment="1">
      <alignment horizontal="center"/>
    </xf>
    <xf numFmtId="164" fontId="2" fillId="0" borderId="7" xfId="2" applyNumberFormat="1" applyFont="1" applyFill="1" applyBorder="1" applyAlignment="1">
      <alignment horizontal="center"/>
    </xf>
    <xf numFmtId="38" fontId="2" fillId="0" borderId="7" xfId="1" applyNumberFormat="1" applyFont="1" applyFill="1" applyBorder="1" applyAlignment="1">
      <alignment horizontal="center"/>
    </xf>
    <xf numFmtId="0" fontId="3" fillId="0" borderId="0" xfId="0" applyFont="1"/>
    <xf numFmtId="164" fontId="4" fillId="0" borderId="0" xfId="2" applyNumberFormat="1" applyFont="1"/>
    <xf numFmtId="164" fontId="3" fillId="0" borderId="0" xfId="2" applyNumberFormat="1" applyFont="1"/>
    <xf numFmtId="9" fontId="3" fillId="0" borderId="0" xfId="0" applyNumberFormat="1" applyFont="1"/>
    <xf numFmtId="9" fontId="3" fillId="0" borderId="0" xfId="3" applyFon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5" fillId="0" borderId="6" xfId="0" applyFont="1" applyFill="1" applyBorder="1"/>
    <xf numFmtId="0" fontId="5" fillId="0" borderId="7" xfId="0" applyFont="1" applyFill="1" applyBorder="1" applyAlignment="1">
      <alignment horizontal="center"/>
    </xf>
    <xf numFmtId="164" fontId="5" fillId="0" borderId="7" xfId="0" applyNumberFormat="1" applyFont="1" applyFill="1" applyBorder="1" applyAlignment="1">
      <alignment horizontal="center"/>
    </xf>
    <xf numFmtId="164" fontId="5" fillId="0" borderId="7" xfId="2" applyNumberFormat="1" applyFont="1" applyFill="1" applyBorder="1" applyAlignment="1">
      <alignment horizontal="center"/>
    </xf>
    <xf numFmtId="165" fontId="5" fillId="0" borderId="7" xfId="1" applyNumberFormat="1" applyFont="1" applyFill="1" applyBorder="1" applyAlignment="1">
      <alignment horizontal="center"/>
    </xf>
    <xf numFmtId="9" fontId="5" fillId="0" borderId="7" xfId="3" applyFont="1" applyFill="1" applyBorder="1" applyAlignment="1">
      <alignment horizontal="center"/>
    </xf>
    <xf numFmtId="9" fontId="5" fillId="0" borderId="7" xfId="3" applyNumberFormat="1" applyFont="1" applyFill="1" applyBorder="1" applyAlignment="1">
      <alignment horizontal="center"/>
    </xf>
    <xf numFmtId="0" fontId="6" fillId="0" borderId="5" xfId="0" applyFont="1" applyFill="1" applyBorder="1" applyAlignment="1">
      <alignment horizontal="center"/>
    </xf>
    <xf numFmtId="164" fontId="6" fillId="0" borderId="5" xfId="0" applyNumberFormat="1" applyFont="1" applyFill="1" applyBorder="1" applyAlignment="1">
      <alignment horizontal="center"/>
    </xf>
    <xf numFmtId="164" fontId="6" fillId="0" borderId="5" xfId="2" applyNumberFormat="1" applyFont="1" applyFill="1" applyBorder="1" applyAlignment="1">
      <alignment horizontal="center"/>
    </xf>
    <xf numFmtId="165" fontId="6" fillId="0" borderId="5" xfId="1" applyNumberFormat="1" applyFont="1" applyFill="1" applyBorder="1" applyAlignment="1">
      <alignment horizontal="center"/>
    </xf>
    <xf numFmtId="9" fontId="6" fillId="0" borderId="5" xfId="3" applyFont="1" applyFill="1" applyBorder="1" applyAlignment="1">
      <alignment horizontal="center"/>
    </xf>
    <xf numFmtId="9" fontId="6" fillId="0" borderId="5" xfId="1" applyNumberFormat="1" applyFont="1" applyFill="1" applyBorder="1" applyAlignment="1">
      <alignment horizontal="center"/>
    </xf>
    <xf numFmtId="9" fontId="6" fillId="0" borderId="5" xfId="3" applyNumberFormat="1" applyFont="1" applyFill="1" applyBorder="1" applyAlignment="1">
      <alignment horizont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164" fontId="2" fillId="0" borderId="2" xfId="2" applyNumberFormat="1" applyFont="1" applyFill="1" applyBorder="1" applyAlignment="1">
      <alignment horizontal="center" vertical="center" wrapText="1"/>
    </xf>
    <xf numFmtId="0" fontId="2" fillId="0" borderId="3" xfId="0" applyFont="1" applyBorder="1" applyAlignment="1">
      <alignment horizontal="center" vertical="center" wrapText="1"/>
    </xf>
    <xf numFmtId="0" fontId="3" fillId="0" borderId="0" xfId="0" applyFont="1" applyAlignment="1">
      <alignment vertical="center" wrapText="1"/>
    </xf>
  </cellXfs>
  <cellStyles count="6">
    <cellStyle name="Comma" xfId="1" builtinId="3"/>
    <cellStyle name="Currency" xfId="2" builtinId="4"/>
    <cellStyle name="Normal" xfId="0" builtinId="0"/>
    <cellStyle name="Normal 4" xfId="4" xr:uid="{00000000-0005-0000-0000-000003000000}"/>
    <cellStyle name="Percent" xfId="3" builtinId="5"/>
    <cellStyle name="Percent 3" xfId="5" xr:uid="{00000000-0005-0000-0000-000005000000}"/>
  </cellStyles>
  <dxfs count="62">
    <dxf>
      <font>
        <b val="0"/>
        <i val="0"/>
        <strike val="0"/>
        <condense val="0"/>
        <extend val="0"/>
        <outline val="0"/>
        <shadow val="0"/>
        <u val="none"/>
        <vertAlign val="baseline"/>
        <sz val="10"/>
        <color auto="1"/>
        <name val="Arial"/>
        <scheme val="none"/>
      </font>
      <numFmt numFmtId="164" formatCode="_(&quot;$&quot;* #,##0_);_(&quot;$&quot;* \(#,##0\);_(&quot;$&quot;* &quot;-&quot;??_);_(@_)"/>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Arial"/>
        <scheme val="none"/>
      </font>
      <numFmt numFmtId="164" formatCode="_(&quot;$&quot;* #,##0_);_(&quot;$&quot;* \(#,##0\);_(&quot;$&quot;* &quot;-&quot;??_);_(@_)"/>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Arial"/>
        <scheme val="none"/>
      </font>
      <numFmt numFmtId="164" formatCode="_(&quot;$&quot;* #,##0_);_(&quot;$&quot;* \(#,##0\);_(&quot;$&quot;* &quot;-&quot;??_);_(@_)"/>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3" formatCode="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3" formatCode="0%"/>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3" formatCode="0%"/>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_(&quot;$&quot;* #,##0_);_(&quot;$&quot;* \(#,##0\);_(&quot;$&quot;* &quot;-&quot;??_);_(@_)"/>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3" formatCode="0%"/>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_(&quot;$&quot;* #,##0_);_(&quot;$&quot;* \(#,##0\);_(&quot;$&quot;* &quot;-&quot;??_);_(@_)"/>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3" formatCode="0%"/>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_(&quot;$&quot;* #,##0_);_(&quot;$&quot;* \(#,##0\);_(&quot;$&quot;* &quot;-&quot;??_);_(@_)"/>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_(&quot;$&quot;* #,##0_);_(&quot;$&quot;* \(#,##0\);_(&quot;$&quot;* &quot;-&quot;??_);_(@_)"/>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_(&quot;$&quot;* #,##0_);_(&quot;$&quot;* \(#,##0\);_(&quot;$&quot;* &quot;-&quot;??_);_(@_)"/>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_(&quot;$&quot;* #,##0_);_(&quot;$&quot;* \(#,##0\);_(&quot;$&quot;* &quot;-&quot;??_);_(@_)"/>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_(&quot;$&quot;* #,##0_);_(&quot;$&quot;* \(#,##0\);_(&quot;$&quot;* &quot;-&quot;??_);_(@_)"/>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_(&quot;$&quot;* #,##0_);_(&quot;$&quot;* \(#,##0\);_(&quot;$&quot;* &quot;-&quot;??_);_(@_)"/>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_(&quot;$&quot;* #,##0_);_(&quot;$&quot;* \(#,##0\);_(&quot;$&quot;* &quot;-&quot;??_);_(@_)"/>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_(&quot;$&quot;* #,##0_);_(&quot;$&quot;* \(#,##0\);_(&quot;$&quot;* &quot;-&quot;??_);_(@_)"/>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_(&quot;$&quot;* #,##0_);_(&quot;$&quot;* \(#,##0\);_(&quot;$&quot;* &quot;-&quot;??_);_(@_)"/>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_(&quot;$&quot;* #,##0_);_(&quot;$&quot;* \(#,##0\);_(&quot;$&quot;* &quot;-&quot;??_);_(@_)"/>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_(&quot;$&quot;* #,##0_);_(&quot;$&quot;* \(#,##0\);_(&quot;$&quot;* &quot;-&quot;??_);_(@_)"/>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_(&quot;$&quot;* #,##0_);_(&quot;$&quot;* \(#,##0\);_(&quot;$&quot;* &quot;-&quot;??_);_(@_)"/>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_(&quot;$&quot;* #,##0_);_(&quot;$&quot;* \(#,##0\);_(&quot;$&quot;* &quot;-&quot;??_);_(@_)"/>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_(&quot;$&quot;* #,##0_);_(&quot;$&quot;* \(#,##0\);_(&quot;$&quot;* &quot;-&quot;??_);_(@_)"/>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_(&quot;$&quot;* #,##0_);_(&quot;$&quot;* \(#,##0\);_(&quot;$&quot;* &quot;-&quot;??_);_(@_)"/>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auto="1"/>
        <name val="Arial"/>
        <family val="2"/>
        <scheme val="none"/>
      </font>
      <numFmt numFmtId="164" formatCode="_(&quot;$&quot;* #,##0_);_(&quot;$&quot;* \(#,##0\);_(&quot;$&quot;* &quot;-&quot;??_);_(@_)"/>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auto="1"/>
        <name val="Arial"/>
        <scheme val="none"/>
      </font>
      <numFmt numFmtId="164" formatCode="_(&quot;$&quot;* #,##0_);_(&quot;$&quot;* \(#,##0\);_(&quot;$&quot;* &quot;-&quot;??_);_(@_)"/>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_(&quot;$&quot;* #,##0_);_(&quot;$&quot;* \(#,##0\);_(&quot;$&quot;* &quot;-&quot;??_);_(@_)"/>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_(&quot;$&quot;* #,##0_);_(&quot;$&quot;* \(#,##0\);_(&quot;$&quot;* &quot;-&quot;??_);_(@_)"/>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5" formatCode="#,##0_);[Red]\(#,##0\)"/>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_(&quot;$&quot;* #,##0_);_(&quot;$&quot;* \(#,##0\);_(&quot;$&quot;* &quot;-&quot;??_);_(@_)"/>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_(&quot;$&quot;* #,##0_);_(&quot;$&quot;* \(#,##0\);_(&quot;$&quot;* &quot;-&quot;??_);_(@_)"/>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_(&quot;$&quot;* #,##0_);_(&quot;$&quot;* \(#,##0\);_(&quot;$&quot;* &quot;-&quot;??_);_(@_)"/>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5" formatCode="#,##0_);[Red]\(#,##0\)"/>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_(&quot;$&quot;* #,##0_);_(&quot;$&quot;* \(#,##0\);_(&quot;$&quot;* &quot;-&quot;??_);_(@_)"/>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_(&quot;$&quot;* #,##0_);_(&quot;$&quot;* \(#,##0\);_(&quot;$&quot;* &quot;-&quot;??_);_(@_)"/>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_(&quot;$&quot;* #,##0_);_(&quot;$&quot;* \(#,##0\);_(&quot;$&quot;* &quot;-&quot;??_);_(@_)"/>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DD9F9"/>
      <color rgb="FF94FED8"/>
      <color rgb="FFE288E4"/>
      <color rgb="FF3333FF"/>
      <color rgb="FFF04EDD"/>
      <color rgb="FFEB15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[Sales-Dashboard-Overall 5.xlsx]Overall Sales!PivotTable1</c:name>
    <c:fmtId val="1"/>
  </c:pivotSource>
  <c:chart>
    <c:autoTitleDeleted val="1"/>
    <c:pivotFmts>
      <c:pivotFmt>
        <c:idx val="0"/>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69203849518809"/>
          <c:y val="9.6618183143773698E-2"/>
          <c:w val="0.86014085739282586"/>
          <c:h val="0.74144757946923301"/>
        </c:manualLayout>
      </c:layout>
      <c:lineChart>
        <c:grouping val="stacked"/>
        <c:varyColors val="0"/>
        <c:ser>
          <c:idx val="0"/>
          <c:order val="0"/>
          <c:tx>
            <c:strRef>
              <c:f>'Overall Sales'!$N$26</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K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'Overall Sales'!$M$27:$M$39</c:f>
              <c:strCache>
                <c:ptCount val="12"/>
                <c:pt idx="0">
                  <c:v>Jan</c:v>
                </c:pt>
                <c:pt idx="1">
                  <c:v>Feb</c:v>
                </c:pt>
                <c:pt idx="2">
                  <c:v>Mar</c:v>
                </c:pt>
                <c:pt idx="3">
                  <c:v>Apr</c:v>
                </c:pt>
                <c:pt idx="4">
                  <c:v>Jun</c:v>
                </c:pt>
                <c:pt idx="5">
                  <c:v>Jul</c:v>
                </c:pt>
                <c:pt idx="6">
                  <c:v>Aug</c:v>
                </c:pt>
                <c:pt idx="7">
                  <c:v>Sep</c:v>
                </c:pt>
                <c:pt idx="8">
                  <c:v>Oct</c:v>
                </c:pt>
                <c:pt idx="9">
                  <c:v>Nov</c:v>
                </c:pt>
                <c:pt idx="10">
                  <c:v>Dec</c:v>
                </c:pt>
                <c:pt idx="11">
                  <c:v>May </c:v>
                </c:pt>
              </c:strCache>
            </c:strRef>
          </c:cat>
          <c:val>
            <c:numRef>
              <c:f>'Overall Sales'!$N$27:$N$39</c:f>
              <c:numCache>
                <c:formatCode>General</c:formatCode>
                <c:ptCount val="12"/>
                <c:pt idx="0">
                  <c:v>2498325</c:v>
                </c:pt>
                <c:pt idx="1">
                  <c:v>2956643</c:v>
                </c:pt>
                <c:pt idx="2">
                  <c:v>1809830</c:v>
                </c:pt>
                <c:pt idx="3">
                  <c:v>3271575</c:v>
                </c:pt>
                <c:pt idx="4">
                  <c:v>9381260</c:v>
                </c:pt>
                <c:pt idx="5">
                  <c:v>3799092</c:v>
                </c:pt>
                <c:pt idx="6">
                  <c:v>2178543</c:v>
                </c:pt>
                <c:pt idx="7">
                  <c:v>6231829</c:v>
                </c:pt>
                <c:pt idx="8">
                  <c:v>3967458</c:v>
                </c:pt>
                <c:pt idx="9">
                  <c:v>4828300</c:v>
                </c:pt>
                <c:pt idx="10">
                  <c:v>4294604</c:v>
                </c:pt>
                <c:pt idx="11">
                  <c:v>5147220</c:v>
                </c:pt>
              </c:numCache>
            </c:numRef>
          </c:val>
          <c:smooth val="0"/>
          <c:extLst>
            <c:ext xmlns:c16="http://schemas.microsoft.com/office/drawing/2014/chart" uri="{C3380CC4-5D6E-409C-BE32-E72D297353CC}">
              <c16:uniqueId val="{00000000-E95F-4177-982D-CD61221B3055}"/>
            </c:ext>
          </c:extLst>
        </c:ser>
        <c:dLbls>
          <c:dLblPos val="t"/>
          <c:showLegendKey val="0"/>
          <c:showVal val="1"/>
          <c:showCatName val="0"/>
          <c:showSerName val="0"/>
          <c:showPercent val="0"/>
          <c:showBubbleSize val="0"/>
        </c:dLbls>
        <c:marker val="1"/>
        <c:smooth val="0"/>
        <c:axId val="1838914399"/>
        <c:axId val="1838921055"/>
      </c:lineChart>
      <c:catAx>
        <c:axId val="183891439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1838921055"/>
        <c:crosses val="autoZero"/>
        <c:auto val="1"/>
        <c:lblAlgn val="ctr"/>
        <c:lblOffset val="100"/>
        <c:noMultiLvlLbl val="0"/>
      </c:catAx>
      <c:valAx>
        <c:axId val="183892105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crossAx val="183891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KE"/>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755076383561955"/>
          <c:y val="0.10244500809910337"/>
          <c:w val="0.61124799407834374"/>
          <c:h val="0.76657777498197077"/>
        </c:manualLayout>
      </c:layout>
      <c:doughnutChart>
        <c:varyColors val="1"/>
        <c:ser>
          <c:idx val="0"/>
          <c:order val="0"/>
          <c:spPr>
            <a:solidFill>
              <a:srgbClr val="00B050"/>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D421-47D9-9BE6-F07A5299C7E8}"/>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D421-47D9-9BE6-F07A5299C7E8}"/>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D421-47D9-9BE6-F07A5299C7E8}"/>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7-D421-47D9-9BE6-F07A5299C7E8}"/>
              </c:ext>
            </c:extLst>
          </c:dPt>
          <c:dPt>
            <c:idx val="4"/>
            <c:bubble3D val="0"/>
            <c:spPr>
              <a:solidFill>
                <a:srgbClr val="00B050"/>
              </a:solidFill>
              <a:ln w="19050">
                <a:solidFill>
                  <a:schemeClr val="lt1"/>
                </a:solidFill>
              </a:ln>
              <a:effectLst/>
            </c:spPr>
            <c:extLst>
              <c:ext xmlns:c16="http://schemas.microsoft.com/office/drawing/2014/chart" uri="{C3380CC4-5D6E-409C-BE32-E72D297353CC}">
                <c16:uniqueId val="{00000009-D421-47D9-9BE6-F07A5299C7E8}"/>
              </c:ext>
            </c:extLst>
          </c:dPt>
          <c:dPt>
            <c:idx val="5"/>
            <c:bubble3D val="0"/>
            <c:spPr>
              <a:solidFill>
                <a:srgbClr val="00B050"/>
              </a:solidFill>
              <a:ln w="19050">
                <a:solidFill>
                  <a:schemeClr val="lt1"/>
                </a:solidFill>
              </a:ln>
              <a:effectLst/>
            </c:spPr>
            <c:extLst>
              <c:ext xmlns:c16="http://schemas.microsoft.com/office/drawing/2014/chart" uri="{C3380CC4-5D6E-409C-BE32-E72D297353CC}">
                <c16:uniqueId val="{0000000B-D421-47D9-9BE6-F07A5299C7E8}"/>
              </c:ext>
            </c:extLst>
          </c:dPt>
          <c:dPt>
            <c:idx val="6"/>
            <c:bubble3D val="0"/>
            <c:spPr>
              <a:solidFill>
                <a:srgbClr val="00B050"/>
              </a:solidFill>
              <a:ln w="19050">
                <a:solidFill>
                  <a:schemeClr val="lt1"/>
                </a:solidFill>
              </a:ln>
              <a:effectLst/>
            </c:spPr>
            <c:extLst>
              <c:ext xmlns:c16="http://schemas.microsoft.com/office/drawing/2014/chart" uri="{C3380CC4-5D6E-409C-BE32-E72D297353CC}">
                <c16:uniqueId val="{0000000D-D421-47D9-9BE6-F07A5299C7E8}"/>
              </c:ext>
            </c:extLst>
          </c:dPt>
          <c:dPt>
            <c:idx val="7"/>
            <c:bubble3D val="0"/>
            <c:spPr>
              <a:solidFill>
                <a:srgbClr val="00B050"/>
              </a:solidFill>
              <a:ln w="19050">
                <a:solidFill>
                  <a:schemeClr val="lt1"/>
                </a:solidFill>
              </a:ln>
              <a:effectLst/>
            </c:spPr>
            <c:extLst>
              <c:ext xmlns:c16="http://schemas.microsoft.com/office/drawing/2014/chart" uri="{C3380CC4-5D6E-409C-BE32-E72D297353CC}">
                <c16:uniqueId val="{0000000F-D421-47D9-9BE6-F07A5299C7E8}"/>
              </c:ext>
            </c:extLst>
          </c:dPt>
          <c:dPt>
            <c:idx val="8"/>
            <c:bubble3D val="0"/>
            <c:spPr>
              <a:solidFill>
                <a:srgbClr val="00B050"/>
              </a:solidFill>
              <a:ln w="19050">
                <a:solidFill>
                  <a:schemeClr val="lt1"/>
                </a:solidFill>
              </a:ln>
              <a:effectLst/>
            </c:spPr>
            <c:extLst>
              <c:ext xmlns:c16="http://schemas.microsoft.com/office/drawing/2014/chart" uri="{C3380CC4-5D6E-409C-BE32-E72D297353CC}">
                <c16:uniqueId val="{00000011-D421-47D9-9BE6-F07A5299C7E8}"/>
              </c:ext>
            </c:extLst>
          </c:dPt>
          <c:dPt>
            <c:idx val="9"/>
            <c:bubble3D val="0"/>
            <c:spPr>
              <a:solidFill>
                <a:srgbClr val="00B050"/>
              </a:solidFill>
              <a:ln w="19050">
                <a:solidFill>
                  <a:schemeClr val="lt1"/>
                </a:solidFill>
              </a:ln>
              <a:effectLst/>
            </c:spPr>
            <c:extLst>
              <c:ext xmlns:c16="http://schemas.microsoft.com/office/drawing/2014/chart" uri="{C3380CC4-5D6E-409C-BE32-E72D297353CC}">
                <c16:uniqueId val="{00000013-D421-47D9-9BE6-F07A5299C7E8}"/>
              </c:ext>
            </c:extLst>
          </c:dPt>
          <c:dPt>
            <c:idx val="10"/>
            <c:bubble3D val="0"/>
            <c:spPr>
              <a:solidFill>
                <a:srgbClr val="00B050"/>
              </a:solidFill>
              <a:ln w="19050">
                <a:solidFill>
                  <a:schemeClr val="lt1"/>
                </a:solidFill>
              </a:ln>
              <a:effectLst/>
            </c:spPr>
            <c:extLst>
              <c:ext xmlns:c16="http://schemas.microsoft.com/office/drawing/2014/chart" uri="{C3380CC4-5D6E-409C-BE32-E72D297353CC}">
                <c16:uniqueId val="{00000015-D421-47D9-9BE6-F07A5299C7E8}"/>
              </c:ext>
            </c:extLst>
          </c:dPt>
          <c:dPt>
            <c:idx val="11"/>
            <c:bubble3D val="0"/>
            <c:spPr>
              <a:solidFill>
                <a:srgbClr val="00B050"/>
              </a:solidFill>
              <a:ln w="19050">
                <a:solidFill>
                  <a:schemeClr val="lt1"/>
                </a:solidFill>
              </a:ln>
              <a:effectLst/>
            </c:spPr>
            <c:extLst>
              <c:ext xmlns:c16="http://schemas.microsoft.com/office/drawing/2014/chart" uri="{C3380CC4-5D6E-409C-BE32-E72D297353CC}">
                <c16:uniqueId val="{00000017-D421-47D9-9BE6-F07A5299C7E8}"/>
              </c:ext>
            </c:extLst>
          </c:dPt>
          <c:dPt>
            <c:idx val="12"/>
            <c:bubble3D val="0"/>
            <c:spPr>
              <a:solidFill>
                <a:srgbClr val="00B050"/>
              </a:solidFill>
              <a:ln w="19050">
                <a:solidFill>
                  <a:schemeClr val="lt1"/>
                </a:solidFill>
              </a:ln>
              <a:effectLst/>
            </c:spPr>
            <c:extLst>
              <c:ext xmlns:c16="http://schemas.microsoft.com/office/drawing/2014/chart" uri="{C3380CC4-5D6E-409C-BE32-E72D297353CC}">
                <c16:uniqueId val="{00000019-D421-47D9-9BE6-F07A5299C7E8}"/>
              </c:ext>
            </c:extLst>
          </c:dPt>
          <c:dPt>
            <c:idx val="13"/>
            <c:bubble3D val="0"/>
            <c:spPr>
              <a:solidFill>
                <a:srgbClr val="00B050"/>
              </a:solidFill>
              <a:ln w="19050">
                <a:solidFill>
                  <a:schemeClr val="lt1"/>
                </a:solidFill>
              </a:ln>
              <a:effectLst/>
            </c:spPr>
            <c:extLst>
              <c:ext xmlns:c16="http://schemas.microsoft.com/office/drawing/2014/chart" uri="{C3380CC4-5D6E-409C-BE32-E72D297353CC}">
                <c16:uniqueId val="{0000001B-D421-47D9-9BE6-F07A5299C7E8}"/>
              </c:ext>
            </c:extLst>
          </c:dPt>
          <c:dPt>
            <c:idx val="14"/>
            <c:bubble3D val="0"/>
            <c:spPr>
              <a:solidFill>
                <a:srgbClr val="00B050"/>
              </a:solidFill>
              <a:ln w="19050">
                <a:solidFill>
                  <a:schemeClr val="lt1"/>
                </a:solidFill>
              </a:ln>
              <a:effectLst/>
            </c:spPr>
            <c:extLst>
              <c:ext xmlns:c16="http://schemas.microsoft.com/office/drawing/2014/chart" uri="{C3380CC4-5D6E-409C-BE32-E72D297353CC}">
                <c16:uniqueId val="{0000001D-D421-47D9-9BE6-F07A5299C7E8}"/>
              </c:ext>
            </c:extLst>
          </c:dPt>
          <c:dPt>
            <c:idx val="15"/>
            <c:bubble3D val="0"/>
            <c:spPr>
              <a:solidFill>
                <a:srgbClr val="00B050"/>
              </a:solidFill>
              <a:ln w="19050">
                <a:solidFill>
                  <a:schemeClr val="lt1"/>
                </a:solidFill>
              </a:ln>
              <a:effectLst/>
            </c:spPr>
            <c:extLst>
              <c:ext xmlns:c16="http://schemas.microsoft.com/office/drawing/2014/chart" uri="{C3380CC4-5D6E-409C-BE32-E72D297353CC}">
                <c16:uniqueId val="{0000001F-D421-47D9-9BE6-F07A5299C7E8}"/>
              </c:ext>
            </c:extLst>
          </c:dPt>
          <c:dPt>
            <c:idx val="16"/>
            <c:bubble3D val="0"/>
            <c:spPr>
              <a:solidFill>
                <a:srgbClr val="00B050"/>
              </a:solidFill>
              <a:ln w="19050">
                <a:solidFill>
                  <a:schemeClr val="lt1"/>
                </a:solidFill>
              </a:ln>
              <a:effectLst/>
            </c:spPr>
            <c:extLst>
              <c:ext xmlns:c16="http://schemas.microsoft.com/office/drawing/2014/chart" uri="{C3380CC4-5D6E-409C-BE32-E72D297353CC}">
                <c16:uniqueId val="{00000021-D421-47D9-9BE6-F07A5299C7E8}"/>
              </c:ext>
            </c:extLst>
          </c:dPt>
          <c:dPt>
            <c:idx val="17"/>
            <c:bubble3D val="0"/>
            <c:spPr>
              <a:solidFill>
                <a:srgbClr val="00B050"/>
              </a:solidFill>
              <a:ln w="19050">
                <a:solidFill>
                  <a:schemeClr val="lt1"/>
                </a:solidFill>
              </a:ln>
              <a:effectLst/>
            </c:spPr>
            <c:extLst>
              <c:ext xmlns:c16="http://schemas.microsoft.com/office/drawing/2014/chart" uri="{C3380CC4-5D6E-409C-BE32-E72D297353CC}">
                <c16:uniqueId val="{00000023-D421-47D9-9BE6-F07A5299C7E8}"/>
              </c:ext>
            </c:extLst>
          </c:dPt>
          <c:dPt>
            <c:idx val="18"/>
            <c:bubble3D val="0"/>
            <c:spPr>
              <a:solidFill>
                <a:srgbClr val="00B050"/>
              </a:solidFill>
              <a:ln w="19050">
                <a:solidFill>
                  <a:schemeClr val="lt1"/>
                </a:solidFill>
              </a:ln>
              <a:effectLst/>
            </c:spPr>
            <c:extLst>
              <c:ext xmlns:c16="http://schemas.microsoft.com/office/drawing/2014/chart" uri="{C3380CC4-5D6E-409C-BE32-E72D297353CC}">
                <c16:uniqueId val="{00000025-D421-47D9-9BE6-F07A5299C7E8}"/>
              </c:ext>
            </c:extLst>
          </c:dPt>
          <c:dPt>
            <c:idx val="19"/>
            <c:bubble3D val="0"/>
            <c:spPr>
              <a:solidFill>
                <a:srgbClr val="00B050"/>
              </a:solidFill>
              <a:ln w="19050">
                <a:solidFill>
                  <a:schemeClr val="lt1"/>
                </a:solidFill>
              </a:ln>
              <a:effectLst/>
            </c:spPr>
            <c:extLst>
              <c:ext xmlns:c16="http://schemas.microsoft.com/office/drawing/2014/chart" uri="{C3380CC4-5D6E-409C-BE32-E72D297353CC}">
                <c16:uniqueId val="{00000027-D421-47D9-9BE6-F07A5299C7E8}"/>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D421-47D9-9BE6-F07A5299C7E8}"/>
            </c:ext>
          </c:extLst>
        </c:ser>
        <c:dLbls>
          <c:showLegendKey val="0"/>
          <c:showVal val="0"/>
          <c:showCatName val="0"/>
          <c:showSerName val="0"/>
          <c:showPercent val="0"/>
          <c:showBubbleSize val="0"/>
          <c:showLeaderLines val="1"/>
        </c:dLbls>
        <c:firstSliceAng val="0"/>
        <c:holeSize val="65"/>
      </c:doughnutChart>
      <c:doughnutChart>
        <c:varyColors val="1"/>
        <c:ser>
          <c:idx val="1"/>
          <c:order val="1"/>
          <c:tx>
            <c:v>VF</c:v>
          </c:tx>
          <c:dPt>
            <c:idx val="0"/>
            <c:bubble3D val="0"/>
            <c:spPr>
              <a:noFill/>
              <a:ln w="19050">
                <a:solidFill>
                  <a:schemeClr val="lt1"/>
                </a:solidFill>
              </a:ln>
              <a:effectLst/>
            </c:spPr>
            <c:extLst>
              <c:ext xmlns:c16="http://schemas.microsoft.com/office/drawing/2014/chart" uri="{C3380CC4-5D6E-409C-BE32-E72D297353CC}">
                <c16:uniqueId val="{0000002A-D421-47D9-9BE6-F07A5299C7E8}"/>
              </c:ext>
            </c:extLst>
          </c:dPt>
          <c:dPt>
            <c:idx val="1"/>
            <c:bubble3D val="0"/>
            <c:spPr>
              <a:solidFill>
                <a:schemeClr val="bg1">
                  <a:alpha val="72000"/>
                </a:schemeClr>
              </a:solidFill>
              <a:ln w="19050">
                <a:solidFill>
                  <a:schemeClr val="lt1"/>
                </a:solidFill>
              </a:ln>
              <a:effectLst/>
            </c:spPr>
            <c:extLst>
              <c:ext xmlns:c16="http://schemas.microsoft.com/office/drawing/2014/chart" uri="{C3380CC4-5D6E-409C-BE32-E72D297353CC}">
                <c16:uniqueId val="{0000002C-D421-47D9-9BE6-F07A5299C7E8}"/>
              </c:ext>
            </c:extLst>
          </c:dPt>
          <c:val>
            <c:numRef>
              <c:f>'Overall Sales'!$AH$2:$AI$2</c:f>
              <c:numCache>
                <c:formatCode>0%</c:formatCode>
                <c:ptCount val="2"/>
                <c:pt idx="0">
                  <c:v>0.89945758239567986</c:v>
                </c:pt>
                <c:pt idx="1">
                  <c:v>0.10054241760432014</c:v>
                </c:pt>
              </c:numCache>
            </c:numRef>
          </c:val>
          <c:extLst>
            <c:ext xmlns:c16="http://schemas.microsoft.com/office/drawing/2014/chart" uri="{C3380CC4-5D6E-409C-BE32-E72D297353CC}">
              <c16:uniqueId val="{0000002D-D421-47D9-9BE6-F07A5299C7E8}"/>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812197447167404"/>
          <c:y val="0.12467604487905008"/>
          <c:w val="0.54375605105665192"/>
          <c:h val="0.75064791024189981"/>
        </c:manualLayout>
      </c:layout>
      <c:doughnutChart>
        <c:varyColors val="1"/>
        <c:ser>
          <c:idx val="0"/>
          <c:order val="0"/>
          <c:spPr>
            <a:solidFill>
              <a:srgbClr val="00B0F0"/>
            </a:solidFill>
          </c:spPr>
          <c:dPt>
            <c:idx val="0"/>
            <c:bubble3D val="0"/>
            <c:spPr>
              <a:solidFill>
                <a:srgbClr val="00B0F0"/>
              </a:solidFill>
              <a:ln w="19050">
                <a:solidFill>
                  <a:schemeClr val="lt1"/>
                </a:solidFill>
              </a:ln>
              <a:effectLst/>
            </c:spPr>
            <c:extLst>
              <c:ext xmlns:c16="http://schemas.microsoft.com/office/drawing/2014/chart" uri="{C3380CC4-5D6E-409C-BE32-E72D297353CC}">
                <c16:uniqueId val="{00000001-2412-45A0-BB02-F70F2605F7AD}"/>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2412-45A0-BB02-F70F2605F7AD}"/>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5-2412-45A0-BB02-F70F2605F7AD}"/>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2412-45A0-BB02-F70F2605F7AD}"/>
              </c:ext>
            </c:extLst>
          </c:dPt>
          <c:dPt>
            <c:idx val="4"/>
            <c:bubble3D val="0"/>
            <c:spPr>
              <a:solidFill>
                <a:srgbClr val="00B0F0"/>
              </a:solidFill>
              <a:ln w="19050">
                <a:solidFill>
                  <a:schemeClr val="lt1"/>
                </a:solidFill>
              </a:ln>
              <a:effectLst/>
            </c:spPr>
            <c:extLst>
              <c:ext xmlns:c16="http://schemas.microsoft.com/office/drawing/2014/chart" uri="{C3380CC4-5D6E-409C-BE32-E72D297353CC}">
                <c16:uniqueId val="{00000009-2412-45A0-BB02-F70F2605F7AD}"/>
              </c:ext>
            </c:extLst>
          </c:dPt>
          <c:dPt>
            <c:idx val="5"/>
            <c:bubble3D val="0"/>
            <c:spPr>
              <a:solidFill>
                <a:srgbClr val="00B0F0"/>
              </a:solidFill>
              <a:ln w="19050">
                <a:solidFill>
                  <a:schemeClr val="lt1"/>
                </a:solidFill>
              </a:ln>
              <a:effectLst/>
            </c:spPr>
            <c:extLst>
              <c:ext xmlns:c16="http://schemas.microsoft.com/office/drawing/2014/chart" uri="{C3380CC4-5D6E-409C-BE32-E72D297353CC}">
                <c16:uniqueId val="{0000000B-2412-45A0-BB02-F70F2605F7AD}"/>
              </c:ext>
            </c:extLst>
          </c:dPt>
          <c:dPt>
            <c:idx val="6"/>
            <c:bubble3D val="0"/>
            <c:spPr>
              <a:solidFill>
                <a:srgbClr val="00B0F0"/>
              </a:solidFill>
              <a:ln w="19050">
                <a:solidFill>
                  <a:schemeClr val="lt1"/>
                </a:solidFill>
              </a:ln>
              <a:effectLst/>
            </c:spPr>
            <c:extLst>
              <c:ext xmlns:c16="http://schemas.microsoft.com/office/drawing/2014/chart" uri="{C3380CC4-5D6E-409C-BE32-E72D297353CC}">
                <c16:uniqueId val="{0000000D-2412-45A0-BB02-F70F2605F7AD}"/>
              </c:ext>
            </c:extLst>
          </c:dPt>
          <c:dPt>
            <c:idx val="7"/>
            <c:bubble3D val="0"/>
            <c:spPr>
              <a:solidFill>
                <a:srgbClr val="00B0F0"/>
              </a:solidFill>
              <a:ln w="19050">
                <a:solidFill>
                  <a:schemeClr val="lt1"/>
                </a:solidFill>
              </a:ln>
              <a:effectLst/>
            </c:spPr>
            <c:extLst>
              <c:ext xmlns:c16="http://schemas.microsoft.com/office/drawing/2014/chart" uri="{C3380CC4-5D6E-409C-BE32-E72D297353CC}">
                <c16:uniqueId val="{0000000F-2412-45A0-BB02-F70F2605F7AD}"/>
              </c:ext>
            </c:extLst>
          </c:dPt>
          <c:dPt>
            <c:idx val="8"/>
            <c:bubble3D val="0"/>
            <c:spPr>
              <a:solidFill>
                <a:srgbClr val="00B0F0"/>
              </a:solidFill>
              <a:ln w="19050">
                <a:solidFill>
                  <a:schemeClr val="lt1"/>
                </a:solidFill>
              </a:ln>
              <a:effectLst/>
            </c:spPr>
            <c:extLst>
              <c:ext xmlns:c16="http://schemas.microsoft.com/office/drawing/2014/chart" uri="{C3380CC4-5D6E-409C-BE32-E72D297353CC}">
                <c16:uniqueId val="{00000011-2412-45A0-BB02-F70F2605F7AD}"/>
              </c:ext>
            </c:extLst>
          </c:dPt>
          <c:dPt>
            <c:idx val="9"/>
            <c:bubble3D val="0"/>
            <c:spPr>
              <a:solidFill>
                <a:srgbClr val="00B0F0"/>
              </a:solidFill>
              <a:ln w="19050">
                <a:solidFill>
                  <a:schemeClr val="lt1"/>
                </a:solidFill>
              </a:ln>
              <a:effectLst/>
            </c:spPr>
            <c:extLst>
              <c:ext xmlns:c16="http://schemas.microsoft.com/office/drawing/2014/chart" uri="{C3380CC4-5D6E-409C-BE32-E72D297353CC}">
                <c16:uniqueId val="{00000013-2412-45A0-BB02-F70F2605F7AD}"/>
              </c:ext>
            </c:extLst>
          </c:dPt>
          <c:dPt>
            <c:idx val="10"/>
            <c:bubble3D val="0"/>
            <c:spPr>
              <a:solidFill>
                <a:srgbClr val="00B0F0"/>
              </a:solidFill>
              <a:ln w="19050">
                <a:solidFill>
                  <a:schemeClr val="lt1"/>
                </a:solidFill>
              </a:ln>
              <a:effectLst/>
            </c:spPr>
            <c:extLst>
              <c:ext xmlns:c16="http://schemas.microsoft.com/office/drawing/2014/chart" uri="{C3380CC4-5D6E-409C-BE32-E72D297353CC}">
                <c16:uniqueId val="{00000015-2412-45A0-BB02-F70F2605F7AD}"/>
              </c:ext>
            </c:extLst>
          </c:dPt>
          <c:dPt>
            <c:idx val="11"/>
            <c:bubble3D val="0"/>
            <c:spPr>
              <a:solidFill>
                <a:srgbClr val="00B0F0"/>
              </a:solidFill>
              <a:ln w="19050">
                <a:solidFill>
                  <a:schemeClr val="lt1"/>
                </a:solidFill>
              </a:ln>
              <a:effectLst/>
            </c:spPr>
            <c:extLst>
              <c:ext xmlns:c16="http://schemas.microsoft.com/office/drawing/2014/chart" uri="{C3380CC4-5D6E-409C-BE32-E72D297353CC}">
                <c16:uniqueId val="{00000017-2412-45A0-BB02-F70F2605F7AD}"/>
              </c:ext>
            </c:extLst>
          </c:dPt>
          <c:dPt>
            <c:idx val="12"/>
            <c:bubble3D val="0"/>
            <c:spPr>
              <a:solidFill>
                <a:srgbClr val="00B0F0"/>
              </a:solidFill>
              <a:ln w="19050">
                <a:solidFill>
                  <a:schemeClr val="lt1"/>
                </a:solidFill>
              </a:ln>
              <a:effectLst/>
            </c:spPr>
            <c:extLst>
              <c:ext xmlns:c16="http://schemas.microsoft.com/office/drawing/2014/chart" uri="{C3380CC4-5D6E-409C-BE32-E72D297353CC}">
                <c16:uniqueId val="{00000019-2412-45A0-BB02-F70F2605F7AD}"/>
              </c:ext>
            </c:extLst>
          </c:dPt>
          <c:dPt>
            <c:idx val="13"/>
            <c:bubble3D val="0"/>
            <c:spPr>
              <a:solidFill>
                <a:srgbClr val="00B0F0"/>
              </a:solidFill>
              <a:ln w="19050">
                <a:solidFill>
                  <a:schemeClr val="lt1"/>
                </a:solidFill>
              </a:ln>
              <a:effectLst/>
            </c:spPr>
            <c:extLst>
              <c:ext xmlns:c16="http://schemas.microsoft.com/office/drawing/2014/chart" uri="{C3380CC4-5D6E-409C-BE32-E72D297353CC}">
                <c16:uniqueId val="{0000001B-2412-45A0-BB02-F70F2605F7AD}"/>
              </c:ext>
            </c:extLst>
          </c:dPt>
          <c:dPt>
            <c:idx val="14"/>
            <c:bubble3D val="0"/>
            <c:spPr>
              <a:solidFill>
                <a:srgbClr val="00B0F0"/>
              </a:solidFill>
              <a:ln w="19050">
                <a:solidFill>
                  <a:schemeClr val="lt1"/>
                </a:solidFill>
              </a:ln>
              <a:effectLst/>
            </c:spPr>
            <c:extLst>
              <c:ext xmlns:c16="http://schemas.microsoft.com/office/drawing/2014/chart" uri="{C3380CC4-5D6E-409C-BE32-E72D297353CC}">
                <c16:uniqueId val="{0000001D-2412-45A0-BB02-F70F2605F7AD}"/>
              </c:ext>
            </c:extLst>
          </c:dPt>
          <c:dPt>
            <c:idx val="15"/>
            <c:bubble3D val="0"/>
            <c:spPr>
              <a:solidFill>
                <a:srgbClr val="00B0F0"/>
              </a:solidFill>
              <a:ln w="19050">
                <a:solidFill>
                  <a:schemeClr val="lt1"/>
                </a:solidFill>
              </a:ln>
              <a:effectLst/>
            </c:spPr>
            <c:extLst>
              <c:ext xmlns:c16="http://schemas.microsoft.com/office/drawing/2014/chart" uri="{C3380CC4-5D6E-409C-BE32-E72D297353CC}">
                <c16:uniqueId val="{0000001F-2412-45A0-BB02-F70F2605F7AD}"/>
              </c:ext>
            </c:extLst>
          </c:dPt>
          <c:dPt>
            <c:idx val="16"/>
            <c:bubble3D val="0"/>
            <c:spPr>
              <a:solidFill>
                <a:srgbClr val="00B0F0"/>
              </a:solidFill>
              <a:ln w="19050">
                <a:solidFill>
                  <a:schemeClr val="lt1"/>
                </a:solidFill>
              </a:ln>
              <a:effectLst/>
            </c:spPr>
            <c:extLst>
              <c:ext xmlns:c16="http://schemas.microsoft.com/office/drawing/2014/chart" uri="{C3380CC4-5D6E-409C-BE32-E72D297353CC}">
                <c16:uniqueId val="{00000021-2412-45A0-BB02-F70F2605F7AD}"/>
              </c:ext>
            </c:extLst>
          </c:dPt>
          <c:dPt>
            <c:idx val="17"/>
            <c:bubble3D val="0"/>
            <c:spPr>
              <a:solidFill>
                <a:srgbClr val="00B0F0"/>
              </a:solidFill>
              <a:ln w="19050">
                <a:solidFill>
                  <a:schemeClr val="lt1"/>
                </a:solidFill>
              </a:ln>
              <a:effectLst/>
            </c:spPr>
            <c:extLst>
              <c:ext xmlns:c16="http://schemas.microsoft.com/office/drawing/2014/chart" uri="{C3380CC4-5D6E-409C-BE32-E72D297353CC}">
                <c16:uniqueId val="{00000023-2412-45A0-BB02-F70F2605F7AD}"/>
              </c:ext>
            </c:extLst>
          </c:dPt>
          <c:dPt>
            <c:idx val="18"/>
            <c:bubble3D val="0"/>
            <c:spPr>
              <a:solidFill>
                <a:srgbClr val="00B0F0"/>
              </a:solidFill>
              <a:ln w="19050">
                <a:solidFill>
                  <a:schemeClr val="lt1"/>
                </a:solidFill>
              </a:ln>
              <a:effectLst/>
            </c:spPr>
            <c:extLst>
              <c:ext xmlns:c16="http://schemas.microsoft.com/office/drawing/2014/chart" uri="{C3380CC4-5D6E-409C-BE32-E72D297353CC}">
                <c16:uniqueId val="{00000025-2412-45A0-BB02-F70F2605F7AD}"/>
              </c:ext>
            </c:extLst>
          </c:dPt>
          <c:dPt>
            <c:idx val="19"/>
            <c:bubble3D val="0"/>
            <c:spPr>
              <a:solidFill>
                <a:srgbClr val="00B0F0"/>
              </a:solidFill>
              <a:ln w="19050">
                <a:solidFill>
                  <a:schemeClr val="lt1"/>
                </a:solidFill>
              </a:ln>
              <a:effectLst/>
            </c:spPr>
            <c:extLst>
              <c:ext xmlns:c16="http://schemas.microsoft.com/office/drawing/2014/chart" uri="{C3380CC4-5D6E-409C-BE32-E72D297353CC}">
                <c16:uniqueId val="{00000027-2412-45A0-BB02-F70F2605F7AD}"/>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2412-45A0-BB02-F70F2605F7AD}"/>
            </c:ext>
          </c:extLst>
        </c:ser>
        <c:dLbls>
          <c:showLegendKey val="0"/>
          <c:showVal val="0"/>
          <c:showCatName val="0"/>
          <c:showSerName val="0"/>
          <c:showPercent val="0"/>
          <c:showBubbleSize val="0"/>
          <c:showLeaderLines val="1"/>
        </c:dLbls>
        <c:firstSliceAng val="0"/>
        <c:holeSize val="65"/>
      </c:doughnutChart>
      <c:doughnutChart>
        <c:varyColors val="1"/>
        <c:ser>
          <c:idx val="1"/>
          <c:order val="1"/>
          <c:tx>
            <c:v>MK</c:v>
          </c:tx>
          <c:dPt>
            <c:idx val="0"/>
            <c:bubble3D val="0"/>
            <c:spPr>
              <a:noFill/>
              <a:ln w="19050">
                <a:solidFill>
                  <a:schemeClr val="lt1"/>
                </a:solidFill>
              </a:ln>
              <a:effectLst/>
            </c:spPr>
            <c:extLst>
              <c:ext xmlns:c16="http://schemas.microsoft.com/office/drawing/2014/chart" uri="{C3380CC4-5D6E-409C-BE32-E72D297353CC}">
                <c16:uniqueId val="{0000002A-2412-45A0-BB02-F70F2605F7AD}"/>
              </c:ext>
            </c:extLst>
          </c:dPt>
          <c:dPt>
            <c:idx val="1"/>
            <c:bubble3D val="0"/>
            <c:spPr>
              <a:solidFill>
                <a:schemeClr val="bg1">
                  <a:alpha val="72000"/>
                </a:schemeClr>
              </a:solidFill>
              <a:ln w="19050">
                <a:solidFill>
                  <a:schemeClr val="lt1"/>
                </a:solidFill>
              </a:ln>
              <a:effectLst/>
            </c:spPr>
            <c:extLst>
              <c:ext xmlns:c16="http://schemas.microsoft.com/office/drawing/2014/chart" uri="{C3380CC4-5D6E-409C-BE32-E72D297353CC}">
                <c16:uniqueId val="{0000002C-2412-45A0-BB02-F70F2605F7AD}"/>
              </c:ext>
            </c:extLst>
          </c:dPt>
          <c:val>
            <c:numRef>
              <c:f>'Overall Sales'!$AJ$2:$AK$2</c:f>
              <c:numCache>
                <c:formatCode>0%</c:formatCode>
                <c:ptCount val="2"/>
                <c:pt idx="0">
                  <c:v>0.10054241760432013</c:v>
                </c:pt>
                <c:pt idx="1">
                  <c:v>0.89945758239567986</c:v>
                </c:pt>
              </c:numCache>
            </c:numRef>
          </c:val>
          <c:extLst>
            <c:ext xmlns:c16="http://schemas.microsoft.com/office/drawing/2014/chart" uri="{C3380CC4-5D6E-409C-BE32-E72D297353CC}">
              <c16:uniqueId val="{0000002D-2412-45A0-BB02-F70F2605F7AD}"/>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3A14-40A6-A467-74D64FB22C67}"/>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3A14-40A6-A467-74D64FB22C67}"/>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3A14-40A6-A467-74D64FB22C67}"/>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A14-40A6-A467-74D64FB22C67}"/>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3A14-40A6-A467-74D64FB22C67}"/>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3A14-40A6-A467-74D64FB22C67}"/>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3A14-40A6-A467-74D64FB22C67}"/>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3A14-40A6-A467-74D64FB22C67}"/>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3A14-40A6-A467-74D64FB22C67}"/>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3A14-40A6-A467-74D64FB22C67}"/>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3A14-40A6-A467-74D64FB22C67}"/>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3A14-40A6-A467-74D64FB22C67}"/>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3A14-40A6-A467-74D64FB22C67}"/>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3A14-40A6-A467-74D64FB22C67}"/>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3A14-40A6-A467-74D64FB22C67}"/>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3A14-40A6-A467-74D64FB22C67}"/>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3A14-40A6-A467-74D64FB22C67}"/>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3A14-40A6-A467-74D64FB22C67}"/>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3A14-40A6-A467-74D64FB22C67}"/>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3A14-40A6-A467-74D64FB22C67}"/>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3A14-40A6-A467-74D64FB22C67}"/>
            </c:ext>
          </c:extLst>
        </c:ser>
        <c:dLbls>
          <c:showLegendKey val="0"/>
          <c:showVal val="0"/>
          <c:showCatName val="0"/>
          <c:showSerName val="0"/>
          <c:showPercent val="0"/>
          <c:showBubbleSize val="0"/>
          <c:showLeaderLines val="1"/>
        </c:dLbls>
        <c:firstSliceAng val="0"/>
        <c:holeSize val="65"/>
      </c:doughnutChart>
      <c:doughnutChart>
        <c:varyColors val="1"/>
        <c:ser>
          <c:idx val="1"/>
          <c:order val="1"/>
          <c:tx>
            <c:v>THNA</c:v>
          </c:tx>
          <c:dPt>
            <c:idx val="0"/>
            <c:bubble3D val="0"/>
            <c:spPr>
              <a:noFill/>
              <a:ln w="19050">
                <a:solidFill>
                  <a:schemeClr val="lt1"/>
                </a:solidFill>
              </a:ln>
              <a:effectLst/>
            </c:spPr>
            <c:extLst>
              <c:ext xmlns:c16="http://schemas.microsoft.com/office/drawing/2014/chart" uri="{C3380CC4-5D6E-409C-BE32-E72D297353CC}">
                <c16:uniqueId val="{0000002A-3A14-40A6-A467-74D64FB22C67}"/>
              </c:ext>
            </c:extLst>
          </c:dPt>
          <c:dPt>
            <c:idx val="1"/>
            <c:bubble3D val="0"/>
            <c:spPr>
              <a:solidFill>
                <a:schemeClr val="bg1">
                  <a:alpha val="72000"/>
                </a:schemeClr>
              </a:solidFill>
              <a:ln w="19050">
                <a:solidFill>
                  <a:schemeClr val="lt1"/>
                </a:solidFill>
              </a:ln>
              <a:effectLst/>
            </c:spPr>
            <c:extLst>
              <c:ext xmlns:c16="http://schemas.microsoft.com/office/drawing/2014/chart" uri="{C3380CC4-5D6E-409C-BE32-E72D297353CC}">
                <c16:uniqueId val="{0000002C-3A14-40A6-A467-74D64FB22C67}"/>
              </c:ext>
            </c:extLst>
          </c:dPt>
          <c:val>
            <c:numRef>
              <c:f>'Overall Sales'!$AL$2:$AM$2</c:f>
              <c:numCache>
                <c:formatCode>0%</c:formatCode>
                <c:ptCount val="2"/>
                <c:pt idx="0">
                  <c:v>0</c:v>
                </c:pt>
                <c:pt idx="1">
                  <c:v>1</c:v>
                </c:pt>
              </c:numCache>
            </c:numRef>
          </c:val>
          <c:extLst>
            <c:ext xmlns:c16="http://schemas.microsoft.com/office/drawing/2014/chart" uri="{C3380CC4-5D6E-409C-BE32-E72D297353CC}">
              <c16:uniqueId val="{0000002D-3A14-40A6-A467-74D64FB22C67}"/>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208965653619709"/>
          <c:y val="0.12863702492438225"/>
          <c:w val="0.49893209702054764"/>
          <c:h val="0.77880090083223297"/>
        </c:manualLayout>
      </c:layout>
      <c:doughnutChart>
        <c:varyColors val="1"/>
        <c:ser>
          <c:idx val="0"/>
          <c:order val="0"/>
          <c:spPr>
            <a:solidFill>
              <a:srgbClr val="FFC0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01-B64F-4D83-A8B0-6A06D5FA7B69}"/>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B64F-4D83-A8B0-6A06D5FA7B69}"/>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B64F-4D83-A8B0-6A06D5FA7B69}"/>
              </c:ext>
            </c:extLst>
          </c:dPt>
          <c:dPt>
            <c:idx val="3"/>
            <c:bubble3D val="0"/>
            <c:spPr>
              <a:solidFill>
                <a:srgbClr val="FFC000"/>
              </a:solidFill>
              <a:ln w="19050">
                <a:solidFill>
                  <a:schemeClr val="lt1"/>
                </a:solidFill>
              </a:ln>
              <a:effectLst/>
            </c:spPr>
            <c:extLst>
              <c:ext xmlns:c16="http://schemas.microsoft.com/office/drawing/2014/chart" uri="{C3380CC4-5D6E-409C-BE32-E72D297353CC}">
                <c16:uniqueId val="{00000007-B64F-4D83-A8B0-6A06D5FA7B69}"/>
              </c:ext>
            </c:extLst>
          </c:dPt>
          <c:dPt>
            <c:idx val="4"/>
            <c:bubble3D val="0"/>
            <c:spPr>
              <a:solidFill>
                <a:srgbClr val="FFC000"/>
              </a:solidFill>
              <a:ln w="19050">
                <a:solidFill>
                  <a:schemeClr val="lt1"/>
                </a:solidFill>
              </a:ln>
              <a:effectLst/>
            </c:spPr>
            <c:extLst>
              <c:ext xmlns:c16="http://schemas.microsoft.com/office/drawing/2014/chart" uri="{C3380CC4-5D6E-409C-BE32-E72D297353CC}">
                <c16:uniqueId val="{00000009-B64F-4D83-A8B0-6A06D5FA7B69}"/>
              </c:ext>
            </c:extLst>
          </c:dPt>
          <c:dPt>
            <c:idx val="5"/>
            <c:bubble3D val="0"/>
            <c:spPr>
              <a:solidFill>
                <a:srgbClr val="FFC000"/>
              </a:solidFill>
              <a:ln w="19050">
                <a:solidFill>
                  <a:schemeClr val="lt1"/>
                </a:solidFill>
              </a:ln>
              <a:effectLst/>
            </c:spPr>
            <c:extLst>
              <c:ext xmlns:c16="http://schemas.microsoft.com/office/drawing/2014/chart" uri="{C3380CC4-5D6E-409C-BE32-E72D297353CC}">
                <c16:uniqueId val="{0000000B-B64F-4D83-A8B0-6A06D5FA7B69}"/>
              </c:ext>
            </c:extLst>
          </c:dPt>
          <c:dPt>
            <c:idx val="6"/>
            <c:bubble3D val="0"/>
            <c:spPr>
              <a:solidFill>
                <a:srgbClr val="FFC000"/>
              </a:solidFill>
              <a:ln w="19050">
                <a:solidFill>
                  <a:schemeClr val="lt1"/>
                </a:solidFill>
              </a:ln>
              <a:effectLst/>
            </c:spPr>
            <c:extLst>
              <c:ext xmlns:c16="http://schemas.microsoft.com/office/drawing/2014/chart" uri="{C3380CC4-5D6E-409C-BE32-E72D297353CC}">
                <c16:uniqueId val="{0000000D-B64F-4D83-A8B0-6A06D5FA7B69}"/>
              </c:ext>
            </c:extLst>
          </c:dPt>
          <c:dPt>
            <c:idx val="7"/>
            <c:bubble3D val="0"/>
            <c:spPr>
              <a:solidFill>
                <a:srgbClr val="FFC000"/>
              </a:solidFill>
              <a:ln w="19050">
                <a:solidFill>
                  <a:schemeClr val="lt1"/>
                </a:solidFill>
              </a:ln>
              <a:effectLst/>
            </c:spPr>
            <c:extLst>
              <c:ext xmlns:c16="http://schemas.microsoft.com/office/drawing/2014/chart" uri="{C3380CC4-5D6E-409C-BE32-E72D297353CC}">
                <c16:uniqueId val="{0000000F-B64F-4D83-A8B0-6A06D5FA7B69}"/>
              </c:ext>
            </c:extLst>
          </c:dPt>
          <c:dPt>
            <c:idx val="8"/>
            <c:bubble3D val="0"/>
            <c:spPr>
              <a:solidFill>
                <a:srgbClr val="FFC000"/>
              </a:solidFill>
              <a:ln w="19050">
                <a:solidFill>
                  <a:schemeClr val="lt1"/>
                </a:solidFill>
              </a:ln>
              <a:effectLst/>
            </c:spPr>
            <c:extLst>
              <c:ext xmlns:c16="http://schemas.microsoft.com/office/drawing/2014/chart" uri="{C3380CC4-5D6E-409C-BE32-E72D297353CC}">
                <c16:uniqueId val="{00000011-B64F-4D83-A8B0-6A06D5FA7B69}"/>
              </c:ext>
            </c:extLst>
          </c:dPt>
          <c:dPt>
            <c:idx val="9"/>
            <c:bubble3D val="0"/>
            <c:spPr>
              <a:solidFill>
                <a:srgbClr val="FFC000"/>
              </a:solidFill>
              <a:ln w="19050">
                <a:solidFill>
                  <a:schemeClr val="lt1"/>
                </a:solidFill>
              </a:ln>
              <a:effectLst/>
            </c:spPr>
            <c:extLst>
              <c:ext xmlns:c16="http://schemas.microsoft.com/office/drawing/2014/chart" uri="{C3380CC4-5D6E-409C-BE32-E72D297353CC}">
                <c16:uniqueId val="{00000013-B64F-4D83-A8B0-6A06D5FA7B69}"/>
              </c:ext>
            </c:extLst>
          </c:dPt>
          <c:dPt>
            <c:idx val="10"/>
            <c:bubble3D val="0"/>
            <c:spPr>
              <a:solidFill>
                <a:srgbClr val="FFC000"/>
              </a:solidFill>
              <a:ln w="19050">
                <a:solidFill>
                  <a:schemeClr val="lt1"/>
                </a:solidFill>
              </a:ln>
              <a:effectLst/>
            </c:spPr>
            <c:extLst>
              <c:ext xmlns:c16="http://schemas.microsoft.com/office/drawing/2014/chart" uri="{C3380CC4-5D6E-409C-BE32-E72D297353CC}">
                <c16:uniqueId val="{00000015-B64F-4D83-A8B0-6A06D5FA7B69}"/>
              </c:ext>
            </c:extLst>
          </c:dPt>
          <c:dPt>
            <c:idx val="11"/>
            <c:bubble3D val="0"/>
            <c:spPr>
              <a:solidFill>
                <a:srgbClr val="FFC000"/>
              </a:solidFill>
              <a:ln w="19050">
                <a:solidFill>
                  <a:schemeClr val="lt1"/>
                </a:solidFill>
              </a:ln>
              <a:effectLst/>
            </c:spPr>
            <c:extLst>
              <c:ext xmlns:c16="http://schemas.microsoft.com/office/drawing/2014/chart" uri="{C3380CC4-5D6E-409C-BE32-E72D297353CC}">
                <c16:uniqueId val="{00000017-B64F-4D83-A8B0-6A06D5FA7B69}"/>
              </c:ext>
            </c:extLst>
          </c:dPt>
          <c:dPt>
            <c:idx val="12"/>
            <c:bubble3D val="0"/>
            <c:spPr>
              <a:solidFill>
                <a:srgbClr val="FFC000"/>
              </a:solidFill>
              <a:ln w="19050">
                <a:solidFill>
                  <a:schemeClr val="lt1"/>
                </a:solidFill>
              </a:ln>
              <a:effectLst/>
            </c:spPr>
            <c:extLst>
              <c:ext xmlns:c16="http://schemas.microsoft.com/office/drawing/2014/chart" uri="{C3380CC4-5D6E-409C-BE32-E72D297353CC}">
                <c16:uniqueId val="{00000019-B64F-4D83-A8B0-6A06D5FA7B69}"/>
              </c:ext>
            </c:extLst>
          </c:dPt>
          <c:dPt>
            <c:idx val="13"/>
            <c:bubble3D val="0"/>
            <c:spPr>
              <a:solidFill>
                <a:srgbClr val="FFC000"/>
              </a:solidFill>
              <a:ln w="19050">
                <a:solidFill>
                  <a:schemeClr val="lt1"/>
                </a:solidFill>
              </a:ln>
              <a:effectLst/>
            </c:spPr>
            <c:extLst>
              <c:ext xmlns:c16="http://schemas.microsoft.com/office/drawing/2014/chart" uri="{C3380CC4-5D6E-409C-BE32-E72D297353CC}">
                <c16:uniqueId val="{0000001B-B64F-4D83-A8B0-6A06D5FA7B69}"/>
              </c:ext>
            </c:extLst>
          </c:dPt>
          <c:dPt>
            <c:idx val="14"/>
            <c:bubble3D val="0"/>
            <c:spPr>
              <a:solidFill>
                <a:srgbClr val="FFC000"/>
              </a:solidFill>
              <a:ln w="19050">
                <a:solidFill>
                  <a:schemeClr val="lt1"/>
                </a:solidFill>
              </a:ln>
              <a:effectLst/>
            </c:spPr>
            <c:extLst>
              <c:ext xmlns:c16="http://schemas.microsoft.com/office/drawing/2014/chart" uri="{C3380CC4-5D6E-409C-BE32-E72D297353CC}">
                <c16:uniqueId val="{0000001D-B64F-4D83-A8B0-6A06D5FA7B69}"/>
              </c:ext>
            </c:extLst>
          </c:dPt>
          <c:dPt>
            <c:idx val="15"/>
            <c:bubble3D val="0"/>
            <c:spPr>
              <a:solidFill>
                <a:srgbClr val="FFC000"/>
              </a:solidFill>
              <a:ln w="19050">
                <a:solidFill>
                  <a:schemeClr val="lt1"/>
                </a:solidFill>
              </a:ln>
              <a:effectLst/>
            </c:spPr>
            <c:extLst>
              <c:ext xmlns:c16="http://schemas.microsoft.com/office/drawing/2014/chart" uri="{C3380CC4-5D6E-409C-BE32-E72D297353CC}">
                <c16:uniqueId val="{0000001F-B64F-4D83-A8B0-6A06D5FA7B69}"/>
              </c:ext>
            </c:extLst>
          </c:dPt>
          <c:dPt>
            <c:idx val="16"/>
            <c:bubble3D val="0"/>
            <c:spPr>
              <a:solidFill>
                <a:srgbClr val="FFC000"/>
              </a:solidFill>
              <a:ln w="19050">
                <a:solidFill>
                  <a:schemeClr val="lt1"/>
                </a:solidFill>
              </a:ln>
              <a:effectLst/>
            </c:spPr>
            <c:extLst>
              <c:ext xmlns:c16="http://schemas.microsoft.com/office/drawing/2014/chart" uri="{C3380CC4-5D6E-409C-BE32-E72D297353CC}">
                <c16:uniqueId val="{00000021-B64F-4D83-A8B0-6A06D5FA7B69}"/>
              </c:ext>
            </c:extLst>
          </c:dPt>
          <c:dPt>
            <c:idx val="17"/>
            <c:bubble3D val="0"/>
            <c:spPr>
              <a:solidFill>
                <a:srgbClr val="FFC000"/>
              </a:solidFill>
              <a:ln w="19050">
                <a:solidFill>
                  <a:schemeClr val="lt1"/>
                </a:solidFill>
              </a:ln>
              <a:effectLst/>
            </c:spPr>
            <c:extLst>
              <c:ext xmlns:c16="http://schemas.microsoft.com/office/drawing/2014/chart" uri="{C3380CC4-5D6E-409C-BE32-E72D297353CC}">
                <c16:uniqueId val="{00000023-B64F-4D83-A8B0-6A06D5FA7B69}"/>
              </c:ext>
            </c:extLst>
          </c:dPt>
          <c:dPt>
            <c:idx val="18"/>
            <c:bubble3D val="0"/>
            <c:spPr>
              <a:solidFill>
                <a:srgbClr val="FFC000"/>
              </a:solidFill>
              <a:ln w="19050">
                <a:solidFill>
                  <a:schemeClr val="lt1"/>
                </a:solidFill>
              </a:ln>
              <a:effectLst/>
            </c:spPr>
            <c:extLst>
              <c:ext xmlns:c16="http://schemas.microsoft.com/office/drawing/2014/chart" uri="{C3380CC4-5D6E-409C-BE32-E72D297353CC}">
                <c16:uniqueId val="{00000025-B64F-4D83-A8B0-6A06D5FA7B69}"/>
              </c:ext>
            </c:extLst>
          </c:dPt>
          <c:dPt>
            <c:idx val="19"/>
            <c:bubble3D val="0"/>
            <c:spPr>
              <a:solidFill>
                <a:srgbClr val="FFC000"/>
              </a:solidFill>
              <a:ln w="19050">
                <a:solidFill>
                  <a:schemeClr val="lt1"/>
                </a:solidFill>
              </a:ln>
              <a:effectLst/>
            </c:spPr>
            <c:extLst>
              <c:ext xmlns:c16="http://schemas.microsoft.com/office/drawing/2014/chart" uri="{C3380CC4-5D6E-409C-BE32-E72D297353CC}">
                <c16:uniqueId val="{00000027-B64F-4D83-A8B0-6A06D5FA7B69}"/>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B64F-4D83-A8B0-6A06D5FA7B69}"/>
            </c:ext>
          </c:extLst>
        </c:ser>
        <c:dLbls>
          <c:showLegendKey val="0"/>
          <c:showVal val="0"/>
          <c:showCatName val="0"/>
          <c:showSerName val="0"/>
          <c:showPercent val="0"/>
          <c:showBubbleSize val="0"/>
          <c:showLeaderLines val="1"/>
        </c:dLbls>
        <c:firstSliceAng val="0"/>
        <c:holeSize val="65"/>
      </c:doughnutChart>
      <c:doughnutChart>
        <c:varyColors val="1"/>
        <c:ser>
          <c:idx val="1"/>
          <c:order val="1"/>
          <c:tx>
            <c:v>FOTL</c:v>
          </c:tx>
          <c:dPt>
            <c:idx val="0"/>
            <c:bubble3D val="0"/>
            <c:spPr>
              <a:noFill/>
              <a:ln w="19050">
                <a:solidFill>
                  <a:schemeClr val="lt1"/>
                </a:solidFill>
              </a:ln>
              <a:effectLst/>
            </c:spPr>
            <c:extLst>
              <c:ext xmlns:c16="http://schemas.microsoft.com/office/drawing/2014/chart" uri="{C3380CC4-5D6E-409C-BE32-E72D297353CC}">
                <c16:uniqueId val="{0000002A-B64F-4D83-A8B0-6A06D5FA7B69}"/>
              </c:ext>
            </c:extLst>
          </c:dPt>
          <c:dPt>
            <c:idx val="1"/>
            <c:bubble3D val="0"/>
            <c:spPr>
              <a:solidFill>
                <a:schemeClr val="bg1">
                  <a:alpha val="72000"/>
                </a:schemeClr>
              </a:solidFill>
              <a:ln w="19050">
                <a:solidFill>
                  <a:schemeClr val="lt1"/>
                </a:solidFill>
              </a:ln>
              <a:effectLst/>
            </c:spPr>
            <c:extLst>
              <c:ext xmlns:c16="http://schemas.microsoft.com/office/drawing/2014/chart" uri="{C3380CC4-5D6E-409C-BE32-E72D297353CC}">
                <c16:uniqueId val="{0000002C-B64F-4D83-A8B0-6A06D5FA7B69}"/>
              </c:ext>
            </c:extLst>
          </c:dPt>
          <c:val>
            <c:numRef>
              <c:f>'Overall Sales'!$AN$2:$AO$2</c:f>
              <c:numCache>
                <c:formatCode>0%</c:formatCode>
                <c:ptCount val="2"/>
                <c:pt idx="0">
                  <c:v>0</c:v>
                </c:pt>
                <c:pt idx="1">
                  <c:v>1</c:v>
                </c:pt>
              </c:numCache>
            </c:numRef>
          </c:val>
          <c:extLst>
            <c:ext xmlns:c16="http://schemas.microsoft.com/office/drawing/2014/chart" uri="{C3380CC4-5D6E-409C-BE32-E72D297353CC}">
              <c16:uniqueId val="{0000002D-B64F-4D83-A8B0-6A06D5FA7B69}"/>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7030A0"/>
            </a:solidFill>
          </c:spPr>
          <c:dPt>
            <c:idx val="0"/>
            <c:bubble3D val="0"/>
            <c:spPr>
              <a:solidFill>
                <a:srgbClr val="7030A0"/>
              </a:solidFill>
              <a:ln w="19050">
                <a:solidFill>
                  <a:schemeClr val="lt1"/>
                </a:solidFill>
              </a:ln>
              <a:effectLst/>
            </c:spPr>
            <c:extLst>
              <c:ext xmlns:c16="http://schemas.microsoft.com/office/drawing/2014/chart" uri="{C3380CC4-5D6E-409C-BE32-E72D297353CC}">
                <c16:uniqueId val="{00000001-D7A6-4C08-B288-3E71ACCB63ED}"/>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D7A6-4C08-B288-3E71ACCB63ED}"/>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D7A6-4C08-B288-3E71ACCB63ED}"/>
              </c:ext>
            </c:extLst>
          </c:dPt>
          <c:dPt>
            <c:idx val="3"/>
            <c:bubble3D val="0"/>
            <c:spPr>
              <a:solidFill>
                <a:srgbClr val="7030A0"/>
              </a:solidFill>
              <a:ln w="19050">
                <a:solidFill>
                  <a:schemeClr val="lt1"/>
                </a:solidFill>
              </a:ln>
              <a:effectLst/>
            </c:spPr>
            <c:extLst>
              <c:ext xmlns:c16="http://schemas.microsoft.com/office/drawing/2014/chart" uri="{C3380CC4-5D6E-409C-BE32-E72D297353CC}">
                <c16:uniqueId val="{00000007-D7A6-4C08-B288-3E71ACCB63ED}"/>
              </c:ext>
            </c:extLst>
          </c:dPt>
          <c:dPt>
            <c:idx val="4"/>
            <c:bubble3D val="0"/>
            <c:spPr>
              <a:solidFill>
                <a:srgbClr val="7030A0"/>
              </a:solidFill>
              <a:ln w="19050">
                <a:solidFill>
                  <a:schemeClr val="lt1"/>
                </a:solidFill>
              </a:ln>
              <a:effectLst/>
            </c:spPr>
            <c:extLst>
              <c:ext xmlns:c16="http://schemas.microsoft.com/office/drawing/2014/chart" uri="{C3380CC4-5D6E-409C-BE32-E72D297353CC}">
                <c16:uniqueId val="{00000009-D7A6-4C08-B288-3E71ACCB63ED}"/>
              </c:ext>
            </c:extLst>
          </c:dPt>
          <c:dPt>
            <c:idx val="5"/>
            <c:bubble3D val="0"/>
            <c:spPr>
              <a:solidFill>
                <a:srgbClr val="7030A0"/>
              </a:solidFill>
              <a:ln w="19050">
                <a:solidFill>
                  <a:schemeClr val="lt1"/>
                </a:solidFill>
              </a:ln>
              <a:effectLst/>
            </c:spPr>
            <c:extLst>
              <c:ext xmlns:c16="http://schemas.microsoft.com/office/drawing/2014/chart" uri="{C3380CC4-5D6E-409C-BE32-E72D297353CC}">
                <c16:uniqueId val="{0000000B-D7A6-4C08-B288-3E71ACCB63ED}"/>
              </c:ext>
            </c:extLst>
          </c:dPt>
          <c:dPt>
            <c:idx val="6"/>
            <c:bubble3D val="0"/>
            <c:spPr>
              <a:solidFill>
                <a:srgbClr val="7030A0"/>
              </a:solidFill>
              <a:ln w="19050">
                <a:solidFill>
                  <a:schemeClr val="lt1"/>
                </a:solidFill>
              </a:ln>
              <a:effectLst/>
            </c:spPr>
            <c:extLst>
              <c:ext xmlns:c16="http://schemas.microsoft.com/office/drawing/2014/chart" uri="{C3380CC4-5D6E-409C-BE32-E72D297353CC}">
                <c16:uniqueId val="{0000000D-D7A6-4C08-B288-3E71ACCB63ED}"/>
              </c:ext>
            </c:extLst>
          </c:dPt>
          <c:dPt>
            <c:idx val="7"/>
            <c:bubble3D val="0"/>
            <c:spPr>
              <a:solidFill>
                <a:srgbClr val="7030A0"/>
              </a:solidFill>
              <a:ln w="19050">
                <a:solidFill>
                  <a:schemeClr val="lt1"/>
                </a:solidFill>
              </a:ln>
              <a:effectLst/>
            </c:spPr>
            <c:extLst>
              <c:ext xmlns:c16="http://schemas.microsoft.com/office/drawing/2014/chart" uri="{C3380CC4-5D6E-409C-BE32-E72D297353CC}">
                <c16:uniqueId val="{0000000F-D7A6-4C08-B288-3E71ACCB63ED}"/>
              </c:ext>
            </c:extLst>
          </c:dPt>
          <c:dPt>
            <c:idx val="8"/>
            <c:bubble3D val="0"/>
            <c:spPr>
              <a:solidFill>
                <a:srgbClr val="7030A0"/>
              </a:solidFill>
              <a:ln w="19050">
                <a:solidFill>
                  <a:schemeClr val="lt1"/>
                </a:solidFill>
              </a:ln>
              <a:effectLst/>
            </c:spPr>
            <c:extLst>
              <c:ext xmlns:c16="http://schemas.microsoft.com/office/drawing/2014/chart" uri="{C3380CC4-5D6E-409C-BE32-E72D297353CC}">
                <c16:uniqueId val="{00000011-D7A6-4C08-B288-3E71ACCB63ED}"/>
              </c:ext>
            </c:extLst>
          </c:dPt>
          <c:dPt>
            <c:idx val="9"/>
            <c:bubble3D val="0"/>
            <c:spPr>
              <a:solidFill>
                <a:srgbClr val="7030A0"/>
              </a:solidFill>
              <a:ln w="19050">
                <a:solidFill>
                  <a:schemeClr val="lt1"/>
                </a:solidFill>
              </a:ln>
              <a:effectLst/>
            </c:spPr>
            <c:extLst>
              <c:ext xmlns:c16="http://schemas.microsoft.com/office/drawing/2014/chart" uri="{C3380CC4-5D6E-409C-BE32-E72D297353CC}">
                <c16:uniqueId val="{00000013-D7A6-4C08-B288-3E71ACCB63ED}"/>
              </c:ext>
            </c:extLst>
          </c:dPt>
          <c:dPt>
            <c:idx val="10"/>
            <c:bubble3D val="0"/>
            <c:spPr>
              <a:solidFill>
                <a:srgbClr val="7030A0"/>
              </a:solidFill>
              <a:ln w="19050">
                <a:solidFill>
                  <a:schemeClr val="lt1"/>
                </a:solidFill>
              </a:ln>
              <a:effectLst/>
            </c:spPr>
            <c:extLst>
              <c:ext xmlns:c16="http://schemas.microsoft.com/office/drawing/2014/chart" uri="{C3380CC4-5D6E-409C-BE32-E72D297353CC}">
                <c16:uniqueId val="{00000015-D7A6-4C08-B288-3E71ACCB63ED}"/>
              </c:ext>
            </c:extLst>
          </c:dPt>
          <c:dPt>
            <c:idx val="11"/>
            <c:bubble3D val="0"/>
            <c:spPr>
              <a:solidFill>
                <a:srgbClr val="7030A0"/>
              </a:solidFill>
              <a:ln w="19050">
                <a:solidFill>
                  <a:schemeClr val="lt1"/>
                </a:solidFill>
              </a:ln>
              <a:effectLst/>
            </c:spPr>
            <c:extLst>
              <c:ext xmlns:c16="http://schemas.microsoft.com/office/drawing/2014/chart" uri="{C3380CC4-5D6E-409C-BE32-E72D297353CC}">
                <c16:uniqueId val="{00000017-D7A6-4C08-B288-3E71ACCB63ED}"/>
              </c:ext>
            </c:extLst>
          </c:dPt>
          <c:dPt>
            <c:idx val="12"/>
            <c:bubble3D val="0"/>
            <c:spPr>
              <a:solidFill>
                <a:srgbClr val="7030A0"/>
              </a:solidFill>
              <a:ln w="19050">
                <a:solidFill>
                  <a:schemeClr val="lt1"/>
                </a:solidFill>
              </a:ln>
              <a:effectLst/>
            </c:spPr>
            <c:extLst>
              <c:ext xmlns:c16="http://schemas.microsoft.com/office/drawing/2014/chart" uri="{C3380CC4-5D6E-409C-BE32-E72D297353CC}">
                <c16:uniqueId val="{00000019-D7A6-4C08-B288-3E71ACCB63ED}"/>
              </c:ext>
            </c:extLst>
          </c:dPt>
          <c:dPt>
            <c:idx val="13"/>
            <c:bubble3D val="0"/>
            <c:spPr>
              <a:solidFill>
                <a:srgbClr val="7030A0"/>
              </a:solidFill>
              <a:ln w="19050">
                <a:solidFill>
                  <a:schemeClr val="lt1"/>
                </a:solidFill>
              </a:ln>
              <a:effectLst/>
            </c:spPr>
            <c:extLst>
              <c:ext xmlns:c16="http://schemas.microsoft.com/office/drawing/2014/chart" uri="{C3380CC4-5D6E-409C-BE32-E72D297353CC}">
                <c16:uniqueId val="{0000001B-D7A6-4C08-B288-3E71ACCB63ED}"/>
              </c:ext>
            </c:extLst>
          </c:dPt>
          <c:dPt>
            <c:idx val="14"/>
            <c:bubble3D val="0"/>
            <c:spPr>
              <a:solidFill>
                <a:srgbClr val="7030A0"/>
              </a:solidFill>
              <a:ln w="19050">
                <a:solidFill>
                  <a:schemeClr val="lt1"/>
                </a:solidFill>
              </a:ln>
              <a:effectLst/>
            </c:spPr>
            <c:extLst>
              <c:ext xmlns:c16="http://schemas.microsoft.com/office/drawing/2014/chart" uri="{C3380CC4-5D6E-409C-BE32-E72D297353CC}">
                <c16:uniqueId val="{0000001D-D7A6-4C08-B288-3E71ACCB63ED}"/>
              </c:ext>
            </c:extLst>
          </c:dPt>
          <c:dPt>
            <c:idx val="15"/>
            <c:bubble3D val="0"/>
            <c:spPr>
              <a:solidFill>
                <a:srgbClr val="7030A0"/>
              </a:solidFill>
              <a:ln w="19050">
                <a:solidFill>
                  <a:schemeClr val="lt1"/>
                </a:solidFill>
              </a:ln>
              <a:effectLst/>
            </c:spPr>
            <c:extLst>
              <c:ext xmlns:c16="http://schemas.microsoft.com/office/drawing/2014/chart" uri="{C3380CC4-5D6E-409C-BE32-E72D297353CC}">
                <c16:uniqueId val="{0000001F-D7A6-4C08-B288-3E71ACCB63ED}"/>
              </c:ext>
            </c:extLst>
          </c:dPt>
          <c:dPt>
            <c:idx val="16"/>
            <c:bubble3D val="0"/>
            <c:spPr>
              <a:solidFill>
                <a:srgbClr val="7030A0"/>
              </a:solidFill>
              <a:ln w="19050">
                <a:solidFill>
                  <a:schemeClr val="lt1"/>
                </a:solidFill>
              </a:ln>
              <a:effectLst/>
            </c:spPr>
            <c:extLst>
              <c:ext xmlns:c16="http://schemas.microsoft.com/office/drawing/2014/chart" uri="{C3380CC4-5D6E-409C-BE32-E72D297353CC}">
                <c16:uniqueId val="{00000021-D7A6-4C08-B288-3E71ACCB63ED}"/>
              </c:ext>
            </c:extLst>
          </c:dPt>
          <c:dPt>
            <c:idx val="17"/>
            <c:bubble3D val="0"/>
            <c:spPr>
              <a:solidFill>
                <a:srgbClr val="7030A0"/>
              </a:solidFill>
              <a:ln w="19050">
                <a:solidFill>
                  <a:schemeClr val="lt1"/>
                </a:solidFill>
              </a:ln>
              <a:effectLst/>
            </c:spPr>
            <c:extLst>
              <c:ext xmlns:c16="http://schemas.microsoft.com/office/drawing/2014/chart" uri="{C3380CC4-5D6E-409C-BE32-E72D297353CC}">
                <c16:uniqueId val="{00000023-D7A6-4C08-B288-3E71ACCB63ED}"/>
              </c:ext>
            </c:extLst>
          </c:dPt>
          <c:dPt>
            <c:idx val="18"/>
            <c:bubble3D val="0"/>
            <c:spPr>
              <a:solidFill>
                <a:srgbClr val="7030A0"/>
              </a:solidFill>
              <a:ln w="19050">
                <a:solidFill>
                  <a:schemeClr val="lt1"/>
                </a:solidFill>
              </a:ln>
              <a:effectLst/>
            </c:spPr>
            <c:extLst>
              <c:ext xmlns:c16="http://schemas.microsoft.com/office/drawing/2014/chart" uri="{C3380CC4-5D6E-409C-BE32-E72D297353CC}">
                <c16:uniqueId val="{00000025-D7A6-4C08-B288-3E71ACCB63ED}"/>
              </c:ext>
            </c:extLst>
          </c:dPt>
          <c:dPt>
            <c:idx val="19"/>
            <c:bubble3D val="0"/>
            <c:spPr>
              <a:solidFill>
                <a:srgbClr val="7030A0"/>
              </a:solidFill>
              <a:ln w="19050">
                <a:solidFill>
                  <a:schemeClr val="lt1"/>
                </a:solidFill>
              </a:ln>
              <a:effectLst/>
            </c:spPr>
            <c:extLst>
              <c:ext xmlns:c16="http://schemas.microsoft.com/office/drawing/2014/chart" uri="{C3380CC4-5D6E-409C-BE32-E72D297353CC}">
                <c16:uniqueId val="{00000027-D7A6-4C08-B288-3E71ACCB63ED}"/>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D7A6-4C08-B288-3E71ACCB63ED}"/>
            </c:ext>
          </c:extLst>
        </c:ser>
        <c:dLbls>
          <c:showLegendKey val="0"/>
          <c:showVal val="0"/>
          <c:showCatName val="0"/>
          <c:showSerName val="0"/>
          <c:showPercent val="0"/>
          <c:showBubbleSize val="0"/>
          <c:showLeaderLines val="1"/>
        </c:dLbls>
        <c:firstSliceAng val="0"/>
        <c:holeSize val="65"/>
      </c:doughnutChart>
      <c:doughnutChart>
        <c:varyColors val="1"/>
        <c:ser>
          <c:idx val="1"/>
          <c:order val="1"/>
          <c:tx>
            <c:v>TH-US</c:v>
          </c:tx>
          <c:dPt>
            <c:idx val="0"/>
            <c:bubble3D val="0"/>
            <c:spPr>
              <a:noFill/>
              <a:ln w="19050">
                <a:solidFill>
                  <a:schemeClr val="lt1"/>
                </a:solidFill>
              </a:ln>
              <a:effectLst/>
            </c:spPr>
            <c:extLst>
              <c:ext xmlns:c16="http://schemas.microsoft.com/office/drawing/2014/chart" uri="{C3380CC4-5D6E-409C-BE32-E72D297353CC}">
                <c16:uniqueId val="{0000002A-D7A6-4C08-B288-3E71ACCB63ED}"/>
              </c:ext>
            </c:extLst>
          </c:dPt>
          <c:dPt>
            <c:idx val="1"/>
            <c:bubble3D val="0"/>
            <c:spPr>
              <a:solidFill>
                <a:schemeClr val="bg1">
                  <a:alpha val="72000"/>
                </a:schemeClr>
              </a:solidFill>
              <a:ln w="19050">
                <a:solidFill>
                  <a:schemeClr val="lt1"/>
                </a:solidFill>
              </a:ln>
              <a:effectLst/>
            </c:spPr>
            <c:extLst>
              <c:ext xmlns:c16="http://schemas.microsoft.com/office/drawing/2014/chart" uri="{C3380CC4-5D6E-409C-BE32-E72D297353CC}">
                <c16:uniqueId val="{0000002C-D7A6-4C08-B288-3E71ACCB63ED}"/>
              </c:ext>
            </c:extLst>
          </c:dPt>
          <c:val>
            <c:numRef>
              <c:f>'Overall Sales'!$AP$2:$AQ$2</c:f>
              <c:numCache>
                <c:formatCode>0%</c:formatCode>
                <c:ptCount val="2"/>
                <c:pt idx="0">
                  <c:v>0</c:v>
                </c:pt>
                <c:pt idx="1">
                  <c:v>1</c:v>
                </c:pt>
              </c:numCache>
            </c:numRef>
          </c:val>
          <c:extLst>
            <c:ext xmlns:c16="http://schemas.microsoft.com/office/drawing/2014/chart" uri="{C3380CC4-5D6E-409C-BE32-E72D297353CC}">
              <c16:uniqueId val="{0000002D-D7A6-4C08-B288-3E71ACCB63ED}"/>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076899906399454"/>
          <c:y val="7.4318175050436627E-2"/>
          <c:w val="0.49118897890079344"/>
          <c:h val="0.79818186217216192"/>
        </c:manualLayout>
      </c:layout>
      <c:doughnutChart>
        <c:varyColors val="1"/>
        <c:ser>
          <c:idx val="0"/>
          <c:order val="0"/>
          <c:spPr>
            <a:solidFill>
              <a:schemeClr val="tx1"/>
            </a:solidFill>
          </c:spPr>
          <c:dPt>
            <c:idx val="0"/>
            <c:bubble3D val="0"/>
            <c:spPr>
              <a:solidFill>
                <a:schemeClr val="tx1"/>
              </a:solidFill>
              <a:ln w="19050">
                <a:solidFill>
                  <a:schemeClr val="lt1"/>
                </a:solidFill>
              </a:ln>
              <a:effectLst/>
            </c:spPr>
            <c:extLst>
              <c:ext xmlns:c16="http://schemas.microsoft.com/office/drawing/2014/chart" uri="{C3380CC4-5D6E-409C-BE32-E72D297353CC}">
                <c16:uniqueId val="{00000001-17DF-4CDE-9BB8-5CD5E6A9B0A5}"/>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3-17DF-4CDE-9BB8-5CD5E6A9B0A5}"/>
              </c:ext>
            </c:extLst>
          </c:dPt>
          <c:dPt>
            <c:idx val="2"/>
            <c:bubble3D val="0"/>
            <c:spPr>
              <a:solidFill>
                <a:schemeClr val="tx1"/>
              </a:solidFill>
              <a:ln w="19050">
                <a:solidFill>
                  <a:schemeClr val="lt1"/>
                </a:solidFill>
              </a:ln>
              <a:effectLst/>
            </c:spPr>
            <c:extLst>
              <c:ext xmlns:c16="http://schemas.microsoft.com/office/drawing/2014/chart" uri="{C3380CC4-5D6E-409C-BE32-E72D297353CC}">
                <c16:uniqueId val="{00000005-17DF-4CDE-9BB8-5CD5E6A9B0A5}"/>
              </c:ext>
            </c:extLst>
          </c:dPt>
          <c:dPt>
            <c:idx val="3"/>
            <c:bubble3D val="0"/>
            <c:spPr>
              <a:solidFill>
                <a:schemeClr val="tx1"/>
              </a:solidFill>
              <a:ln w="19050">
                <a:solidFill>
                  <a:schemeClr val="lt1"/>
                </a:solidFill>
              </a:ln>
              <a:effectLst/>
            </c:spPr>
            <c:extLst>
              <c:ext xmlns:c16="http://schemas.microsoft.com/office/drawing/2014/chart" uri="{C3380CC4-5D6E-409C-BE32-E72D297353CC}">
                <c16:uniqueId val="{00000007-17DF-4CDE-9BB8-5CD5E6A9B0A5}"/>
              </c:ext>
            </c:extLst>
          </c:dPt>
          <c:dPt>
            <c:idx val="4"/>
            <c:bubble3D val="0"/>
            <c:spPr>
              <a:solidFill>
                <a:schemeClr val="tx1"/>
              </a:solidFill>
              <a:ln w="19050">
                <a:solidFill>
                  <a:schemeClr val="lt1"/>
                </a:solidFill>
              </a:ln>
              <a:effectLst/>
            </c:spPr>
            <c:extLst>
              <c:ext xmlns:c16="http://schemas.microsoft.com/office/drawing/2014/chart" uri="{C3380CC4-5D6E-409C-BE32-E72D297353CC}">
                <c16:uniqueId val="{00000009-17DF-4CDE-9BB8-5CD5E6A9B0A5}"/>
              </c:ext>
            </c:extLst>
          </c:dPt>
          <c:dPt>
            <c:idx val="5"/>
            <c:bubble3D val="0"/>
            <c:spPr>
              <a:solidFill>
                <a:schemeClr val="tx1"/>
              </a:solidFill>
              <a:ln w="19050">
                <a:solidFill>
                  <a:schemeClr val="lt1"/>
                </a:solidFill>
              </a:ln>
              <a:effectLst/>
            </c:spPr>
            <c:extLst>
              <c:ext xmlns:c16="http://schemas.microsoft.com/office/drawing/2014/chart" uri="{C3380CC4-5D6E-409C-BE32-E72D297353CC}">
                <c16:uniqueId val="{0000000B-17DF-4CDE-9BB8-5CD5E6A9B0A5}"/>
              </c:ext>
            </c:extLst>
          </c:dPt>
          <c:dPt>
            <c:idx val="6"/>
            <c:bubble3D val="0"/>
            <c:spPr>
              <a:solidFill>
                <a:schemeClr val="tx1"/>
              </a:solidFill>
              <a:ln w="19050">
                <a:solidFill>
                  <a:schemeClr val="lt1"/>
                </a:solidFill>
              </a:ln>
              <a:effectLst/>
            </c:spPr>
            <c:extLst>
              <c:ext xmlns:c16="http://schemas.microsoft.com/office/drawing/2014/chart" uri="{C3380CC4-5D6E-409C-BE32-E72D297353CC}">
                <c16:uniqueId val="{0000000D-17DF-4CDE-9BB8-5CD5E6A9B0A5}"/>
              </c:ext>
            </c:extLst>
          </c:dPt>
          <c:dPt>
            <c:idx val="7"/>
            <c:bubble3D val="0"/>
            <c:spPr>
              <a:solidFill>
                <a:schemeClr val="tx1"/>
              </a:solidFill>
              <a:ln w="19050">
                <a:solidFill>
                  <a:schemeClr val="lt1"/>
                </a:solidFill>
              </a:ln>
              <a:effectLst/>
            </c:spPr>
            <c:extLst>
              <c:ext xmlns:c16="http://schemas.microsoft.com/office/drawing/2014/chart" uri="{C3380CC4-5D6E-409C-BE32-E72D297353CC}">
                <c16:uniqueId val="{0000000F-17DF-4CDE-9BB8-5CD5E6A9B0A5}"/>
              </c:ext>
            </c:extLst>
          </c:dPt>
          <c:dPt>
            <c:idx val="8"/>
            <c:bubble3D val="0"/>
            <c:spPr>
              <a:solidFill>
                <a:schemeClr val="tx1"/>
              </a:solidFill>
              <a:ln w="19050">
                <a:solidFill>
                  <a:schemeClr val="lt1"/>
                </a:solidFill>
              </a:ln>
              <a:effectLst/>
            </c:spPr>
            <c:extLst>
              <c:ext xmlns:c16="http://schemas.microsoft.com/office/drawing/2014/chart" uri="{C3380CC4-5D6E-409C-BE32-E72D297353CC}">
                <c16:uniqueId val="{00000011-17DF-4CDE-9BB8-5CD5E6A9B0A5}"/>
              </c:ext>
            </c:extLst>
          </c:dPt>
          <c:dPt>
            <c:idx val="9"/>
            <c:bubble3D val="0"/>
            <c:spPr>
              <a:solidFill>
                <a:schemeClr val="tx1"/>
              </a:solidFill>
              <a:ln w="19050">
                <a:solidFill>
                  <a:schemeClr val="lt1"/>
                </a:solidFill>
              </a:ln>
              <a:effectLst/>
            </c:spPr>
            <c:extLst>
              <c:ext xmlns:c16="http://schemas.microsoft.com/office/drawing/2014/chart" uri="{C3380CC4-5D6E-409C-BE32-E72D297353CC}">
                <c16:uniqueId val="{00000013-17DF-4CDE-9BB8-5CD5E6A9B0A5}"/>
              </c:ext>
            </c:extLst>
          </c:dPt>
          <c:dPt>
            <c:idx val="10"/>
            <c:bubble3D val="0"/>
            <c:spPr>
              <a:solidFill>
                <a:schemeClr val="tx1"/>
              </a:solidFill>
              <a:ln w="19050">
                <a:solidFill>
                  <a:schemeClr val="lt1"/>
                </a:solidFill>
              </a:ln>
              <a:effectLst/>
            </c:spPr>
            <c:extLst>
              <c:ext xmlns:c16="http://schemas.microsoft.com/office/drawing/2014/chart" uri="{C3380CC4-5D6E-409C-BE32-E72D297353CC}">
                <c16:uniqueId val="{00000015-17DF-4CDE-9BB8-5CD5E6A9B0A5}"/>
              </c:ext>
            </c:extLst>
          </c:dPt>
          <c:dPt>
            <c:idx val="11"/>
            <c:bubble3D val="0"/>
            <c:spPr>
              <a:solidFill>
                <a:schemeClr val="tx1"/>
              </a:solidFill>
              <a:ln w="19050">
                <a:solidFill>
                  <a:schemeClr val="lt1"/>
                </a:solidFill>
              </a:ln>
              <a:effectLst/>
            </c:spPr>
            <c:extLst>
              <c:ext xmlns:c16="http://schemas.microsoft.com/office/drawing/2014/chart" uri="{C3380CC4-5D6E-409C-BE32-E72D297353CC}">
                <c16:uniqueId val="{00000017-17DF-4CDE-9BB8-5CD5E6A9B0A5}"/>
              </c:ext>
            </c:extLst>
          </c:dPt>
          <c:dPt>
            <c:idx val="12"/>
            <c:bubble3D val="0"/>
            <c:spPr>
              <a:solidFill>
                <a:schemeClr val="tx1"/>
              </a:solidFill>
              <a:ln w="19050">
                <a:solidFill>
                  <a:schemeClr val="lt1"/>
                </a:solidFill>
              </a:ln>
              <a:effectLst/>
            </c:spPr>
            <c:extLst>
              <c:ext xmlns:c16="http://schemas.microsoft.com/office/drawing/2014/chart" uri="{C3380CC4-5D6E-409C-BE32-E72D297353CC}">
                <c16:uniqueId val="{00000019-17DF-4CDE-9BB8-5CD5E6A9B0A5}"/>
              </c:ext>
            </c:extLst>
          </c:dPt>
          <c:dPt>
            <c:idx val="13"/>
            <c:bubble3D val="0"/>
            <c:spPr>
              <a:solidFill>
                <a:schemeClr val="tx1"/>
              </a:solidFill>
              <a:ln w="19050">
                <a:solidFill>
                  <a:schemeClr val="lt1"/>
                </a:solidFill>
              </a:ln>
              <a:effectLst/>
            </c:spPr>
            <c:extLst>
              <c:ext xmlns:c16="http://schemas.microsoft.com/office/drawing/2014/chart" uri="{C3380CC4-5D6E-409C-BE32-E72D297353CC}">
                <c16:uniqueId val="{0000001B-17DF-4CDE-9BB8-5CD5E6A9B0A5}"/>
              </c:ext>
            </c:extLst>
          </c:dPt>
          <c:dPt>
            <c:idx val="14"/>
            <c:bubble3D val="0"/>
            <c:spPr>
              <a:solidFill>
                <a:schemeClr val="tx1"/>
              </a:solidFill>
              <a:ln w="19050">
                <a:solidFill>
                  <a:schemeClr val="lt1"/>
                </a:solidFill>
              </a:ln>
              <a:effectLst/>
            </c:spPr>
            <c:extLst>
              <c:ext xmlns:c16="http://schemas.microsoft.com/office/drawing/2014/chart" uri="{C3380CC4-5D6E-409C-BE32-E72D297353CC}">
                <c16:uniqueId val="{0000001D-17DF-4CDE-9BB8-5CD5E6A9B0A5}"/>
              </c:ext>
            </c:extLst>
          </c:dPt>
          <c:dPt>
            <c:idx val="15"/>
            <c:bubble3D val="0"/>
            <c:spPr>
              <a:solidFill>
                <a:schemeClr val="tx1"/>
              </a:solidFill>
              <a:ln w="19050">
                <a:solidFill>
                  <a:schemeClr val="lt1"/>
                </a:solidFill>
              </a:ln>
              <a:effectLst/>
            </c:spPr>
            <c:extLst>
              <c:ext xmlns:c16="http://schemas.microsoft.com/office/drawing/2014/chart" uri="{C3380CC4-5D6E-409C-BE32-E72D297353CC}">
                <c16:uniqueId val="{0000001F-17DF-4CDE-9BB8-5CD5E6A9B0A5}"/>
              </c:ext>
            </c:extLst>
          </c:dPt>
          <c:dPt>
            <c:idx val="16"/>
            <c:bubble3D val="0"/>
            <c:spPr>
              <a:solidFill>
                <a:schemeClr val="tx1"/>
              </a:solidFill>
              <a:ln w="19050">
                <a:solidFill>
                  <a:schemeClr val="lt1"/>
                </a:solidFill>
              </a:ln>
              <a:effectLst/>
            </c:spPr>
            <c:extLst>
              <c:ext xmlns:c16="http://schemas.microsoft.com/office/drawing/2014/chart" uri="{C3380CC4-5D6E-409C-BE32-E72D297353CC}">
                <c16:uniqueId val="{00000021-17DF-4CDE-9BB8-5CD5E6A9B0A5}"/>
              </c:ext>
            </c:extLst>
          </c:dPt>
          <c:dPt>
            <c:idx val="17"/>
            <c:bubble3D val="0"/>
            <c:spPr>
              <a:solidFill>
                <a:schemeClr val="tx1"/>
              </a:solidFill>
              <a:ln w="19050">
                <a:solidFill>
                  <a:schemeClr val="lt1"/>
                </a:solidFill>
              </a:ln>
              <a:effectLst/>
            </c:spPr>
            <c:extLst>
              <c:ext xmlns:c16="http://schemas.microsoft.com/office/drawing/2014/chart" uri="{C3380CC4-5D6E-409C-BE32-E72D297353CC}">
                <c16:uniqueId val="{00000023-17DF-4CDE-9BB8-5CD5E6A9B0A5}"/>
              </c:ext>
            </c:extLst>
          </c:dPt>
          <c:dPt>
            <c:idx val="18"/>
            <c:bubble3D val="0"/>
            <c:spPr>
              <a:solidFill>
                <a:schemeClr val="tx1"/>
              </a:solidFill>
              <a:ln w="19050">
                <a:solidFill>
                  <a:schemeClr val="lt1"/>
                </a:solidFill>
              </a:ln>
              <a:effectLst/>
            </c:spPr>
            <c:extLst>
              <c:ext xmlns:c16="http://schemas.microsoft.com/office/drawing/2014/chart" uri="{C3380CC4-5D6E-409C-BE32-E72D297353CC}">
                <c16:uniqueId val="{00000025-17DF-4CDE-9BB8-5CD5E6A9B0A5}"/>
              </c:ext>
            </c:extLst>
          </c:dPt>
          <c:dPt>
            <c:idx val="19"/>
            <c:bubble3D val="0"/>
            <c:spPr>
              <a:solidFill>
                <a:schemeClr val="tx1"/>
              </a:solidFill>
              <a:ln w="19050">
                <a:solidFill>
                  <a:schemeClr val="lt1"/>
                </a:solidFill>
              </a:ln>
              <a:effectLst/>
            </c:spPr>
            <c:extLst>
              <c:ext xmlns:c16="http://schemas.microsoft.com/office/drawing/2014/chart" uri="{C3380CC4-5D6E-409C-BE32-E72D297353CC}">
                <c16:uniqueId val="{00000027-17DF-4CDE-9BB8-5CD5E6A9B0A5}"/>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17DF-4CDE-9BB8-5CD5E6A9B0A5}"/>
            </c:ext>
          </c:extLst>
        </c:ser>
        <c:dLbls>
          <c:showLegendKey val="0"/>
          <c:showVal val="0"/>
          <c:showCatName val="0"/>
          <c:showSerName val="0"/>
          <c:showPercent val="0"/>
          <c:showBubbleSize val="0"/>
          <c:showLeaderLines val="1"/>
        </c:dLbls>
        <c:firstSliceAng val="0"/>
        <c:holeSize val="65"/>
      </c:doughnutChart>
      <c:doughnutChart>
        <c:varyColors val="1"/>
        <c:ser>
          <c:idx val="1"/>
          <c:order val="1"/>
          <c:tx>
            <c:v>CK</c:v>
          </c:tx>
          <c:dPt>
            <c:idx val="0"/>
            <c:bubble3D val="0"/>
            <c:spPr>
              <a:noFill/>
              <a:ln w="19050">
                <a:solidFill>
                  <a:schemeClr val="lt1"/>
                </a:solidFill>
              </a:ln>
              <a:effectLst/>
            </c:spPr>
            <c:extLst>
              <c:ext xmlns:c16="http://schemas.microsoft.com/office/drawing/2014/chart" uri="{C3380CC4-5D6E-409C-BE32-E72D297353CC}">
                <c16:uniqueId val="{0000002A-17DF-4CDE-9BB8-5CD5E6A9B0A5}"/>
              </c:ext>
            </c:extLst>
          </c:dPt>
          <c:dPt>
            <c:idx val="1"/>
            <c:bubble3D val="0"/>
            <c:spPr>
              <a:solidFill>
                <a:schemeClr val="bg1">
                  <a:alpha val="72000"/>
                </a:schemeClr>
              </a:solidFill>
              <a:ln w="19050">
                <a:solidFill>
                  <a:schemeClr val="lt1"/>
                </a:solidFill>
              </a:ln>
              <a:effectLst/>
            </c:spPr>
            <c:extLst>
              <c:ext xmlns:c16="http://schemas.microsoft.com/office/drawing/2014/chart" uri="{C3380CC4-5D6E-409C-BE32-E72D297353CC}">
                <c16:uniqueId val="{0000002C-17DF-4CDE-9BB8-5CD5E6A9B0A5}"/>
              </c:ext>
            </c:extLst>
          </c:dPt>
          <c:val>
            <c:numRef>
              <c:f>'Overall Sales'!$AR$2:$AS$2</c:f>
              <c:numCache>
                <c:formatCode>0%</c:formatCode>
                <c:ptCount val="2"/>
                <c:pt idx="0">
                  <c:v>1</c:v>
                </c:pt>
                <c:pt idx="1">
                  <c:v>0</c:v>
                </c:pt>
              </c:numCache>
            </c:numRef>
          </c:val>
          <c:extLst>
            <c:ext xmlns:c16="http://schemas.microsoft.com/office/drawing/2014/chart" uri="{C3380CC4-5D6E-409C-BE32-E72D297353CC}">
              <c16:uniqueId val="{0000002D-17DF-4CDE-9BB8-5CD5E6A9B0A5}"/>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userShapes r:id="rId3"/>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656176670211648"/>
          <c:y val="7.0779672724798917E-2"/>
          <c:w val="0.62743836632406469"/>
          <c:h val="0.76515754109255707"/>
        </c:manualLayout>
      </c:layout>
      <c:doughnutChart>
        <c:varyColors val="1"/>
        <c:ser>
          <c:idx val="0"/>
          <c:order val="0"/>
          <c:spPr>
            <a:solidFill>
              <a:srgbClr val="3333FF"/>
            </a:solidFill>
          </c:spPr>
          <c:dPt>
            <c:idx val="0"/>
            <c:bubble3D val="0"/>
            <c:spPr>
              <a:solidFill>
                <a:srgbClr val="3333FF"/>
              </a:solidFill>
              <a:ln w="19050">
                <a:solidFill>
                  <a:schemeClr val="lt1"/>
                </a:solidFill>
              </a:ln>
              <a:effectLst/>
            </c:spPr>
            <c:extLst>
              <c:ext xmlns:c16="http://schemas.microsoft.com/office/drawing/2014/chart" uri="{C3380CC4-5D6E-409C-BE32-E72D297353CC}">
                <c16:uniqueId val="{00000001-07EF-46E8-A647-5B3FED4A8EA5}"/>
              </c:ext>
            </c:extLst>
          </c:dPt>
          <c:dPt>
            <c:idx val="1"/>
            <c:bubble3D val="0"/>
            <c:spPr>
              <a:solidFill>
                <a:srgbClr val="3333FF"/>
              </a:solidFill>
              <a:ln w="19050">
                <a:solidFill>
                  <a:schemeClr val="lt1"/>
                </a:solidFill>
              </a:ln>
              <a:effectLst/>
            </c:spPr>
            <c:extLst>
              <c:ext xmlns:c16="http://schemas.microsoft.com/office/drawing/2014/chart" uri="{C3380CC4-5D6E-409C-BE32-E72D297353CC}">
                <c16:uniqueId val="{00000003-07EF-46E8-A647-5B3FED4A8EA5}"/>
              </c:ext>
            </c:extLst>
          </c:dPt>
          <c:dPt>
            <c:idx val="2"/>
            <c:bubble3D val="0"/>
            <c:spPr>
              <a:solidFill>
                <a:srgbClr val="3333FF"/>
              </a:solidFill>
              <a:ln w="19050">
                <a:solidFill>
                  <a:schemeClr val="lt1"/>
                </a:solidFill>
              </a:ln>
              <a:effectLst/>
            </c:spPr>
            <c:extLst>
              <c:ext xmlns:c16="http://schemas.microsoft.com/office/drawing/2014/chart" uri="{C3380CC4-5D6E-409C-BE32-E72D297353CC}">
                <c16:uniqueId val="{00000005-07EF-46E8-A647-5B3FED4A8EA5}"/>
              </c:ext>
            </c:extLst>
          </c:dPt>
          <c:dPt>
            <c:idx val="3"/>
            <c:bubble3D val="0"/>
            <c:spPr>
              <a:solidFill>
                <a:srgbClr val="3333FF"/>
              </a:solidFill>
              <a:ln w="19050">
                <a:solidFill>
                  <a:schemeClr val="lt1"/>
                </a:solidFill>
              </a:ln>
              <a:effectLst/>
            </c:spPr>
            <c:extLst>
              <c:ext xmlns:c16="http://schemas.microsoft.com/office/drawing/2014/chart" uri="{C3380CC4-5D6E-409C-BE32-E72D297353CC}">
                <c16:uniqueId val="{00000007-07EF-46E8-A647-5B3FED4A8EA5}"/>
              </c:ext>
            </c:extLst>
          </c:dPt>
          <c:dPt>
            <c:idx val="4"/>
            <c:bubble3D val="0"/>
            <c:spPr>
              <a:solidFill>
                <a:srgbClr val="3333FF"/>
              </a:solidFill>
              <a:ln w="19050">
                <a:solidFill>
                  <a:schemeClr val="lt1"/>
                </a:solidFill>
              </a:ln>
              <a:effectLst/>
            </c:spPr>
            <c:extLst>
              <c:ext xmlns:c16="http://schemas.microsoft.com/office/drawing/2014/chart" uri="{C3380CC4-5D6E-409C-BE32-E72D297353CC}">
                <c16:uniqueId val="{00000009-07EF-46E8-A647-5B3FED4A8EA5}"/>
              </c:ext>
            </c:extLst>
          </c:dPt>
          <c:dPt>
            <c:idx val="5"/>
            <c:bubble3D val="0"/>
            <c:spPr>
              <a:solidFill>
                <a:srgbClr val="3333FF"/>
              </a:solidFill>
              <a:ln w="19050">
                <a:solidFill>
                  <a:schemeClr val="lt1"/>
                </a:solidFill>
              </a:ln>
              <a:effectLst/>
            </c:spPr>
            <c:extLst>
              <c:ext xmlns:c16="http://schemas.microsoft.com/office/drawing/2014/chart" uri="{C3380CC4-5D6E-409C-BE32-E72D297353CC}">
                <c16:uniqueId val="{0000000B-07EF-46E8-A647-5B3FED4A8EA5}"/>
              </c:ext>
            </c:extLst>
          </c:dPt>
          <c:dPt>
            <c:idx val="6"/>
            <c:bubble3D val="0"/>
            <c:spPr>
              <a:solidFill>
                <a:srgbClr val="3333FF"/>
              </a:solidFill>
              <a:ln w="19050">
                <a:solidFill>
                  <a:schemeClr val="lt1"/>
                </a:solidFill>
              </a:ln>
              <a:effectLst/>
            </c:spPr>
            <c:extLst>
              <c:ext xmlns:c16="http://schemas.microsoft.com/office/drawing/2014/chart" uri="{C3380CC4-5D6E-409C-BE32-E72D297353CC}">
                <c16:uniqueId val="{0000000D-07EF-46E8-A647-5B3FED4A8EA5}"/>
              </c:ext>
            </c:extLst>
          </c:dPt>
          <c:dPt>
            <c:idx val="7"/>
            <c:bubble3D val="0"/>
            <c:spPr>
              <a:solidFill>
                <a:srgbClr val="3333FF"/>
              </a:solidFill>
              <a:ln w="19050">
                <a:solidFill>
                  <a:schemeClr val="lt1"/>
                </a:solidFill>
              </a:ln>
              <a:effectLst/>
            </c:spPr>
            <c:extLst>
              <c:ext xmlns:c16="http://schemas.microsoft.com/office/drawing/2014/chart" uri="{C3380CC4-5D6E-409C-BE32-E72D297353CC}">
                <c16:uniqueId val="{0000000F-07EF-46E8-A647-5B3FED4A8EA5}"/>
              </c:ext>
            </c:extLst>
          </c:dPt>
          <c:dPt>
            <c:idx val="8"/>
            <c:bubble3D val="0"/>
            <c:spPr>
              <a:solidFill>
                <a:srgbClr val="3333FF"/>
              </a:solidFill>
              <a:ln w="19050">
                <a:solidFill>
                  <a:schemeClr val="lt1"/>
                </a:solidFill>
              </a:ln>
              <a:effectLst/>
            </c:spPr>
            <c:extLst>
              <c:ext xmlns:c16="http://schemas.microsoft.com/office/drawing/2014/chart" uri="{C3380CC4-5D6E-409C-BE32-E72D297353CC}">
                <c16:uniqueId val="{00000011-07EF-46E8-A647-5B3FED4A8EA5}"/>
              </c:ext>
            </c:extLst>
          </c:dPt>
          <c:dPt>
            <c:idx val="9"/>
            <c:bubble3D val="0"/>
            <c:spPr>
              <a:solidFill>
                <a:srgbClr val="3333FF"/>
              </a:solidFill>
              <a:ln w="19050">
                <a:solidFill>
                  <a:schemeClr val="lt1"/>
                </a:solidFill>
              </a:ln>
              <a:effectLst/>
            </c:spPr>
            <c:extLst>
              <c:ext xmlns:c16="http://schemas.microsoft.com/office/drawing/2014/chart" uri="{C3380CC4-5D6E-409C-BE32-E72D297353CC}">
                <c16:uniqueId val="{00000013-07EF-46E8-A647-5B3FED4A8EA5}"/>
              </c:ext>
            </c:extLst>
          </c:dPt>
          <c:dPt>
            <c:idx val="10"/>
            <c:bubble3D val="0"/>
            <c:spPr>
              <a:solidFill>
                <a:srgbClr val="3333FF"/>
              </a:solidFill>
              <a:ln w="19050">
                <a:solidFill>
                  <a:schemeClr val="lt1"/>
                </a:solidFill>
              </a:ln>
              <a:effectLst/>
            </c:spPr>
            <c:extLst>
              <c:ext xmlns:c16="http://schemas.microsoft.com/office/drawing/2014/chart" uri="{C3380CC4-5D6E-409C-BE32-E72D297353CC}">
                <c16:uniqueId val="{00000015-07EF-46E8-A647-5B3FED4A8EA5}"/>
              </c:ext>
            </c:extLst>
          </c:dPt>
          <c:dPt>
            <c:idx val="11"/>
            <c:bubble3D val="0"/>
            <c:spPr>
              <a:solidFill>
                <a:srgbClr val="3333FF"/>
              </a:solidFill>
              <a:ln w="19050">
                <a:solidFill>
                  <a:schemeClr val="lt1"/>
                </a:solidFill>
              </a:ln>
              <a:effectLst/>
            </c:spPr>
            <c:extLst>
              <c:ext xmlns:c16="http://schemas.microsoft.com/office/drawing/2014/chart" uri="{C3380CC4-5D6E-409C-BE32-E72D297353CC}">
                <c16:uniqueId val="{00000017-07EF-46E8-A647-5B3FED4A8EA5}"/>
              </c:ext>
            </c:extLst>
          </c:dPt>
          <c:dPt>
            <c:idx val="12"/>
            <c:bubble3D val="0"/>
            <c:spPr>
              <a:solidFill>
                <a:srgbClr val="3333FF"/>
              </a:solidFill>
              <a:ln w="19050">
                <a:solidFill>
                  <a:schemeClr val="lt1"/>
                </a:solidFill>
              </a:ln>
              <a:effectLst/>
            </c:spPr>
            <c:extLst>
              <c:ext xmlns:c16="http://schemas.microsoft.com/office/drawing/2014/chart" uri="{C3380CC4-5D6E-409C-BE32-E72D297353CC}">
                <c16:uniqueId val="{00000019-07EF-46E8-A647-5B3FED4A8EA5}"/>
              </c:ext>
            </c:extLst>
          </c:dPt>
          <c:dPt>
            <c:idx val="13"/>
            <c:bubble3D val="0"/>
            <c:spPr>
              <a:solidFill>
                <a:srgbClr val="3333FF"/>
              </a:solidFill>
              <a:ln w="19050">
                <a:solidFill>
                  <a:schemeClr val="lt1"/>
                </a:solidFill>
              </a:ln>
              <a:effectLst/>
            </c:spPr>
            <c:extLst>
              <c:ext xmlns:c16="http://schemas.microsoft.com/office/drawing/2014/chart" uri="{C3380CC4-5D6E-409C-BE32-E72D297353CC}">
                <c16:uniqueId val="{0000001B-07EF-46E8-A647-5B3FED4A8EA5}"/>
              </c:ext>
            </c:extLst>
          </c:dPt>
          <c:dPt>
            <c:idx val="14"/>
            <c:bubble3D val="0"/>
            <c:spPr>
              <a:solidFill>
                <a:srgbClr val="3333FF"/>
              </a:solidFill>
              <a:ln w="19050">
                <a:solidFill>
                  <a:schemeClr val="lt1"/>
                </a:solidFill>
              </a:ln>
              <a:effectLst/>
            </c:spPr>
            <c:extLst>
              <c:ext xmlns:c16="http://schemas.microsoft.com/office/drawing/2014/chart" uri="{C3380CC4-5D6E-409C-BE32-E72D297353CC}">
                <c16:uniqueId val="{0000001D-07EF-46E8-A647-5B3FED4A8EA5}"/>
              </c:ext>
            </c:extLst>
          </c:dPt>
          <c:dPt>
            <c:idx val="15"/>
            <c:bubble3D val="0"/>
            <c:spPr>
              <a:solidFill>
                <a:srgbClr val="3333FF"/>
              </a:solidFill>
              <a:ln w="19050">
                <a:solidFill>
                  <a:schemeClr val="lt1"/>
                </a:solidFill>
              </a:ln>
              <a:effectLst/>
            </c:spPr>
            <c:extLst>
              <c:ext xmlns:c16="http://schemas.microsoft.com/office/drawing/2014/chart" uri="{C3380CC4-5D6E-409C-BE32-E72D297353CC}">
                <c16:uniqueId val="{0000001F-07EF-46E8-A647-5B3FED4A8EA5}"/>
              </c:ext>
            </c:extLst>
          </c:dPt>
          <c:dPt>
            <c:idx val="16"/>
            <c:bubble3D val="0"/>
            <c:spPr>
              <a:solidFill>
                <a:srgbClr val="3333FF"/>
              </a:solidFill>
              <a:ln w="19050">
                <a:solidFill>
                  <a:schemeClr val="lt1"/>
                </a:solidFill>
              </a:ln>
              <a:effectLst/>
            </c:spPr>
            <c:extLst>
              <c:ext xmlns:c16="http://schemas.microsoft.com/office/drawing/2014/chart" uri="{C3380CC4-5D6E-409C-BE32-E72D297353CC}">
                <c16:uniqueId val="{00000021-07EF-46E8-A647-5B3FED4A8EA5}"/>
              </c:ext>
            </c:extLst>
          </c:dPt>
          <c:dPt>
            <c:idx val="17"/>
            <c:bubble3D val="0"/>
            <c:spPr>
              <a:solidFill>
                <a:srgbClr val="3333FF"/>
              </a:solidFill>
              <a:ln w="19050">
                <a:solidFill>
                  <a:schemeClr val="lt1"/>
                </a:solidFill>
              </a:ln>
              <a:effectLst/>
            </c:spPr>
            <c:extLst>
              <c:ext xmlns:c16="http://schemas.microsoft.com/office/drawing/2014/chart" uri="{C3380CC4-5D6E-409C-BE32-E72D297353CC}">
                <c16:uniqueId val="{00000023-07EF-46E8-A647-5B3FED4A8EA5}"/>
              </c:ext>
            </c:extLst>
          </c:dPt>
          <c:dPt>
            <c:idx val="18"/>
            <c:bubble3D val="0"/>
            <c:spPr>
              <a:solidFill>
                <a:srgbClr val="3333FF"/>
              </a:solidFill>
              <a:ln w="19050">
                <a:solidFill>
                  <a:schemeClr val="lt1"/>
                </a:solidFill>
              </a:ln>
              <a:effectLst/>
            </c:spPr>
            <c:extLst>
              <c:ext xmlns:c16="http://schemas.microsoft.com/office/drawing/2014/chart" uri="{C3380CC4-5D6E-409C-BE32-E72D297353CC}">
                <c16:uniqueId val="{00000025-07EF-46E8-A647-5B3FED4A8EA5}"/>
              </c:ext>
            </c:extLst>
          </c:dPt>
          <c:dPt>
            <c:idx val="19"/>
            <c:bubble3D val="0"/>
            <c:spPr>
              <a:solidFill>
                <a:srgbClr val="3333FF"/>
              </a:solidFill>
              <a:ln w="19050">
                <a:solidFill>
                  <a:schemeClr val="lt1"/>
                </a:solidFill>
              </a:ln>
              <a:effectLst/>
            </c:spPr>
            <c:extLst>
              <c:ext xmlns:c16="http://schemas.microsoft.com/office/drawing/2014/chart" uri="{C3380CC4-5D6E-409C-BE32-E72D297353CC}">
                <c16:uniqueId val="{00000027-07EF-46E8-A647-5B3FED4A8EA5}"/>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07EF-46E8-A647-5B3FED4A8EA5}"/>
            </c:ext>
          </c:extLst>
        </c:ser>
        <c:dLbls>
          <c:showLegendKey val="0"/>
          <c:showVal val="0"/>
          <c:showCatName val="0"/>
          <c:showSerName val="0"/>
          <c:showPercent val="0"/>
          <c:showBubbleSize val="0"/>
          <c:showLeaderLines val="1"/>
        </c:dLbls>
        <c:firstSliceAng val="0"/>
        <c:holeSize val="65"/>
      </c:doughnutChart>
      <c:doughnutChart>
        <c:varyColors val="1"/>
        <c:ser>
          <c:idx val="1"/>
          <c:order val="1"/>
          <c:tx>
            <c:v>KTB</c:v>
          </c:tx>
          <c:dPt>
            <c:idx val="0"/>
            <c:bubble3D val="0"/>
            <c:spPr>
              <a:noFill/>
              <a:ln w="19050">
                <a:solidFill>
                  <a:schemeClr val="lt1"/>
                </a:solidFill>
              </a:ln>
              <a:effectLst/>
            </c:spPr>
            <c:extLst>
              <c:ext xmlns:c16="http://schemas.microsoft.com/office/drawing/2014/chart" uri="{C3380CC4-5D6E-409C-BE32-E72D297353CC}">
                <c16:uniqueId val="{00000029-8EEB-4FC0-98AB-12E4CC1DBF1D}"/>
              </c:ext>
            </c:extLst>
          </c:dPt>
          <c:dPt>
            <c:idx val="1"/>
            <c:bubble3D val="0"/>
            <c:spPr>
              <a:solidFill>
                <a:schemeClr val="lt1">
                  <a:alpha val="72000"/>
                </a:schemeClr>
              </a:solidFill>
              <a:ln w="19050">
                <a:solidFill>
                  <a:schemeClr val="lt1"/>
                </a:solidFill>
              </a:ln>
              <a:effectLst/>
            </c:spPr>
            <c:extLst>
              <c:ext xmlns:c16="http://schemas.microsoft.com/office/drawing/2014/chart" uri="{C3380CC4-5D6E-409C-BE32-E72D297353CC}">
                <c16:uniqueId val="{0000002B-8EEB-4FC0-98AB-12E4CC1DBF1D}"/>
              </c:ext>
            </c:extLst>
          </c:dPt>
          <c:val>
            <c:numRef>
              <c:f>'Overall Sales'!$AT$2:$AU$2</c:f>
              <c:numCache>
                <c:formatCode>0%</c:formatCode>
                <c:ptCount val="2"/>
                <c:pt idx="0">
                  <c:v>0</c:v>
                </c:pt>
                <c:pt idx="1">
                  <c:v>1</c:v>
                </c:pt>
              </c:numCache>
            </c:numRef>
          </c:val>
          <c:extLst>
            <c:ext xmlns:c16="http://schemas.microsoft.com/office/drawing/2014/chart" uri="{C3380CC4-5D6E-409C-BE32-E72D297353CC}">
              <c16:uniqueId val="{0000002E-07EF-46E8-A647-5B3FED4A8EA5}"/>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[Sales-Dashboard-Overall 5.xlsx]Overall Sales!PivotTable2</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359143327841845E-2"/>
          <c:y val="0.12889155557016752"/>
          <c:w val="0.94748667125011354"/>
          <c:h val="0.78852169052981114"/>
        </c:manualLayout>
      </c:layout>
      <c:barChart>
        <c:barDir val="col"/>
        <c:grouping val="clustered"/>
        <c:varyColors val="0"/>
        <c:ser>
          <c:idx val="0"/>
          <c:order val="0"/>
          <c:tx>
            <c:strRef>
              <c:f>'Overall Sales'!$U$25</c:f>
              <c:strCache>
                <c:ptCount val="1"/>
                <c:pt idx="0">
                  <c:v>Total</c:v>
                </c:pt>
              </c:strCache>
            </c:strRef>
          </c:tx>
          <c:spPr>
            <a:pattFill prst="ltUpDiag">
              <a:fgClr>
                <a:schemeClr val="accent1"/>
              </a:fgClr>
              <a:bgClr>
                <a:schemeClr val="lt1"/>
              </a:bgClr>
            </a:pattFill>
            <a:ln>
              <a:noFill/>
            </a:ln>
            <a:effectLst/>
          </c:spPr>
          <c:invertIfNegative val="0"/>
          <c:dLbls>
            <c:spPr>
              <a:solidFill>
                <a:srgbClr val="5B9BD5">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'Overall Sales'!$T$26:$T$38</c:f>
              <c:strCache>
                <c:ptCount val="12"/>
                <c:pt idx="0">
                  <c:v>Jan</c:v>
                </c:pt>
                <c:pt idx="1">
                  <c:v>Feb</c:v>
                </c:pt>
                <c:pt idx="2">
                  <c:v>Mar</c:v>
                </c:pt>
                <c:pt idx="3">
                  <c:v>Apr</c:v>
                </c:pt>
                <c:pt idx="4">
                  <c:v>Jun</c:v>
                </c:pt>
                <c:pt idx="5">
                  <c:v>Jul</c:v>
                </c:pt>
                <c:pt idx="6">
                  <c:v>Aug</c:v>
                </c:pt>
                <c:pt idx="7">
                  <c:v>Sep</c:v>
                </c:pt>
                <c:pt idx="8">
                  <c:v>Oct</c:v>
                </c:pt>
                <c:pt idx="9">
                  <c:v>Nov</c:v>
                </c:pt>
                <c:pt idx="10">
                  <c:v>Dec</c:v>
                </c:pt>
                <c:pt idx="11">
                  <c:v>May </c:v>
                </c:pt>
              </c:strCache>
            </c:strRef>
          </c:cat>
          <c:val>
            <c:numRef>
              <c:f>'Overall Sales'!$U$26:$U$38</c:f>
              <c:numCache>
                <c:formatCode>General</c:formatCode>
                <c:ptCount val="12"/>
                <c:pt idx="0">
                  <c:v>-259920</c:v>
                </c:pt>
                <c:pt idx="1">
                  <c:v>-81766</c:v>
                </c:pt>
                <c:pt idx="2">
                  <c:v>-185444</c:v>
                </c:pt>
                <c:pt idx="3">
                  <c:v>-293179</c:v>
                </c:pt>
                <c:pt idx="4">
                  <c:v>1100214</c:v>
                </c:pt>
                <c:pt idx="5">
                  <c:v>1575</c:v>
                </c:pt>
                <c:pt idx="6">
                  <c:v>-212802</c:v>
                </c:pt>
                <c:pt idx="7">
                  <c:v>395414</c:v>
                </c:pt>
                <c:pt idx="8">
                  <c:v>-475681</c:v>
                </c:pt>
                <c:pt idx="9">
                  <c:v>400466</c:v>
                </c:pt>
                <c:pt idx="10">
                  <c:v>122449</c:v>
                </c:pt>
                <c:pt idx="11">
                  <c:v>-111339</c:v>
                </c:pt>
              </c:numCache>
            </c:numRef>
          </c:val>
          <c:extLst>
            <c:ext xmlns:c16="http://schemas.microsoft.com/office/drawing/2014/chart" uri="{C3380CC4-5D6E-409C-BE32-E72D297353CC}">
              <c16:uniqueId val="{00000000-5BE4-45CD-B4CB-0C235AA70650}"/>
            </c:ext>
          </c:extLst>
        </c:ser>
        <c:dLbls>
          <c:dLblPos val="outEnd"/>
          <c:showLegendKey val="0"/>
          <c:showVal val="1"/>
          <c:showCatName val="0"/>
          <c:showSerName val="0"/>
          <c:showPercent val="0"/>
          <c:showBubbleSize val="0"/>
        </c:dLbls>
        <c:gapWidth val="269"/>
        <c:overlap val="-20"/>
        <c:axId val="1324438064"/>
        <c:axId val="1324428080"/>
      </c:barChart>
      <c:catAx>
        <c:axId val="1324438064"/>
        <c:scaling>
          <c:orientation val="minMax"/>
        </c:scaling>
        <c:delete val="0"/>
        <c:axPos val="b"/>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KE"/>
          </a:p>
        </c:txPr>
        <c:crossAx val="1324428080"/>
        <c:crosses val="autoZero"/>
        <c:auto val="1"/>
        <c:lblAlgn val="ctr"/>
        <c:lblOffset val="100"/>
        <c:noMultiLvlLbl val="0"/>
      </c:catAx>
      <c:valAx>
        <c:axId val="13244280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KE"/>
          </a:p>
        </c:txPr>
        <c:crossAx val="132443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KE"/>
        </a:p>
      </c:txPr>
    </c:legend>
    <c:plotVisOnly val="1"/>
    <c:dispBlanksAs val="gap"/>
    <c:showDLblsOverMax val="0"/>
  </c:chart>
  <c:spPr>
    <a:solidFill>
      <a:schemeClr val="tx1">
        <a:lumMod val="75000"/>
        <a:lumOff val="25000"/>
      </a:schemeClr>
    </a:solidFill>
    <a:ln w="9525" cap="flat" cmpd="sng" algn="ctr">
      <a:solidFill>
        <a:schemeClr val="accent1"/>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00B050"/>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A21B-4B90-9F65-E096F71D2071}"/>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A21B-4B90-9F65-E096F71D2071}"/>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A21B-4B90-9F65-E096F71D2071}"/>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7-A21B-4B90-9F65-E096F71D2071}"/>
              </c:ext>
            </c:extLst>
          </c:dPt>
          <c:dPt>
            <c:idx val="4"/>
            <c:bubble3D val="0"/>
            <c:spPr>
              <a:solidFill>
                <a:srgbClr val="00B050"/>
              </a:solidFill>
              <a:ln w="19050">
                <a:solidFill>
                  <a:schemeClr val="lt1"/>
                </a:solidFill>
              </a:ln>
              <a:effectLst/>
            </c:spPr>
            <c:extLst>
              <c:ext xmlns:c16="http://schemas.microsoft.com/office/drawing/2014/chart" uri="{C3380CC4-5D6E-409C-BE32-E72D297353CC}">
                <c16:uniqueId val="{00000009-A21B-4B90-9F65-E096F71D2071}"/>
              </c:ext>
            </c:extLst>
          </c:dPt>
          <c:dPt>
            <c:idx val="5"/>
            <c:bubble3D val="0"/>
            <c:spPr>
              <a:solidFill>
                <a:srgbClr val="00B050"/>
              </a:solidFill>
              <a:ln w="19050">
                <a:solidFill>
                  <a:schemeClr val="lt1"/>
                </a:solidFill>
              </a:ln>
              <a:effectLst/>
            </c:spPr>
            <c:extLst>
              <c:ext xmlns:c16="http://schemas.microsoft.com/office/drawing/2014/chart" uri="{C3380CC4-5D6E-409C-BE32-E72D297353CC}">
                <c16:uniqueId val="{0000000B-A21B-4B90-9F65-E096F71D2071}"/>
              </c:ext>
            </c:extLst>
          </c:dPt>
          <c:dPt>
            <c:idx val="6"/>
            <c:bubble3D val="0"/>
            <c:spPr>
              <a:solidFill>
                <a:srgbClr val="00B050"/>
              </a:solidFill>
              <a:ln w="19050">
                <a:solidFill>
                  <a:schemeClr val="lt1"/>
                </a:solidFill>
              </a:ln>
              <a:effectLst/>
            </c:spPr>
            <c:extLst>
              <c:ext xmlns:c16="http://schemas.microsoft.com/office/drawing/2014/chart" uri="{C3380CC4-5D6E-409C-BE32-E72D297353CC}">
                <c16:uniqueId val="{0000000D-A21B-4B90-9F65-E096F71D2071}"/>
              </c:ext>
            </c:extLst>
          </c:dPt>
          <c:dPt>
            <c:idx val="7"/>
            <c:bubble3D val="0"/>
            <c:spPr>
              <a:solidFill>
                <a:srgbClr val="00B050"/>
              </a:solidFill>
              <a:ln w="19050">
                <a:solidFill>
                  <a:schemeClr val="lt1"/>
                </a:solidFill>
              </a:ln>
              <a:effectLst/>
            </c:spPr>
            <c:extLst>
              <c:ext xmlns:c16="http://schemas.microsoft.com/office/drawing/2014/chart" uri="{C3380CC4-5D6E-409C-BE32-E72D297353CC}">
                <c16:uniqueId val="{0000000F-A21B-4B90-9F65-E096F71D2071}"/>
              </c:ext>
            </c:extLst>
          </c:dPt>
          <c:dPt>
            <c:idx val="8"/>
            <c:bubble3D val="0"/>
            <c:spPr>
              <a:solidFill>
                <a:srgbClr val="00B050"/>
              </a:solidFill>
              <a:ln w="19050">
                <a:solidFill>
                  <a:schemeClr val="lt1"/>
                </a:solidFill>
              </a:ln>
              <a:effectLst/>
            </c:spPr>
            <c:extLst>
              <c:ext xmlns:c16="http://schemas.microsoft.com/office/drawing/2014/chart" uri="{C3380CC4-5D6E-409C-BE32-E72D297353CC}">
                <c16:uniqueId val="{00000011-A21B-4B90-9F65-E096F71D2071}"/>
              </c:ext>
            </c:extLst>
          </c:dPt>
          <c:dPt>
            <c:idx val="9"/>
            <c:bubble3D val="0"/>
            <c:spPr>
              <a:solidFill>
                <a:srgbClr val="00B050"/>
              </a:solidFill>
              <a:ln w="19050">
                <a:solidFill>
                  <a:schemeClr val="lt1"/>
                </a:solidFill>
              </a:ln>
              <a:effectLst/>
            </c:spPr>
            <c:extLst>
              <c:ext xmlns:c16="http://schemas.microsoft.com/office/drawing/2014/chart" uri="{C3380CC4-5D6E-409C-BE32-E72D297353CC}">
                <c16:uniqueId val="{00000013-A21B-4B90-9F65-E096F71D2071}"/>
              </c:ext>
            </c:extLst>
          </c:dPt>
          <c:dPt>
            <c:idx val="10"/>
            <c:bubble3D val="0"/>
            <c:spPr>
              <a:solidFill>
                <a:srgbClr val="00B050"/>
              </a:solidFill>
              <a:ln w="19050">
                <a:solidFill>
                  <a:schemeClr val="lt1"/>
                </a:solidFill>
              </a:ln>
              <a:effectLst/>
            </c:spPr>
            <c:extLst>
              <c:ext xmlns:c16="http://schemas.microsoft.com/office/drawing/2014/chart" uri="{C3380CC4-5D6E-409C-BE32-E72D297353CC}">
                <c16:uniqueId val="{00000015-A21B-4B90-9F65-E096F71D2071}"/>
              </c:ext>
            </c:extLst>
          </c:dPt>
          <c:dPt>
            <c:idx val="11"/>
            <c:bubble3D val="0"/>
            <c:spPr>
              <a:solidFill>
                <a:srgbClr val="00B050"/>
              </a:solidFill>
              <a:ln w="19050">
                <a:solidFill>
                  <a:schemeClr val="lt1"/>
                </a:solidFill>
              </a:ln>
              <a:effectLst/>
            </c:spPr>
            <c:extLst>
              <c:ext xmlns:c16="http://schemas.microsoft.com/office/drawing/2014/chart" uri="{C3380CC4-5D6E-409C-BE32-E72D297353CC}">
                <c16:uniqueId val="{00000017-A21B-4B90-9F65-E096F71D2071}"/>
              </c:ext>
            </c:extLst>
          </c:dPt>
          <c:dPt>
            <c:idx val="12"/>
            <c:bubble3D val="0"/>
            <c:spPr>
              <a:solidFill>
                <a:srgbClr val="00B050"/>
              </a:solidFill>
              <a:ln w="19050">
                <a:solidFill>
                  <a:schemeClr val="lt1"/>
                </a:solidFill>
              </a:ln>
              <a:effectLst/>
            </c:spPr>
            <c:extLst>
              <c:ext xmlns:c16="http://schemas.microsoft.com/office/drawing/2014/chart" uri="{C3380CC4-5D6E-409C-BE32-E72D297353CC}">
                <c16:uniqueId val="{00000019-A21B-4B90-9F65-E096F71D2071}"/>
              </c:ext>
            </c:extLst>
          </c:dPt>
          <c:dPt>
            <c:idx val="13"/>
            <c:bubble3D val="0"/>
            <c:spPr>
              <a:solidFill>
                <a:srgbClr val="00B050"/>
              </a:solidFill>
              <a:ln w="19050">
                <a:solidFill>
                  <a:schemeClr val="lt1"/>
                </a:solidFill>
              </a:ln>
              <a:effectLst/>
            </c:spPr>
            <c:extLst>
              <c:ext xmlns:c16="http://schemas.microsoft.com/office/drawing/2014/chart" uri="{C3380CC4-5D6E-409C-BE32-E72D297353CC}">
                <c16:uniqueId val="{0000001B-A21B-4B90-9F65-E096F71D2071}"/>
              </c:ext>
            </c:extLst>
          </c:dPt>
          <c:dPt>
            <c:idx val="14"/>
            <c:bubble3D val="0"/>
            <c:spPr>
              <a:solidFill>
                <a:srgbClr val="00B050"/>
              </a:solidFill>
              <a:ln w="19050">
                <a:solidFill>
                  <a:schemeClr val="lt1"/>
                </a:solidFill>
              </a:ln>
              <a:effectLst/>
            </c:spPr>
            <c:extLst>
              <c:ext xmlns:c16="http://schemas.microsoft.com/office/drawing/2014/chart" uri="{C3380CC4-5D6E-409C-BE32-E72D297353CC}">
                <c16:uniqueId val="{0000001D-A21B-4B90-9F65-E096F71D2071}"/>
              </c:ext>
            </c:extLst>
          </c:dPt>
          <c:dPt>
            <c:idx val="15"/>
            <c:bubble3D val="0"/>
            <c:spPr>
              <a:solidFill>
                <a:srgbClr val="00B050"/>
              </a:solidFill>
              <a:ln w="19050">
                <a:solidFill>
                  <a:schemeClr val="lt1"/>
                </a:solidFill>
              </a:ln>
              <a:effectLst/>
            </c:spPr>
            <c:extLst>
              <c:ext xmlns:c16="http://schemas.microsoft.com/office/drawing/2014/chart" uri="{C3380CC4-5D6E-409C-BE32-E72D297353CC}">
                <c16:uniqueId val="{0000001F-A21B-4B90-9F65-E096F71D2071}"/>
              </c:ext>
            </c:extLst>
          </c:dPt>
          <c:dPt>
            <c:idx val="16"/>
            <c:bubble3D val="0"/>
            <c:spPr>
              <a:solidFill>
                <a:srgbClr val="00B050"/>
              </a:solidFill>
              <a:ln w="19050">
                <a:solidFill>
                  <a:schemeClr val="lt1"/>
                </a:solidFill>
              </a:ln>
              <a:effectLst/>
            </c:spPr>
            <c:extLst>
              <c:ext xmlns:c16="http://schemas.microsoft.com/office/drawing/2014/chart" uri="{C3380CC4-5D6E-409C-BE32-E72D297353CC}">
                <c16:uniqueId val="{00000021-A21B-4B90-9F65-E096F71D2071}"/>
              </c:ext>
            </c:extLst>
          </c:dPt>
          <c:dPt>
            <c:idx val="17"/>
            <c:bubble3D val="0"/>
            <c:spPr>
              <a:solidFill>
                <a:srgbClr val="00B050"/>
              </a:solidFill>
              <a:ln w="19050">
                <a:solidFill>
                  <a:schemeClr val="lt1"/>
                </a:solidFill>
              </a:ln>
              <a:effectLst/>
            </c:spPr>
            <c:extLst>
              <c:ext xmlns:c16="http://schemas.microsoft.com/office/drawing/2014/chart" uri="{C3380CC4-5D6E-409C-BE32-E72D297353CC}">
                <c16:uniqueId val="{00000023-A21B-4B90-9F65-E096F71D2071}"/>
              </c:ext>
            </c:extLst>
          </c:dPt>
          <c:dPt>
            <c:idx val="18"/>
            <c:bubble3D val="0"/>
            <c:spPr>
              <a:solidFill>
                <a:srgbClr val="00B050"/>
              </a:solidFill>
              <a:ln w="19050">
                <a:solidFill>
                  <a:schemeClr val="lt1"/>
                </a:solidFill>
              </a:ln>
              <a:effectLst/>
            </c:spPr>
            <c:extLst>
              <c:ext xmlns:c16="http://schemas.microsoft.com/office/drawing/2014/chart" uri="{C3380CC4-5D6E-409C-BE32-E72D297353CC}">
                <c16:uniqueId val="{00000025-A21B-4B90-9F65-E096F71D2071}"/>
              </c:ext>
            </c:extLst>
          </c:dPt>
          <c:dPt>
            <c:idx val="19"/>
            <c:bubble3D val="0"/>
            <c:spPr>
              <a:solidFill>
                <a:srgbClr val="00B050"/>
              </a:solidFill>
              <a:ln w="19050">
                <a:solidFill>
                  <a:schemeClr val="lt1"/>
                </a:solidFill>
              </a:ln>
              <a:effectLst/>
            </c:spPr>
            <c:extLst>
              <c:ext xmlns:c16="http://schemas.microsoft.com/office/drawing/2014/chart" uri="{C3380CC4-5D6E-409C-BE32-E72D297353CC}">
                <c16:uniqueId val="{00000027-A21B-4B90-9F65-E096F71D2071}"/>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4544-472F-BA05-49198BE3E2F0}"/>
            </c:ext>
          </c:extLst>
        </c:ser>
        <c:dLbls>
          <c:showLegendKey val="0"/>
          <c:showVal val="0"/>
          <c:showCatName val="0"/>
          <c:showSerName val="0"/>
          <c:showPercent val="0"/>
          <c:showBubbleSize val="0"/>
          <c:showLeaderLines val="1"/>
        </c:dLbls>
        <c:firstSliceAng val="0"/>
        <c:holeSize val="65"/>
      </c:doughnutChart>
      <c:doughnutChart>
        <c:varyColors val="1"/>
        <c:ser>
          <c:idx val="1"/>
          <c:order val="1"/>
          <c:tx>
            <c:v>VF</c:v>
          </c:tx>
          <c:dPt>
            <c:idx val="0"/>
            <c:bubble3D val="0"/>
            <c:spPr>
              <a:noFill/>
              <a:ln w="19050">
                <a:solidFill>
                  <a:schemeClr val="lt1"/>
                </a:solidFill>
              </a:ln>
              <a:effectLst/>
            </c:spPr>
            <c:extLst>
              <c:ext xmlns:c16="http://schemas.microsoft.com/office/drawing/2014/chart" uri="{C3380CC4-5D6E-409C-BE32-E72D297353CC}">
                <c16:uniqueId val="{00000003-4544-472F-BA05-49198BE3E2F0}"/>
              </c:ext>
            </c:extLst>
          </c:dPt>
          <c:dPt>
            <c:idx val="1"/>
            <c:bubble3D val="0"/>
            <c:spPr>
              <a:solidFill>
                <a:schemeClr val="bg1">
                  <a:alpha val="72000"/>
                </a:schemeClr>
              </a:solidFill>
              <a:ln w="19050">
                <a:solidFill>
                  <a:schemeClr val="lt1"/>
                </a:solidFill>
              </a:ln>
              <a:effectLst/>
            </c:spPr>
            <c:extLst>
              <c:ext xmlns:c16="http://schemas.microsoft.com/office/drawing/2014/chart" uri="{C3380CC4-5D6E-409C-BE32-E72D297353CC}">
                <c16:uniqueId val="{00000002-4544-472F-BA05-49198BE3E2F0}"/>
              </c:ext>
            </c:extLst>
          </c:dPt>
          <c:val>
            <c:numRef>
              <c:f>'Overall Sales'!$AH$2:$AI$2</c:f>
              <c:numCache>
                <c:formatCode>0%</c:formatCode>
                <c:ptCount val="2"/>
                <c:pt idx="0">
                  <c:v>0.89945758239567986</c:v>
                </c:pt>
                <c:pt idx="1">
                  <c:v>0.10054241760432014</c:v>
                </c:pt>
              </c:numCache>
            </c:numRef>
          </c:val>
          <c:extLst>
            <c:ext xmlns:c16="http://schemas.microsoft.com/office/drawing/2014/chart" uri="{C3380CC4-5D6E-409C-BE32-E72D297353CC}">
              <c16:uniqueId val="{00000001-4544-472F-BA05-49198BE3E2F0}"/>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00B0F0"/>
            </a:solidFill>
          </c:spPr>
          <c:dPt>
            <c:idx val="0"/>
            <c:bubble3D val="0"/>
            <c:spPr>
              <a:solidFill>
                <a:srgbClr val="00B0F0"/>
              </a:solidFill>
              <a:ln w="19050">
                <a:solidFill>
                  <a:schemeClr val="lt1"/>
                </a:solidFill>
              </a:ln>
              <a:effectLst/>
            </c:spPr>
            <c:extLst>
              <c:ext xmlns:c16="http://schemas.microsoft.com/office/drawing/2014/chart" uri="{C3380CC4-5D6E-409C-BE32-E72D297353CC}">
                <c16:uniqueId val="{00000001-235A-48D4-BDBE-C7BDD9984C88}"/>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235A-48D4-BDBE-C7BDD9984C88}"/>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5-235A-48D4-BDBE-C7BDD9984C88}"/>
              </c:ext>
            </c:extLst>
          </c:dPt>
          <c:dPt>
            <c:idx val="3"/>
            <c:bubble3D val="0"/>
            <c:spPr>
              <a:solidFill>
                <a:srgbClr val="00B0F0"/>
              </a:solidFill>
              <a:ln w="19050">
                <a:solidFill>
                  <a:schemeClr val="lt1"/>
                </a:solidFill>
              </a:ln>
              <a:effectLst/>
            </c:spPr>
            <c:extLst>
              <c:ext xmlns:c16="http://schemas.microsoft.com/office/drawing/2014/chart" uri="{C3380CC4-5D6E-409C-BE32-E72D297353CC}">
                <c16:uniqueId val="{00000007-235A-48D4-BDBE-C7BDD9984C88}"/>
              </c:ext>
            </c:extLst>
          </c:dPt>
          <c:dPt>
            <c:idx val="4"/>
            <c:bubble3D val="0"/>
            <c:spPr>
              <a:solidFill>
                <a:srgbClr val="00B0F0"/>
              </a:solidFill>
              <a:ln w="19050">
                <a:solidFill>
                  <a:schemeClr val="lt1"/>
                </a:solidFill>
              </a:ln>
              <a:effectLst/>
            </c:spPr>
            <c:extLst>
              <c:ext xmlns:c16="http://schemas.microsoft.com/office/drawing/2014/chart" uri="{C3380CC4-5D6E-409C-BE32-E72D297353CC}">
                <c16:uniqueId val="{00000009-235A-48D4-BDBE-C7BDD9984C88}"/>
              </c:ext>
            </c:extLst>
          </c:dPt>
          <c:dPt>
            <c:idx val="5"/>
            <c:bubble3D val="0"/>
            <c:spPr>
              <a:solidFill>
                <a:srgbClr val="00B0F0"/>
              </a:solidFill>
              <a:ln w="19050">
                <a:solidFill>
                  <a:schemeClr val="lt1"/>
                </a:solidFill>
              </a:ln>
              <a:effectLst/>
            </c:spPr>
            <c:extLst>
              <c:ext xmlns:c16="http://schemas.microsoft.com/office/drawing/2014/chart" uri="{C3380CC4-5D6E-409C-BE32-E72D297353CC}">
                <c16:uniqueId val="{0000000B-235A-48D4-BDBE-C7BDD9984C88}"/>
              </c:ext>
            </c:extLst>
          </c:dPt>
          <c:dPt>
            <c:idx val="6"/>
            <c:bubble3D val="0"/>
            <c:spPr>
              <a:solidFill>
                <a:srgbClr val="00B0F0"/>
              </a:solidFill>
              <a:ln w="19050">
                <a:solidFill>
                  <a:schemeClr val="lt1"/>
                </a:solidFill>
              </a:ln>
              <a:effectLst/>
            </c:spPr>
            <c:extLst>
              <c:ext xmlns:c16="http://schemas.microsoft.com/office/drawing/2014/chart" uri="{C3380CC4-5D6E-409C-BE32-E72D297353CC}">
                <c16:uniqueId val="{0000000D-235A-48D4-BDBE-C7BDD9984C88}"/>
              </c:ext>
            </c:extLst>
          </c:dPt>
          <c:dPt>
            <c:idx val="7"/>
            <c:bubble3D val="0"/>
            <c:spPr>
              <a:solidFill>
                <a:srgbClr val="00B0F0"/>
              </a:solidFill>
              <a:ln w="19050">
                <a:solidFill>
                  <a:schemeClr val="lt1"/>
                </a:solidFill>
              </a:ln>
              <a:effectLst/>
            </c:spPr>
            <c:extLst>
              <c:ext xmlns:c16="http://schemas.microsoft.com/office/drawing/2014/chart" uri="{C3380CC4-5D6E-409C-BE32-E72D297353CC}">
                <c16:uniqueId val="{0000000F-235A-48D4-BDBE-C7BDD9984C88}"/>
              </c:ext>
            </c:extLst>
          </c:dPt>
          <c:dPt>
            <c:idx val="8"/>
            <c:bubble3D val="0"/>
            <c:spPr>
              <a:solidFill>
                <a:srgbClr val="00B0F0"/>
              </a:solidFill>
              <a:ln w="19050">
                <a:solidFill>
                  <a:schemeClr val="lt1"/>
                </a:solidFill>
              </a:ln>
              <a:effectLst/>
            </c:spPr>
            <c:extLst>
              <c:ext xmlns:c16="http://schemas.microsoft.com/office/drawing/2014/chart" uri="{C3380CC4-5D6E-409C-BE32-E72D297353CC}">
                <c16:uniqueId val="{00000011-235A-48D4-BDBE-C7BDD9984C88}"/>
              </c:ext>
            </c:extLst>
          </c:dPt>
          <c:dPt>
            <c:idx val="9"/>
            <c:bubble3D val="0"/>
            <c:spPr>
              <a:solidFill>
                <a:srgbClr val="00B0F0"/>
              </a:solidFill>
              <a:ln w="19050">
                <a:solidFill>
                  <a:schemeClr val="lt1"/>
                </a:solidFill>
              </a:ln>
              <a:effectLst/>
            </c:spPr>
            <c:extLst>
              <c:ext xmlns:c16="http://schemas.microsoft.com/office/drawing/2014/chart" uri="{C3380CC4-5D6E-409C-BE32-E72D297353CC}">
                <c16:uniqueId val="{00000013-235A-48D4-BDBE-C7BDD9984C88}"/>
              </c:ext>
            </c:extLst>
          </c:dPt>
          <c:dPt>
            <c:idx val="10"/>
            <c:bubble3D val="0"/>
            <c:spPr>
              <a:solidFill>
                <a:srgbClr val="00B0F0"/>
              </a:solidFill>
              <a:ln w="19050">
                <a:solidFill>
                  <a:schemeClr val="lt1"/>
                </a:solidFill>
              </a:ln>
              <a:effectLst/>
            </c:spPr>
            <c:extLst>
              <c:ext xmlns:c16="http://schemas.microsoft.com/office/drawing/2014/chart" uri="{C3380CC4-5D6E-409C-BE32-E72D297353CC}">
                <c16:uniqueId val="{00000015-235A-48D4-BDBE-C7BDD9984C88}"/>
              </c:ext>
            </c:extLst>
          </c:dPt>
          <c:dPt>
            <c:idx val="11"/>
            <c:bubble3D val="0"/>
            <c:spPr>
              <a:solidFill>
                <a:srgbClr val="00B0F0"/>
              </a:solidFill>
              <a:ln w="19050">
                <a:solidFill>
                  <a:schemeClr val="lt1"/>
                </a:solidFill>
              </a:ln>
              <a:effectLst/>
            </c:spPr>
            <c:extLst>
              <c:ext xmlns:c16="http://schemas.microsoft.com/office/drawing/2014/chart" uri="{C3380CC4-5D6E-409C-BE32-E72D297353CC}">
                <c16:uniqueId val="{00000017-235A-48D4-BDBE-C7BDD9984C88}"/>
              </c:ext>
            </c:extLst>
          </c:dPt>
          <c:dPt>
            <c:idx val="12"/>
            <c:bubble3D val="0"/>
            <c:spPr>
              <a:solidFill>
                <a:srgbClr val="00B0F0"/>
              </a:solidFill>
              <a:ln w="19050">
                <a:solidFill>
                  <a:schemeClr val="lt1"/>
                </a:solidFill>
              </a:ln>
              <a:effectLst/>
            </c:spPr>
            <c:extLst>
              <c:ext xmlns:c16="http://schemas.microsoft.com/office/drawing/2014/chart" uri="{C3380CC4-5D6E-409C-BE32-E72D297353CC}">
                <c16:uniqueId val="{00000019-235A-48D4-BDBE-C7BDD9984C88}"/>
              </c:ext>
            </c:extLst>
          </c:dPt>
          <c:dPt>
            <c:idx val="13"/>
            <c:bubble3D val="0"/>
            <c:spPr>
              <a:solidFill>
                <a:srgbClr val="00B0F0"/>
              </a:solidFill>
              <a:ln w="19050">
                <a:solidFill>
                  <a:schemeClr val="lt1"/>
                </a:solidFill>
              </a:ln>
              <a:effectLst/>
            </c:spPr>
            <c:extLst>
              <c:ext xmlns:c16="http://schemas.microsoft.com/office/drawing/2014/chart" uri="{C3380CC4-5D6E-409C-BE32-E72D297353CC}">
                <c16:uniqueId val="{0000001B-235A-48D4-BDBE-C7BDD9984C88}"/>
              </c:ext>
            </c:extLst>
          </c:dPt>
          <c:dPt>
            <c:idx val="14"/>
            <c:bubble3D val="0"/>
            <c:spPr>
              <a:solidFill>
                <a:srgbClr val="00B0F0"/>
              </a:solidFill>
              <a:ln w="19050">
                <a:solidFill>
                  <a:schemeClr val="lt1"/>
                </a:solidFill>
              </a:ln>
              <a:effectLst/>
            </c:spPr>
            <c:extLst>
              <c:ext xmlns:c16="http://schemas.microsoft.com/office/drawing/2014/chart" uri="{C3380CC4-5D6E-409C-BE32-E72D297353CC}">
                <c16:uniqueId val="{0000001D-235A-48D4-BDBE-C7BDD9984C88}"/>
              </c:ext>
            </c:extLst>
          </c:dPt>
          <c:dPt>
            <c:idx val="15"/>
            <c:bubble3D val="0"/>
            <c:spPr>
              <a:solidFill>
                <a:srgbClr val="00B0F0"/>
              </a:solidFill>
              <a:ln w="19050">
                <a:solidFill>
                  <a:schemeClr val="lt1"/>
                </a:solidFill>
              </a:ln>
              <a:effectLst/>
            </c:spPr>
            <c:extLst>
              <c:ext xmlns:c16="http://schemas.microsoft.com/office/drawing/2014/chart" uri="{C3380CC4-5D6E-409C-BE32-E72D297353CC}">
                <c16:uniqueId val="{0000001F-235A-48D4-BDBE-C7BDD9984C88}"/>
              </c:ext>
            </c:extLst>
          </c:dPt>
          <c:dPt>
            <c:idx val="16"/>
            <c:bubble3D val="0"/>
            <c:spPr>
              <a:solidFill>
                <a:srgbClr val="00B0F0"/>
              </a:solidFill>
              <a:ln w="19050">
                <a:solidFill>
                  <a:schemeClr val="lt1"/>
                </a:solidFill>
              </a:ln>
              <a:effectLst/>
            </c:spPr>
            <c:extLst>
              <c:ext xmlns:c16="http://schemas.microsoft.com/office/drawing/2014/chart" uri="{C3380CC4-5D6E-409C-BE32-E72D297353CC}">
                <c16:uniqueId val="{00000021-235A-48D4-BDBE-C7BDD9984C88}"/>
              </c:ext>
            </c:extLst>
          </c:dPt>
          <c:dPt>
            <c:idx val="17"/>
            <c:bubble3D val="0"/>
            <c:spPr>
              <a:solidFill>
                <a:srgbClr val="00B0F0"/>
              </a:solidFill>
              <a:ln w="19050">
                <a:solidFill>
                  <a:schemeClr val="lt1"/>
                </a:solidFill>
              </a:ln>
              <a:effectLst/>
            </c:spPr>
            <c:extLst>
              <c:ext xmlns:c16="http://schemas.microsoft.com/office/drawing/2014/chart" uri="{C3380CC4-5D6E-409C-BE32-E72D297353CC}">
                <c16:uniqueId val="{00000023-235A-48D4-BDBE-C7BDD9984C88}"/>
              </c:ext>
            </c:extLst>
          </c:dPt>
          <c:dPt>
            <c:idx val="18"/>
            <c:bubble3D val="0"/>
            <c:spPr>
              <a:solidFill>
                <a:srgbClr val="00B0F0"/>
              </a:solidFill>
              <a:ln w="19050">
                <a:solidFill>
                  <a:schemeClr val="lt1"/>
                </a:solidFill>
              </a:ln>
              <a:effectLst/>
            </c:spPr>
            <c:extLst>
              <c:ext xmlns:c16="http://schemas.microsoft.com/office/drawing/2014/chart" uri="{C3380CC4-5D6E-409C-BE32-E72D297353CC}">
                <c16:uniqueId val="{00000025-235A-48D4-BDBE-C7BDD9984C88}"/>
              </c:ext>
            </c:extLst>
          </c:dPt>
          <c:dPt>
            <c:idx val="19"/>
            <c:bubble3D val="0"/>
            <c:spPr>
              <a:solidFill>
                <a:srgbClr val="00B0F0"/>
              </a:solidFill>
              <a:ln w="19050">
                <a:solidFill>
                  <a:schemeClr val="lt1"/>
                </a:solidFill>
              </a:ln>
              <a:effectLst/>
            </c:spPr>
            <c:extLst>
              <c:ext xmlns:c16="http://schemas.microsoft.com/office/drawing/2014/chart" uri="{C3380CC4-5D6E-409C-BE32-E72D297353CC}">
                <c16:uniqueId val="{00000027-235A-48D4-BDBE-C7BDD9984C88}"/>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5749-4212-A3B9-CADC257D560A}"/>
            </c:ext>
          </c:extLst>
        </c:ser>
        <c:dLbls>
          <c:showLegendKey val="0"/>
          <c:showVal val="0"/>
          <c:showCatName val="0"/>
          <c:showSerName val="0"/>
          <c:showPercent val="0"/>
          <c:showBubbleSize val="0"/>
          <c:showLeaderLines val="1"/>
        </c:dLbls>
        <c:firstSliceAng val="0"/>
        <c:holeSize val="65"/>
      </c:doughnutChart>
      <c:doughnutChart>
        <c:varyColors val="1"/>
        <c:ser>
          <c:idx val="1"/>
          <c:order val="1"/>
          <c:tx>
            <c:v>MK</c:v>
          </c:tx>
          <c:dPt>
            <c:idx val="0"/>
            <c:bubble3D val="0"/>
            <c:spPr>
              <a:solidFill>
                <a:schemeClr val="bg1">
                  <a:alpha val="72000"/>
                </a:schemeClr>
              </a:solidFill>
              <a:ln w="19050">
                <a:solidFill>
                  <a:schemeClr val="lt1"/>
                </a:solidFill>
              </a:ln>
              <a:effectLst/>
            </c:spPr>
            <c:extLst>
              <c:ext xmlns:c16="http://schemas.microsoft.com/office/drawing/2014/chart" uri="{C3380CC4-5D6E-409C-BE32-E72D297353CC}">
                <c16:uniqueId val="{00000003-5749-4212-A3B9-CADC257D560A}"/>
              </c:ext>
            </c:extLst>
          </c:dPt>
          <c:dPt>
            <c:idx val="1"/>
            <c:bubble3D val="0"/>
            <c:spPr>
              <a:noFill/>
              <a:ln w="19050">
                <a:solidFill>
                  <a:schemeClr val="lt1"/>
                </a:solidFill>
              </a:ln>
              <a:effectLst/>
            </c:spPr>
            <c:extLst>
              <c:ext xmlns:c16="http://schemas.microsoft.com/office/drawing/2014/chart" uri="{C3380CC4-5D6E-409C-BE32-E72D297353CC}">
                <c16:uniqueId val="{00000002-5749-4212-A3B9-CADC257D560A}"/>
              </c:ext>
            </c:extLst>
          </c:dPt>
          <c:val>
            <c:numRef>
              <c:f>'Overall Sales'!$AJ$2:$AK$2</c:f>
              <c:numCache>
                <c:formatCode>0%</c:formatCode>
                <c:ptCount val="2"/>
                <c:pt idx="0">
                  <c:v>0.10054241760432013</c:v>
                </c:pt>
                <c:pt idx="1">
                  <c:v>0.89945758239567986</c:v>
                </c:pt>
              </c:numCache>
            </c:numRef>
          </c:val>
          <c:extLst>
            <c:ext xmlns:c16="http://schemas.microsoft.com/office/drawing/2014/chart" uri="{C3380CC4-5D6E-409C-BE32-E72D297353CC}">
              <c16:uniqueId val="{00000001-5749-4212-A3B9-CADC257D560A}"/>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9ED8-4B73-937B-E4B5FB7E434C}"/>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9ED8-4B73-937B-E4B5FB7E434C}"/>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9ED8-4B73-937B-E4B5FB7E434C}"/>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9ED8-4B73-937B-E4B5FB7E434C}"/>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9ED8-4B73-937B-E4B5FB7E434C}"/>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9ED8-4B73-937B-E4B5FB7E434C}"/>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9ED8-4B73-937B-E4B5FB7E434C}"/>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9ED8-4B73-937B-E4B5FB7E434C}"/>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9ED8-4B73-937B-E4B5FB7E434C}"/>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9ED8-4B73-937B-E4B5FB7E434C}"/>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9ED8-4B73-937B-E4B5FB7E434C}"/>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9ED8-4B73-937B-E4B5FB7E434C}"/>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9ED8-4B73-937B-E4B5FB7E434C}"/>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9ED8-4B73-937B-E4B5FB7E434C}"/>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9ED8-4B73-937B-E4B5FB7E434C}"/>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9ED8-4B73-937B-E4B5FB7E434C}"/>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9ED8-4B73-937B-E4B5FB7E434C}"/>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9ED8-4B73-937B-E4B5FB7E434C}"/>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9ED8-4B73-937B-E4B5FB7E434C}"/>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9ED8-4B73-937B-E4B5FB7E434C}"/>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2B16-48E4-95CA-7E37FACF85D7}"/>
            </c:ext>
          </c:extLst>
        </c:ser>
        <c:dLbls>
          <c:showLegendKey val="0"/>
          <c:showVal val="0"/>
          <c:showCatName val="0"/>
          <c:showSerName val="0"/>
          <c:showPercent val="0"/>
          <c:showBubbleSize val="0"/>
          <c:showLeaderLines val="1"/>
        </c:dLbls>
        <c:firstSliceAng val="0"/>
        <c:holeSize val="65"/>
      </c:doughnutChart>
      <c:doughnutChart>
        <c:varyColors val="1"/>
        <c:ser>
          <c:idx val="1"/>
          <c:order val="1"/>
          <c:tx>
            <c:v>THNA</c:v>
          </c:tx>
          <c:dPt>
            <c:idx val="0"/>
            <c:bubble3D val="0"/>
            <c:spPr>
              <a:solidFill>
                <a:schemeClr val="bg1">
                  <a:alpha val="72000"/>
                </a:schemeClr>
              </a:solidFill>
              <a:ln w="19050">
                <a:solidFill>
                  <a:schemeClr val="lt1"/>
                </a:solidFill>
              </a:ln>
              <a:effectLst/>
            </c:spPr>
            <c:extLst>
              <c:ext xmlns:c16="http://schemas.microsoft.com/office/drawing/2014/chart" uri="{C3380CC4-5D6E-409C-BE32-E72D297353CC}">
                <c16:uniqueId val="{00000003-2B16-48E4-95CA-7E37FACF85D7}"/>
              </c:ext>
            </c:extLst>
          </c:dPt>
          <c:dPt>
            <c:idx val="1"/>
            <c:bubble3D val="0"/>
            <c:spPr>
              <a:noFill/>
              <a:ln w="19050">
                <a:solidFill>
                  <a:schemeClr val="lt1"/>
                </a:solidFill>
              </a:ln>
              <a:effectLst/>
            </c:spPr>
            <c:extLst>
              <c:ext xmlns:c16="http://schemas.microsoft.com/office/drawing/2014/chart" uri="{C3380CC4-5D6E-409C-BE32-E72D297353CC}">
                <c16:uniqueId val="{00000002-2B16-48E4-95CA-7E37FACF85D7}"/>
              </c:ext>
            </c:extLst>
          </c:dPt>
          <c:val>
            <c:numRef>
              <c:f>'Overall Sales'!$AL$2:$AM$2</c:f>
              <c:numCache>
                <c:formatCode>0%</c:formatCode>
                <c:ptCount val="2"/>
                <c:pt idx="0">
                  <c:v>0</c:v>
                </c:pt>
                <c:pt idx="1">
                  <c:v>1</c:v>
                </c:pt>
              </c:numCache>
            </c:numRef>
          </c:val>
          <c:extLst>
            <c:ext xmlns:c16="http://schemas.microsoft.com/office/drawing/2014/chart" uri="{C3380CC4-5D6E-409C-BE32-E72D297353CC}">
              <c16:uniqueId val="{00000001-2B16-48E4-95CA-7E37FACF85D7}"/>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C0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01-D013-420C-A4CC-B685BBC80D31}"/>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D013-420C-A4CC-B685BBC80D31}"/>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D013-420C-A4CC-B685BBC80D31}"/>
              </c:ext>
            </c:extLst>
          </c:dPt>
          <c:dPt>
            <c:idx val="3"/>
            <c:bubble3D val="0"/>
            <c:spPr>
              <a:solidFill>
                <a:srgbClr val="FFC000"/>
              </a:solidFill>
              <a:ln w="19050">
                <a:solidFill>
                  <a:schemeClr val="lt1"/>
                </a:solidFill>
              </a:ln>
              <a:effectLst/>
            </c:spPr>
            <c:extLst>
              <c:ext xmlns:c16="http://schemas.microsoft.com/office/drawing/2014/chart" uri="{C3380CC4-5D6E-409C-BE32-E72D297353CC}">
                <c16:uniqueId val="{00000007-D013-420C-A4CC-B685BBC80D31}"/>
              </c:ext>
            </c:extLst>
          </c:dPt>
          <c:dPt>
            <c:idx val="4"/>
            <c:bubble3D val="0"/>
            <c:spPr>
              <a:solidFill>
                <a:srgbClr val="FFC000"/>
              </a:solidFill>
              <a:ln w="19050">
                <a:solidFill>
                  <a:schemeClr val="lt1"/>
                </a:solidFill>
              </a:ln>
              <a:effectLst/>
            </c:spPr>
            <c:extLst>
              <c:ext xmlns:c16="http://schemas.microsoft.com/office/drawing/2014/chart" uri="{C3380CC4-5D6E-409C-BE32-E72D297353CC}">
                <c16:uniqueId val="{00000009-D013-420C-A4CC-B685BBC80D31}"/>
              </c:ext>
            </c:extLst>
          </c:dPt>
          <c:dPt>
            <c:idx val="5"/>
            <c:bubble3D val="0"/>
            <c:spPr>
              <a:solidFill>
                <a:srgbClr val="FFC000"/>
              </a:solidFill>
              <a:ln w="19050">
                <a:solidFill>
                  <a:schemeClr val="lt1"/>
                </a:solidFill>
              </a:ln>
              <a:effectLst/>
            </c:spPr>
            <c:extLst>
              <c:ext xmlns:c16="http://schemas.microsoft.com/office/drawing/2014/chart" uri="{C3380CC4-5D6E-409C-BE32-E72D297353CC}">
                <c16:uniqueId val="{0000000B-D013-420C-A4CC-B685BBC80D31}"/>
              </c:ext>
            </c:extLst>
          </c:dPt>
          <c:dPt>
            <c:idx val="6"/>
            <c:bubble3D val="0"/>
            <c:spPr>
              <a:solidFill>
                <a:srgbClr val="FFC000"/>
              </a:solidFill>
              <a:ln w="19050">
                <a:solidFill>
                  <a:schemeClr val="lt1"/>
                </a:solidFill>
              </a:ln>
              <a:effectLst/>
            </c:spPr>
            <c:extLst>
              <c:ext xmlns:c16="http://schemas.microsoft.com/office/drawing/2014/chart" uri="{C3380CC4-5D6E-409C-BE32-E72D297353CC}">
                <c16:uniqueId val="{0000000D-D013-420C-A4CC-B685BBC80D31}"/>
              </c:ext>
            </c:extLst>
          </c:dPt>
          <c:dPt>
            <c:idx val="7"/>
            <c:bubble3D val="0"/>
            <c:spPr>
              <a:solidFill>
                <a:srgbClr val="FFC000"/>
              </a:solidFill>
              <a:ln w="19050">
                <a:solidFill>
                  <a:schemeClr val="lt1"/>
                </a:solidFill>
              </a:ln>
              <a:effectLst/>
            </c:spPr>
            <c:extLst>
              <c:ext xmlns:c16="http://schemas.microsoft.com/office/drawing/2014/chart" uri="{C3380CC4-5D6E-409C-BE32-E72D297353CC}">
                <c16:uniqueId val="{0000000F-D013-420C-A4CC-B685BBC80D31}"/>
              </c:ext>
            </c:extLst>
          </c:dPt>
          <c:dPt>
            <c:idx val="8"/>
            <c:bubble3D val="0"/>
            <c:spPr>
              <a:solidFill>
                <a:srgbClr val="FFC000"/>
              </a:solidFill>
              <a:ln w="19050">
                <a:solidFill>
                  <a:schemeClr val="lt1"/>
                </a:solidFill>
              </a:ln>
              <a:effectLst/>
            </c:spPr>
            <c:extLst>
              <c:ext xmlns:c16="http://schemas.microsoft.com/office/drawing/2014/chart" uri="{C3380CC4-5D6E-409C-BE32-E72D297353CC}">
                <c16:uniqueId val="{00000011-D013-420C-A4CC-B685BBC80D31}"/>
              </c:ext>
            </c:extLst>
          </c:dPt>
          <c:dPt>
            <c:idx val="9"/>
            <c:bubble3D val="0"/>
            <c:spPr>
              <a:solidFill>
                <a:srgbClr val="FFC000"/>
              </a:solidFill>
              <a:ln w="19050">
                <a:solidFill>
                  <a:schemeClr val="lt1"/>
                </a:solidFill>
              </a:ln>
              <a:effectLst/>
            </c:spPr>
            <c:extLst>
              <c:ext xmlns:c16="http://schemas.microsoft.com/office/drawing/2014/chart" uri="{C3380CC4-5D6E-409C-BE32-E72D297353CC}">
                <c16:uniqueId val="{00000013-D013-420C-A4CC-B685BBC80D31}"/>
              </c:ext>
            </c:extLst>
          </c:dPt>
          <c:dPt>
            <c:idx val="10"/>
            <c:bubble3D val="0"/>
            <c:spPr>
              <a:solidFill>
                <a:srgbClr val="FFC000"/>
              </a:solidFill>
              <a:ln w="19050">
                <a:solidFill>
                  <a:schemeClr val="lt1"/>
                </a:solidFill>
              </a:ln>
              <a:effectLst/>
            </c:spPr>
            <c:extLst>
              <c:ext xmlns:c16="http://schemas.microsoft.com/office/drawing/2014/chart" uri="{C3380CC4-5D6E-409C-BE32-E72D297353CC}">
                <c16:uniqueId val="{00000015-D013-420C-A4CC-B685BBC80D31}"/>
              </c:ext>
            </c:extLst>
          </c:dPt>
          <c:dPt>
            <c:idx val="11"/>
            <c:bubble3D val="0"/>
            <c:spPr>
              <a:solidFill>
                <a:srgbClr val="FFC000"/>
              </a:solidFill>
              <a:ln w="19050">
                <a:solidFill>
                  <a:schemeClr val="lt1"/>
                </a:solidFill>
              </a:ln>
              <a:effectLst/>
            </c:spPr>
            <c:extLst>
              <c:ext xmlns:c16="http://schemas.microsoft.com/office/drawing/2014/chart" uri="{C3380CC4-5D6E-409C-BE32-E72D297353CC}">
                <c16:uniqueId val="{00000017-D013-420C-A4CC-B685BBC80D31}"/>
              </c:ext>
            </c:extLst>
          </c:dPt>
          <c:dPt>
            <c:idx val="12"/>
            <c:bubble3D val="0"/>
            <c:spPr>
              <a:solidFill>
                <a:srgbClr val="FFC000"/>
              </a:solidFill>
              <a:ln w="19050">
                <a:solidFill>
                  <a:schemeClr val="lt1"/>
                </a:solidFill>
              </a:ln>
              <a:effectLst/>
            </c:spPr>
            <c:extLst>
              <c:ext xmlns:c16="http://schemas.microsoft.com/office/drawing/2014/chart" uri="{C3380CC4-5D6E-409C-BE32-E72D297353CC}">
                <c16:uniqueId val="{00000019-D013-420C-A4CC-B685BBC80D31}"/>
              </c:ext>
            </c:extLst>
          </c:dPt>
          <c:dPt>
            <c:idx val="13"/>
            <c:bubble3D val="0"/>
            <c:spPr>
              <a:solidFill>
                <a:srgbClr val="FFC000"/>
              </a:solidFill>
              <a:ln w="19050">
                <a:solidFill>
                  <a:schemeClr val="lt1"/>
                </a:solidFill>
              </a:ln>
              <a:effectLst/>
            </c:spPr>
            <c:extLst>
              <c:ext xmlns:c16="http://schemas.microsoft.com/office/drawing/2014/chart" uri="{C3380CC4-5D6E-409C-BE32-E72D297353CC}">
                <c16:uniqueId val="{0000001B-D013-420C-A4CC-B685BBC80D31}"/>
              </c:ext>
            </c:extLst>
          </c:dPt>
          <c:dPt>
            <c:idx val="14"/>
            <c:bubble3D val="0"/>
            <c:spPr>
              <a:solidFill>
                <a:srgbClr val="FFC000"/>
              </a:solidFill>
              <a:ln w="19050">
                <a:solidFill>
                  <a:schemeClr val="lt1"/>
                </a:solidFill>
              </a:ln>
              <a:effectLst/>
            </c:spPr>
            <c:extLst>
              <c:ext xmlns:c16="http://schemas.microsoft.com/office/drawing/2014/chart" uri="{C3380CC4-5D6E-409C-BE32-E72D297353CC}">
                <c16:uniqueId val="{0000001D-D013-420C-A4CC-B685BBC80D31}"/>
              </c:ext>
            </c:extLst>
          </c:dPt>
          <c:dPt>
            <c:idx val="15"/>
            <c:bubble3D val="0"/>
            <c:spPr>
              <a:solidFill>
                <a:srgbClr val="FFC000"/>
              </a:solidFill>
              <a:ln w="19050">
                <a:solidFill>
                  <a:schemeClr val="lt1"/>
                </a:solidFill>
              </a:ln>
              <a:effectLst/>
            </c:spPr>
            <c:extLst>
              <c:ext xmlns:c16="http://schemas.microsoft.com/office/drawing/2014/chart" uri="{C3380CC4-5D6E-409C-BE32-E72D297353CC}">
                <c16:uniqueId val="{0000001F-D013-420C-A4CC-B685BBC80D31}"/>
              </c:ext>
            </c:extLst>
          </c:dPt>
          <c:dPt>
            <c:idx val="16"/>
            <c:bubble3D val="0"/>
            <c:spPr>
              <a:solidFill>
                <a:srgbClr val="FFC000"/>
              </a:solidFill>
              <a:ln w="19050">
                <a:solidFill>
                  <a:schemeClr val="lt1"/>
                </a:solidFill>
              </a:ln>
              <a:effectLst/>
            </c:spPr>
            <c:extLst>
              <c:ext xmlns:c16="http://schemas.microsoft.com/office/drawing/2014/chart" uri="{C3380CC4-5D6E-409C-BE32-E72D297353CC}">
                <c16:uniqueId val="{00000021-D013-420C-A4CC-B685BBC80D31}"/>
              </c:ext>
            </c:extLst>
          </c:dPt>
          <c:dPt>
            <c:idx val="17"/>
            <c:bubble3D val="0"/>
            <c:spPr>
              <a:solidFill>
                <a:srgbClr val="FFC000"/>
              </a:solidFill>
              <a:ln w="19050">
                <a:solidFill>
                  <a:schemeClr val="lt1"/>
                </a:solidFill>
              </a:ln>
              <a:effectLst/>
            </c:spPr>
            <c:extLst>
              <c:ext xmlns:c16="http://schemas.microsoft.com/office/drawing/2014/chart" uri="{C3380CC4-5D6E-409C-BE32-E72D297353CC}">
                <c16:uniqueId val="{00000023-D013-420C-A4CC-B685BBC80D31}"/>
              </c:ext>
            </c:extLst>
          </c:dPt>
          <c:dPt>
            <c:idx val="18"/>
            <c:bubble3D val="0"/>
            <c:spPr>
              <a:solidFill>
                <a:srgbClr val="FFC000"/>
              </a:solidFill>
              <a:ln w="19050">
                <a:solidFill>
                  <a:schemeClr val="lt1"/>
                </a:solidFill>
              </a:ln>
              <a:effectLst/>
            </c:spPr>
            <c:extLst>
              <c:ext xmlns:c16="http://schemas.microsoft.com/office/drawing/2014/chart" uri="{C3380CC4-5D6E-409C-BE32-E72D297353CC}">
                <c16:uniqueId val="{00000025-D013-420C-A4CC-B685BBC80D31}"/>
              </c:ext>
            </c:extLst>
          </c:dPt>
          <c:dPt>
            <c:idx val="19"/>
            <c:bubble3D val="0"/>
            <c:spPr>
              <a:solidFill>
                <a:srgbClr val="FFC000"/>
              </a:solidFill>
              <a:ln w="19050">
                <a:solidFill>
                  <a:schemeClr val="lt1"/>
                </a:solidFill>
              </a:ln>
              <a:effectLst/>
            </c:spPr>
            <c:extLst>
              <c:ext xmlns:c16="http://schemas.microsoft.com/office/drawing/2014/chart" uri="{C3380CC4-5D6E-409C-BE32-E72D297353CC}">
                <c16:uniqueId val="{00000027-D013-420C-A4CC-B685BBC80D31}"/>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1-01E6-4453-967C-A5470F3122DF}"/>
            </c:ext>
          </c:extLst>
        </c:ser>
        <c:dLbls>
          <c:showLegendKey val="0"/>
          <c:showVal val="0"/>
          <c:showCatName val="0"/>
          <c:showSerName val="0"/>
          <c:showPercent val="0"/>
          <c:showBubbleSize val="0"/>
          <c:showLeaderLines val="1"/>
        </c:dLbls>
        <c:firstSliceAng val="0"/>
        <c:holeSize val="65"/>
      </c:doughnutChart>
      <c:doughnutChart>
        <c:varyColors val="1"/>
        <c:ser>
          <c:idx val="1"/>
          <c:order val="1"/>
          <c:tx>
            <c:v>FOTL</c:v>
          </c:tx>
          <c:dPt>
            <c:idx val="0"/>
            <c:bubble3D val="0"/>
            <c:spPr>
              <a:solidFill>
                <a:schemeClr val="bg1">
                  <a:alpha val="72000"/>
                </a:schemeClr>
              </a:solidFill>
              <a:ln w="19050">
                <a:solidFill>
                  <a:schemeClr val="lt1"/>
                </a:solidFill>
              </a:ln>
              <a:effectLst/>
            </c:spPr>
            <c:extLst>
              <c:ext xmlns:c16="http://schemas.microsoft.com/office/drawing/2014/chart" uri="{C3380CC4-5D6E-409C-BE32-E72D297353CC}">
                <c16:uniqueId val="{00000004-01E6-4453-967C-A5470F3122DF}"/>
              </c:ext>
            </c:extLst>
          </c:dPt>
          <c:dPt>
            <c:idx val="1"/>
            <c:bubble3D val="0"/>
            <c:spPr>
              <a:noFill/>
              <a:ln w="19050">
                <a:solidFill>
                  <a:schemeClr val="lt1"/>
                </a:solidFill>
              </a:ln>
              <a:effectLst/>
            </c:spPr>
            <c:extLst>
              <c:ext xmlns:c16="http://schemas.microsoft.com/office/drawing/2014/chart" uri="{C3380CC4-5D6E-409C-BE32-E72D297353CC}">
                <c16:uniqueId val="{00000003-01E6-4453-967C-A5470F3122DF}"/>
              </c:ext>
            </c:extLst>
          </c:dPt>
          <c:val>
            <c:numRef>
              <c:f>'Overall Sales'!$AN$2:$AO$2</c:f>
              <c:numCache>
                <c:formatCode>0%</c:formatCode>
                <c:ptCount val="2"/>
                <c:pt idx="0">
                  <c:v>0</c:v>
                </c:pt>
                <c:pt idx="1">
                  <c:v>1</c:v>
                </c:pt>
              </c:numCache>
            </c:numRef>
          </c:val>
          <c:extLst>
            <c:ext xmlns:c16="http://schemas.microsoft.com/office/drawing/2014/chart" uri="{C3380CC4-5D6E-409C-BE32-E72D297353CC}">
              <c16:uniqueId val="{00000002-01E6-4453-967C-A5470F3122DF}"/>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7030A0"/>
            </a:solidFill>
          </c:spPr>
          <c:dPt>
            <c:idx val="0"/>
            <c:bubble3D val="0"/>
            <c:spPr>
              <a:solidFill>
                <a:srgbClr val="7030A0"/>
              </a:solidFill>
              <a:ln w="19050">
                <a:solidFill>
                  <a:schemeClr val="lt1"/>
                </a:solidFill>
              </a:ln>
              <a:effectLst/>
            </c:spPr>
            <c:extLst>
              <c:ext xmlns:c16="http://schemas.microsoft.com/office/drawing/2014/chart" uri="{C3380CC4-5D6E-409C-BE32-E72D297353CC}">
                <c16:uniqueId val="{00000001-8994-4E04-9FC7-98B81E7A561A}"/>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8994-4E04-9FC7-98B81E7A561A}"/>
              </c:ext>
            </c:extLst>
          </c:dPt>
          <c:dPt>
            <c:idx val="2"/>
            <c:bubble3D val="0"/>
            <c:spPr>
              <a:solidFill>
                <a:srgbClr val="7030A0"/>
              </a:solidFill>
              <a:ln w="19050">
                <a:solidFill>
                  <a:schemeClr val="lt1"/>
                </a:solidFill>
              </a:ln>
              <a:effectLst/>
            </c:spPr>
            <c:extLst>
              <c:ext xmlns:c16="http://schemas.microsoft.com/office/drawing/2014/chart" uri="{C3380CC4-5D6E-409C-BE32-E72D297353CC}">
                <c16:uniqueId val="{00000005-8994-4E04-9FC7-98B81E7A561A}"/>
              </c:ext>
            </c:extLst>
          </c:dPt>
          <c:dPt>
            <c:idx val="3"/>
            <c:bubble3D val="0"/>
            <c:spPr>
              <a:solidFill>
                <a:srgbClr val="7030A0"/>
              </a:solidFill>
              <a:ln w="19050">
                <a:solidFill>
                  <a:schemeClr val="lt1"/>
                </a:solidFill>
              </a:ln>
              <a:effectLst/>
            </c:spPr>
            <c:extLst>
              <c:ext xmlns:c16="http://schemas.microsoft.com/office/drawing/2014/chart" uri="{C3380CC4-5D6E-409C-BE32-E72D297353CC}">
                <c16:uniqueId val="{00000007-8994-4E04-9FC7-98B81E7A561A}"/>
              </c:ext>
            </c:extLst>
          </c:dPt>
          <c:dPt>
            <c:idx val="4"/>
            <c:bubble3D val="0"/>
            <c:spPr>
              <a:solidFill>
                <a:srgbClr val="7030A0"/>
              </a:solidFill>
              <a:ln w="19050">
                <a:solidFill>
                  <a:schemeClr val="lt1"/>
                </a:solidFill>
              </a:ln>
              <a:effectLst/>
            </c:spPr>
            <c:extLst>
              <c:ext xmlns:c16="http://schemas.microsoft.com/office/drawing/2014/chart" uri="{C3380CC4-5D6E-409C-BE32-E72D297353CC}">
                <c16:uniqueId val="{00000009-8994-4E04-9FC7-98B81E7A561A}"/>
              </c:ext>
            </c:extLst>
          </c:dPt>
          <c:dPt>
            <c:idx val="5"/>
            <c:bubble3D val="0"/>
            <c:spPr>
              <a:solidFill>
                <a:srgbClr val="7030A0"/>
              </a:solidFill>
              <a:ln w="19050">
                <a:solidFill>
                  <a:schemeClr val="lt1"/>
                </a:solidFill>
              </a:ln>
              <a:effectLst/>
            </c:spPr>
            <c:extLst>
              <c:ext xmlns:c16="http://schemas.microsoft.com/office/drawing/2014/chart" uri="{C3380CC4-5D6E-409C-BE32-E72D297353CC}">
                <c16:uniqueId val="{0000000B-8994-4E04-9FC7-98B81E7A561A}"/>
              </c:ext>
            </c:extLst>
          </c:dPt>
          <c:dPt>
            <c:idx val="6"/>
            <c:bubble3D val="0"/>
            <c:spPr>
              <a:solidFill>
                <a:srgbClr val="7030A0"/>
              </a:solidFill>
              <a:ln w="19050">
                <a:solidFill>
                  <a:schemeClr val="lt1"/>
                </a:solidFill>
              </a:ln>
              <a:effectLst/>
            </c:spPr>
            <c:extLst>
              <c:ext xmlns:c16="http://schemas.microsoft.com/office/drawing/2014/chart" uri="{C3380CC4-5D6E-409C-BE32-E72D297353CC}">
                <c16:uniqueId val="{0000000D-8994-4E04-9FC7-98B81E7A561A}"/>
              </c:ext>
            </c:extLst>
          </c:dPt>
          <c:dPt>
            <c:idx val="7"/>
            <c:bubble3D val="0"/>
            <c:spPr>
              <a:solidFill>
                <a:srgbClr val="7030A0"/>
              </a:solidFill>
              <a:ln w="19050">
                <a:solidFill>
                  <a:schemeClr val="lt1"/>
                </a:solidFill>
              </a:ln>
              <a:effectLst/>
            </c:spPr>
            <c:extLst>
              <c:ext xmlns:c16="http://schemas.microsoft.com/office/drawing/2014/chart" uri="{C3380CC4-5D6E-409C-BE32-E72D297353CC}">
                <c16:uniqueId val="{0000000F-8994-4E04-9FC7-98B81E7A561A}"/>
              </c:ext>
            </c:extLst>
          </c:dPt>
          <c:dPt>
            <c:idx val="8"/>
            <c:bubble3D val="0"/>
            <c:spPr>
              <a:solidFill>
                <a:srgbClr val="7030A0"/>
              </a:solidFill>
              <a:ln w="19050">
                <a:solidFill>
                  <a:schemeClr val="lt1"/>
                </a:solidFill>
              </a:ln>
              <a:effectLst/>
            </c:spPr>
            <c:extLst>
              <c:ext xmlns:c16="http://schemas.microsoft.com/office/drawing/2014/chart" uri="{C3380CC4-5D6E-409C-BE32-E72D297353CC}">
                <c16:uniqueId val="{00000011-8994-4E04-9FC7-98B81E7A561A}"/>
              </c:ext>
            </c:extLst>
          </c:dPt>
          <c:dPt>
            <c:idx val="9"/>
            <c:bubble3D val="0"/>
            <c:spPr>
              <a:solidFill>
                <a:srgbClr val="7030A0"/>
              </a:solidFill>
              <a:ln w="19050">
                <a:solidFill>
                  <a:schemeClr val="lt1"/>
                </a:solidFill>
              </a:ln>
              <a:effectLst/>
            </c:spPr>
            <c:extLst>
              <c:ext xmlns:c16="http://schemas.microsoft.com/office/drawing/2014/chart" uri="{C3380CC4-5D6E-409C-BE32-E72D297353CC}">
                <c16:uniqueId val="{00000013-8994-4E04-9FC7-98B81E7A561A}"/>
              </c:ext>
            </c:extLst>
          </c:dPt>
          <c:dPt>
            <c:idx val="10"/>
            <c:bubble3D val="0"/>
            <c:spPr>
              <a:solidFill>
                <a:srgbClr val="7030A0"/>
              </a:solidFill>
              <a:ln w="19050">
                <a:solidFill>
                  <a:schemeClr val="lt1"/>
                </a:solidFill>
              </a:ln>
              <a:effectLst/>
            </c:spPr>
            <c:extLst>
              <c:ext xmlns:c16="http://schemas.microsoft.com/office/drawing/2014/chart" uri="{C3380CC4-5D6E-409C-BE32-E72D297353CC}">
                <c16:uniqueId val="{00000015-8994-4E04-9FC7-98B81E7A561A}"/>
              </c:ext>
            </c:extLst>
          </c:dPt>
          <c:dPt>
            <c:idx val="11"/>
            <c:bubble3D val="0"/>
            <c:spPr>
              <a:solidFill>
                <a:srgbClr val="7030A0"/>
              </a:solidFill>
              <a:ln w="19050">
                <a:solidFill>
                  <a:schemeClr val="lt1"/>
                </a:solidFill>
              </a:ln>
              <a:effectLst/>
            </c:spPr>
            <c:extLst>
              <c:ext xmlns:c16="http://schemas.microsoft.com/office/drawing/2014/chart" uri="{C3380CC4-5D6E-409C-BE32-E72D297353CC}">
                <c16:uniqueId val="{00000017-8994-4E04-9FC7-98B81E7A561A}"/>
              </c:ext>
            </c:extLst>
          </c:dPt>
          <c:dPt>
            <c:idx val="12"/>
            <c:bubble3D val="0"/>
            <c:spPr>
              <a:solidFill>
                <a:srgbClr val="7030A0"/>
              </a:solidFill>
              <a:ln w="19050">
                <a:solidFill>
                  <a:schemeClr val="lt1"/>
                </a:solidFill>
              </a:ln>
              <a:effectLst/>
            </c:spPr>
            <c:extLst>
              <c:ext xmlns:c16="http://schemas.microsoft.com/office/drawing/2014/chart" uri="{C3380CC4-5D6E-409C-BE32-E72D297353CC}">
                <c16:uniqueId val="{00000019-8994-4E04-9FC7-98B81E7A561A}"/>
              </c:ext>
            </c:extLst>
          </c:dPt>
          <c:dPt>
            <c:idx val="13"/>
            <c:bubble3D val="0"/>
            <c:spPr>
              <a:solidFill>
                <a:srgbClr val="7030A0"/>
              </a:solidFill>
              <a:ln w="19050">
                <a:solidFill>
                  <a:schemeClr val="lt1"/>
                </a:solidFill>
              </a:ln>
              <a:effectLst/>
            </c:spPr>
            <c:extLst>
              <c:ext xmlns:c16="http://schemas.microsoft.com/office/drawing/2014/chart" uri="{C3380CC4-5D6E-409C-BE32-E72D297353CC}">
                <c16:uniqueId val="{0000001B-8994-4E04-9FC7-98B81E7A561A}"/>
              </c:ext>
            </c:extLst>
          </c:dPt>
          <c:dPt>
            <c:idx val="14"/>
            <c:bubble3D val="0"/>
            <c:spPr>
              <a:solidFill>
                <a:srgbClr val="7030A0"/>
              </a:solidFill>
              <a:ln w="19050">
                <a:solidFill>
                  <a:schemeClr val="lt1"/>
                </a:solidFill>
              </a:ln>
              <a:effectLst/>
            </c:spPr>
            <c:extLst>
              <c:ext xmlns:c16="http://schemas.microsoft.com/office/drawing/2014/chart" uri="{C3380CC4-5D6E-409C-BE32-E72D297353CC}">
                <c16:uniqueId val="{0000001D-8994-4E04-9FC7-98B81E7A561A}"/>
              </c:ext>
            </c:extLst>
          </c:dPt>
          <c:dPt>
            <c:idx val="15"/>
            <c:bubble3D val="0"/>
            <c:spPr>
              <a:solidFill>
                <a:srgbClr val="7030A0"/>
              </a:solidFill>
              <a:ln w="19050">
                <a:solidFill>
                  <a:schemeClr val="lt1"/>
                </a:solidFill>
              </a:ln>
              <a:effectLst/>
            </c:spPr>
            <c:extLst>
              <c:ext xmlns:c16="http://schemas.microsoft.com/office/drawing/2014/chart" uri="{C3380CC4-5D6E-409C-BE32-E72D297353CC}">
                <c16:uniqueId val="{0000001F-8994-4E04-9FC7-98B81E7A561A}"/>
              </c:ext>
            </c:extLst>
          </c:dPt>
          <c:dPt>
            <c:idx val="16"/>
            <c:bubble3D val="0"/>
            <c:spPr>
              <a:solidFill>
                <a:srgbClr val="7030A0"/>
              </a:solidFill>
              <a:ln w="19050">
                <a:solidFill>
                  <a:schemeClr val="lt1"/>
                </a:solidFill>
              </a:ln>
              <a:effectLst/>
            </c:spPr>
            <c:extLst>
              <c:ext xmlns:c16="http://schemas.microsoft.com/office/drawing/2014/chart" uri="{C3380CC4-5D6E-409C-BE32-E72D297353CC}">
                <c16:uniqueId val="{00000021-8994-4E04-9FC7-98B81E7A561A}"/>
              </c:ext>
            </c:extLst>
          </c:dPt>
          <c:dPt>
            <c:idx val="17"/>
            <c:bubble3D val="0"/>
            <c:spPr>
              <a:solidFill>
                <a:srgbClr val="7030A0"/>
              </a:solidFill>
              <a:ln w="19050">
                <a:solidFill>
                  <a:schemeClr val="lt1"/>
                </a:solidFill>
              </a:ln>
              <a:effectLst/>
            </c:spPr>
            <c:extLst>
              <c:ext xmlns:c16="http://schemas.microsoft.com/office/drawing/2014/chart" uri="{C3380CC4-5D6E-409C-BE32-E72D297353CC}">
                <c16:uniqueId val="{00000023-8994-4E04-9FC7-98B81E7A561A}"/>
              </c:ext>
            </c:extLst>
          </c:dPt>
          <c:dPt>
            <c:idx val="18"/>
            <c:bubble3D val="0"/>
            <c:spPr>
              <a:solidFill>
                <a:srgbClr val="7030A0"/>
              </a:solidFill>
              <a:ln w="19050">
                <a:solidFill>
                  <a:schemeClr val="lt1"/>
                </a:solidFill>
              </a:ln>
              <a:effectLst/>
            </c:spPr>
            <c:extLst>
              <c:ext xmlns:c16="http://schemas.microsoft.com/office/drawing/2014/chart" uri="{C3380CC4-5D6E-409C-BE32-E72D297353CC}">
                <c16:uniqueId val="{00000025-8994-4E04-9FC7-98B81E7A561A}"/>
              </c:ext>
            </c:extLst>
          </c:dPt>
          <c:dPt>
            <c:idx val="19"/>
            <c:bubble3D val="0"/>
            <c:spPr>
              <a:solidFill>
                <a:srgbClr val="7030A0"/>
              </a:solidFill>
              <a:ln w="19050">
                <a:solidFill>
                  <a:schemeClr val="lt1"/>
                </a:solidFill>
              </a:ln>
              <a:effectLst/>
            </c:spPr>
            <c:extLst>
              <c:ext xmlns:c16="http://schemas.microsoft.com/office/drawing/2014/chart" uri="{C3380CC4-5D6E-409C-BE32-E72D297353CC}">
                <c16:uniqueId val="{00000027-8994-4E04-9FC7-98B81E7A561A}"/>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8994-4E04-9FC7-98B81E7A561A}"/>
            </c:ext>
          </c:extLst>
        </c:ser>
        <c:dLbls>
          <c:showLegendKey val="0"/>
          <c:showVal val="0"/>
          <c:showCatName val="0"/>
          <c:showSerName val="0"/>
          <c:showPercent val="0"/>
          <c:showBubbleSize val="0"/>
          <c:showLeaderLines val="1"/>
        </c:dLbls>
        <c:firstSliceAng val="0"/>
        <c:holeSize val="65"/>
      </c:doughnutChart>
      <c:doughnutChart>
        <c:varyColors val="1"/>
        <c:ser>
          <c:idx val="1"/>
          <c:order val="1"/>
          <c:tx>
            <c:v>TH-US</c:v>
          </c:tx>
          <c:dPt>
            <c:idx val="0"/>
            <c:bubble3D val="0"/>
            <c:spPr>
              <a:noFill/>
              <a:ln w="19050">
                <a:solidFill>
                  <a:schemeClr val="lt1"/>
                </a:solidFill>
              </a:ln>
              <a:effectLst/>
            </c:spPr>
            <c:extLst>
              <c:ext xmlns:c16="http://schemas.microsoft.com/office/drawing/2014/chart" uri="{C3380CC4-5D6E-409C-BE32-E72D297353CC}">
                <c16:uniqueId val="{0000002A-8994-4E04-9FC7-98B81E7A561A}"/>
              </c:ext>
            </c:extLst>
          </c:dPt>
          <c:dPt>
            <c:idx val="1"/>
            <c:bubble3D val="0"/>
            <c:spPr>
              <a:solidFill>
                <a:schemeClr val="bg1">
                  <a:alpha val="72000"/>
                </a:schemeClr>
              </a:solidFill>
              <a:ln w="19050">
                <a:solidFill>
                  <a:schemeClr val="lt1"/>
                </a:solidFill>
              </a:ln>
              <a:effectLst/>
            </c:spPr>
            <c:extLst>
              <c:ext xmlns:c16="http://schemas.microsoft.com/office/drawing/2014/chart" uri="{C3380CC4-5D6E-409C-BE32-E72D297353CC}">
                <c16:uniqueId val="{0000002B-8994-4E04-9FC7-98B81E7A561A}"/>
              </c:ext>
            </c:extLst>
          </c:dPt>
          <c:val>
            <c:numRef>
              <c:f>'Overall Sales'!$AP$2:$AQ$2</c:f>
              <c:numCache>
                <c:formatCode>0%</c:formatCode>
                <c:ptCount val="2"/>
                <c:pt idx="0">
                  <c:v>0</c:v>
                </c:pt>
                <c:pt idx="1">
                  <c:v>1</c:v>
                </c:pt>
              </c:numCache>
            </c:numRef>
          </c:val>
          <c:extLst>
            <c:ext xmlns:c16="http://schemas.microsoft.com/office/drawing/2014/chart" uri="{C3380CC4-5D6E-409C-BE32-E72D297353CC}">
              <c16:uniqueId val="{00000029-8994-4E04-9FC7-98B81E7A561A}"/>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tx1"/>
            </a:solidFill>
          </c:spPr>
          <c:dPt>
            <c:idx val="0"/>
            <c:bubble3D val="0"/>
            <c:spPr>
              <a:solidFill>
                <a:schemeClr val="tx1"/>
              </a:solidFill>
              <a:ln w="19050">
                <a:solidFill>
                  <a:schemeClr val="lt1"/>
                </a:solidFill>
              </a:ln>
              <a:effectLst/>
            </c:spPr>
            <c:extLst>
              <c:ext xmlns:c16="http://schemas.microsoft.com/office/drawing/2014/chart" uri="{C3380CC4-5D6E-409C-BE32-E72D297353CC}">
                <c16:uniqueId val="{00000001-6BC9-49F5-994B-6A573A8EC7D2}"/>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3-6BC9-49F5-994B-6A573A8EC7D2}"/>
              </c:ext>
            </c:extLst>
          </c:dPt>
          <c:dPt>
            <c:idx val="2"/>
            <c:bubble3D val="0"/>
            <c:spPr>
              <a:solidFill>
                <a:schemeClr val="tx1"/>
              </a:solidFill>
              <a:ln w="19050">
                <a:solidFill>
                  <a:schemeClr val="lt1"/>
                </a:solidFill>
              </a:ln>
              <a:effectLst/>
            </c:spPr>
            <c:extLst>
              <c:ext xmlns:c16="http://schemas.microsoft.com/office/drawing/2014/chart" uri="{C3380CC4-5D6E-409C-BE32-E72D297353CC}">
                <c16:uniqueId val="{00000005-6BC9-49F5-994B-6A573A8EC7D2}"/>
              </c:ext>
            </c:extLst>
          </c:dPt>
          <c:dPt>
            <c:idx val="3"/>
            <c:bubble3D val="0"/>
            <c:spPr>
              <a:solidFill>
                <a:schemeClr val="tx1"/>
              </a:solidFill>
              <a:ln w="19050">
                <a:solidFill>
                  <a:schemeClr val="lt1"/>
                </a:solidFill>
              </a:ln>
              <a:effectLst/>
            </c:spPr>
            <c:extLst>
              <c:ext xmlns:c16="http://schemas.microsoft.com/office/drawing/2014/chart" uri="{C3380CC4-5D6E-409C-BE32-E72D297353CC}">
                <c16:uniqueId val="{00000007-6BC9-49F5-994B-6A573A8EC7D2}"/>
              </c:ext>
            </c:extLst>
          </c:dPt>
          <c:dPt>
            <c:idx val="4"/>
            <c:bubble3D val="0"/>
            <c:spPr>
              <a:solidFill>
                <a:schemeClr val="tx1"/>
              </a:solidFill>
              <a:ln w="19050">
                <a:solidFill>
                  <a:schemeClr val="lt1"/>
                </a:solidFill>
              </a:ln>
              <a:effectLst/>
            </c:spPr>
            <c:extLst>
              <c:ext xmlns:c16="http://schemas.microsoft.com/office/drawing/2014/chart" uri="{C3380CC4-5D6E-409C-BE32-E72D297353CC}">
                <c16:uniqueId val="{00000009-6BC9-49F5-994B-6A573A8EC7D2}"/>
              </c:ext>
            </c:extLst>
          </c:dPt>
          <c:dPt>
            <c:idx val="5"/>
            <c:bubble3D val="0"/>
            <c:spPr>
              <a:solidFill>
                <a:schemeClr val="tx1"/>
              </a:solidFill>
              <a:ln w="19050">
                <a:solidFill>
                  <a:schemeClr val="lt1"/>
                </a:solidFill>
              </a:ln>
              <a:effectLst/>
            </c:spPr>
            <c:extLst>
              <c:ext xmlns:c16="http://schemas.microsoft.com/office/drawing/2014/chart" uri="{C3380CC4-5D6E-409C-BE32-E72D297353CC}">
                <c16:uniqueId val="{0000000B-6BC9-49F5-994B-6A573A8EC7D2}"/>
              </c:ext>
            </c:extLst>
          </c:dPt>
          <c:dPt>
            <c:idx val="6"/>
            <c:bubble3D val="0"/>
            <c:spPr>
              <a:solidFill>
                <a:schemeClr val="tx1"/>
              </a:solidFill>
              <a:ln w="19050">
                <a:solidFill>
                  <a:schemeClr val="lt1"/>
                </a:solidFill>
              </a:ln>
              <a:effectLst/>
            </c:spPr>
            <c:extLst>
              <c:ext xmlns:c16="http://schemas.microsoft.com/office/drawing/2014/chart" uri="{C3380CC4-5D6E-409C-BE32-E72D297353CC}">
                <c16:uniqueId val="{0000000D-6BC9-49F5-994B-6A573A8EC7D2}"/>
              </c:ext>
            </c:extLst>
          </c:dPt>
          <c:dPt>
            <c:idx val="7"/>
            <c:bubble3D val="0"/>
            <c:spPr>
              <a:solidFill>
                <a:schemeClr val="tx1"/>
              </a:solidFill>
              <a:ln w="19050">
                <a:solidFill>
                  <a:schemeClr val="lt1"/>
                </a:solidFill>
              </a:ln>
              <a:effectLst/>
            </c:spPr>
            <c:extLst>
              <c:ext xmlns:c16="http://schemas.microsoft.com/office/drawing/2014/chart" uri="{C3380CC4-5D6E-409C-BE32-E72D297353CC}">
                <c16:uniqueId val="{0000000F-6BC9-49F5-994B-6A573A8EC7D2}"/>
              </c:ext>
            </c:extLst>
          </c:dPt>
          <c:dPt>
            <c:idx val="8"/>
            <c:bubble3D val="0"/>
            <c:spPr>
              <a:solidFill>
                <a:schemeClr val="tx1"/>
              </a:solidFill>
              <a:ln w="19050">
                <a:solidFill>
                  <a:schemeClr val="lt1"/>
                </a:solidFill>
              </a:ln>
              <a:effectLst/>
            </c:spPr>
            <c:extLst>
              <c:ext xmlns:c16="http://schemas.microsoft.com/office/drawing/2014/chart" uri="{C3380CC4-5D6E-409C-BE32-E72D297353CC}">
                <c16:uniqueId val="{00000011-6BC9-49F5-994B-6A573A8EC7D2}"/>
              </c:ext>
            </c:extLst>
          </c:dPt>
          <c:dPt>
            <c:idx val="9"/>
            <c:bubble3D val="0"/>
            <c:spPr>
              <a:solidFill>
                <a:schemeClr val="tx1"/>
              </a:solidFill>
              <a:ln w="19050">
                <a:solidFill>
                  <a:schemeClr val="lt1"/>
                </a:solidFill>
              </a:ln>
              <a:effectLst/>
            </c:spPr>
            <c:extLst>
              <c:ext xmlns:c16="http://schemas.microsoft.com/office/drawing/2014/chart" uri="{C3380CC4-5D6E-409C-BE32-E72D297353CC}">
                <c16:uniqueId val="{00000013-6BC9-49F5-994B-6A573A8EC7D2}"/>
              </c:ext>
            </c:extLst>
          </c:dPt>
          <c:dPt>
            <c:idx val="10"/>
            <c:bubble3D val="0"/>
            <c:spPr>
              <a:solidFill>
                <a:schemeClr val="tx1"/>
              </a:solidFill>
              <a:ln w="19050">
                <a:solidFill>
                  <a:schemeClr val="lt1"/>
                </a:solidFill>
              </a:ln>
              <a:effectLst/>
            </c:spPr>
            <c:extLst>
              <c:ext xmlns:c16="http://schemas.microsoft.com/office/drawing/2014/chart" uri="{C3380CC4-5D6E-409C-BE32-E72D297353CC}">
                <c16:uniqueId val="{00000015-6BC9-49F5-994B-6A573A8EC7D2}"/>
              </c:ext>
            </c:extLst>
          </c:dPt>
          <c:dPt>
            <c:idx val="11"/>
            <c:bubble3D val="0"/>
            <c:spPr>
              <a:solidFill>
                <a:schemeClr val="tx1"/>
              </a:solidFill>
              <a:ln w="19050">
                <a:solidFill>
                  <a:schemeClr val="lt1"/>
                </a:solidFill>
              </a:ln>
              <a:effectLst/>
            </c:spPr>
            <c:extLst>
              <c:ext xmlns:c16="http://schemas.microsoft.com/office/drawing/2014/chart" uri="{C3380CC4-5D6E-409C-BE32-E72D297353CC}">
                <c16:uniqueId val="{00000017-6BC9-49F5-994B-6A573A8EC7D2}"/>
              </c:ext>
            </c:extLst>
          </c:dPt>
          <c:dPt>
            <c:idx val="12"/>
            <c:bubble3D val="0"/>
            <c:spPr>
              <a:solidFill>
                <a:schemeClr val="tx1"/>
              </a:solidFill>
              <a:ln w="19050">
                <a:solidFill>
                  <a:schemeClr val="lt1"/>
                </a:solidFill>
              </a:ln>
              <a:effectLst/>
            </c:spPr>
            <c:extLst>
              <c:ext xmlns:c16="http://schemas.microsoft.com/office/drawing/2014/chart" uri="{C3380CC4-5D6E-409C-BE32-E72D297353CC}">
                <c16:uniqueId val="{00000019-6BC9-49F5-994B-6A573A8EC7D2}"/>
              </c:ext>
            </c:extLst>
          </c:dPt>
          <c:dPt>
            <c:idx val="13"/>
            <c:bubble3D val="0"/>
            <c:spPr>
              <a:solidFill>
                <a:schemeClr val="tx1"/>
              </a:solidFill>
              <a:ln w="19050">
                <a:solidFill>
                  <a:schemeClr val="lt1"/>
                </a:solidFill>
              </a:ln>
              <a:effectLst/>
            </c:spPr>
            <c:extLst>
              <c:ext xmlns:c16="http://schemas.microsoft.com/office/drawing/2014/chart" uri="{C3380CC4-5D6E-409C-BE32-E72D297353CC}">
                <c16:uniqueId val="{0000001B-6BC9-49F5-994B-6A573A8EC7D2}"/>
              </c:ext>
            </c:extLst>
          </c:dPt>
          <c:dPt>
            <c:idx val="14"/>
            <c:bubble3D val="0"/>
            <c:spPr>
              <a:solidFill>
                <a:schemeClr val="tx1"/>
              </a:solidFill>
              <a:ln w="19050">
                <a:solidFill>
                  <a:schemeClr val="lt1"/>
                </a:solidFill>
              </a:ln>
              <a:effectLst/>
            </c:spPr>
            <c:extLst>
              <c:ext xmlns:c16="http://schemas.microsoft.com/office/drawing/2014/chart" uri="{C3380CC4-5D6E-409C-BE32-E72D297353CC}">
                <c16:uniqueId val="{0000001D-6BC9-49F5-994B-6A573A8EC7D2}"/>
              </c:ext>
            </c:extLst>
          </c:dPt>
          <c:dPt>
            <c:idx val="15"/>
            <c:bubble3D val="0"/>
            <c:spPr>
              <a:solidFill>
                <a:schemeClr val="tx1"/>
              </a:solidFill>
              <a:ln w="19050">
                <a:solidFill>
                  <a:schemeClr val="lt1"/>
                </a:solidFill>
              </a:ln>
              <a:effectLst/>
            </c:spPr>
            <c:extLst>
              <c:ext xmlns:c16="http://schemas.microsoft.com/office/drawing/2014/chart" uri="{C3380CC4-5D6E-409C-BE32-E72D297353CC}">
                <c16:uniqueId val="{0000001F-6BC9-49F5-994B-6A573A8EC7D2}"/>
              </c:ext>
            </c:extLst>
          </c:dPt>
          <c:dPt>
            <c:idx val="16"/>
            <c:bubble3D val="0"/>
            <c:spPr>
              <a:solidFill>
                <a:schemeClr val="tx1"/>
              </a:solidFill>
              <a:ln w="19050">
                <a:solidFill>
                  <a:schemeClr val="lt1"/>
                </a:solidFill>
              </a:ln>
              <a:effectLst/>
            </c:spPr>
            <c:extLst>
              <c:ext xmlns:c16="http://schemas.microsoft.com/office/drawing/2014/chart" uri="{C3380CC4-5D6E-409C-BE32-E72D297353CC}">
                <c16:uniqueId val="{00000021-6BC9-49F5-994B-6A573A8EC7D2}"/>
              </c:ext>
            </c:extLst>
          </c:dPt>
          <c:dPt>
            <c:idx val="17"/>
            <c:bubble3D val="0"/>
            <c:spPr>
              <a:solidFill>
                <a:schemeClr val="tx1"/>
              </a:solidFill>
              <a:ln w="19050">
                <a:solidFill>
                  <a:schemeClr val="lt1"/>
                </a:solidFill>
              </a:ln>
              <a:effectLst/>
            </c:spPr>
            <c:extLst>
              <c:ext xmlns:c16="http://schemas.microsoft.com/office/drawing/2014/chart" uri="{C3380CC4-5D6E-409C-BE32-E72D297353CC}">
                <c16:uniqueId val="{00000023-6BC9-49F5-994B-6A573A8EC7D2}"/>
              </c:ext>
            </c:extLst>
          </c:dPt>
          <c:dPt>
            <c:idx val="18"/>
            <c:bubble3D val="0"/>
            <c:spPr>
              <a:solidFill>
                <a:schemeClr val="tx1"/>
              </a:solidFill>
              <a:ln w="19050">
                <a:solidFill>
                  <a:schemeClr val="lt1"/>
                </a:solidFill>
              </a:ln>
              <a:effectLst/>
            </c:spPr>
            <c:extLst>
              <c:ext xmlns:c16="http://schemas.microsoft.com/office/drawing/2014/chart" uri="{C3380CC4-5D6E-409C-BE32-E72D297353CC}">
                <c16:uniqueId val="{00000025-6BC9-49F5-994B-6A573A8EC7D2}"/>
              </c:ext>
            </c:extLst>
          </c:dPt>
          <c:dPt>
            <c:idx val="19"/>
            <c:bubble3D val="0"/>
            <c:spPr>
              <a:solidFill>
                <a:schemeClr val="tx1"/>
              </a:solidFill>
              <a:ln w="19050">
                <a:solidFill>
                  <a:schemeClr val="lt1"/>
                </a:solidFill>
              </a:ln>
              <a:effectLst/>
            </c:spPr>
            <c:extLst>
              <c:ext xmlns:c16="http://schemas.microsoft.com/office/drawing/2014/chart" uri="{C3380CC4-5D6E-409C-BE32-E72D297353CC}">
                <c16:uniqueId val="{00000027-6BC9-49F5-994B-6A573A8EC7D2}"/>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6BC9-49F5-994B-6A573A8EC7D2}"/>
            </c:ext>
          </c:extLst>
        </c:ser>
        <c:dLbls>
          <c:showLegendKey val="0"/>
          <c:showVal val="0"/>
          <c:showCatName val="0"/>
          <c:showSerName val="0"/>
          <c:showPercent val="0"/>
          <c:showBubbleSize val="0"/>
          <c:showLeaderLines val="1"/>
        </c:dLbls>
        <c:firstSliceAng val="0"/>
        <c:holeSize val="65"/>
      </c:doughnutChart>
      <c:doughnutChart>
        <c:varyColors val="1"/>
        <c:ser>
          <c:idx val="1"/>
          <c:order val="1"/>
          <c:tx>
            <c:v>CK</c:v>
          </c:tx>
          <c:dPt>
            <c:idx val="0"/>
            <c:bubble3D val="0"/>
            <c:spPr>
              <a:noFill/>
              <a:ln w="19050">
                <a:solidFill>
                  <a:schemeClr val="lt1"/>
                </a:solidFill>
              </a:ln>
              <a:effectLst/>
            </c:spPr>
            <c:extLst>
              <c:ext xmlns:c16="http://schemas.microsoft.com/office/drawing/2014/chart" uri="{C3380CC4-5D6E-409C-BE32-E72D297353CC}">
                <c16:uniqueId val="{0000002A-6BC9-49F5-994B-6A573A8EC7D2}"/>
              </c:ext>
            </c:extLst>
          </c:dPt>
          <c:dPt>
            <c:idx val="1"/>
            <c:bubble3D val="0"/>
            <c:spPr>
              <a:solidFill>
                <a:schemeClr val="bg1">
                  <a:alpha val="72000"/>
                </a:schemeClr>
              </a:solidFill>
              <a:ln w="19050">
                <a:solidFill>
                  <a:schemeClr val="lt1"/>
                </a:solidFill>
              </a:ln>
              <a:effectLst/>
            </c:spPr>
            <c:extLst>
              <c:ext xmlns:c16="http://schemas.microsoft.com/office/drawing/2014/chart" uri="{C3380CC4-5D6E-409C-BE32-E72D297353CC}">
                <c16:uniqueId val="{0000002B-6BC9-49F5-994B-6A573A8EC7D2}"/>
              </c:ext>
            </c:extLst>
          </c:dPt>
          <c:val>
            <c:numRef>
              <c:f>'Overall Sales'!$AR$2:$AS$2</c:f>
              <c:numCache>
                <c:formatCode>0%</c:formatCode>
                <c:ptCount val="2"/>
                <c:pt idx="0">
                  <c:v>1</c:v>
                </c:pt>
                <c:pt idx="1">
                  <c:v>0</c:v>
                </c:pt>
              </c:numCache>
            </c:numRef>
          </c:val>
          <c:extLst>
            <c:ext xmlns:c16="http://schemas.microsoft.com/office/drawing/2014/chart" uri="{C3380CC4-5D6E-409C-BE32-E72D297353CC}">
              <c16:uniqueId val="{00000029-6BC9-49F5-994B-6A573A8EC7D2}"/>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FF00"/>
            </a:solidFill>
          </c:spPr>
          <c:dPt>
            <c:idx val="0"/>
            <c:bubble3D val="0"/>
            <c:spPr>
              <a:solidFill>
                <a:srgbClr val="FFFF00"/>
              </a:solidFill>
              <a:ln w="19050">
                <a:solidFill>
                  <a:schemeClr val="lt1"/>
                </a:solidFill>
              </a:ln>
              <a:effectLst/>
            </c:spPr>
            <c:extLst>
              <c:ext xmlns:c16="http://schemas.microsoft.com/office/drawing/2014/chart" uri="{C3380CC4-5D6E-409C-BE32-E72D297353CC}">
                <c16:uniqueId val="{00000001-FE55-4DF1-B382-C9E9E7F6A98B}"/>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3-FE55-4DF1-B382-C9E9E7F6A98B}"/>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FE55-4DF1-B382-C9E9E7F6A98B}"/>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7-FE55-4DF1-B382-C9E9E7F6A98B}"/>
              </c:ext>
            </c:extLst>
          </c:dPt>
          <c:dPt>
            <c:idx val="4"/>
            <c:bubble3D val="0"/>
            <c:spPr>
              <a:solidFill>
                <a:srgbClr val="FFFF00"/>
              </a:solidFill>
              <a:ln w="19050">
                <a:solidFill>
                  <a:schemeClr val="lt1"/>
                </a:solidFill>
              </a:ln>
              <a:effectLst/>
            </c:spPr>
            <c:extLst>
              <c:ext xmlns:c16="http://schemas.microsoft.com/office/drawing/2014/chart" uri="{C3380CC4-5D6E-409C-BE32-E72D297353CC}">
                <c16:uniqueId val="{00000009-FE55-4DF1-B382-C9E9E7F6A98B}"/>
              </c:ext>
            </c:extLst>
          </c:dPt>
          <c:dPt>
            <c:idx val="5"/>
            <c:bubble3D val="0"/>
            <c:spPr>
              <a:solidFill>
                <a:srgbClr val="FFFF00"/>
              </a:solidFill>
              <a:ln w="19050">
                <a:solidFill>
                  <a:schemeClr val="lt1"/>
                </a:solidFill>
              </a:ln>
              <a:effectLst/>
            </c:spPr>
            <c:extLst>
              <c:ext xmlns:c16="http://schemas.microsoft.com/office/drawing/2014/chart" uri="{C3380CC4-5D6E-409C-BE32-E72D297353CC}">
                <c16:uniqueId val="{0000000B-FE55-4DF1-B382-C9E9E7F6A98B}"/>
              </c:ext>
            </c:extLst>
          </c:dPt>
          <c:dPt>
            <c:idx val="6"/>
            <c:bubble3D val="0"/>
            <c:spPr>
              <a:solidFill>
                <a:srgbClr val="FFFF00"/>
              </a:solidFill>
              <a:ln w="19050">
                <a:solidFill>
                  <a:schemeClr val="lt1"/>
                </a:solidFill>
              </a:ln>
              <a:effectLst/>
            </c:spPr>
            <c:extLst>
              <c:ext xmlns:c16="http://schemas.microsoft.com/office/drawing/2014/chart" uri="{C3380CC4-5D6E-409C-BE32-E72D297353CC}">
                <c16:uniqueId val="{0000000D-FE55-4DF1-B382-C9E9E7F6A98B}"/>
              </c:ext>
            </c:extLst>
          </c:dPt>
          <c:dPt>
            <c:idx val="7"/>
            <c:bubble3D val="0"/>
            <c:spPr>
              <a:solidFill>
                <a:srgbClr val="FFFF00"/>
              </a:solidFill>
              <a:ln w="19050">
                <a:solidFill>
                  <a:schemeClr val="lt1"/>
                </a:solidFill>
              </a:ln>
              <a:effectLst/>
            </c:spPr>
            <c:extLst>
              <c:ext xmlns:c16="http://schemas.microsoft.com/office/drawing/2014/chart" uri="{C3380CC4-5D6E-409C-BE32-E72D297353CC}">
                <c16:uniqueId val="{0000000F-FE55-4DF1-B382-C9E9E7F6A98B}"/>
              </c:ext>
            </c:extLst>
          </c:dPt>
          <c:dPt>
            <c:idx val="8"/>
            <c:bubble3D val="0"/>
            <c:spPr>
              <a:solidFill>
                <a:srgbClr val="FFFF00"/>
              </a:solidFill>
              <a:ln w="19050">
                <a:solidFill>
                  <a:schemeClr val="lt1"/>
                </a:solidFill>
              </a:ln>
              <a:effectLst/>
            </c:spPr>
            <c:extLst>
              <c:ext xmlns:c16="http://schemas.microsoft.com/office/drawing/2014/chart" uri="{C3380CC4-5D6E-409C-BE32-E72D297353CC}">
                <c16:uniqueId val="{00000011-FE55-4DF1-B382-C9E9E7F6A98B}"/>
              </c:ext>
            </c:extLst>
          </c:dPt>
          <c:dPt>
            <c:idx val="9"/>
            <c:bubble3D val="0"/>
            <c:spPr>
              <a:solidFill>
                <a:srgbClr val="FFFF00"/>
              </a:solidFill>
              <a:ln w="19050">
                <a:solidFill>
                  <a:schemeClr val="lt1"/>
                </a:solidFill>
              </a:ln>
              <a:effectLst/>
            </c:spPr>
            <c:extLst>
              <c:ext xmlns:c16="http://schemas.microsoft.com/office/drawing/2014/chart" uri="{C3380CC4-5D6E-409C-BE32-E72D297353CC}">
                <c16:uniqueId val="{00000013-FE55-4DF1-B382-C9E9E7F6A98B}"/>
              </c:ext>
            </c:extLst>
          </c:dPt>
          <c:dPt>
            <c:idx val="10"/>
            <c:bubble3D val="0"/>
            <c:spPr>
              <a:solidFill>
                <a:srgbClr val="FFFF00"/>
              </a:solidFill>
              <a:ln w="19050">
                <a:solidFill>
                  <a:schemeClr val="lt1"/>
                </a:solidFill>
              </a:ln>
              <a:effectLst/>
            </c:spPr>
            <c:extLst>
              <c:ext xmlns:c16="http://schemas.microsoft.com/office/drawing/2014/chart" uri="{C3380CC4-5D6E-409C-BE32-E72D297353CC}">
                <c16:uniqueId val="{00000015-FE55-4DF1-B382-C9E9E7F6A98B}"/>
              </c:ext>
            </c:extLst>
          </c:dPt>
          <c:dPt>
            <c:idx val="11"/>
            <c:bubble3D val="0"/>
            <c:spPr>
              <a:solidFill>
                <a:srgbClr val="FFFF00"/>
              </a:solidFill>
              <a:ln w="19050">
                <a:solidFill>
                  <a:schemeClr val="lt1"/>
                </a:solidFill>
              </a:ln>
              <a:effectLst/>
            </c:spPr>
            <c:extLst>
              <c:ext xmlns:c16="http://schemas.microsoft.com/office/drawing/2014/chart" uri="{C3380CC4-5D6E-409C-BE32-E72D297353CC}">
                <c16:uniqueId val="{00000017-FE55-4DF1-B382-C9E9E7F6A98B}"/>
              </c:ext>
            </c:extLst>
          </c:dPt>
          <c:dPt>
            <c:idx val="12"/>
            <c:bubble3D val="0"/>
            <c:spPr>
              <a:solidFill>
                <a:srgbClr val="FFFF00"/>
              </a:solidFill>
              <a:ln w="19050">
                <a:solidFill>
                  <a:schemeClr val="lt1"/>
                </a:solidFill>
              </a:ln>
              <a:effectLst/>
            </c:spPr>
            <c:extLst>
              <c:ext xmlns:c16="http://schemas.microsoft.com/office/drawing/2014/chart" uri="{C3380CC4-5D6E-409C-BE32-E72D297353CC}">
                <c16:uniqueId val="{00000019-FE55-4DF1-B382-C9E9E7F6A98B}"/>
              </c:ext>
            </c:extLst>
          </c:dPt>
          <c:dPt>
            <c:idx val="13"/>
            <c:bubble3D val="0"/>
            <c:spPr>
              <a:solidFill>
                <a:srgbClr val="FFFF00"/>
              </a:solidFill>
              <a:ln w="19050">
                <a:solidFill>
                  <a:schemeClr val="lt1"/>
                </a:solidFill>
              </a:ln>
              <a:effectLst/>
            </c:spPr>
            <c:extLst>
              <c:ext xmlns:c16="http://schemas.microsoft.com/office/drawing/2014/chart" uri="{C3380CC4-5D6E-409C-BE32-E72D297353CC}">
                <c16:uniqueId val="{0000001B-FE55-4DF1-B382-C9E9E7F6A98B}"/>
              </c:ext>
            </c:extLst>
          </c:dPt>
          <c:dPt>
            <c:idx val="14"/>
            <c:bubble3D val="0"/>
            <c:spPr>
              <a:solidFill>
                <a:srgbClr val="FFFF00"/>
              </a:solidFill>
              <a:ln w="19050">
                <a:solidFill>
                  <a:schemeClr val="lt1"/>
                </a:solidFill>
              </a:ln>
              <a:effectLst/>
            </c:spPr>
            <c:extLst>
              <c:ext xmlns:c16="http://schemas.microsoft.com/office/drawing/2014/chart" uri="{C3380CC4-5D6E-409C-BE32-E72D297353CC}">
                <c16:uniqueId val="{0000001D-FE55-4DF1-B382-C9E9E7F6A98B}"/>
              </c:ext>
            </c:extLst>
          </c:dPt>
          <c:dPt>
            <c:idx val="15"/>
            <c:bubble3D val="0"/>
            <c:spPr>
              <a:solidFill>
                <a:srgbClr val="FFFF00"/>
              </a:solidFill>
              <a:ln w="19050">
                <a:solidFill>
                  <a:schemeClr val="lt1"/>
                </a:solidFill>
              </a:ln>
              <a:effectLst/>
            </c:spPr>
            <c:extLst>
              <c:ext xmlns:c16="http://schemas.microsoft.com/office/drawing/2014/chart" uri="{C3380CC4-5D6E-409C-BE32-E72D297353CC}">
                <c16:uniqueId val="{0000001F-FE55-4DF1-B382-C9E9E7F6A98B}"/>
              </c:ext>
            </c:extLst>
          </c:dPt>
          <c:dPt>
            <c:idx val="16"/>
            <c:bubble3D val="0"/>
            <c:spPr>
              <a:solidFill>
                <a:srgbClr val="FFFF00"/>
              </a:solidFill>
              <a:ln w="19050">
                <a:solidFill>
                  <a:schemeClr val="lt1"/>
                </a:solidFill>
              </a:ln>
              <a:effectLst/>
            </c:spPr>
            <c:extLst>
              <c:ext xmlns:c16="http://schemas.microsoft.com/office/drawing/2014/chart" uri="{C3380CC4-5D6E-409C-BE32-E72D297353CC}">
                <c16:uniqueId val="{00000021-FE55-4DF1-B382-C9E9E7F6A98B}"/>
              </c:ext>
            </c:extLst>
          </c:dPt>
          <c:dPt>
            <c:idx val="17"/>
            <c:bubble3D val="0"/>
            <c:spPr>
              <a:solidFill>
                <a:srgbClr val="FFFF00"/>
              </a:solidFill>
              <a:ln w="19050">
                <a:solidFill>
                  <a:schemeClr val="lt1"/>
                </a:solidFill>
              </a:ln>
              <a:effectLst/>
            </c:spPr>
            <c:extLst>
              <c:ext xmlns:c16="http://schemas.microsoft.com/office/drawing/2014/chart" uri="{C3380CC4-5D6E-409C-BE32-E72D297353CC}">
                <c16:uniqueId val="{00000023-FE55-4DF1-B382-C9E9E7F6A98B}"/>
              </c:ext>
            </c:extLst>
          </c:dPt>
          <c:dPt>
            <c:idx val="18"/>
            <c:bubble3D val="0"/>
            <c:spPr>
              <a:solidFill>
                <a:srgbClr val="FFFF00"/>
              </a:solidFill>
              <a:ln w="19050">
                <a:solidFill>
                  <a:schemeClr val="lt1"/>
                </a:solidFill>
              </a:ln>
              <a:effectLst/>
            </c:spPr>
            <c:extLst>
              <c:ext xmlns:c16="http://schemas.microsoft.com/office/drawing/2014/chart" uri="{C3380CC4-5D6E-409C-BE32-E72D297353CC}">
                <c16:uniqueId val="{00000025-FE55-4DF1-B382-C9E9E7F6A98B}"/>
              </c:ext>
            </c:extLst>
          </c:dPt>
          <c:dPt>
            <c:idx val="19"/>
            <c:bubble3D val="0"/>
            <c:spPr>
              <a:solidFill>
                <a:srgbClr val="FFFF00"/>
              </a:solidFill>
              <a:ln w="19050">
                <a:solidFill>
                  <a:schemeClr val="lt1"/>
                </a:solidFill>
              </a:ln>
              <a:effectLst/>
            </c:spPr>
            <c:extLst>
              <c:ext xmlns:c16="http://schemas.microsoft.com/office/drawing/2014/chart" uri="{C3380CC4-5D6E-409C-BE32-E72D297353CC}">
                <c16:uniqueId val="{00000027-FE55-4DF1-B382-C9E9E7F6A98B}"/>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FE55-4DF1-B382-C9E9E7F6A98B}"/>
            </c:ext>
          </c:extLst>
        </c:ser>
        <c:dLbls>
          <c:showLegendKey val="0"/>
          <c:showVal val="0"/>
          <c:showCatName val="0"/>
          <c:showSerName val="0"/>
          <c:showPercent val="0"/>
          <c:showBubbleSize val="0"/>
          <c:showLeaderLines val="1"/>
        </c:dLbls>
        <c:firstSliceAng val="0"/>
        <c:holeSize val="65"/>
      </c:doughnutChart>
      <c:doughnutChart>
        <c:varyColors val="1"/>
        <c:ser>
          <c:idx val="1"/>
          <c:order val="1"/>
          <c:tx>
            <c:v>KTB</c:v>
          </c:tx>
          <c:dPt>
            <c:idx val="0"/>
            <c:bubble3D val="0"/>
            <c:spPr>
              <a:solidFill>
                <a:schemeClr val="lt1">
                  <a:alpha val="72000"/>
                </a:schemeClr>
              </a:solidFill>
              <a:ln w="19050">
                <a:solidFill>
                  <a:schemeClr val="lt1"/>
                </a:solidFill>
              </a:ln>
              <a:effectLst/>
            </c:spPr>
            <c:extLst>
              <c:ext xmlns:c16="http://schemas.microsoft.com/office/drawing/2014/chart" uri="{C3380CC4-5D6E-409C-BE32-E72D297353CC}">
                <c16:uniqueId val="{0000002B-FE55-4DF1-B382-C9E9E7F6A98B}"/>
              </c:ext>
            </c:extLst>
          </c:dPt>
          <c:dPt>
            <c:idx val="1"/>
            <c:bubble3D val="0"/>
            <c:spPr>
              <a:noFill/>
              <a:ln w="19050">
                <a:solidFill>
                  <a:schemeClr val="lt1"/>
                </a:solidFill>
              </a:ln>
              <a:effectLst/>
            </c:spPr>
            <c:extLst>
              <c:ext xmlns:c16="http://schemas.microsoft.com/office/drawing/2014/chart" uri="{C3380CC4-5D6E-409C-BE32-E72D297353CC}">
                <c16:uniqueId val="{0000002A-FE55-4DF1-B382-C9E9E7F6A98B}"/>
              </c:ext>
            </c:extLst>
          </c:dPt>
          <c:val>
            <c:numRef>
              <c:f>'Overall Sales'!$AT$2:$AU$2</c:f>
              <c:numCache>
                <c:formatCode>0%</c:formatCode>
                <c:ptCount val="2"/>
                <c:pt idx="0">
                  <c:v>0</c:v>
                </c:pt>
                <c:pt idx="1">
                  <c:v>1</c:v>
                </c:pt>
              </c:numCache>
            </c:numRef>
          </c:val>
          <c:extLst>
            <c:ext xmlns:c16="http://schemas.microsoft.com/office/drawing/2014/chart" uri="{C3380CC4-5D6E-409C-BE32-E72D297353CC}">
              <c16:uniqueId val="{00000029-FE55-4DF1-B382-C9E9E7F6A98B}"/>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_xlchart.v1.1</cx:f>
      </cx:strDim>
      <cx:numDim type="val">
        <cx:f dir="row">_xlchart.v1.0</cx:f>
      </cx:numDim>
    </cx:data>
  </cx:chartData>
  <cx:chart>
    <cx:plotArea>
      <cx:plotAreaRegion>
        <cx:series layoutId="waterfall" uniqueId="{EE173A63-F80B-4616-A09B-090B0C2AE3F3}">
          <cx:tx>
            <cx:txData>
              <cx:f/>
              <cx:v>Sales</cx:v>
            </cx:txData>
          </cx:tx>
          <cx:dataLabels pos="outEnd">
            <cx:txPr>
              <a:bodyPr vertOverflow="overflow" horzOverflow="overflow" wrap="square" lIns="0" tIns="0" rIns="0" bIns="0"/>
              <a:lstStyle/>
              <a:p>
                <a:pPr algn="ctr" rtl="0">
                  <a:defRPr sz="1700" b="0" i="0">
                    <a:solidFill>
                      <a:srgbClr val="404040"/>
                    </a:solidFill>
                    <a:latin typeface="Bahnschrift" panose="020B0502040204020203" pitchFamily="34" charset="0"/>
                    <a:ea typeface="Bahnschrift" panose="020B0502040204020203" pitchFamily="34" charset="0"/>
                    <a:cs typeface="Bahnschrift" panose="020B0502040204020203" pitchFamily="34" charset="0"/>
                  </a:defRPr>
                </a:pPr>
                <a:endParaRPr lang="en-KE" sz="1700">
                  <a:latin typeface="Bahnschrift" panose="020B0502040204020203" pitchFamily="34" charset="0"/>
                </a:endParaRPr>
              </a:p>
            </cx:txPr>
            <cx:visibility seriesName="0" categoryName="0" value="1"/>
          </cx:dataLabels>
          <cx:dataId val="0"/>
          <cx:layoutPr>
            <cx:subtotals/>
          </cx:layoutPr>
        </cx:series>
      </cx:plotAreaRegion>
      <cx:axis id="0">
        <cx:catScaling gapWidth="0.5"/>
        <cx:title>
          <cx:tx>
            <cx:txData>
              <cx:v>Axis Title</cx:v>
            </cx:txData>
          </cx:tx>
          <cx:txPr>
            <a:bodyPr vertOverflow="overflow" horzOverflow="overflow" wrap="square" lIns="0" tIns="0" rIns="0" bIns="0"/>
            <a:lstStyle/>
            <a:p>
              <a:pPr algn="ctr" rtl="0">
                <a:defRPr sz="1700" b="1" i="0">
                  <a:solidFill>
                    <a:srgbClr val="595959"/>
                  </a:solidFill>
                  <a:latin typeface="Bahnschrift" panose="020B0502040204020203" pitchFamily="34" charset="0"/>
                  <a:ea typeface="Bahnschrift" panose="020B0502040204020203" pitchFamily="34" charset="0"/>
                  <a:cs typeface="Bahnschrift" panose="020B0502040204020203" pitchFamily="34" charset="0"/>
                </a:defRPr>
              </a:pPr>
              <a:r>
                <a:rPr lang="en-KE" sz="1700">
                  <a:latin typeface="Bahnschrift" panose="020B0502040204020203" pitchFamily="34" charset="0"/>
                </a:rPr>
                <a:t>Axis Title</a:t>
              </a:r>
            </a:p>
          </cx:txPr>
        </cx:title>
        <cx:tickLabels/>
        <cx:txPr>
          <a:bodyPr spcFirstLastPara="1" vertOverflow="ellipsis" wrap="square" lIns="0" tIns="0" rIns="0" bIns="0" anchor="ctr" anchorCtr="1"/>
          <a:lstStyle/>
          <a:p>
            <a:pPr>
              <a:defRPr sz="1700">
                <a:solidFill>
                  <a:srgbClr val="FF0000"/>
                </a:solidFill>
                <a:latin typeface="Bahnschrift" panose="020B0502040204020203" pitchFamily="34" charset="0"/>
                <a:ea typeface="Bahnschrift" panose="020B0502040204020203" pitchFamily="34" charset="0"/>
                <a:cs typeface="Bahnschrift" panose="020B0502040204020203" pitchFamily="34" charset="0"/>
              </a:defRPr>
            </a:pPr>
            <a:endParaRPr lang="en-US" sz="1700">
              <a:solidFill>
                <a:srgbClr val="FF0000"/>
              </a:solidFill>
              <a:latin typeface="Bahnschrift" panose="020B0502040204020203" pitchFamily="34" charset="0"/>
            </a:endParaRPr>
          </a:p>
        </cx:txPr>
      </cx:axis>
      <cx:axis id="1">
        <cx:valScaling/>
        <cx:majorGridlines/>
        <cx:tickLabels/>
        <cx:numFmt formatCode="[&gt;999999]#,,&quot;M&quot;;0" sourceLinked="0"/>
        <cx:txPr>
          <a:bodyPr spcFirstLastPara="1" vertOverflow="ellipsis" wrap="square" lIns="0" tIns="0" rIns="0" bIns="0" anchor="ctr" anchorCtr="1"/>
          <a:lstStyle/>
          <a:p>
            <a:pPr>
              <a:defRPr lang="en-US" sz="1700" b="0" i="0" u="none" strike="noStrike" kern="1200" baseline="0">
                <a:solidFill>
                  <a:srgbClr val="FF0000"/>
                </a:solidFill>
                <a:latin typeface="Bahnschrift" panose="020B0502040204020203" pitchFamily="34" charset="0"/>
                <a:ea typeface="Bahnschrift" panose="020B0502040204020203" pitchFamily="34" charset="0"/>
                <a:cs typeface="Bahnschrift" panose="020B0502040204020203" pitchFamily="34" charset="0"/>
              </a:defRPr>
            </a:pPr>
            <a:endParaRPr lang="en-US" sz="1700">
              <a:solidFill>
                <a:srgbClr val="FF0000"/>
              </a:solidFill>
              <a:latin typeface="Bahnschrift" panose="020B0502040204020203" pitchFamily="34" charset="0"/>
            </a:endParaRPr>
          </a:p>
        </cx:txPr>
      </cx:axis>
    </cx:plotArea>
    <cx:legend pos="r" align="ctr" overlay="0">
      <cx:txPr>
        <a:bodyPr vertOverflow="overflow" horzOverflow="overflow" wrap="square" lIns="0" tIns="0" rIns="0" bIns="0"/>
        <a:lstStyle/>
        <a:p>
          <a:pPr algn="ctr" rtl="0">
            <a:defRPr sz="1700" b="0" i="0">
              <a:solidFill>
                <a:srgbClr val="595959"/>
              </a:solidFill>
              <a:latin typeface="Bahnschrift" panose="020B0502040204020203" pitchFamily="34" charset="0"/>
              <a:ea typeface="Bahnschrift" panose="020B0502040204020203" pitchFamily="34" charset="0"/>
              <a:cs typeface="Bahnschrift" panose="020B0502040204020203" pitchFamily="34" charset="0"/>
            </a:defRPr>
          </a:pPr>
          <a:endParaRPr lang="en-KE" sz="1700">
            <a:latin typeface="Bahnschrift" panose="020B0502040204020203" pitchFamily="34" charset="0"/>
          </a:endParaRPr>
        </a:p>
      </cx:txPr>
    </cx:legend>
  </cx:chart>
  <cx:spPr>
    <a:noFill/>
    <a:ln>
      <a:noFill/>
    </a:ln>
  </cx:spPr>
  <cx:clrMapOvr bg1="lt1" tx1="dk1" bg2="lt2" tx2="dk2" accent1="accent1" accent2="accent2" accent3="accent3" accent4="accent4" accent5="accent5" accent6="accent6" hlink="hlink" folHlink="folHlink"/>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96">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image" Target="../media/image2.png"/><Relationship Id="rId6" Type="http://schemas.openxmlformats.org/officeDocument/2006/relationships/chart" Target="../charts/chart14.xml"/><Relationship Id="rId5" Type="http://schemas.openxmlformats.org/officeDocument/2006/relationships/chart" Target="../charts/chart13.xml"/><Relationship Id="rId10" Type="http://schemas.openxmlformats.org/officeDocument/2006/relationships/image" Target="../media/image1.png"/><Relationship Id="rId4" Type="http://schemas.openxmlformats.org/officeDocument/2006/relationships/chart" Target="../charts/chart12.xml"/><Relationship Id="rId9"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absolute">
    <xdr:from>
      <xdr:col>2</xdr:col>
      <xdr:colOff>330144</xdr:colOff>
      <xdr:row>64</xdr:row>
      <xdr:rowOff>156781</xdr:rowOff>
    </xdr:from>
    <xdr:to>
      <xdr:col>4</xdr:col>
      <xdr:colOff>936022</xdr:colOff>
      <xdr:row>70</xdr:row>
      <xdr:rowOff>118579</xdr:rowOff>
    </xdr:to>
    <mc:AlternateContent xmlns:mc="http://schemas.openxmlformats.org/markup-compatibility/2006" xmlns:sle15="http://schemas.microsoft.com/office/drawing/2012/slicer">
      <mc:Choice Requires="sle15">
        <xdr:graphicFrame macro="">
          <xdr:nvGraphicFramePr>
            <xdr:cNvPr id="3" name="Year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702289" y="8237905"/>
              <a:ext cx="1821473" cy="901211"/>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568094</xdr:colOff>
      <xdr:row>62</xdr:row>
      <xdr:rowOff>137241</xdr:rowOff>
    </xdr:from>
    <xdr:to>
      <xdr:col>8</xdr:col>
      <xdr:colOff>449397</xdr:colOff>
      <xdr:row>79</xdr:row>
      <xdr:rowOff>5011</xdr:rowOff>
    </xdr:to>
    <mc:AlternateContent xmlns:mc="http://schemas.openxmlformats.org/markup-compatibility/2006" xmlns:sle15="http://schemas.microsoft.com/office/drawing/2012/slicer">
      <mc:Choice Requires="sle15">
        <xdr:graphicFrame macro="">
          <xdr:nvGraphicFramePr>
            <xdr:cNvPr id="4" name="Quarter">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5147408" y="7899400"/>
              <a:ext cx="1835150" cy="2532917"/>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425951</xdr:colOff>
      <xdr:row>60</xdr:row>
      <xdr:rowOff>86828</xdr:rowOff>
    </xdr:from>
    <xdr:to>
      <xdr:col>6</xdr:col>
      <xdr:colOff>552951</xdr:colOff>
      <xdr:row>84</xdr:row>
      <xdr:rowOff>71686</xdr:rowOff>
    </xdr:to>
    <mc:AlternateContent xmlns:mc="http://schemas.openxmlformats.org/markup-compatibility/2006" xmlns:sle15="http://schemas.microsoft.com/office/drawing/2012/slicer">
      <mc:Choice Requires="sle15">
        <xdr:graphicFrame macro="">
          <xdr:nvGraphicFramePr>
            <xdr:cNvPr id="5" name="Month">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999035" y="7544288"/>
              <a:ext cx="1133230" cy="3736243"/>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8</xdr:col>
      <xdr:colOff>948837</xdr:colOff>
      <xdr:row>48</xdr:row>
      <xdr:rowOff>115277</xdr:rowOff>
    </xdr:from>
    <xdr:to>
      <xdr:col>14</xdr:col>
      <xdr:colOff>249360</xdr:colOff>
      <xdr:row>66</xdr:row>
      <xdr:rowOff>25401</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765418</xdr:colOff>
      <xdr:row>49</xdr:row>
      <xdr:rowOff>152400</xdr:rowOff>
    </xdr:from>
    <xdr:to>
      <xdr:col>24</xdr:col>
      <xdr:colOff>546344</xdr:colOff>
      <xdr:row>69</xdr:row>
      <xdr:rowOff>104043</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584930</xdr:colOff>
      <xdr:row>46</xdr:row>
      <xdr:rowOff>86947</xdr:rowOff>
    </xdr:from>
    <xdr:to>
      <xdr:col>31</xdr:col>
      <xdr:colOff>420076</xdr:colOff>
      <xdr:row>65</xdr:row>
      <xdr:rowOff>117230</xdr:rowOff>
    </xdr:to>
    <xdr:grpSp>
      <xdr:nvGrpSpPr>
        <xdr:cNvPr id="9" name="Group 8">
          <a:extLst>
            <a:ext uri="{FF2B5EF4-FFF2-40B4-BE49-F238E27FC236}">
              <a16:creationId xmlns:a16="http://schemas.microsoft.com/office/drawing/2014/main" id="{00000000-0008-0000-0000-000009000000}"/>
            </a:ext>
          </a:extLst>
        </xdr:cNvPr>
        <xdr:cNvGrpSpPr/>
      </xdr:nvGrpSpPr>
      <xdr:grpSpPr>
        <a:xfrm>
          <a:off x="23444930" y="5440654"/>
          <a:ext cx="3995491" cy="3150542"/>
          <a:chOff x="21666931" y="1454639"/>
          <a:chExt cx="3987069" cy="3000130"/>
        </a:xfrm>
      </xdr:grpSpPr>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21666931" y="1454639"/>
          <a:ext cx="3987069" cy="2746131"/>
        </xdr:xfrm>
        <a:graphic>
          <a:graphicData uri="http://schemas.openxmlformats.org/drawingml/2006/chart">
            <c:chart xmlns:c="http://schemas.openxmlformats.org/drawingml/2006/chart" xmlns:r="http://schemas.openxmlformats.org/officeDocument/2006/relationships" r:id="rId3"/>
          </a:graphicData>
        </a:graphic>
      </xdr:graphicFrame>
      <xdr:sp macro="" textlink="$Z$2">
        <xdr:nvSpPr>
          <xdr:cNvPr id="8" name="TextBox 7">
            <a:extLst>
              <a:ext uri="{FF2B5EF4-FFF2-40B4-BE49-F238E27FC236}">
                <a16:creationId xmlns:a16="http://schemas.microsoft.com/office/drawing/2014/main" id="{00000000-0008-0000-0000-000008000000}"/>
              </a:ext>
            </a:extLst>
          </xdr:cNvPr>
          <xdr:cNvSpPr txBox="1"/>
        </xdr:nvSpPr>
        <xdr:spPr>
          <a:xfrm>
            <a:off x="22860000" y="4132384"/>
            <a:ext cx="1465385" cy="322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C81417F-C07D-4832-9E75-7CCA56CDD31F}" type="TxLink">
              <a:rPr lang="en-US" sz="1000" b="1" i="0" u="none" strike="noStrike">
                <a:solidFill>
                  <a:srgbClr val="000000"/>
                </a:solidFill>
                <a:latin typeface="Arial"/>
                <a:cs typeface="Arial"/>
              </a:rPr>
              <a:pPr algn="ctr"/>
              <a:t> $1,081,985 </a:t>
            </a:fld>
            <a:endParaRPr lang="en-GB" sz="1100" b="1"/>
          </a:p>
        </xdr:txBody>
      </xdr:sp>
    </xdr:grpSp>
    <xdr:clientData/>
  </xdr:twoCellAnchor>
  <xdr:twoCellAnchor>
    <xdr:from>
      <xdr:col>31</xdr:col>
      <xdr:colOff>249116</xdr:colOff>
      <xdr:row>45</xdr:row>
      <xdr:rowOff>123090</xdr:rowOff>
    </xdr:from>
    <xdr:to>
      <xdr:col>38</xdr:col>
      <xdr:colOff>131885</xdr:colOff>
      <xdr:row>66</xdr:row>
      <xdr:rowOff>19539</xdr:rowOff>
    </xdr:to>
    <xdr:grpSp>
      <xdr:nvGrpSpPr>
        <xdr:cNvPr id="13" name="Group 12">
          <a:extLst>
            <a:ext uri="{FF2B5EF4-FFF2-40B4-BE49-F238E27FC236}">
              <a16:creationId xmlns:a16="http://schemas.microsoft.com/office/drawing/2014/main" id="{00000000-0008-0000-0000-00000D000000}"/>
            </a:ext>
          </a:extLst>
        </xdr:cNvPr>
        <xdr:cNvGrpSpPr/>
      </xdr:nvGrpSpPr>
      <xdr:grpSpPr>
        <a:xfrm>
          <a:off x="27269461" y="5312573"/>
          <a:ext cx="4645269" cy="3345156"/>
          <a:chOff x="26880039" y="4148014"/>
          <a:chExt cx="4572000" cy="3178910"/>
        </a:xfrm>
      </xdr:grpSpPr>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26880039" y="4148014"/>
          <a:ext cx="4572000" cy="3042139"/>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28799693" y="5451230"/>
            <a:ext cx="722923" cy="4298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28428462" y="7092462"/>
            <a:ext cx="1475154" cy="2344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1100"/>
          </a:p>
        </xdr:txBody>
      </xdr:sp>
    </xdr:grpSp>
    <xdr:clientData/>
  </xdr:twoCellAnchor>
  <xdr:twoCellAnchor>
    <xdr:from>
      <xdr:col>36</xdr:col>
      <xdr:colOff>434731</xdr:colOff>
      <xdr:row>46</xdr:row>
      <xdr:rowOff>132861</xdr:rowOff>
    </xdr:from>
    <xdr:to>
      <xdr:col>44</xdr:col>
      <xdr:colOff>83039</xdr:colOff>
      <xdr:row>64</xdr:row>
      <xdr:rowOff>62522</xdr:rowOff>
    </xdr:to>
    <xdr:graphicFrame macro="">
      <xdr:nvGraphicFramePr>
        <xdr:cNvPr id="14" name="Chart 13">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161193</xdr:colOff>
      <xdr:row>45</xdr:row>
      <xdr:rowOff>25401</xdr:rowOff>
    </xdr:from>
    <xdr:to>
      <xdr:col>51</xdr:col>
      <xdr:colOff>464038</xdr:colOff>
      <xdr:row>62</xdr:row>
      <xdr:rowOff>111371</xdr:rowOff>
    </xdr:to>
    <xdr:graphicFrame macro="">
      <xdr:nvGraphicFramePr>
        <xdr:cNvPr id="15" name="Chart 14">
          <a:extLst>
            <a:ext uri="{FF2B5EF4-FFF2-40B4-BE49-F238E27FC236}">
              <a16:creationId xmlns:a16="http://schemas.microsoft.com/office/drawing/2014/main" id="{00000000-0008-0000-00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60</xdr:col>
      <xdr:colOff>117230</xdr:colOff>
      <xdr:row>24</xdr:row>
      <xdr:rowOff>19538</xdr:rowOff>
    </xdr:from>
    <xdr:to>
      <xdr:col>67</xdr:col>
      <xdr:colOff>449384</xdr:colOff>
      <xdr:row>38</xdr:row>
      <xdr:rowOff>164122</xdr:rowOff>
    </xdr:to>
    <xdr:graphicFrame macro="">
      <xdr:nvGraphicFramePr>
        <xdr:cNvPr id="19" name="Chart 18">
          <a:extLst>
            <a:ext uri="{FF2B5EF4-FFF2-40B4-BE49-F238E27FC236}">
              <a16:creationId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71</xdr:col>
      <xdr:colOff>0</xdr:colOff>
      <xdr:row>24</xdr:row>
      <xdr:rowOff>0</xdr:rowOff>
    </xdr:from>
    <xdr:to>
      <xdr:col>78</xdr:col>
      <xdr:colOff>332154</xdr:colOff>
      <xdr:row>38</xdr:row>
      <xdr:rowOff>144584</xdr:rowOff>
    </xdr:to>
    <xdr:graphicFrame macro="">
      <xdr:nvGraphicFramePr>
        <xdr:cNvPr id="20" name="Chart 19">
          <a:extLst>
            <a:ext uri="{FF2B5EF4-FFF2-40B4-BE49-F238E27FC236}">
              <a16:creationId xmlns:a16="http://schemas.microsoft.com/office/drawing/2014/main" id="{00000000-0008-0000-00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83</xdr:col>
      <xdr:colOff>586154</xdr:colOff>
      <xdr:row>22</xdr:row>
      <xdr:rowOff>0</xdr:rowOff>
    </xdr:from>
    <xdr:to>
      <xdr:col>91</xdr:col>
      <xdr:colOff>312616</xdr:colOff>
      <xdr:row>36</xdr:row>
      <xdr:rowOff>144584</xdr:rowOff>
    </xdr:to>
    <xdr:graphicFrame macro="">
      <xdr:nvGraphicFramePr>
        <xdr:cNvPr id="21" name="Chart 20">
          <a:extLst>
            <a:ext uri="{FF2B5EF4-FFF2-40B4-BE49-F238E27FC236}">
              <a16:creationId xmlns:a16="http://schemas.microsoft.com/office/drawing/2014/main" id="{00000000-0008-0000-00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xdr:col>
      <xdr:colOff>0</xdr:colOff>
      <xdr:row>30</xdr:row>
      <xdr:rowOff>0</xdr:rowOff>
    </xdr:from>
    <xdr:to>
      <xdr:col>4</xdr:col>
      <xdr:colOff>315099</xdr:colOff>
      <xdr:row>33</xdr:row>
      <xdr:rowOff>77860</xdr:rowOff>
    </xdr:to>
    <xdr:pic>
      <xdr:nvPicPr>
        <xdr:cNvPr id="22" name="Picture 21">
          <a:extLst>
            <a:ext uri="{FF2B5EF4-FFF2-40B4-BE49-F238E27FC236}">
              <a16:creationId xmlns:a16="http://schemas.microsoft.com/office/drawing/2014/main" id="{00000000-0008-0000-0000-000016000000}"/>
            </a:ext>
          </a:extLst>
        </xdr:cNvPr>
        <xdr:cNvPicPr>
          <a:picLocks noChangeAspect="1"/>
        </xdr:cNvPicPr>
      </xdr:nvPicPr>
      <xdr:blipFill>
        <a:blip xmlns:r="http://schemas.openxmlformats.org/officeDocument/2006/relationships" r:embed="rId10"/>
        <a:stretch>
          <a:fillRect/>
        </a:stretch>
      </xdr:blipFill>
      <xdr:spPr>
        <a:xfrm>
          <a:off x="1817077" y="4601308"/>
          <a:ext cx="920791" cy="634707"/>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0.42321</cdr:x>
      <cdr:y>0.4435</cdr:y>
    </cdr:from>
    <cdr:to>
      <cdr:x>0.58703</cdr:x>
      <cdr:y>0.59133</cdr:y>
    </cdr:to>
    <cdr:sp macro="" textlink="">
      <cdr:nvSpPr>
        <cdr:cNvPr id="2" name="TextBox 1"/>
        <cdr:cNvSpPr txBox="1"/>
      </cdr:nvSpPr>
      <cdr:spPr>
        <a:xfrm xmlns:a="http://schemas.openxmlformats.org/drawingml/2006/main">
          <a:off x="1514230" y="989134"/>
          <a:ext cx="586154" cy="3297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0.40956</cdr:x>
      <cdr:y>0.39422</cdr:y>
    </cdr:from>
    <cdr:to>
      <cdr:x>0.61433</cdr:x>
      <cdr:y>0.59133</cdr:y>
    </cdr:to>
    <cdr:sp macro="" textlink="'Overall Sales'!$AR$2:$AS$2">
      <cdr:nvSpPr>
        <cdr:cNvPr id="3" name="TextBox 2"/>
        <cdr:cNvSpPr txBox="1"/>
      </cdr:nvSpPr>
      <cdr:spPr>
        <a:xfrm xmlns:a="http://schemas.openxmlformats.org/drawingml/2006/main">
          <a:off x="1465384" y="879230"/>
          <a:ext cx="732692" cy="43961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B1AD5E82-6FCD-4F53-B713-BAED7F917652}" type="TxLink">
            <a:rPr lang="en-US" sz="2300" b="1" i="0" u="none" strike="noStrike">
              <a:solidFill>
                <a:srgbClr val="FF0000"/>
              </a:solidFill>
              <a:latin typeface="Bahnschrift" panose="020B0502040204020203" pitchFamily="34" charset="0"/>
              <a:cs typeface="Arial"/>
            </a:rPr>
            <a:pPr algn="ctr"/>
            <a:t>100%</a:t>
          </a:fld>
          <a:endParaRPr lang="en-GB" sz="2300" b="1">
            <a:solidFill>
              <a:srgbClr val="FF0000"/>
            </a:solidFill>
            <a:latin typeface="Bahnschrift" panose="020B0502040204020203" pitchFamily="34" charset="0"/>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0.43306</cdr:x>
      <cdr:y>0.36022</cdr:y>
    </cdr:from>
    <cdr:to>
      <cdr:x>0.65195</cdr:x>
      <cdr:y>0.57011</cdr:y>
    </cdr:to>
    <cdr:sp macro="" textlink="'Overall Sales'!$AT$2:$AU$2">
      <cdr:nvSpPr>
        <cdr:cNvPr id="2" name="TextBox 1"/>
        <cdr:cNvSpPr txBox="1"/>
      </cdr:nvSpPr>
      <cdr:spPr>
        <a:xfrm xmlns:a="http://schemas.openxmlformats.org/drawingml/2006/main">
          <a:off x="1193232" y="794251"/>
          <a:ext cx="603109" cy="46278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D2D6EFDF-5A3F-42C0-A2D1-8E9BAEE16478}" type="TxLink">
            <a:rPr lang="en-US" sz="2300" b="1" i="0" u="none" strike="noStrike">
              <a:solidFill>
                <a:srgbClr val="FF0000"/>
              </a:solidFill>
              <a:latin typeface="Bahnschrift" panose="020B0502040204020203" pitchFamily="34" charset="0"/>
              <a:cs typeface="Arial"/>
            </a:rPr>
            <a:pPr/>
            <a:t>0%</a:t>
          </a:fld>
          <a:endParaRPr lang="en-GB" sz="2300" b="1">
            <a:solidFill>
              <a:srgbClr val="FF0000"/>
            </a:solidFill>
            <a:latin typeface="Bahnschrift" panose="020B0502040204020203" pitchFamily="34" charset="0"/>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0.40448</cdr:x>
      <cdr:y>0.40931</cdr:y>
    </cdr:from>
    <cdr:to>
      <cdr:x>0.59733</cdr:x>
      <cdr:y>0.59722</cdr:y>
    </cdr:to>
    <cdr:sp macro="" textlink="'Overall Sales'!$AH$2:$AI$2">
      <cdr:nvSpPr>
        <cdr:cNvPr id="2" name="TextBox 1"/>
        <cdr:cNvSpPr txBox="1"/>
      </cdr:nvSpPr>
      <cdr:spPr>
        <a:xfrm xmlns:a="http://schemas.openxmlformats.org/drawingml/2006/main">
          <a:off x="1583837" y="987669"/>
          <a:ext cx="755140" cy="453428"/>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nchor="ctr"/>
        <a:lstStyle xmlns:a="http://schemas.openxmlformats.org/drawingml/2006/main"/>
        <a:p xmlns:a="http://schemas.openxmlformats.org/drawingml/2006/main">
          <a:pPr algn="ctr"/>
          <a:fld id="{D8CBA3FF-C871-4E4F-9B42-6150A3346E74}" type="TxLink">
            <a:rPr lang="en-US" sz="1000" b="0" i="0" u="none" strike="noStrike">
              <a:solidFill>
                <a:srgbClr val="000000"/>
              </a:solidFill>
              <a:latin typeface="Arial"/>
              <a:cs typeface="Arial"/>
            </a:rPr>
            <a:pPr algn="ctr"/>
            <a:t>90%</a:t>
          </a:fld>
          <a:endParaRPr lang="en-GB" sz="1100"/>
        </a:p>
      </cdr:txBody>
    </cdr:sp>
  </cdr:relSizeAnchor>
</c:userShapes>
</file>

<file path=xl/drawings/drawing3.xml><?xml version="1.0" encoding="utf-8"?>
<c:userShapes xmlns:c="http://schemas.openxmlformats.org/drawingml/2006/chart">
  <cdr:relSizeAnchor xmlns:cdr="http://schemas.openxmlformats.org/drawingml/2006/chartDrawing">
    <cdr:from>
      <cdr:x>0.4156</cdr:x>
      <cdr:y>0.46083</cdr:y>
    </cdr:from>
    <cdr:to>
      <cdr:x>0.57799</cdr:x>
      <cdr:y>0.62108</cdr:y>
    </cdr:to>
    <cdr:sp macro="" textlink="">
      <cdr:nvSpPr>
        <cdr:cNvPr id="2" name="TextBox 1"/>
        <cdr:cNvSpPr txBox="1"/>
      </cdr:nvSpPr>
      <cdr:spPr>
        <a:xfrm xmlns:a="http://schemas.openxmlformats.org/drawingml/2006/main">
          <a:off x="1900115" y="1264139"/>
          <a:ext cx="742461" cy="43961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0.44765</cdr:x>
      <cdr:y>0.37892</cdr:y>
    </cdr:from>
    <cdr:to>
      <cdr:x>0.58654</cdr:x>
      <cdr:y>0.55698</cdr:y>
    </cdr:to>
    <cdr:sp macro="" textlink="">
      <cdr:nvSpPr>
        <cdr:cNvPr id="3" name="TextBox 2"/>
        <cdr:cNvSpPr txBox="1"/>
      </cdr:nvSpPr>
      <cdr:spPr>
        <a:xfrm xmlns:a="http://schemas.openxmlformats.org/drawingml/2006/main">
          <a:off x="2046653" y="1039447"/>
          <a:ext cx="635000" cy="4884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4.xml><?xml version="1.0" encoding="utf-8"?>
<c:userShapes xmlns:c="http://schemas.openxmlformats.org/drawingml/2006/chart">
  <cdr:relSizeAnchor xmlns:cdr="http://schemas.openxmlformats.org/drawingml/2006/chartDrawing">
    <cdr:from>
      <cdr:x>0.4156</cdr:x>
      <cdr:y>0.39316</cdr:y>
    </cdr:from>
    <cdr:to>
      <cdr:x>0.56731</cdr:x>
      <cdr:y>0.59615</cdr:y>
    </cdr:to>
    <cdr:sp macro="" textlink="">
      <cdr:nvSpPr>
        <cdr:cNvPr id="2" name="TextBox 1"/>
        <cdr:cNvSpPr txBox="1"/>
      </cdr:nvSpPr>
      <cdr:spPr>
        <a:xfrm xmlns:a="http://schemas.openxmlformats.org/drawingml/2006/main">
          <a:off x="1900117" y="1078522"/>
          <a:ext cx="693616" cy="55684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228051</xdr:colOff>
      <xdr:row>0</xdr:row>
      <xdr:rowOff>18676</xdr:rowOff>
    </xdr:from>
    <xdr:to>
      <xdr:col>30</xdr:col>
      <xdr:colOff>522941</xdr:colOff>
      <xdr:row>5</xdr:row>
      <xdr:rowOff>68649</xdr:rowOff>
    </xdr:to>
    <xdr:sp macro="" textlink="">
      <xdr:nvSpPr>
        <xdr:cNvPr id="82" name="TextBox 81">
          <a:extLst>
            <a:ext uri="{FF2B5EF4-FFF2-40B4-BE49-F238E27FC236}">
              <a16:creationId xmlns:a16="http://schemas.microsoft.com/office/drawing/2014/main" id="{00000000-0008-0000-0100-000052000000}"/>
            </a:ext>
          </a:extLst>
        </xdr:cNvPr>
        <xdr:cNvSpPr txBox="1"/>
      </xdr:nvSpPr>
      <xdr:spPr>
        <a:xfrm>
          <a:off x="6578051" y="18676"/>
          <a:ext cx="12994890" cy="993892"/>
        </a:xfrm>
        <a:prstGeom prst="rect">
          <a:avLst/>
        </a:prstGeom>
        <a:solidFill>
          <a:schemeClr val="bg2">
            <a:lumMod val="90000"/>
          </a:schemeClr>
        </a:solidFill>
        <a:ln w="9525" cmpd="sng">
          <a:noFill/>
        </a:ln>
        <a:effectLst>
          <a:softEdge rad="12700"/>
        </a:effectLst>
        <a:scene3d>
          <a:camera prst="orthographicFront">
            <a:rot lat="0" lon="0" rev="0"/>
          </a:camera>
          <a:lightRig rig="contrasting" dir="t">
            <a:rot lat="0" lon="0" rev="7800000"/>
          </a:lightRig>
        </a:scene3d>
        <a:sp3d>
          <a:bevelT w="139700" h="1397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500" b="1">
              <a:solidFill>
                <a:srgbClr val="FF0000"/>
              </a:solidFill>
              <a:latin typeface="Bahnschrift" panose="020B0502040204020203" pitchFamily="34" charset="0"/>
              <a:ea typeface="Segoe UI Black" panose="020B0A02040204020203" pitchFamily="34" charset="0"/>
            </a:rPr>
            <a:t>SALES</a:t>
          </a:r>
          <a:r>
            <a:rPr lang="en-US" sz="4500" b="1" baseline="0">
              <a:solidFill>
                <a:srgbClr val="FF0000"/>
              </a:solidFill>
              <a:latin typeface="Bahnschrift" panose="020B0502040204020203" pitchFamily="34" charset="0"/>
              <a:ea typeface="Segoe UI Black" panose="020B0A02040204020203" pitchFamily="34" charset="0"/>
            </a:rPr>
            <a:t> VISUALIZATION</a:t>
          </a:r>
          <a:endParaRPr lang="en-US" sz="4500" b="1">
            <a:solidFill>
              <a:srgbClr val="FF0000"/>
            </a:solidFill>
            <a:latin typeface="Bahnschrift" panose="020B0502040204020203" pitchFamily="34" charset="0"/>
            <a:ea typeface="Segoe UI Black" panose="020B0A02040204020203" pitchFamily="34" charset="0"/>
          </a:endParaRPr>
        </a:p>
      </xdr:txBody>
    </xdr:sp>
    <xdr:clientData/>
  </xdr:twoCellAnchor>
  <xdr:twoCellAnchor>
    <xdr:from>
      <xdr:col>0</xdr:col>
      <xdr:colOff>90365</xdr:colOff>
      <xdr:row>5</xdr:row>
      <xdr:rowOff>28086</xdr:rowOff>
    </xdr:from>
    <xdr:to>
      <xdr:col>35</xdr:col>
      <xdr:colOff>435162</xdr:colOff>
      <xdr:row>59</xdr:row>
      <xdr:rowOff>118180</xdr:rowOff>
    </xdr:to>
    <xdr:grpSp>
      <xdr:nvGrpSpPr>
        <xdr:cNvPr id="2" name="Group 1">
          <a:extLst>
            <a:ext uri="{FF2B5EF4-FFF2-40B4-BE49-F238E27FC236}">
              <a16:creationId xmlns:a16="http://schemas.microsoft.com/office/drawing/2014/main" id="{00000000-0008-0000-0100-000002000000}"/>
            </a:ext>
          </a:extLst>
        </xdr:cNvPr>
        <xdr:cNvGrpSpPr/>
      </xdr:nvGrpSpPr>
      <xdr:grpSpPr>
        <a:xfrm>
          <a:off x="90365" y="961910"/>
          <a:ext cx="22569797" cy="10175388"/>
          <a:chOff x="106290" y="26782"/>
          <a:chExt cx="11560367" cy="3804161"/>
        </a:xfrm>
        <a:solidFill>
          <a:schemeClr val="accent1">
            <a:lumMod val="20000"/>
            <a:lumOff val="80000"/>
          </a:schemeClr>
        </a:solidFill>
        <a:effectLst>
          <a:outerShdw blurRad="241300" dist="266700" dir="2700000" algn="tl" rotWithShape="0">
            <a:prstClr val="black">
              <a:alpha val="33000"/>
            </a:prstClr>
          </a:outerShdw>
        </a:effectLst>
      </xdr:grpSpPr>
      <xdr:sp macro="" textlink="">
        <xdr:nvSpPr>
          <xdr:cNvPr id="3" name="Rectangle 2">
            <a:extLst>
              <a:ext uri="{FF2B5EF4-FFF2-40B4-BE49-F238E27FC236}">
                <a16:creationId xmlns:a16="http://schemas.microsoft.com/office/drawing/2014/main" id="{00000000-0008-0000-0100-000003000000}"/>
              </a:ext>
            </a:extLst>
          </xdr:cNvPr>
          <xdr:cNvSpPr/>
        </xdr:nvSpPr>
        <xdr:spPr>
          <a:xfrm>
            <a:off x="106290" y="90232"/>
            <a:ext cx="1176159" cy="3740711"/>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sp macro="" textlink="">
        <xdr:nvSpPr>
          <xdr:cNvPr id="4" name="Rectangle 3">
            <a:extLst>
              <a:ext uri="{FF2B5EF4-FFF2-40B4-BE49-F238E27FC236}">
                <a16:creationId xmlns:a16="http://schemas.microsoft.com/office/drawing/2014/main" id="{00000000-0008-0000-0100-000004000000}"/>
              </a:ext>
            </a:extLst>
          </xdr:cNvPr>
          <xdr:cNvSpPr/>
        </xdr:nvSpPr>
        <xdr:spPr>
          <a:xfrm>
            <a:off x="1232067" y="48637"/>
            <a:ext cx="10434590" cy="3775317"/>
          </a:xfrm>
          <a:prstGeom prst="rect">
            <a:avLst/>
          </a:prstGeom>
          <a:pattFill prst="pct20">
            <a:fgClr>
              <a:schemeClr val="bg1">
                <a:lumMod val="85000"/>
              </a:schemeClr>
            </a:fgClr>
            <a:bgClr>
              <a:schemeClr val="bg1"/>
            </a:bgClr>
          </a:pattFill>
          <a:ln>
            <a:solidFill>
              <a:schemeClr val="bg1">
                <a:lumMod val="50000"/>
                <a:alpha val="54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sp macro="" textlink="">
        <xdr:nvSpPr>
          <xdr:cNvPr id="5" name="Rectangle 4">
            <a:extLst>
              <a:ext uri="{FF2B5EF4-FFF2-40B4-BE49-F238E27FC236}">
                <a16:creationId xmlns:a16="http://schemas.microsoft.com/office/drawing/2014/main" id="{00000000-0008-0000-0100-000005000000}"/>
              </a:ext>
            </a:extLst>
          </xdr:cNvPr>
          <xdr:cNvSpPr/>
        </xdr:nvSpPr>
        <xdr:spPr>
          <a:xfrm flipH="1">
            <a:off x="11621046" y="26782"/>
            <a:ext cx="45611" cy="3790183"/>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clientData/>
  </xdr:twoCellAnchor>
  <xdr:twoCellAnchor>
    <xdr:from>
      <xdr:col>3</xdr:col>
      <xdr:colOff>130736</xdr:colOff>
      <xdr:row>5</xdr:row>
      <xdr:rowOff>25919</xdr:rowOff>
    </xdr:from>
    <xdr:to>
      <xdr:col>35</xdr:col>
      <xdr:colOff>489740</xdr:colOff>
      <xdr:row>61</xdr:row>
      <xdr:rowOff>149412</xdr:rowOff>
    </xdr:to>
    <xdr:grpSp>
      <xdr:nvGrpSpPr>
        <xdr:cNvPr id="33" name="Group 32">
          <a:extLst>
            <a:ext uri="{FF2B5EF4-FFF2-40B4-BE49-F238E27FC236}">
              <a16:creationId xmlns:a16="http://schemas.microsoft.com/office/drawing/2014/main" id="{00000000-0008-0000-0100-000021000000}"/>
            </a:ext>
          </a:extLst>
        </xdr:cNvPr>
        <xdr:cNvGrpSpPr/>
      </xdr:nvGrpSpPr>
      <xdr:grpSpPr>
        <a:xfrm>
          <a:off x="2035736" y="959743"/>
          <a:ext cx="20679004" cy="10582316"/>
          <a:chOff x="3996668" y="1229559"/>
          <a:chExt cx="18774666" cy="6200132"/>
        </a:xfrm>
        <a:solidFill>
          <a:schemeClr val="accent1">
            <a:lumMod val="20000"/>
            <a:lumOff val="80000"/>
            <a:alpha val="91000"/>
          </a:schemeClr>
        </a:solidFill>
        <a:effectLst>
          <a:glow rad="63500">
            <a:schemeClr val="accent5">
              <a:satMod val="175000"/>
              <a:alpha val="40000"/>
            </a:schemeClr>
          </a:glow>
        </a:effectLst>
      </xdr:grpSpPr>
      <xdr:grpSp>
        <xdr:nvGrpSpPr>
          <xdr:cNvPr id="6" name="Group 5">
            <a:extLst>
              <a:ext uri="{FF2B5EF4-FFF2-40B4-BE49-F238E27FC236}">
                <a16:creationId xmlns:a16="http://schemas.microsoft.com/office/drawing/2014/main" id="{00000000-0008-0000-0100-000006000000}"/>
              </a:ext>
            </a:extLst>
          </xdr:cNvPr>
          <xdr:cNvGrpSpPr/>
        </xdr:nvGrpSpPr>
        <xdr:grpSpPr>
          <a:xfrm>
            <a:off x="3996668" y="1229559"/>
            <a:ext cx="18774666" cy="6200132"/>
            <a:chOff x="999895" y="716419"/>
            <a:chExt cx="6495913" cy="4822054"/>
          </a:xfrm>
          <a:grpFill/>
          <a:effectLst>
            <a:outerShdw blurRad="584200" sx="101000" sy="101000" algn="ctr" rotWithShape="0">
              <a:prstClr val="black">
                <a:alpha val="67000"/>
              </a:prstClr>
            </a:outerShdw>
          </a:effectLst>
        </xdr:grpSpPr>
        <xdr:sp macro="" textlink="">
          <xdr:nvSpPr>
            <xdr:cNvPr id="7" name="Rectangle 6">
              <a:extLst>
                <a:ext uri="{FF2B5EF4-FFF2-40B4-BE49-F238E27FC236}">
                  <a16:creationId xmlns:a16="http://schemas.microsoft.com/office/drawing/2014/main" id="{00000000-0008-0000-0100-000007000000}"/>
                </a:ext>
              </a:extLst>
            </xdr:cNvPr>
            <xdr:cNvSpPr/>
          </xdr:nvSpPr>
          <xdr:spPr>
            <a:xfrm>
              <a:off x="1069670" y="716419"/>
              <a:ext cx="6419782" cy="667833"/>
            </a:xfrm>
            <a:prstGeom prst="rect">
              <a:avLst/>
            </a:prstGeom>
            <a:solidFill>
              <a:schemeClr val="accent3">
                <a:lumMod val="20000"/>
                <a:lumOff val="80000"/>
              </a:schemeClr>
            </a:solid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sp macro="" textlink="">
          <xdr:nvSpPr>
            <xdr:cNvPr id="8" name="Rectangle 7">
              <a:extLst>
                <a:ext uri="{FF2B5EF4-FFF2-40B4-BE49-F238E27FC236}">
                  <a16:creationId xmlns:a16="http://schemas.microsoft.com/office/drawing/2014/main" id="{00000000-0008-0000-0100-000008000000}"/>
                </a:ext>
              </a:extLst>
            </xdr:cNvPr>
            <xdr:cNvSpPr/>
          </xdr:nvSpPr>
          <xdr:spPr>
            <a:xfrm>
              <a:off x="999895" y="2754288"/>
              <a:ext cx="6495913" cy="2784185"/>
            </a:xfrm>
            <a:prstGeom prst="rect">
              <a:avLst/>
            </a:prstGeom>
            <a:solidFill>
              <a:schemeClr val="accent3">
                <a:lumMod val="20000"/>
                <a:lumOff val="80000"/>
              </a:schemeClr>
            </a:solidFill>
            <a:ln>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8655033" y="1780427"/>
            <a:ext cx="581173" cy="2858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 b="0">
                <a:solidFill>
                  <a:schemeClr val="tx1"/>
                </a:solidFill>
                <a:latin typeface="Bahnschrift" panose="020B0502040204020203" pitchFamily="34" charset="0"/>
                <a:ea typeface="Segoe UI Black" panose="020B0A02040204020203" pitchFamily="34" charset="0"/>
                <a:cs typeface="Segoe UI" panose="020B0502040204020203" pitchFamily="34" charset="0"/>
              </a:rPr>
              <a:t>VF</a:t>
            </a:r>
          </a:p>
        </xdr:txBody>
      </xdr:sp>
      <xdr:sp macro="" textlink="">
        <xdr:nvSpPr>
          <xdr:cNvPr id="24" name="TextBox 23">
            <a:extLst>
              <a:ext uri="{FF2B5EF4-FFF2-40B4-BE49-F238E27FC236}">
                <a16:creationId xmlns:a16="http://schemas.microsoft.com/office/drawing/2014/main" id="{00000000-0008-0000-0100-000018000000}"/>
              </a:ext>
            </a:extLst>
          </xdr:cNvPr>
          <xdr:cNvSpPr txBox="1"/>
        </xdr:nvSpPr>
        <xdr:spPr>
          <a:xfrm>
            <a:off x="10449707" y="1793441"/>
            <a:ext cx="1146176" cy="286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 b="0">
                <a:solidFill>
                  <a:schemeClr val="tx1"/>
                </a:solidFill>
                <a:latin typeface="Bahnschrift" panose="020B0502040204020203" pitchFamily="34" charset="0"/>
                <a:ea typeface="Segoe UI Black" panose="020B0A02040204020203" pitchFamily="34" charset="0"/>
                <a:cs typeface="Segoe UI" panose="020B0502040204020203" pitchFamily="34" charset="0"/>
              </a:rPr>
              <a:t>MK</a:t>
            </a:r>
          </a:p>
        </xdr:txBody>
      </xdr:sp>
      <xdr:sp macro="" textlink="">
        <xdr:nvSpPr>
          <xdr:cNvPr id="25" name="TextBox 24">
            <a:extLst>
              <a:ext uri="{FF2B5EF4-FFF2-40B4-BE49-F238E27FC236}">
                <a16:creationId xmlns:a16="http://schemas.microsoft.com/office/drawing/2014/main" id="{00000000-0008-0000-0100-000019000000}"/>
              </a:ext>
            </a:extLst>
          </xdr:cNvPr>
          <xdr:cNvSpPr txBox="1"/>
        </xdr:nvSpPr>
        <xdr:spPr>
          <a:xfrm>
            <a:off x="12284811" y="1764759"/>
            <a:ext cx="1430775" cy="302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 b="0">
                <a:solidFill>
                  <a:schemeClr val="tx1"/>
                </a:solidFill>
                <a:latin typeface="Bahnschrift" panose="020B0502040204020203" pitchFamily="34" charset="0"/>
                <a:ea typeface="Segoe UI Black" panose="020B0A02040204020203" pitchFamily="34" charset="0"/>
                <a:cs typeface="Segoe UI" panose="020B0502040204020203" pitchFamily="34" charset="0"/>
              </a:rPr>
              <a:t>TH-NA</a:t>
            </a:r>
          </a:p>
        </xdr:txBody>
      </xdr:sp>
      <xdr:sp macro="" textlink="">
        <xdr:nvSpPr>
          <xdr:cNvPr id="26" name="TextBox 25">
            <a:extLst>
              <a:ext uri="{FF2B5EF4-FFF2-40B4-BE49-F238E27FC236}">
                <a16:creationId xmlns:a16="http://schemas.microsoft.com/office/drawing/2014/main" id="{00000000-0008-0000-0100-00001A000000}"/>
              </a:ext>
            </a:extLst>
          </xdr:cNvPr>
          <xdr:cNvSpPr txBox="1"/>
        </xdr:nvSpPr>
        <xdr:spPr>
          <a:xfrm>
            <a:off x="14471602" y="1783833"/>
            <a:ext cx="1282526" cy="304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 b="0">
                <a:solidFill>
                  <a:schemeClr val="tx1"/>
                </a:solidFill>
                <a:latin typeface="Bahnschrift" panose="020B0502040204020203" pitchFamily="34" charset="0"/>
                <a:ea typeface="Segoe UI Black" panose="020B0A02040204020203" pitchFamily="34" charset="0"/>
                <a:cs typeface="Segoe UI" panose="020B0502040204020203" pitchFamily="34" charset="0"/>
              </a:rPr>
              <a:t>FOTL</a:t>
            </a:r>
          </a:p>
        </xdr:txBody>
      </xdr:sp>
      <xdr:sp macro="" textlink="">
        <xdr:nvSpPr>
          <xdr:cNvPr id="27" name="TextBox 26">
            <a:extLst>
              <a:ext uri="{FF2B5EF4-FFF2-40B4-BE49-F238E27FC236}">
                <a16:creationId xmlns:a16="http://schemas.microsoft.com/office/drawing/2014/main" id="{00000000-0008-0000-0100-00001B000000}"/>
              </a:ext>
            </a:extLst>
          </xdr:cNvPr>
          <xdr:cNvSpPr txBox="1"/>
        </xdr:nvSpPr>
        <xdr:spPr>
          <a:xfrm>
            <a:off x="16577157" y="1778003"/>
            <a:ext cx="1189230" cy="317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
                <a:solidFill>
                  <a:schemeClr val="tx1"/>
                </a:solidFill>
                <a:latin typeface="Bahnschrift" panose="020B0502040204020203" pitchFamily="34" charset="0"/>
                <a:ea typeface="Segoe UI Black" panose="020B0A02040204020203" pitchFamily="34" charset="0"/>
                <a:cs typeface="Segoe UI" panose="020B0502040204020203" pitchFamily="34" charset="0"/>
              </a:rPr>
              <a:t>TH-US</a:t>
            </a:r>
          </a:p>
        </xdr:txBody>
      </xdr:sp>
    </xdr:grpSp>
    <xdr:clientData/>
  </xdr:twoCellAnchor>
  <xdr:twoCellAnchor>
    <xdr:from>
      <xdr:col>3</xdr:col>
      <xdr:colOff>403748</xdr:colOff>
      <xdr:row>6</xdr:row>
      <xdr:rowOff>57529</xdr:rowOff>
    </xdr:from>
    <xdr:to>
      <xdr:col>10</xdr:col>
      <xdr:colOff>146538</xdr:colOff>
      <xdr:row>13</xdr:row>
      <xdr:rowOff>106870</xdr:rowOff>
    </xdr:to>
    <xdr:grpSp>
      <xdr:nvGrpSpPr>
        <xdr:cNvPr id="31" name="Group 30">
          <a:extLst>
            <a:ext uri="{FF2B5EF4-FFF2-40B4-BE49-F238E27FC236}">
              <a16:creationId xmlns:a16="http://schemas.microsoft.com/office/drawing/2014/main" id="{00000000-0008-0000-0100-00001F000000}"/>
            </a:ext>
          </a:extLst>
        </xdr:cNvPr>
        <xdr:cNvGrpSpPr/>
      </xdr:nvGrpSpPr>
      <xdr:grpSpPr>
        <a:xfrm>
          <a:off x="2308748" y="1178117"/>
          <a:ext cx="4187790" cy="1356694"/>
          <a:chOff x="1420201" y="3608244"/>
          <a:chExt cx="3691549" cy="1453956"/>
        </a:xfrm>
      </xdr:grpSpPr>
      <xdr:sp macro="" textlink="">
        <xdr:nvSpPr>
          <xdr:cNvPr id="9" name="Rectangle 8">
            <a:extLst>
              <a:ext uri="{FF2B5EF4-FFF2-40B4-BE49-F238E27FC236}">
                <a16:creationId xmlns:a16="http://schemas.microsoft.com/office/drawing/2014/main" id="{00000000-0008-0000-0100-000009000000}"/>
              </a:ext>
            </a:extLst>
          </xdr:cNvPr>
          <xdr:cNvSpPr/>
        </xdr:nvSpPr>
        <xdr:spPr>
          <a:xfrm>
            <a:off x="1420201" y="3619980"/>
            <a:ext cx="3691549" cy="1442220"/>
          </a:xfrm>
          <a:prstGeom prst="rect">
            <a:avLst/>
          </a:prstGeom>
          <a:solidFill>
            <a:schemeClr val="accent1">
              <a:alpha val="70000"/>
            </a:schemeClr>
          </a:solidFill>
          <a:ln>
            <a:noFill/>
          </a:ln>
          <a:effectLst>
            <a:outerShdw blurRad="457200" dist="215900" dir="2700000" algn="tl" rotWithShape="0">
              <a:prstClr val="black">
                <a:alpha val="5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n>
                  <a:noFill/>
                </a:ln>
              </a:rPr>
              <a:t> </a:t>
            </a:r>
          </a:p>
        </xdr:txBody>
      </xdr:sp>
      <xdr:sp macro="" textlink="">
        <xdr:nvSpPr>
          <xdr:cNvPr id="13" name="TextBox 12">
            <a:extLst>
              <a:ext uri="{FF2B5EF4-FFF2-40B4-BE49-F238E27FC236}">
                <a16:creationId xmlns:a16="http://schemas.microsoft.com/office/drawing/2014/main" id="{00000000-0008-0000-0100-00000D000000}"/>
              </a:ext>
            </a:extLst>
          </xdr:cNvPr>
          <xdr:cNvSpPr txBox="1"/>
        </xdr:nvSpPr>
        <xdr:spPr>
          <a:xfrm>
            <a:off x="1943012" y="3608244"/>
            <a:ext cx="2601662" cy="618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ln>
                  <a:noFill/>
                </a:ln>
                <a:solidFill>
                  <a:schemeClr val="bg1"/>
                </a:solidFill>
                <a:latin typeface="Bahnschrift" panose="020B0502040204020203" pitchFamily="34" charset="0"/>
                <a:ea typeface="Segoe UI Black" panose="020B0A02040204020203" pitchFamily="34" charset="0"/>
                <a:cs typeface="Segoe UI" panose="020B0502040204020203" pitchFamily="34" charset="0"/>
              </a:rPr>
              <a:t>TOTAL</a:t>
            </a:r>
            <a:r>
              <a:rPr lang="en-US" sz="2800" baseline="0">
                <a:ln>
                  <a:noFill/>
                </a:ln>
                <a:solidFill>
                  <a:schemeClr val="bg1"/>
                </a:solidFill>
                <a:latin typeface="Bahnschrift" panose="020B0502040204020203" pitchFamily="34" charset="0"/>
                <a:ea typeface="Segoe UI Black" panose="020B0A02040204020203" pitchFamily="34" charset="0"/>
                <a:cs typeface="Segoe UI" panose="020B0502040204020203" pitchFamily="34" charset="0"/>
              </a:rPr>
              <a:t> SALES</a:t>
            </a:r>
            <a:endParaRPr lang="en-US" sz="2800">
              <a:ln>
                <a:noFill/>
              </a:ln>
              <a:solidFill>
                <a:schemeClr val="bg1"/>
              </a:solidFill>
              <a:latin typeface="Bahnschrift" panose="020B0502040204020203" pitchFamily="34" charset="0"/>
              <a:ea typeface="Segoe UI Black" panose="020B0A02040204020203" pitchFamily="34" charset="0"/>
              <a:cs typeface="Segoe UI" panose="020B0502040204020203" pitchFamily="34" charset="0"/>
            </a:endParaRPr>
          </a:p>
        </xdr:txBody>
      </xdr:sp>
      <xdr:sp macro="" textlink="'Overall Sales'!F1">
        <xdr:nvSpPr>
          <xdr:cNvPr id="14" name="TextBox 13">
            <a:extLst>
              <a:ext uri="{FF2B5EF4-FFF2-40B4-BE49-F238E27FC236}">
                <a16:creationId xmlns:a16="http://schemas.microsoft.com/office/drawing/2014/main" id="{00000000-0008-0000-0100-00000E000000}"/>
              </a:ext>
            </a:extLst>
          </xdr:cNvPr>
          <xdr:cNvSpPr txBox="1"/>
        </xdr:nvSpPr>
        <xdr:spPr>
          <a:xfrm>
            <a:off x="2168552" y="4382347"/>
            <a:ext cx="2841626" cy="400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ECE7473-DC34-4E33-8DF6-31AF9A59BB73}" type="TxLink">
              <a:rPr lang="en-US" sz="3000" b="1" i="0" u="none" strike="noStrike">
                <a:ln>
                  <a:noFill/>
                </a:ln>
                <a:solidFill>
                  <a:srgbClr val="000000"/>
                </a:solidFill>
                <a:latin typeface="Bahnschrift" panose="020B0502040204020203" pitchFamily="34" charset="0"/>
                <a:ea typeface="Segoe UI Black" panose="020B0A02040204020203" pitchFamily="34" charset="0"/>
                <a:cs typeface="Arial"/>
              </a:rPr>
              <a:pPr algn="ctr"/>
              <a:t> $1,270,481 </a:t>
            </a:fld>
            <a:endParaRPr lang="en-US" sz="3000" b="1">
              <a:ln>
                <a:noFill/>
              </a:ln>
              <a:solidFill>
                <a:schemeClr val="bg1"/>
              </a:solidFill>
              <a:latin typeface="Bahnschrift" panose="020B0502040204020203" pitchFamily="34" charset="0"/>
              <a:ea typeface="Segoe UI Black" panose="020B0A02040204020203" pitchFamily="34" charset="0"/>
              <a:cs typeface="Segoe UI" panose="020B0502040204020203" pitchFamily="34" charset="0"/>
            </a:endParaRPr>
          </a:p>
        </xdr:txBody>
      </xdr:sp>
      <xdr:grpSp>
        <xdr:nvGrpSpPr>
          <xdr:cNvPr id="15" name="Group 14">
            <a:extLst>
              <a:ext uri="{FF2B5EF4-FFF2-40B4-BE49-F238E27FC236}">
                <a16:creationId xmlns:a16="http://schemas.microsoft.com/office/drawing/2014/main" id="{00000000-0008-0000-0100-00000F000000}"/>
              </a:ext>
            </a:extLst>
          </xdr:cNvPr>
          <xdr:cNvGrpSpPr/>
        </xdr:nvGrpSpPr>
        <xdr:grpSpPr>
          <a:xfrm>
            <a:off x="1490313" y="3646795"/>
            <a:ext cx="469632" cy="577786"/>
            <a:chOff x="1547079" y="3236707"/>
            <a:chExt cx="469632" cy="520861"/>
          </a:xfrm>
        </xdr:grpSpPr>
        <xdr:sp macro="" textlink="">
          <xdr:nvSpPr>
            <xdr:cNvPr id="16" name="Oval 15">
              <a:extLst>
                <a:ext uri="{FF2B5EF4-FFF2-40B4-BE49-F238E27FC236}">
                  <a16:creationId xmlns:a16="http://schemas.microsoft.com/office/drawing/2014/main" id="{00000000-0008-0000-0100-000010000000}"/>
                </a:ext>
              </a:extLst>
            </xdr:cNvPr>
            <xdr:cNvSpPr/>
          </xdr:nvSpPr>
          <xdr:spPr>
            <a:xfrm>
              <a:off x="1547079" y="3236707"/>
              <a:ext cx="469632" cy="495629"/>
            </a:xfrm>
            <a:prstGeom prst="ellipse">
              <a:avLst/>
            </a:prstGeom>
            <a:solidFill>
              <a:srgbClr val="FC4A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800">
                <a:ln>
                  <a:noFill/>
                </a:ln>
                <a:latin typeface="Bahnschrift" panose="020B0502040204020203" pitchFamily="34" charset="0"/>
              </a:endParaRPr>
            </a:p>
          </xdr:txBody>
        </xdr:sp>
        <xdr:sp macro="" textlink="">
          <xdr:nvSpPr>
            <xdr:cNvPr id="17" name="TextBox 16">
              <a:extLst>
                <a:ext uri="{FF2B5EF4-FFF2-40B4-BE49-F238E27FC236}">
                  <a16:creationId xmlns:a16="http://schemas.microsoft.com/office/drawing/2014/main" id="{00000000-0008-0000-0100-000011000000}"/>
                </a:ext>
              </a:extLst>
            </xdr:cNvPr>
            <xdr:cNvSpPr txBox="1"/>
          </xdr:nvSpPr>
          <xdr:spPr>
            <a:xfrm>
              <a:off x="1616587" y="3250815"/>
              <a:ext cx="397558" cy="506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ln>
                    <a:noFill/>
                  </a:ln>
                  <a:solidFill>
                    <a:schemeClr val="bg1"/>
                  </a:solidFill>
                  <a:latin typeface="Arial" panose="020B0604020202020204" pitchFamily="34" charset="0"/>
                  <a:ea typeface="Segoe UI Black" panose="020B0A02040204020203" pitchFamily="34" charset="0"/>
                  <a:cs typeface="Arial" panose="020B0604020202020204" pitchFamily="34" charset="0"/>
                </a:rPr>
                <a:t>$</a:t>
              </a:r>
            </a:p>
          </xdr:txBody>
        </xdr:sp>
      </xdr:grpSp>
    </xdr:grpSp>
    <xdr:clientData/>
  </xdr:twoCellAnchor>
  <xdr:twoCellAnchor>
    <xdr:from>
      <xdr:col>3</xdr:col>
      <xdr:colOff>260833</xdr:colOff>
      <xdr:row>15</xdr:row>
      <xdr:rowOff>167152</xdr:rowOff>
    </xdr:from>
    <xdr:to>
      <xdr:col>10</xdr:col>
      <xdr:colOff>227949</xdr:colOff>
      <xdr:row>22</xdr:row>
      <xdr:rowOff>131875</xdr:rowOff>
    </xdr:to>
    <xdr:grpSp>
      <xdr:nvGrpSpPr>
        <xdr:cNvPr id="35" name="Group 34">
          <a:extLst>
            <a:ext uri="{FF2B5EF4-FFF2-40B4-BE49-F238E27FC236}">
              <a16:creationId xmlns:a16="http://schemas.microsoft.com/office/drawing/2014/main" id="{00000000-0008-0000-0100-000023000000}"/>
            </a:ext>
          </a:extLst>
        </xdr:cNvPr>
        <xdr:cNvGrpSpPr/>
      </xdr:nvGrpSpPr>
      <xdr:grpSpPr>
        <a:xfrm>
          <a:off x="2165833" y="2968623"/>
          <a:ext cx="4412116" cy="1272076"/>
          <a:chOff x="1420201" y="3608244"/>
          <a:chExt cx="3824768" cy="1453957"/>
        </a:xfrm>
      </xdr:grpSpPr>
      <xdr:sp macro="" textlink="">
        <xdr:nvSpPr>
          <xdr:cNvPr id="36" name="Rectangle 35">
            <a:extLst>
              <a:ext uri="{FF2B5EF4-FFF2-40B4-BE49-F238E27FC236}">
                <a16:creationId xmlns:a16="http://schemas.microsoft.com/office/drawing/2014/main" id="{00000000-0008-0000-0100-000024000000}"/>
              </a:ext>
            </a:extLst>
          </xdr:cNvPr>
          <xdr:cNvSpPr/>
        </xdr:nvSpPr>
        <xdr:spPr>
          <a:xfrm>
            <a:off x="1420201" y="3619981"/>
            <a:ext cx="3691549" cy="1442220"/>
          </a:xfrm>
          <a:prstGeom prst="rect">
            <a:avLst/>
          </a:prstGeom>
          <a:solidFill>
            <a:srgbClr val="92D050">
              <a:alpha val="50000"/>
            </a:srgbClr>
          </a:solidFill>
          <a:ln>
            <a:noFill/>
          </a:ln>
          <a:effectLst>
            <a:outerShdw blurRad="457200" dist="215900" dir="2700000" algn="tl" rotWithShape="0">
              <a:prstClr val="black">
                <a:alpha val="5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1943011" y="3608244"/>
            <a:ext cx="2787820" cy="567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chemeClr val="bg1"/>
                </a:solidFill>
                <a:latin typeface="Bahnschrift" panose="020B0502040204020203" pitchFamily="34" charset="0"/>
                <a:ea typeface="Segoe UI Black" panose="020B0A02040204020203" pitchFamily="34" charset="0"/>
                <a:cs typeface="Segoe UI" panose="020B0502040204020203" pitchFamily="34" charset="0"/>
              </a:rPr>
              <a:t>PROFITABILITY</a:t>
            </a:r>
          </a:p>
        </xdr:txBody>
      </xdr:sp>
      <xdr:sp macro="" textlink="'Overall Sales'!V2">
        <xdr:nvSpPr>
          <xdr:cNvPr id="38" name="TextBox 37">
            <a:extLst>
              <a:ext uri="{FF2B5EF4-FFF2-40B4-BE49-F238E27FC236}">
                <a16:creationId xmlns:a16="http://schemas.microsoft.com/office/drawing/2014/main" id="{00000000-0008-0000-0100-000026000000}"/>
              </a:ext>
            </a:extLst>
          </xdr:cNvPr>
          <xdr:cNvSpPr txBox="1"/>
        </xdr:nvSpPr>
        <xdr:spPr>
          <a:xfrm>
            <a:off x="2095992" y="4271293"/>
            <a:ext cx="3148977" cy="583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4959263-E890-4573-B2EB-ADC0ECA7CB91}" type="TxLink">
              <a:rPr lang="en-US" sz="3000" b="1" i="0" u="none" strike="noStrike">
                <a:solidFill>
                  <a:srgbClr val="000000"/>
                </a:solidFill>
                <a:latin typeface="Bahnschrift" panose="020B0502040204020203" pitchFamily="34" charset="0"/>
                <a:ea typeface="Segoe UI Black" panose="020B0A02040204020203" pitchFamily="34" charset="0"/>
                <a:cs typeface="Arial"/>
              </a:rPr>
              <a:pPr algn="ctr"/>
              <a:t> $3,296 </a:t>
            </a:fld>
            <a:endParaRPr lang="en-US" sz="3000" b="1">
              <a:solidFill>
                <a:schemeClr val="bg1"/>
              </a:solidFill>
              <a:latin typeface="Bahnschrift" panose="020B0502040204020203" pitchFamily="34" charset="0"/>
              <a:ea typeface="Segoe UI Black" panose="020B0A02040204020203" pitchFamily="34" charset="0"/>
              <a:cs typeface="Segoe UI" panose="020B0502040204020203" pitchFamily="34" charset="0"/>
            </a:endParaRPr>
          </a:p>
        </xdr:txBody>
      </xdr:sp>
      <xdr:grpSp>
        <xdr:nvGrpSpPr>
          <xdr:cNvPr id="39" name="Group 38">
            <a:extLst>
              <a:ext uri="{FF2B5EF4-FFF2-40B4-BE49-F238E27FC236}">
                <a16:creationId xmlns:a16="http://schemas.microsoft.com/office/drawing/2014/main" id="{00000000-0008-0000-0100-000027000000}"/>
              </a:ext>
            </a:extLst>
          </xdr:cNvPr>
          <xdr:cNvGrpSpPr/>
        </xdr:nvGrpSpPr>
        <xdr:grpSpPr>
          <a:xfrm>
            <a:off x="1605238" y="3633540"/>
            <a:ext cx="446842" cy="606694"/>
            <a:chOff x="1662004" y="3224753"/>
            <a:chExt cx="446842" cy="546920"/>
          </a:xfrm>
        </xdr:grpSpPr>
        <xdr:sp macro="" textlink="">
          <xdr:nvSpPr>
            <xdr:cNvPr id="40" name="Oval 39">
              <a:extLst>
                <a:ext uri="{FF2B5EF4-FFF2-40B4-BE49-F238E27FC236}">
                  <a16:creationId xmlns:a16="http://schemas.microsoft.com/office/drawing/2014/main" id="{00000000-0008-0000-0100-000028000000}"/>
                </a:ext>
              </a:extLst>
            </xdr:cNvPr>
            <xdr:cNvSpPr/>
          </xdr:nvSpPr>
          <xdr:spPr>
            <a:xfrm>
              <a:off x="1662004" y="3268089"/>
              <a:ext cx="446842" cy="469297"/>
            </a:xfrm>
            <a:prstGeom prst="ellipse">
              <a:avLst/>
            </a:prstGeom>
            <a:solidFill>
              <a:srgbClr val="FC4A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800">
                <a:latin typeface="Bahnschrift" panose="020B0502040204020203" pitchFamily="34" charset="0"/>
              </a:endParaRPr>
            </a:p>
          </xdr:txBody>
        </xdr:sp>
        <xdr:sp macro="" textlink="">
          <xdr:nvSpPr>
            <xdr:cNvPr id="41" name="TextBox 40">
              <a:extLst>
                <a:ext uri="{FF2B5EF4-FFF2-40B4-BE49-F238E27FC236}">
                  <a16:creationId xmlns:a16="http://schemas.microsoft.com/office/drawing/2014/main" id="{00000000-0008-0000-0100-000029000000}"/>
                </a:ext>
              </a:extLst>
            </xdr:cNvPr>
            <xdr:cNvSpPr txBox="1"/>
          </xdr:nvSpPr>
          <xdr:spPr>
            <a:xfrm>
              <a:off x="1715286" y="3224753"/>
              <a:ext cx="303080" cy="546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latin typeface="Arial" panose="020B0604020202020204" pitchFamily="34" charset="0"/>
                  <a:ea typeface="Segoe UI Black" panose="020B0A02040204020203" pitchFamily="34" charset="0"/>
                  <a:cs typeface="Arial" panose="020B0604020202020204" pitchFamily="34" charset="0"/>
                </a:rPr>
                <a:t>$</a:t>
              </a:r>
            </a:p>
          </xdr:txBody>
        </xdr:sp>
      </xdr:grpSp>
    </xdr:grpSp>
    <xdr:clientData/>
  </xdr:twoCellAnchor>
  <xdr:twoCellAnchor>
    <xdr:from>
      <xdr:col>0</xdr:col>
      <xdr:colOff>47626</xdr:colOff>
      <xdr:row>5</xdr:row>
      <xdr:rowOff>34324</xdr:rowOff>
    </xdr:from>
    <xdr:to>
      <xdr:col>3</xdr:col>
      <xdr:colOff>383646</xdr:colOff>
      <xdr:row>61</xdr:row>
      <xdr:rowOff>154459</xdr:rowOff>
    </xdr:to>
    <xdr:grpSp>
      <xdr:nvGrpSpPr>
        <xdr:cNvPr id="44" name="Group 43">
          <a:extLst>
            <a:ext uri="{FF2B5EF4-FFF2-40B4-BE49-F238E27FC236}">
              <a16:creationId xmlns:a16="http://schemas.microsoft.com/office/drawing/2014/main" id="{00000000-0008-0000-0100-00002C000000}"/>
            </a:ext>
          </a:extLst>
        </xdr:cNvPr>
        <xdr:cNvGrpSpPr/>
      </xdr:nvGrpSpPr>
      <xdr:grpSpPr>
        <a:xfrm>
          <a:off x="47626" y="968148"/>
          <a:ext cx="2241020" cy="10578958"/>
          <a:chOff x="-87" y="1562100"/>
          <a:chExt cx="2159087" cy="5661148"/>
        </a:xfrm>
      </xdr:grpSpPr>
      <mc:AlternateContent xmlns:mc="http://schemas.openxmlformats.org/markup-compatibility/2006" xmlns:sle15="http://schemas.microsoft.com/office/drawing/2012/slicer">
        <mc:Choice Requires="sle15">
          <xdr:graphicFrame macro="">
            <xdr:nvGraphicFramePr>
              <xdr:cNvPr id="34" name="Month 1">
                <a:extLst>
                  <a:ext uri="{FF2B5EF4-FFF2-40B4-BE49-F238E27FC236}">
                    <a16:creationId xmlns:a16="http://schemas.microsoft.com/office/drawing/2014/main" id="{00000000-0008-0000-0100-000022000000}"/>
                  </a:ext>
                </a:extLst>
              </xdr:cNvPr>
              <xdr:cNvGraphicFramePr/>
            </xdr:nvGraphicFramePr>
            <xdr:xfrm>
              <a:off x="38100" y="4381500"/>
              <a:ext cx="2120900" cy="2841748"/>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87262" y="6303153"/>
                <a:ext cx="2201384" cy="5367117"/>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2" name="Year 2">
                <a:extLst>
                  <a:ext uri="{FF2B5EF4-FFF2-40B4-BE49-F238E27FC236}">
                    <a16:creationId xmlns:a16="http://schemas.microsoft.com/office/drawing/2014/main" id="{00000000-0008-0000-0100-00002A000000}"/>
                  </a:ext>
                </a:extLst>
              </xdr:cNvPr>
              <xdr:cNvGraphicFramePr/>
            </xdr:nvGraphicFramePr>
            <xdr:xfrm>
              <a:off x="38100" y="3149601"/>
              <a:ext cx="2108200" cy="1244599"/>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87262" y="3976505"/>
                <a:ext cx="2188202" cy="2350634"/>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3" name="Quarter 1">
                <a:extLst>
                  <a:ext uri="{FF2B5EF4-FFF2-40B4-BE49-F238E27FC236}">
                    <a16:creationId xmlns:a16="http://schemas.microsoft.com/office/drawing/2014/main" id="{00000000-0008-0000-0100-00002B000000}"/>
                  </a:ext>
                </a:extLst>
              </xdr:cNvPr>
              <xdr:cNvGraphicFramePr/>
            </xdr:nvGraphicFramePr>
            <xdr:xfrm>
              <a:off x="-87" y="1562100"/>
              <a:ext cx="2146388" cy="1555533"/>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47626" y="978243"/>
                <a:ext cx="2227839" cy="293788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oneCellAnchor>
    <xdr:from>
      <xdr:col>0</xdr:col>
      <xdr:colOff>265545</xdr:colOff>
      <xdr:row>0</xdr:row>
      <xdr:rowOff>137297</xdr:rowOff>
    </xdr:from>
    <xdr:ext cx="1745288" cy="903994"/>
    <xdr:pic>
      <xdr:nvPicPr>
        <xdr:cNvPr id="45" name="Picture 44">
          <a:extLst>
            <a:ext uri="{FF2B5EF4-FFF2-40B4-BE49-F238E27FC236}">
              <a16:creationId xmlns:a16="http://schemas.microsoft.com/office/drawing/2014/main" id="{00000000-0008-0000-0100-00002D000000}"/>
            </a:ext>
          </a:extLst>
        </xdr:cNvPr>
        <xdr:cNvPicPr>
          <a:picLocks noChangeAspect="1" noChangeArrowheads="1"/>
        </xdr:cNvPicPr>
      </xdr:nvPicPr>
      <xdr:blipFill>
        <a:blip xmlns:r="http://schemas.openxmlformats.org/officeDocument/2006/relationships" r:embed="rId1">
          <a:duotone>
            <a:prstClr val="black"/>
            <a:schemeClr val="tx1">
              <a:tint val="45000"/>
              <a:satMod val="400000"/>
            </a:schemeClr>
          </a:duotone>
          <a:extLst>
            <a:ext uri="{28A0092B-C50C-407E-A947-70E740481C1C}">
              <a14:useLocalDpi xmlns:a14="http://schemas.microsoft.com/office/drawing/2010/main" val="0"/>
            </a:ext>
          </a:extLst>
        </a:blip>
        <a:stretch>
          <a:fillRect/>
        </a:stretch>
      </xdr:blipFill>
      <xdr:spPr bwMode="auto">
        <a:xfrm>
          <a:off x="265545" y="137297"/>
          <a:ext cx="1745288" cy="90399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28</xdr:col>
      <xdr:colOff>581545</xdr:colOff>
      <xdr:row>10</xdr:row>
      <xdr:rowOff>28438</xdr:rowOff>
    </xdr:from>
    <xdr:to>
      <xdr:col>30</xdr:col>
      <xdr:colOff>372405</xdr:colOff>
      <xdr:row>12</xdr:row>
      <xdr:rowOff>78641</xdr:rowOff>
    </xdr:to>
    <xdr:sp macro="" textlink="">
      <xdr:nvSpPr>
        <xdr:cNvPr id="47" name="TextBox 46">
          <a:extLst>
            <a:ext uri="{FF2B5EF4-FFF2-40B4-BE49-F238E27FC236}">
              <a16:creationId xmlns:a16="http://schemas.microsoft.com/office/drawing/2014/main" id="{00000000-0008-0000-0100-00002F000000}"/>
            </a:ext>
          </a:extLst>
        </xdr:cNvPr>
        <xdr:cNvSpPr txBox="1"/>
      </xdr:nvSpPr>
      <xdr:spPr>
        <a:xfrm>
          <a:off x="18361545" y="1792327"/>
          <a:ext cx="1060860" cy="402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
              <a:solidFill>
                <a:schemeClr val="tx1"/>
              </a:solidFill>
              <a:latin typeface="Bahnschrift" panose="020B0502040204020203" pitchFamily="34" charset="0"/>
              <a:ea typeface="Segoe UI Black" panose="020B0A02040204020203" pitchFamily="34" charset="0"/>
              <a:cs typeface="Segoe UI" panose="020B0502040204020203" pitchFamily="34" charset="0"/>
            </a:rPr>
            <a:t>KTB</a:t>
          </a:r>
        </a:p>
      </xdr:txBody>
    </xdr:sp>
    <xdr:clientData/>
  </xdr:twoCellAnchor>
  <xdr:twoCellAnchor>
    <xdr:from>
      <xdr:col>32</xdr:col>
      <xdr:colOff>458859</xdr:colOff>
      <xdr:row>10</xdr:row>
      <xdr:rowOff>35278</xdr:rowOff>
    </xdr:from>
    <xdr:to>
      <xdr:col>34</xdr:col>
      <xdr:colOff>101154</xdr:colOff>
      <xdr:row>12</xdr:row>
      <xdr:rowOff>32623</xdr:rowOff>
    </xdr:to>
    <xdr:sp macro="" textlink="">
      <xdr:nvSpPr>
        <xdr:cNvPr id="48" name="TextBox 47">
          <a:extLst>
            <a:ext uri="{FF2B5EF4-FFF2-40B4-BE49-F238E27FC236}">
              <a16:creationId xmlns:a16="http://schemas.microsoft.com/office/drawing/2014/main" id="{00000000-0008-0000-0100-000030000000}"/>
            </a:ext>
          </a:extLst>
        </xdr:cNvPr>
        <xdr:cNvSpPr txBox="1"/>
      </xdr:nvSpPr>
      <xdr:spPr>
        <a:xfrm>
          <a:off x="20778859" y="1799167"/>
          <a:ext cx="912295" cy="3501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
              <a:solidFill>
                <a:schemeClr val="tx1"/>
              </a:solidFill>
              <a:latin typeface="Bahnschrift" panose="020B0502040204020203" pitchFamily="34" charset="0"/>
              <a:ea typeface="Segoe UI Black" panose="020B0A02040204020203" pitchFamily="34" charset="0"/>
              <a:cs typeface="Segoe UI" panose="020B0502040204020203" pitchFamily="34" charset="0"/>
            </a:rPr>
            <a:t>CK</a:t>
          </a:r>
        </a:p>
      </xdr:txBody>
    </xdr:sp>
    <xdr:clientData/>
  </xdr:twoCellAnchor>
  <xdr:twoCellAnchor>
    <xdr:from>
      <xdr:col>9</xdr:col>
      <xdr:colOff>549857</xdr:colOff>
      <xdr:row>12</xdr:row>
      <xdr:rowOff>173335</xdr:rowOff>
    </xdr:from>
    <xdr:to>
      <xdr:col>14</xdr:col>
      <xdr:colOff>117122</xdr:colOff>
      <xdr:row>25</xdr:row>
      <xdr:rowOff>164176</xdr:rowOff>
    </xdr:to>
    <xdr:grpSp>
      <xdr:nvGrpSpPr>
        <xdr:cNvPr id="52" name="Group 51">
          <a:extLst>
            <a:ext uri="{FF2B5EF4-FFF2-40B4-BE49-F238E27FC236}">
              <a16:creationId xmlns:a16="http://schemas.microsoft.com/office/drawing/2014/main" id="{00000000-0008-0000-0100-000034000000}"/>
            </a:ext>
          </a:extLst>
        </xdr:cNvPr>
        <xdr:cNvGrpSpPr/>
      </xdr:nvGrpSpPr>
      <xdr:grpSpPr>
        <a:xfrm>
          <a:off x="6264857" y="2414511"/>
          <a:ext cx="2742265" cy="2418783"/>
          <a:chOff x="21666930" y="1454638"/>
          <a:chExt cx="4039976" cy="2981180"/>
        </a:xfrm>
      </xdr:grpSpPr>
      <xdr:graphicFrame macro="">
        <xdr:nvGraphicFramePr>
          <xdr:cNvPr id="54" name="Chart 53">
            <a:extLst>
              <a:ext uri="{FF2B5EF4-FFF2-40B4-BE49-F238E27FC236}">
                <a16:creationId xmlns:a16="http://schemas.microsoft.com/office/drawing/2014/main" id="{00000000-0008-0000-0100-000036000000}"/>
              </a:ext>
            </a:extLst>
          </xdr:cNvPr>
          <xdr:cNvGraphicFramePr/>
        </xdr:nvGraphicFramePr>
        <xdr:xfrm>
          <a:off x="21666930" y="1454638"/>
          <a:ext cx="4039976" cy="2797017"/>
        </xdr:xfrm>
        <a:graphic>
          <a:graphicData uri="http://schemas.openxmlformats.org/drawingml/2006/chart">
            <c:chart xmlns:c="http://schemas.openxmlformats.org/drawingml/2006/chart" xmlns:r="http://schemas.openxmlformats.org/officeDocument/2006/relationships" r:id="rId2"/>
          </a:graphicData>
        </a:graphic>
      </xdr:graphicFrame>
      <xdr:sp macro="" textlink="'Overall Sales'!Z2">
        <xdr:nvSpPr>
          <xdr:cNvPr id="55" name="TextBox 54">
            <a:extLst>
              <a:ext uri="{FF2B5EF4-FFF2-40B4-BE49-F238E27FC236}">
                <a16:creationId xmlns:a16="http://schemas.microsoft.com/office/drawing/2014/main" id="{00000000-0008-0000-0100-000037000000}"/>
              </a:ext>
            </a:extLst>
          </xdr:cNvPr>
          <xdr:cNvSpPr txBox="1"/>
        </xdr:nvSpPr>
        <xdr:spPr>
          <a:xfrm>
            <a:off x="22116057" y="3904491"/>
            <a:ext cx="3180962" cy="531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6A47FA-B0B1-4B69-8B8F-7BC9BA5060FA}" type="TxLink">
              <a:rPr lang="en-US" sz="2300" b="1" i="0" u="none" strike="noStrike">
                <a:solidFill>
                  <a:srgbClr val="0070C0"/>
                </a:solidFill>
                <a:latin typeface="Bahnschrift" panose="020B0502040204020203" pitchFamily="34" charset="0"/>
                <a:cs typeface="Arial"/>
              </a:rPr>
              <a:pPr algn="ctr"/>
              <a:t> $1,081,985 </a:t>
            </a:fld>
            <a:endParaRPr lang="en-US" sz="2300" b="1" i="0" u="none" strike="noStrike">
              <a:solidFill>
                <a:srgbClr val="0070C0"/>
              </a:solidFill>
              <a:latin typeface="Bahnschrift" panose="020B0502040204020203" pitchFamily="34" charset="0"/>
              <a:cs typeface="Calibri"/>
            </a:endParaRPr>
          </a:p>
        </xdr:txBody>
      </xdr:sp>
    </xdr:grpSp>
    <xdr:clientData/>
  </xdr:twoCellAnchor>
  <xdr:twoCellAnchor>
    <xdr:from>
      <xdr:col>12</xdr:col>
      <xdr:colOff>622789</xdr:colOff>
      <xdr:row>12</xdr:row>
      <xdr:rowOff>134326</xdr:rowOff>
    </xdr:from>
    <xdr:to>
      <xdr:col>17</xdr:col>
      <xdr:colOff>488462</xdr:colOff>
      <xdr:row>25</xdr:row>
      <xdr:rowOff>88470</xdr:rowOff>
    </xdr:to>
    <xdr:grpSp>
      <xdr:nvGrpSpPr>
        <xdr:cNvPr id="46" name="Group 45">
          <a:extLst>
            <a:ext uri="{FF2B5EF4-FFF2-40B4-BE49-F238E27FC236}">
              <a16:creationId xmlns:a16="http://schemas.microsoft.com/office/drawing/2014/main" id="{00000000-0008-0000-0100-00002E000000}"/>
            </a:ext>
          </a:extLst>
        </xdr:cNvPr>
        <xdr:cNvGrpSpPr/>
      </xdr:nvGrpSpPr>
      <xdr:grpSpPr>
        <a:xfrm>
          <a:off x="8242789" y="2375502"/>
          <a:ext cx="3040673" cy="2382086"/>
          <a:chOff x="26880041" y="4148014"/>
          <a:chExt cx="4443470" cy="3162744"/>
        </a:xfrm>
      </xdr:grpSpPr>
      <xdr:graphicFrame macro="">
        <xdr:nvGraphicFramePr>
          <xdr:cNvPr id="57" name="Chart 56">
            <a:extLst>
              <a:ext uri="{FF2B5EF4-FFF2-40B4-BE49-F238E27FC236}">
                <a16:creationId xmlns:a16="http://schemas.microsoft.com/office/drawing/2014/main" id="{00000000-0008-0000-0100-000039000000}"/>
              </a:ext>
            </a:extLst>
          </xdr:cNvPr>
          <xdr:cNvGraphicFramePr/>
        </xdr:nvGraphicFramePr>
        <xdr:xfrm>
          <a:off x="26880041" y="4148014"/>
          <a:ext cx="4443470" cy="3042140"/>
        </xdr:xfrm>
        <a:graphic>
          <a:graphicData uri="http://schemas.openxmlformats.org/drawingml/2006/chart">
            <c:chart xmlns:c="http://schemas.openxmlformats.org/drawingml/2006/chart" xmlns:r="http://schemas.openxmlformats.org/officeDocument/2006/relationships" r:id="rId3"/>
          </a:graphicData>
        </a:graphic>
      </xdr:graphicFrame>
      <xdr:sp macro="" textlink="'Overall Sales'!AJ2:AK2">
        <xdr:nvSpPr>
          <xdr:cNvPr id="58" name="TextBox 57">
            <a:extLst>
              <a:ext uri="{FF2B5EF4-FFF2-40B4-BE49-F238E27FC236}">
                <a16:creationId xmlns:a16="http://schemas.microsoft.com/office/drawing/2014/main" id="{00000000-0008-0000-0100-00003A000000}"/>
              </a:ext>
            </a:extLst>
          </xdr:cNvPr>
          <xdr:cNvSpPr txBox="1"/>
        </xdr:nvSpPr>
        <xdr:spPr>
          <a:xfrm>
            <a:off x="28671160" y="5433600"/>
            <a:ext cx="889651" cy="494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64B3B48-31CF-4751-82B5-FAE5A931ADC0}" type="TxLink">
              <a:rPr lang="en-US" sz="2300" b="1" i="0" u="none" strike="noStrike">
                <a:solidFill>
                  <a:srgbClr val="FF0000"/>
                </a:solidFill>
                <a:latin typeface="Bahnschrift" panose="020B0502040204020203" pitchFamily="34" charset="0"/>
                <a:cs typeface="Arial"/>
              </a:rPr>
              <a:pPr algn="ctr"/>
              <a:t>10%</a:t>
            </a:fld>
            <a:endParaRPr lang="en-GB" sz="2300" b="1">
              <a:solidFill>
                <a:srgbClr val="FF0000"/>
              </a:solidFill>
              <a:latin typeface="Bahnschrift" panose="020B0502040204020203" pitchFamily="34" charset="0"/>
            </a:endParaRPr>
          </a:p>
        </xdr:txBody>
      </xdr:sp>
      <xdr:sp macro="" textlink="'Overall Sales'!AA2">
        <xdr:nvSpPr>
          <xdr:cNvPr id="59" name="TextBox 58">
            <a:extLst>
              <a:ext uri="{FF2B5EF4-FFF2-40B4-BE49-F238E27FC236}">
                <a16:creationId xmlns:a16="http://schemas.microsoft.com/office/drawing/2014/main" id="{00000000-0008-0000-0100-00003B000000}"/>
              </a:ext>
            </a:extLst>
          </xdr:cNvPr>
          <xdr:cNvSpPr txBox="1"/>
        </xdr:nvSpPr>
        <xdr:spPr>
          <a:xfrm>
            <a:off x="27930265" y="6846752"/>
            <a:ext cx="2410848" cy="4640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3C9C1CD-C66A-4736-9BB4-253265D38DBD}" type="TxLink">
              <a:rPr lang="en-US" sz="2300" b="1" i="0" u="none" strike="noStrike">
                <a:solidFill>
                  <a:srgbClr val="0070C0"/>
                </a:solidFill>
                <a:latin typeface="Bahnschrift" panose="020B0502040204020203" pitchFamily="34" charset="0"/>
                <a:cs typeface="Arial"/>
              </a:rPr>
              <a:pPr algn="ctr"/>
              <a:t> $120,946 </a:t>
            </a:fld>
            <a:endParaRPr lang="en-GB" sz="2300" b="1">
              <a:solidFill>
                <a:srgbClr val="0070C0"/>
              </a:solidFill>
              <a:latin typeface="Bahnschrift" panose="020B0502040204020203" pitchFamily="34" charset="0"/>
            </a:endParaRPr>
          </a:p>
        </xdr:txBody>
      </xdr:sp>
    </xdr:grpSp>
    <xdr:clientData/>
  </xdr:twoCellAnchor>
  <xdr:twoCellAnchor>
    <xdr:from>
      <xdr:col>16</xdr:col>
      <xdr:colOff>268655</xdr:colOff>
      <xdr:row>12</xdr:row>
      <xdr:rowOff>109904</xdr:rowOff>
    </xdr:from>
    <xdr:to>
      <xdr:col>21</xdr:col>
      <xdr:colOff>317500</xdr:colOff>
      <xdr:row>25</xdr:row>
      <xdr:rowOff>97693</xdr:rowOff>
    </xdr:to>
    <xdr:grpSp>
      <xdr:nvGrpSpPr>
        <xdr:cNvPr id="19" name="Group 18">
          <a:extLst>
            <a:ext uri="{FF2B5EF4-FFF2-40B4-BE49-F238E27FC236}">
              <a16:creationId xmlns:a16="http://schemas.microsoft.com/office/drawing/2014/main" id="{00000000-0008-0000-0100-000013000000}"/>
            </a:ext>
          </a:extLst>
        </xdr:cNvPr>
        <xdr:cNvGrpSpPr/>
      </xdr:nvGrpSpPr>
      <xdr:grpSpPr>
        <a:xfrm>
          <a:off x="10428655" y="2351080"/>
          <a:ext cx="3223845" cy="2415731"/>
          <a:chOff x="10587405" y="2271346"/>
          <a:chExt cx="3187211" cy="2271344"/>
        </a:xfrm>
      </xdr:grpSpPr>
      <xdr:graphicFrame macro="">
        <xdr:nvGraphicFramePr>
          <xdr:cNvPr id="60" name="Chart 59">
            <a:extLst>
              <a:ext uri="{FF2B5EF4-FFF2-40B4-BE49-F238E27FC236}">
                <a16:creationId xmlns:a16="http://schemas.microsoft.com/office/drawing/2014/main" id="{00000000-0008-0000-0100-00003C000000}"/>
              </a:ext>
            </a:extLst>
          </xdr:cNvPr>
          <xdr:cNvGraphicFramePr>
            <a:graphicFrameLocks/>
          </xdr:cNvGraphicFramePr>
        </xdr:nvGraphicFramePr>
        <xdr:xfrm>
          <a:off x="10587405" y="2271346"/>
          <a:ext cx="3187211" cy="2169258"/>
        </xdr:xfrm>
        <a:graphic>
          <a:graphicData uri="http://schemas.openxmlformats.org/drawingml/2006/chart">
            <c:chart xmlns:c="http://schemas.openxmlformats.org/drawingml/2006/chart" xmlns:r="http://schemas.openxmlformats.org/officeDocument/2006/relationships" r:id="rId4"/>
          </a:graphicData>
        </a:graphic>
      </xdr:graphicFrame>
      <xdr:sp macro="" textlink="'Overall Sales'!$AB$2">
        <xdr:nvSpPr>
          <xdr:cNvPr id="10" name="TextBox 9">
            <a:extLst>
              <a:ext uri="{FF2B5EF4-FFF2-40B4-BE49-F238E27FC236}">
                <a16:creationId xmlns:a16="http://schemas.microsoft.com/office/drawing/2014/main" id="{00000000-0008-0000-0100-00000A000000}"/>
              </a:ext>
            </a:extLst>
          </xdr:cNvPr>
          <xdr:cNvSpPr txBox="1"/>
        </xdr:nvSpPr>
        <xdr:spPr>
          <a:xfrm>
            <a:off x="11295672" y="4188557"/>
            <a:ext cx="1734039" cy="3541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7E62AA-7282-4EDC-8AAD-5E97B644D7A8}" type="TxLink">
              <a:rPr lang="en-US" sz="2300" b="1" i="0" u="none" strike="noStrike">
                <a:solidFill>
                  <a:srgbClr val="0070C0"/>
                </a:solidFill>
                <a:latin typeface="Bahnschrift" panose="020B0502040204020203" pitchFamily="34" charset="0"/>
                <a:cs typeface="Arial"/>
              </a:rPr>
              <a:pPr algn="ctr"/>
              <a:t> $-   </a:t>
            </a:fld>
            <a:endParaRPr lang="en-GB" sz="2300" b="1">
              <a:solidFill>
                <a:srgbClr val="0070C0"/>
              </a:solidFill>
              <a:latin typeface="Bahnschrift" panose="020B0502040204020203" pitchFamily="34" charset="0"/>
            </a:endParaRPr>
          </a:p>
        </xdr:txBody>
      </xdr:sp>
    </xdr:grpSp>
    <xdr:clientData/>
  </xdr:twoCellAnchor>
  <xdr:twoCellAnchor>
    <xdr:from>
      <xdr:col>19</xdr:col>
      <xdr:colOff>610577</xdr:colOff>
      <xdr:row>12</xdr:row>
      <xdr:rowOff>134326</xdr:rowOff>
    </xdr:from>
    <xdr:to>
      <xdr:col>25</xdr:col>
      <xdr:colOff>97693</xdr:colOff>
      <xdr:row>24</xdr:row>
      <xdr:rowOff>129929</xdr:rowOff>
    </xdr:to>
    <xdr:graphicFrame macro="">
      <xdr:nvGraphicFramePr>
        <xdr:cNvPr id="61" name="Chart 60">
          <a:extLst>
            <a:ext uri="{FF2B5EF4-FFF2-40B4-BE49-F238E27FC236}">
              <a16:creationId xmlns:a16="http://schemas.microsoft.com/office/drawing/2014/main" id="{00000000-0008-0000-0100-00003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598365</xdr:colOff>
      <xdr:row>23</xdr:row>
      <xdr:rowOff>122116</xdr:rowOff>
    </xdr:from>
    <xdr:to>
      <xdr:col>23</xdr:col>
      <xdr:colOff>586154</xdr:colOff>
      <xdr:row>25</xdr:row>
      <xdr:rowOff>73270</xdr:rowOff>
    </xdr:to>
    <xdr:sp macro="" textlink="'Overall Sales'!AC2">
      <xdr:nvSpPr>
        <xdr:cNvPr id="20" name="TextBox 19">
          <a:extLst>
            <a:ext uri="{FF2B5EF4-FFF2-40B4-BE49-F238E27FC236}">
              <a16:creationId xmlns:a16="http://schemas.microsoft.com/office/drawing/2014/main" id="{00000000-0008-0000-0100-000014000000}"/>
            </a:ext>
          </a:extLst>
        </xdr:cNvPr>
        <xdr:cNvSpPr txBox="1"/>
      </xdr:nvSpPr>
      <xdr:spPr>
        <a:xfrm>
          <a:off x="13542596" y="4335097"/>
          <a:ext cx="1929423"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EF55E4C-02E9-4B64-BA21-1D402083F1AC}" type="TxLink">
            <a:rPr lang="en-US" sz="2300" b="1" i="0" u="none" strike="noStrike">
              <a:solidFill>
                <a:srgbClr val="0070C0"/>
              </a:solidFill>
              <a:latin typeface="Bahnschrift" panose="020B0502040204020203" pitchFamily="34" charset="0"/>
              <a:cs typeface="Arial"/>
            </a:rPr>
            <a:pPr algn="ctr"/>
            <a:t> $-   </a:t>
          </a:fld>
          <a:endParaRPr lang="en-GB" sz="2300" b="1">
            <a:solidFill>
              <a:srgbClr val="0070C0"/>
            </a:solidFill>
            <a:latin typeface="Bahnschrift" panose="020B0502040204020203" pitchFamily="34" charset="0"/>
          </a:endParaRPr>
        </a:p>
      </xdr:txBody>
    </xdr:sp>
    <xdr:clientData/>
  </xdr:twoCellAnchor>
  <xdr:twoCellAnchor>
    <xdr:from>
      <xdr:col>24</xdr:col>
      <xdr:colOff>158748</xdr:colOff>
      <xdr:row>12</xdr:row>
      <xdr:rowOff>146538</xdr:rowOff>
    </xdr:from>
    <xdr:to>
      <xdr:col>28</xdr:col>
      <xdr:colOff>268653</xdr:colOff>
      <xdr:row>24</xdr:row>
      <xdr:rowOff>178775</xdr:rowOff>
    </xdr:to>
    <xdr:graphicFrame macro="">
      <xdr:nvGraphicFramePr>
        <xdr:cNvPr id="62" name="Chart 61">
          <a:extLst>
            <a:ext uri="{FF2B5EF4-FFF2-40B4-BE49-F238E27FC236}">
              <a16:creationId xmlns:a16="http://schemas.microsoft.com/office/drawing/2014/main" id="{00000000-0008-0000-0100-00003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xdr:col>
      <xdr:colOff>610577</xdr:colOff>
      <xdr:row>23</xdr:row>
      <xdr:rowOff>146539</xdr:rowOff>
    </xdr:from>
    <xdr:to>
      <xdr:col>27</xdr:col>
      <xdr:colOff>440612</xdr:colOff>
      <xdr:row>25</xdr:row>
      <xdr:rowOff>90715</xdr:rowOff>
    </xdr:to>
    <xdr:sp macro="" textlink="'Overall Sales'!AD2">
      <xdr:nvSpPr>
        <xdr:cNvPr id="21" name="TextBox 20">
          <a:extLst>
            <a:ext uri="{FF2B5EF4-FFF2-40B4-BE49-F238E27FC236}">
              <a16:creationId xmlns:a16="http://schemas.microsoft.com/office/drawing/2014/main" id="{00000000-0008-0000-0100-000015000000}"/>
            </a:ext>
          </a:extLst>
        </xdr:cNvPr>
        <xdr:cNvSpPr txBox="1"/>
      </xdr:nvSpPr>
      <xdr:spPr>
        <a:xfrm>
          <a:off x="15850577" y="4319396"/>
          <a:ext cx="1735035" cy="307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3917725-BFBB-43BD-AE3C-18214A9321AC}" type="TxLink">
            <a:rPr lang="en-US" sz="2300" b="1" i="0" u="none" strike="noStrike">
              <a:solidFill>
                <a:srgbClr val="0070C0"/>
              </a:solidFill>
              <a:latin typeface="Bahnschrift" panose="020B0502040204020203" pitchFamily="34" charset="0"/>
              <a:cs typeface="Arial"/>
            </a:rPr>
            <a:pPr algn="ctr"/>
            <a:t> $-   </a:t>
          </a:fld>
          <a:endParaRPr lang="en-GB" sz="2300" b="1">
            <a:solidFill>
              <a:srgbClr val="0070C0"/>
            </a:solidFill>
            <a:latin typeface="Bahnschrift" panose="020B0502040204020203" pitchFamily="34" charset="0"/>
          </a:endParaRPr>
        </a:p>
      </xdr:txBody>
    </xdr:sp>
    <xdr:clientData/>
  </xdr:twoCellAnchor>
  <xdr:twoCellAnchor>
    <xdr:from>
      <xdr:col>30</xdr:col>
      <xdr:colOff>378558</xdr:colOff>
      <xdr:row>13</xdr:row>
      <xdr:rowOff>24422</xdr:rowOff>
    </xdr:from>
    <xdr:to>
      <xdr:col>36</xdr:col>
      <xdr:colOff>1</xdr:colOff>
      <xdr:row>25</xdr:row>
      <xdr:rowOff>133684</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19428558" y="2452363"/>
          <a:ext cx="3431443" cy="2350439"/>
          <a:chOff x="19794904" y="2405672"/>
          <a:chExt cx="3492501" cy="2307341"/>
        </a:xfrm>
      </xdr:grpSpPr>
      <xdr:graphicFrame macro="">
        <xdr:nvGraphicFramePr>
          <xdr:cNvPr id="64" name="Chart 63">
            <a:extLst>
              <a:ext uri="{FF2B5EF4-FFF2-40B4-BE49-F238E27FC236}">
                <a16:creationId xmlns:a16="http://schemas.microsoft.com/office/drawing/2014/main" id="{00000000-0008-0000-0100-000040000000}"/>
              </a:ext>
            </a:extLst>
          </xdr:cNvPr>
          <xdr:cNvGraphicFramePr>
            <a:graphicFrameLocks/>
          </xdr:cNvGraphicFramePr>
        </xdr:nvGraphicFramePr>
        <xdr:xfrm>
          <a:off x="19794904" y="2405672"/>
          <a:ext cx="3492501" cy="2149232"/>
        </xdr:xfrm>
        <a:graphic>
          <a:graphicData uri="http://schemas.openxmlformats.org/drawingml/2006/chart">
            <c:chart xmlns:c="http://schemas.openxmlformats.org/drawingml/2006/chart" xmlns:r="http://schemas.openxmlformats.org/officeDocument/2006/relationships" r:id="rId7"/>
          </a:graphicData>
        </a:graphic>
      </xdr:graphicFrame>
      <xdr:sp macro="" textlink="'Overall Sales'!AE2">
        <xdr:nvSpPr>
          <xdr:cNvPr id="22" name="TextBox 21">
            <a:extLst>
              <a:ext uri="{FF2B5EF4-FFF2-40B4-BE49-F238E27FC236}">
                <a16:creationId xmlns:a16="http://schemas.microsoft.com/office/drawing/2014/main" id="{00000000-0008-0000-0100-000016000000}"/>
              </a:ext>
            </a:extLst>
          </xdr:cNvPr>
          <xdr:cNvSpPr txBox="1"/>
        </xdr:nvSpPr>
        <xdr:spPr>
          <a:xfrm>
            <a:off x="20698558" y="4322885"/>
            <a:ext cx="2027586" cy="390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085C68-10ED-4A07-A7DB-53FDA7CCEE83}" type="TxLink">
              <a:rPr lang="en-US" sz="2300" b="1" i="0" u="none" strike="noStrike">
                <a:solidFill>
                  <a:srgbClr val="0070C0"/>
                </a:solidFill>
                <a:latin typeface="Bahnschrift" panose="020B0502040204020203" pitchFamily="34" charset="0"/>
                <a:cs typeface="Arial"/>
              </a:rPr>
              <a:pPr algn="ctr"/>
              <a:t> $-   </a:t>
            </a:fld>
            <a:endParaRPr lang="en-US" sz="2300" b="1">
              <a:solidFill>
                <a:srgbClr val="0070C0"/>
              </a:solidFill>
              <a:latin typeface="Bahnschrift" panose="020B0502040204020203" pitchFamily="34" charset="0"/>
            </a:endParaRPr>
          </a:p>
        </xdr:txBody>
      </xdr:sp>
    </xdr:grpSp>
    <xdr:clientData/>
  </xdr:twoCellAnchor>
  <xdr:twoCellAnchor>
    <xdr:from>
      <xdr:col>27</xdr:col>
      <xdr:colOff>341923</xdr:colOff>
      <xdr:row>13</xdr:row>
      <xdr:rowOff>77755</xdr:rowOff>
    </xdr:from>
    <xdr:to>
      <xdr:col>31</xdr:col>
      <xdr:colOff>557245</xdr:colOff>
      <xdr:row>25</xdr:row>
      <xdr:rowOff>105505</xdr:rowOff>
    </xdr:to>
    <xdr:graphicFrame macro="">
      <xdr:nvGraphicFramePr>
        <xdr:cNvPr id="65" name="Chart 64">
          <a:extLst>
            <a:ext uri="{FF2B5EF4-FFF2-40B4-BE49-F238E27FC236}">
              <a16:creationId xmlns:a16="http://schemas.microsoft.com/office/drawing/2014/main" id="{00000000-0008-0000-0100-00004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28</xdr:col>
      <xdr:colOff>333519</xdr:colOff>
      <xdr:row>23</xdr:row>
      <xdr:rowOff>97692</xdr:rowOff>
    </xdr:from>
    <xdr:to>
      <xdr:col>31</xdr:col>
      <xdr:colOff>89291</xdr:colOff>
      <xdr:row>25</xdr:row>
      <xdr:rowOff>158749</xdr:rowOff>
    </xdr:to>
    <xdr:sp macro="" textlink="'Overall Sales'!AF2">
      <xdr:nvSpPr>
        <xdr:cNvPr id="28" name="TextBox 27">
          <a:extLst>
            <a:ext uri="{FF2B5EF4-FFF2-40B4-BE49-F238E27FC236}">
              <a16:creationId xmlns:a16="http://schemas.microsoft.com/office/drawing/2014/main" id="{00000000-0008-0000-0100-00001C000000}"/>
            </a:ext>
          </a:extLst>
        </xdr:cNvPr>
        <xdr:cNvSpPr txBox="1"/>
      </xdr:nvSpPr>
      <xdr:spPr>
        <a:xfrm>
          <a:off x="18113519" y="4337853"/>
          <a:ext cx="1660772" cy="429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B76F572-2F93-42DF-81A1-8DBB8C79A85D}" type="TxLink">
            <a:rPr lang="en-US" sz="2300" b="1" i="0" u="none" strike="noStrike">
              <a:solidFill>
                <a:srgbClr val="0070C0"/>
              </a:solidFill>
              <a:latin typeface="Bahnschrift" panose="020B0502040204020203" pitchFamily="34" charset="0"/>
              <a:cs typeface="Arial"/>
            </a:rPr>
            <a:pPr/>
            <a:t> $-   </a:t>
          </a:fld>
          <a:endParaRPr lang="en-GB" sz="2300" b="1">
            <a:solidFill>
              <a:srgbClr val="0070C0"/>
            </a:solidFill>
            <a:latin typeface="Bahnschrift" panose="020B0502040204020203" pitchFamily="34" charset="0"/>
          </a:endParaRPr>
        </a:p>
      </xdr:txBody>
    </xdr:sp>
    <xdr:clientData/>
  </xdr:twoCellAnchor>
  <xdr:twoCellAnchor>
    <xdr:from>
      <xdr:col>3</xdr:col>
      <xdr:colOff>391894</xdr:colOff>
      <xdr:row>25</xdr:row>
      <xdr:rowOff>3719</xdr:rowOff>
    </xdr:from>
    <xdr:to>
      <xdr:col>10</xdr:col>
      <xdr:colOff>81410</xdr:colOff>
      <xdr:row>31</xdr:row>
      <xdr:rowOff>126170</xdr:rowOff>
    </xdr:to>
    <xdr:grpSp>
      <xdr:nvGrpSpPr>
        <xdr:cNvPr id="18" name="Group 17">
          <a:extLst>
            <a:ext uri="{FF2B5EF4-FFF2-40B4-BE49-F238E27FC236}">
              <a16:creationId xmlns:a16="http://schemas.microsoft.com/office/drawing/2014/main" id="{00000000-0008-0000-0100-000012000000}"/>
            </a:ext>
          </a:extLst>
        </xdr:cNvPr>
        <xdr:cNvGrpSpPr/>
      </xdr:nvGrpSpPr>
      <xdr:grpSpPr>
        <a:xfrm>
          <a:off x="2296894" y="4672837"/>
          <a:ext cx="4134516" cy="1243039"/>
          <a:chOff x="2333364" y="4657855"/>
          <a:chExt cx="4193194" cy="1245957"/>
        </a:xfrm>
      </xdr:grpSpPr>
      <xdr:sp macro="" textlink="">
        <xdr:nvSpPr>
          <xdr:cNvPr id="66" name="Rectangle 65">
            <a:extLst>
              <a:ext uri="{FF2B5EF4-FFF2-40B4-BE49-F238E27FC236}">
                <a16:creationId xmlns:a16="http://schemas.microsoft.com/office/drawing/2014/main" id="{00000000-0008-0000-0100-000042000000}"/>
              </a:ext>
            </a:extLst>
          </xdr:cNvPr>
          <xdr:cNvSpPr/>
        </xdr:nvSpPr>
        <xdr:spPr>
          <a:xfrm>
            <a:off x="2333364" y="4667913"/>
            <a:ext cx="4193194" cy="1235899"/>
          </a:xfrm>
          <a:prstGeom prst="rect">
            <a:avLst/>
          </a:prstGeom>
          <a:solidFill>
            <a:srgbClr val="FFC000">
              <a:alpha val="70000"/>
            </a:srgbClr>
          </a:solidFill>
          <a:ln>
            <a:noFill/>
          </a:ln>
          <a:effectLst>
            <a:outerShdw blurRad="457200" dist="215900" dir="2700000" algn="tl" rotWithShape="0">
              <a:prstClr val="black">
                <a:alpha val="5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sp macro="" textlink="">
        <xdr:nvSpPr>
          <xdr:cNvPr id="67" name="TextBox 66">
            <a:extLst>
              <a:ext uri="{FF2B5EF4-FFF2-40B4-BE49-F238E27FC236}">
                <a16:creationId xmlns:a16="http://schemas.microsoft.com/office/drawing/2014/main" id="{00000000-0008-0000-0100-000043000000}"/>
              </a:ext>
            </a:extLst>
          </xdr:cNvPr>
          <xdr:cNvSpPr txBox="1"/>
        </xdr:nvSpPr>
        <xdr:spPr>
          <a:xfrm>
            <a:off x="2927219" y="4657855"/>
            <a:ext cx="3166657" cy="486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solidFill>
                  <a:schemeClr val="bg1"/>
                </a:solidFill>
                <a:latin typeface="Bahnschrift" panose="020B0502040204020203" pitchFamily="34" charset="0"/>
                <a:ea typeface="Segoe UI Black" panose="020B0A02040204020203" pitchFamily="34" charset="0"/>
                <a:cs typeface="Segoe UI" panose="020B0502040204020203" pitchFamily="34" charset="0"/>
              </a:rPr>
              <a:t>RMC</a:t>
            </a:r>
          </a:p>
        </xdr:txBody>
      </xdr:sp>
      <xdr:sp macro="" textlink="    'Overall Sales'!G2">
        <xdr:nvSpPr>
          <xdr:cNvPr id="68" name="TextBox 67">
            <a:extLst>
              <a:ext uri="{FF2B5EF4-FFF2-40B4-BE49-F238E27FC236}">
                <a16:creationId xmlns:a16="http://schemas.microsoft.com/office/drawing/2014/main" id="{00000000-0008-0000-0100-000044000000}"/>
              </a:ext>
            </a:extLst>
          </xdr:cNvPr>
          <xdr:cNvSpPr txBox="1"/>
        </xdr:nvSpPr>
        <xdr:spPr>
          <a:xfrm>
            <a:off x="2884664" y="5243355"/>
            <a:ext cx="3576892" cy="4999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BAE10BD-25D0-4BEF-929A-D374BC539D6F}" type="TxLink">
              <a:rPr lang="en-US" sz="3000" b="1" i="0" u="none" strike="noStrike">
                <a:solidFill>
                  <a:srgbClr val="000000"/>
                </a:solidFill>
                <a:latin typeface="Bahnschrift" panose="020B0502040204020203" pitchFamily="34" charset="0"/>
                <a:ea typeface="Segoe UI Black" panose="020B0A02040204020203" pitchFamily="34" charset="0"/>
                <a:cs typeface="Arial"/>
              </a:rPr>
              <a:pPr algn="ctr"/>
              <a:t> $(741,980)</a:t>
            </a:fld>
            <a:endParaRPr lang="en-US" sz="3000" b="1">
              <a:solidFill>
                <a:schemeClr val="bg1"/>
              </a:solidFill>
              <a:latin typeface="Bahnschrift" panose="020B0502040204020203" pitchFamily="34" charset="0"/>
              <a:ea typeface="Segoe UI Black" panose="020B0A02040204020203" pitchFamily="34" charset="0"/>
              <a:cs typeface="Segoe UI" panose="020B0502040204020203" pitchFamily="34" charset="0"/>
            </a:endParaRPr>
          </a:p>
        </xdr:txBody>
      </xdr:sp>
      <xdr:grpSp>
        <xdr:nvGrpSpPr>
          <xdr:cNvPr id="69" name="Group 68">
            <a:extLst>
              <a:ext uri="{FF2B5EF4-FFF2-40B4-BE49-F238E27FC236}">
                <a16:creationId xmlns:a16="http://schemas.microsoft.com/office/drawing/2014/main" id="{00000000-0008-0000-0100-000045000000}"/>
              </a:ext>
            </a:extLst>
          </xdr:cNvPr>
          <xdr:cNvGrpSpPr/>
        </xdr:nvGrpSpPr>
        <xdr:grpSpPr>
          <a:xfrm>
            <a:off x="2456480" y="4720723"/>
            <a:ext cx="540155" cy="470866"/>
            <a:chOff x="1585357" y="3268089"/>
            <a:chExt cx="475535" cy="495337"/>
          </a:xfrm>
        </xdr:grpSpPr>
        <xdr:sp macro="" textlink="">
          <xdr:nvSpPr>
            <xdr:cNvPr id="70" name="Oval 69">
              <a:extLst>
                <a:ext uri="{FF2B5EF4-FFF2-40B4-BE49-F238E27FC236}">
                  <a16:creationId xmlns:a16="http://schemas.microsoft.com/office/drawing/2014/main" id="{00000000-0008-0000-0100-000046000000}"/>
                </a:ext>
              </a:extLst>
            </xdr:cNvPr>
            <xdr:cNvSpPr/>
          </xdr:nvSpPr>
          <xdr:spPr>
            <a:xfrm>
              <a:off x="1585357" y="3268089"/>
              <a:ext cx="475073" cy="495337"/>
            </a:xfrm>
            <a:prstGeom prst="ellipse">
              <a:avLst/>
            </a:prstGeom>
            <a:solidFill>
              <a:srgbClr val="FC4A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800">
                <a:latin typeface="Bahnschrift" panose="020B0502040204020203" pitchFamily="34" charset="0"/>
              </a:endParaRPr>
            </a:p>
          </xdr:txBody>
        </xdr:sp>
        <xdr:sp macro="" textlink="">
          <xdr:nvSpPr>
            <xdr:cNvPr id="71" name="TextBox 70">
              <a:extLst>
                <a:ext uri="{FF2B5EF4-FFF2-40B4-BE49-F238E27FC236}">
                  <a16:creationId xmlns:a16="http://schemas.microsoft.com/office/drawing/2014/main" id="{00000000-0008-0000-0100-000047000000}"/>
                </a:ext>
              </a:extLst>
            </xdr:cNvPr>
            <xdr:cNvSpPr txBox="1"/>
          </xdr:nvSpPr>
          <xdr:spPr>
            <a:xfrm>
              <a:off x="1646375" y="3270128"/>
              <a:ext cx="414517" cy="431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latin typeface="Arial" panose="020B0604020202020204" pitchFamily="34" charset="0"/>
                  <a:ea typeface="Segoe UI Black" panose="020B0A02040204020203" pitchFamily="34" charset="0"/>
                  <a:cs typeface="Arial" panose="020B0604020202020204" pitchFamily="34" charset="0"/>
                </a:rPr>
                <a:t>$</a:t>
              </a:r>
            </a:p>
          </xdr:txBody>
        </xdr:sp>
      </xdr:grpSp>
    </xdr:grpSp>
    <xdr:clientData/>
  </xdr:twoCellAnchor>
  <xdr:twoCellAnchor>
    <xdr:from>
      <xdr:col>10</xdr:col>
      <xdr:colOff>111125</xdr:colOff>
      <xdr:row>29</xdr:row>
      <xdr:rowOff>31750</xdr:rowOff>
    </xdr:from>
    <xdr:to>
      <xdr:col>35</xdr:col>
      <xdr:colOff>381000</xdr:colOff>
      <xdr:row>62</xdr:row>
      <xdr:rowOff>126999</xdr:rowOff>
    </xdr:to>
    <mc:AlternateContent xmlns:mc="http://schemas.openxmlformats.org/markup-compatibility/2006">
      <mc:Choice xmlns:cx1="http://schemas.microsoft.com/office/drawing/2015/9/8/chartex" Requires="cx1">
        <xdr:graphicFrame macro="">
          <xdr:nvGraphicFramePr>
            <xdr:cNvPr id="72" name="Chart 71">
              <a:extLst>
                <a:ext uri="{FF2B5EF4-FFF2-40B4-BE49-F238E27FC236}">
                  <a16:creationId xmlns:a16="http://schemas.microsoft.com/office/drawing/2014/main" id="{00000000-0008-0000-0100-000048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6524625" y="5372100"/>
              <a:ext cx="16303625" cy="6172199"/>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115088</xdr:colOff>
      <xdr:row>29</xdr:row>
      <xdr:rowOff>87175</xdr:rowOff>
    </xdr:from>
    <xdr:to>
      <xdr:col>30</xdr:col>
      <xdr:colOff>3030</xdr:colOff>
      <xdr:row>33</xdr:row>
      <xdr:rowOff>87325</xdr:rowOff>
    </xdr:to>
    <xdr:sp macro="" textlink="">
      <xdr:nvSpPr>
        <xdr:cNvPr id="85" name="TextBox 84">
          <a:extLst>
            <a:ext uri="{FF2B5EF4-FFF2-40B4-BE49-F238E27FC236}">
              <a16:creationId xmlns:a16="http://schemas.microsoft.com/office/drawing/2014/main" id="{00000000-0008-0000-0100-000055000000}"/>
            </a:ext>
          </a:extLst>
        </xdr:cNvPr>
        <xdr:cNvSpPr txBox="1"/>
      </xdr:nvSpPr>
      <xdr:spPr>
        <a:xfrm>
          <a:off x="9640088" y="5561905"/>
          <a:ext cx="9412942" cy="7552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1" baseline="0">
              <a:solidFill>
                <a:srgbClr val="00B050"/>
              </a:solidFill>
              <a:latin typeface="Bahnschrift" panose="020B0502040204020203" pitchFamily="34" charset="0"/>
              <a:ea typeface="Segoe UI Black" panose="020B0A02040204020203" pitchFamily="34" charset="0"/>
            </a:rPr>
            <a:t>Expenses &amp; Income  $</a:t>
          </a:r>
          <a:endParaRPr lang="en-US" sz="4000" b="1">
            <a:solidFill>
              <a:srgbClr val="00B050"/>
            </a:solidFill>
            <a:latin typeface="Bahnschrift" panose="020B0502040204020203" pitchFamily="34" charset="0"/>
            <a:ea typeface="Segoe UI Black" panose="020B0A02040204020203" pitchFamily="34" charset="0"/>
          </a:endParaRPr>
        </a:p>
      </xdr:txBody>
    </xdr:sp>
    <xdr:clientData/>
  </xdr:twoCellAnchor>
  <xdr:twoCellAnchor>
    <xdr:from>
      <xdr:col>8</xdr:col>
      <xdr:colOff>194052</xdr:colOff>
      <xdr:row>5</xdr:row>
      <xdr:rowOff>25350</xdr:rowOff>
    </xdr:from>
    <xdr:to>
      <xdr:col>33</xdr:col>
      <xdr:colOff>395677</xdr:colOff>
      <xdr:row>8</xdr:row>
      <xdr:rowOff>161421</xdr:rowOff>
    </xdr:to>
    <xdr:sp macro="" textlink="">
      <xdr:nvSpPr>
        <xdr:cNvPr id="87" name="TextBox 86">
          <a:extLst>
            <a:ext uri="{FF2B5EF4-FFF2-40B4-BE49-F238E27FC236}">
              <a16:creationId xmlns:a16="http://schemas.microsoft.com/office/drawing/2014/main" id="{00000000-0008-0000-0100-000057000000}"/>
            </a:ext>
          </a:extLst>
        </xdr:cNvPr>
        <xdr:cNvSpPr txBox="1"/>
      </xdr:nvSpPr>
      <xdr:spPr>
        <a:xfrm>
          <a:off x="5274052" y="907294"/>
          <a:ext cx="16076625" cy="665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000" b="1" baseline="0">
              <a:solidFill>
                <a:srgbClr val="00B050"/>
              </a:solidFill>
              <a:latin typeface="Bahnschrift" panose="020B0502040204020203" pitchFamily="34" charset="0"/>
              <a:ea typeface="Segoe UI Black" panose="020B0A02040204020203" pitchFamily="34" charset="0"/>
            </a:rPr>
            <a:t>Customer Wise  $</a:t>
          </a:r>
          <a:endParaRPr lang="en-US" sz="4000" b="1">
            <a:solidFill>
              <a:srgbClr val="00B050"/>
            </a:solidFill>
            <a:latin typeface="Bahnschrift" panose="020B0502040204020203" pitchFamily="34" charset="0"/>
            <a:ea typeface="Segoe UI Black" panose="020B0A02040204020203" pitchFamily="34" charset="0"/>
          </a:endParaRPr>
        </a:p>
      </xdr:txBody>
    </xdr:sp>
    <xdr:clientData/>
  </xdr:twoCellAnchor>
  <xdr:twoCellAnchor editAs="oneCell">
    <xdr:from>
      <xdr:col>16</xdr:col>
      <xdr:colOff>569850</xdr:colOff>
      <xdr:row>29</xdr:row>
      <xdr:rowOff>56644</xdr:rowOff>
    </xdr:from>
    <xdr:to>
      <xdr:col>18</xdr:col>
      <xdr:colOff>522941</xdr:colOff>
      <xdr:row>33</xdr:row>
      <xdr:rowOff>127655</xdr:rowOff>
    </xdr:to>
    <xdr:pic>
      <xdr:nvPicPr>
        <xdr:cNvPr id="75" name="Picture 74">
          <a:extLst>
            <a:ext uri="{FF2B5EF4-FFF2-40B4-BE49-F238E27FC236}">
              <a16:creationId xmlns:a16="http://schemas.microsoft.com/office/drawing/2014/main" id="{00000000-0008-0000-0100-00004B000000}"/>
            </a:ext>
          </a:extLst>
        </xdr:cNvPr>
        <xdr:cNvPicPr>
          <a:picLocks noChangeAspect="1"/>
        </xdr:cNvPicPr>
      </xdr:nvPicPr>
      <xdr:blipFill>
        <a:blip xmlns:r="http://schemas.openxmlformats.org/officeDocument/2006/relationships" r:embed="rId10"/>
        <a:stretch>
          <a:fillRect/>
        </a:stretch>
      </xdr:blipFill>
      <xdr:spPr>
        <a:xfrm>
          <a:off x="10729850" y="5472820"/>
          <a:ext cx="1223091" cy="818070"/>
        </a:xfrm>
        <a:prstGeom prst="rect">
          <a:avLst/>
        </a:prstGeom>
      </xdr:spPr>
    </xdr:pic>
    <xdr:clientData/>
  </xdr:twoCellAnchor>
  <xdr:twoCellAnchor>
    <xdr:from>
      <xdr:col>3</xdr:col>
      <xdr:colOff>418169</xdr:colOff>
      <xdr:row>34</xdr:row>
      <xdr:rowOff>12762</xdr:rowOff>
    </xdr:from>
    <xdr:to>
      <xdr:col>10</xdr:col>
      <xdr:colOff>65128</xdr:colOff>
      <xdr:row>40</xdr:row>
      <xdr:rowOff>136485</xdr:rowOff>
    </xdr:to>
    <xdr:sp macro="" textlink="">
      <xdr:nvSpPr>
        <xdr:cNvPr id="74" name="Rectangle 73">
          <a:extLst>
            <a:ext uri="{FF2B5EF4-FFF2-40B4-BE49-F238E27FC236}">
              <a16:creationId xmlns:a16="http://schemas.microsoft.com/office/drawing/2014/main" id="{00000000-0008-0000-0100-00004A000000}"/>
            </a:ext>
          </a:extLst>
        </xdr:cNvPr>
        <xdr:cNvSpPr/>
      </xdr:nvSpPr>
      <xdr:spPr>
        <a:xfrm>
          <a:off x="2323169" y="6102249"/>
          <a:ext cx="4091959" cy="1198339"/>
        </a:xfrm>
        <a:prstGeom prst="rect">
          <a:avLst/>
        </a:prstGeom>
        <a:solidFill>
          <a:schemeClr val="accent5">
            <a:lumMod val="60000"/>
            <a:lumOff val="40000"/>
            <a:alpha val="70000"/>
          </a:schemeClr>
        </a:solidFill>
        <a:ln>
          <a:noFill/>
        </a:ln>
        <a:effectLst>
          <a:outerShdw blurRad="457200" dist="215900" dir="2700000" algn="tl" rotWithShape="0">
            <a:prstClr val="black">
              <a:alpha val="5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3</xdr:col>
      <xdr:colOff>410882</xdr:colOff>
      <xdr:row>42</xdr:row>
      <xdr:rowOff>159414</xdr:rowOff>
    </xdr:from>
    <xdr:to>
      <xdr:col>10</xdr:col>
      <xdr:colOff>32564</xdr:colOff>
      <xdr:row>49</xdr:row>
      <xdr:rowOff>96372</xdr:rowOff>
    </xdr:to>
    <xdr:sp macro="" textlink="">
      <xdr:nvSpPr>
        <xdr:cNvPr id="76" name="Rectangle 75">
          <a:extLst>
            <a:ext uri="{FF2B5EF4-FFF2-40B4-BE49-F238E27FC236}">
              <a16:creationId xmlns:a16="http://schemas.microsoft.com/office/drawing/2014/main" id="{00000000-0008-0000-0100-00004C000000}"/>
            </a:ext>
          </a:extLst>
        </xdr:cNvPr>
        <xdr:cNvSpPr/>
      </xdr:nvSpPr>
      <xdr:spPr>
        <a:xfrm>
          <a:off x="2315882" y="7681722"/>
          <a:ext cx="4066682" cy="1190676"/>
        </a:xfrm>
        <a:prstGeom prst="rect">
          <a:avLst/>
        </a:prstGeom>
        <a:solidFill>
          <a:srgbClr val="E288E4">
            <a:alpha val="70000"/>
          </a:srgbClr>
        </a:solidFill>
        <a:ln>
          <a:noFill/>
        </a:ln>
        <a:effectLst>
          <a:outerShdw blurRad="457200" dist="215900" dir="2700000" algn="tl" rotWithShape="0">
            <a:prstClr val="black">
              <a:alpha val="5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3</xdr:col>
      <xdr:colOff>373529</xdr:colOff>
      <xdr:row>52</xdr:row>
      <xdr:rowOff>119303</xdr:rowOff>
    </xdr:from>
    <xdr:to>
      <xdr:col>10</xdr:col>
      <xdr:colOff>32565</xdr:colOff>
      <xdr:row>61</xdr:row>
      <xdr:rowOff>1</xdr:rowOff>
    </xdr:to>
    <xdr:sp macro="" textlink="">
      <xdr:nvSpPr>
        <xdr:cNvPr id="77" name="Rectangle 76">
          <a:extLst>
            <a:ext uri="{FF2B5EF4-FFF2-40B4-BE49-F238E27FC236}">
              <a16:creationId xmlns:a16="http://schemas.microsoft.com/office/drawing/2014/main" id="{00000000-0008-0000-0100-00004D000000}"/>
            </a:ext>
          </a:extLst>
        </xdr:cNvPr>
        <xdr:cNvSpPr/>
      </xdr:nvSpPr>
      <xdr:spPr>
        <a:xfrm>
          <a:off x="2278529" y="9432636"/>
          <a:ext cx="4104036" cy="1492621"/>
        </a:xfrm>
        <a:prstGeom prst="rect">
          <a:avLst/>
        </a:prstGeom>
        <a:solidFill>
          <a:schemeClr val="bg2">
            <a:lumMod val="50000"/>
            <a:alpha val="70000"/>
          </a:schemeClr>
        </a:solidFill>
        <a:ln>
          <a:noFill/>
        </a:ln>
        <a:effectLst>
          <a:outerShdw blurRad="457200" dist="215900" dir="2700000" algn="tl" rotWithShape="0">
            <a:prstClr val="black">
              <a:alpha val="51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xdr:from>
      <xdr:col>4</xdr:col>
      <xdr:colOff>511552</xdr:colOff>
      <xdr:row>33</xdr:row>
      <xdr:rowOff>162174</xdr:rowOff>
    </xdr:from>
    <xdr:to>
      <xdr:col>9</xdr:col>
      <xdr:colOff>237321</xdr:colOff>
      <xdr:row>36</xdr:row>
      <xdr:rowOff>179295</xdr:rowOff>
    </xdr:to>
    <xdr:sp macro="" textlink="">
      <xdr:nvSpPr>
        <xdr:cNvPr id="78" name="TextBox 77">
          <a:extLst>
            <a:ext uri="{FF2B5EF4-FFF2-40B4-BE49-F238E27FC236}">
              <a16:creationId xmlns:a16="http://schemas.microsoft.com/office/drawing/2014/main" id="{00000000-0008-0000-0100-00004E000000}"/>
            </a:ext>
          </a:extLst>
        </xdr:cNvPr>
        <xdr:cNvSpPr txBox="1"/>
      </xdr:nvSpPr>
      <xdr:spPr>
        <a:xfrm>
          <a:off x="3051552" y="6325409"/>
          <a:ext cx="2900769" cy="577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ln>
                <a:noFill/>
              </a:ln>
              <a:solidFill>
                <a:schemeClr val="bg1"/>
              </a:solidFill>
              <a:latin typeface="Bahnschrift" panose="020B0502040204020203" pitchFamily="34" charset="0"/>
              <a:ea typeface="Segoe UI Black" panose="020B0A02040204020203" pitchFamily="34" charset="0"/>
              <a:cs typeface="Segoe UI" panose="020B0502040204020203" pitchFamily="34" charset="0"/>
            </a:rPr>
            <a:t>FACTORY</a:t>
          </a:r>
          <a:r>
            <a:rPr lang="en-US" sz="2800" baseline="0">
              <a:ln>
                <a:noFill/>
              </a:ln>
              <a:solidFill>
                <a:schemeClr val="bg1"/>
              </a:solidFill>
              <a:latin typeface="Bahnschrift" panose="020B0502040204020203" pitchFamily="34" charset="0"/>
              <a:ea typeface="Segoe UI Black" panose="020B0A02040204020203" pitchFamily="34" charset="0"/>
              <a:cs typeface="Segoe UI" panose="020B0502040204020203" pitchFamily="34" charset="0"/>
            </a:rPr>
            <a:t> COST</a:t>
          </a:r>
          <a:endParaRPr lang="en-US" sz="2800">
            <a:ln>
              <a:noFill/>
            </a:ln>
            <a:solidFill>
              <a:schemeClr val="bg1"/>
            </a:solidFill>
            <a:latin typeface="Bahnschrift" panose="020B0502040204020203" pitchFamily="34" charset="0"/>
            <a:ea typeface="Segoe UI Black" panose="020B0A02040204020203" pitchFamily="34" charset="0"/>
            <a:cs typeface="Segoe UI" panose="020B0502040204020203" pitchFamily="34" charset="0"/>
          </a:endParaRPr>
        </a:p>
      </xdr:txBody>
    </xdr:sp>
    <xdr:clientData/>
  </xdr:twoCellAnchor>
  <xdr:twoCellAnchor>
    <xdr:from>
      <xdr:col>3</xdr:col>
      <xdr:colOff>481741</xdr:colOff>
      <xdr:row>33</xdr:row>
      <xdr:rowOff>168639</xdr:rowOff>
    </xdr:from>
    <xdr:to>
      <xdr:col>4</xdr:col>
      <xdr:colOff>379262</xdr:colOff>
      <xdr:row>36</xdr:row>
      <xdr:rowOff>131621</xdr:rowOff>
    </xdr:to>
    <xdr:grpSp>
      <xdr:nvGrpSpPr>
        <xdr:cNvPr id="11" name="Group 10">
          <a:extLst>
            <a:ext uri="{FF2B5EF4-FFF2-40B4-BE49-F238E27FC236}">
              <a16:creationId xmlns:a16="http://schemas.microsoft.com/office/drawing/2014/main" id="{00000000-0008-0000-0100-00000B000000}"/>
            </a:ext>
          </a:extLst>
        </xdr:cNvPr>
        <xdr:cNvGrpSpPr/>
      </xdr:nvGrpSpPr>
      <xdr:grpSpPr>
        <a:xfrm>
          <a:off x="2386741" y="6331874"/>
          <a:ext cx="532521" cy="523276"/>
          <a:chOff x="2405058" y="6213351"/>
          <a:chExt cx="538627" cy="512501"/>
        </a:xfrm>
      </xdr:grpSpPr>
      <xdr:sp macro="" textlink="">
        <xdr:nvSpPr>
          <xdr:cNvPr id="80" name="Oval 79">
            <a:extLst>
              <a:ext uri="{FF2B5EF4-FFF2-40B4-BE49-F238E27FC236}">
                <a16:creationId xmlns:a16="http://schemas.microsoft.com/office/drawing/2014/main" id="{00000000-0008-0000-0100-000050000000}"/>
              </a:ext>
            </a:extLst>
          </xdr:cNvPr>
          <xdr:cNvSpPr/>
        </xdr:nvSpPr>
        <xdr:spPr>
          <a:xfrm>
            <a:off x="2405058" y="6258964"/>
            <a:ext cx="538627" cy="466888"/>
          </a:xfrm>
          <a:prstGeom prst="ellipse">
            <a:avLst/>
          </a:prstGeom>
          <a:solidFill>
            <a:srgbClr val="FC4A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800">
              <a:latin typeface="Bahnschrift" panose="020B0502040204020203" pitchFamily="34" charset="0"/>
            </a:endParaRPr>
          </a:p>
        </xdr:txBody>
      </xdr:sp>
      <xdr:sp macro="" textlink="">
        <xdr:nvSpPr>
          <xdr:cNvPr id="81" name="TextBox 80">
            <a:extLst>
              <a:ext uri="{FF2B5EF4-FFF2-40B4-BE49-F238E27FC236}">
                <a16:creationId xmlns:a16="http://schemas.microsoft.com/office/drawing/2014/main" id="{00000000-0008-0000-0100-000051000000}"/>
              </a:ext>
            </a:extLst>
          </xdr:cNvPr>
          <xdr:cNvSpPr txBox="1"/>
        </xdr:nvSpPr>
        <xdr:spPr>
          <a:xfrm>
            <a:off x="2473657" y="6213351"/>
            <a:ext cx="460292" cy="419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latin typeface="Arial" panose="020B0604020202020204" pitchFamily="34" charset="0"/>
                <a:ea typeface="Segoe UI Black" panose="020B0A02040204020203" pitchFamily="34" charset="0"/>
                <a:cs typeface="Arial" panose="020B0604020202020204" pitchFamily="34" charset="0"/>
              </a:rPr>
              <a:t>$</a:t>
            </a:r>
          </a:p>
        </xdr:txBody>
      </xdr:sp>
    </xdr:grpSp>
    <xdr:clientData/>
  </xdr:twoCellAnchor>
  <xdr:twoCellAnchor>
    <xdr:from>
      <xdr:col>3</xdr:col>
      <xdr:colOff>465835</xdr:colOff>
      <xdr:row>42</xdr:row>
      <xdr:rowOff>132005</xdr:rowOff>
    </xdr:from>
    <xdr:to>
      <xdr:col>4</xdr:col>
      <xdr:colOff>363356</xdr:colOff>
      <xdr:row>45</xdr:row>
      <xdr:rowOff>94987</xdr:rowOff>
    </xdr:to>
    <xdr:grpSp>
      <xdr:nvGrpSpPr>
        <xdr:cNvPr id="83" name="Group 82">
          <a:extLst>
            <a:ext uri="{FF2B5EF4-FFF2-40B4-BE49-F238E27FC236}">
              <a16:creationId xmlns:a16="http://schemas.microsoft.com/office/drawing/2014/main" id="{00000000-0008-0000-0100-000053000000}"/>
            </a:ext>
          </a:extLst>
        </xdr:cNvPr>
        <xdr:cNvGrpSpPr/>
      </xdr:nvGrpSpPr>
      <xdr:grpSpPr>
        <a:xfrm>
          <a:off x="2370835" y="7976123"/>
          <a:ext cx="532521" cy="523276"/>
          <a:chOff x="2405058" y="6213351"/>
          <a:chExt cx="538627" cy="512501"/>
        </a:xfrm>
      </xdr:grpSpPr>
      <xdr:sp macro="" textlink="">
        <xdr:nvSpPr>
          <xdr:cNvPr id="88" name="Oval 87">
            <a:extLst>
              <a:ext uri="{FF2B5EF4-FFF2-40B4-BE49-F238E27FC236}">
                <a16:creationId xmlns:a16="http://schemas.microsoft.com/office/drawing/2014/main" id="{00000000-0008-0000-0100-000058000000}"/>
              </a:ext>
            </a:extLst>
          </xdr:cNvPr>
          <xdr:cNvSpPr/>
        </xdr:nvSpPr>
        <xdr:spPr>
          <a:xfrm>
            <a:off x="2405058" y="6258964"/>
            <a:ext cx="538627" cy="466888"/>
          </a:xfrm>
          <a:prstGeom prst="ellipse">
            <a:avLst/>
          </a:prstGeom>
          <a:solidFill>
            <a:srgbClr val="FC4A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800">
              <a:latin typeface="Bahnschrift" panose="020B0502040204020203" pitchFamily="34" charset="0"/>
            </a:endParaRPr>
          </a:p>
        </xdr:txBody>
      </xdr:sp>
      <xdr:sp macro="" textlink="">
        <xdr:nvSpPr>
          <xdr:cNvPr id="89" name="TextBox 88">
            <a:extLst>
              <a:ext uri="{FF2B5EF4-FFF2-40B4-BE49-F238E27FC236}">
                <a16:creationId xmlns:a16="http://schemas.microsoft.com/office/drawing/2014/main" id="{00000000-0008-0000-0100-000059000000}"/>
              </a:ext>
            </a:extLst>
          </xdr:cNvPr>
          <xdr:cNvSpPr txBox="1"/>
        </xdr:nvSpPr>
        <xdr:spPr>
          <a:xfrm>
            <a:off x="2473657" y="6213351"/>
            <a:ext cx="460292" cy="419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latin typeface="Arial" panose="020B0604020202020204" pitchFamily="34" charset="0"/>
                <a:ea typeface="Segoe UI Black" panose="020B0A02040204020203" pitchFamily="34" charset="0"/>
                <a:cs typeface="Arial" panose="020B0604020202020204" pitchFamily="34" charset="0"/>
              </a:rPr>
              <a:t>$</a:t>
            </a:r>
          </a:p>
        </xdr:txBody>
      </xdr:sp>
    </xdr:grpSp>
    <xdr:clientData/>
  </xdr:twoCellAnchor>
  <xdr:twoCellAnchor>
    <xdr:from>
      <xdr:col>3</xdr:col>
      <xdr:colOff>559690</xdr:colOff>
      <xdr:row>53</xdr:row>
      <xdr:rowOff>6105</xdr:rowOff>
    </xdr:from>
    <xdr:to>
      <xdr:col>4</xdr:col>
      <xdr:colOff>457211</xdr:colOff>
      <xdr:row>55</xdr:row>
      <xdr:rowOff>158236</xdr:rowOff>
    </xdr:to>
    <xdr:grpSp>
      <xdr:nvGrpSpPr>
        <xdr:cNvPr id="90" name="Group 89">
          <a:extLst>
            <a:ext uri="{FF2B5EF4-FFF2-40B4-BE49-F238E27FC236}">
              <a16:creationId xmlns:a16="http://schemas.microsoft.com/office/drawing/2014/main" id="{00000000-0008-0000-0100-00005A000000}"/>
            </a:ext>
          </a:extLst>
        </xdr:cNvPr>
        <xdr:cNvGrpSpPr/>
      </xdr:nvGrpSpPr>
      <xdr:grpSpPr>
        <a:xfrm>
          <a:off x="2464690" y="9904634"/>
          <a:ext cx="532521" cy="525661"/>
          <a:chOff x="2405058" y="6213351"/>
          <a:chExt cx="538627" cy="512501"/>
        </a:xfrm>
      </xdr:grpSpPr>
      <xdr:sp macro="" textlink="">
        <xdr:nvSpPr>
          <xdr:cNvPr id="91" name="Oval 90">
            <a:extLst>
              <a:ext uri="{FF2B5EF4-FFF2-40B4-BE49-F238E27FC236}">
                <a16:creationId xmlns:a16="http://schemas.microsoft.com/office/drawing/2014/main" id="{00000000-0008-0000-0100-00005B000000}"/>
              </a:ext>
            </a:extLst>
          </xdr:cNvPr>
          <xdr:cNvSpPr/>
        </xdr:nvSpPr>
        <xdr:spPr>
          <a:xfrm>
            <a:off x="2405058" y="6258964"/>
            <a:ext cx="538627" cy="466888"/>
          </a:xfrm>
          <a:prstGeom prst="ellipse">
            <a:avLst/>
          </a:prstGeom>
          <a:solidFill>
            <a:srgbClr val="FC4A3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800">
              <a:latin typeface="Bahnschrift" panose="020B0502040204020203" pitchFamily="34" charset="0"/>
            </a:endParaRPr>
          </a:p>
        </xdr:txBody>
      </xdr:sp>
      <xdr:sp macro="" textlink="">
        <xdr:nvSpPr>
          <xdr:cNvPr id="92" name="TextBox 91">
            <a:extLst>
              <a:ext uri="{FF2B5EF4-FFF2-40B4-BE49-F238E27FC236}">
                <a16:creationId xmlns:a16="http://schemas.microsoft.com/office/drawing/2014/main" id="{00000000-0008-0000-0100-00005C000000}"/>
              </a:ext>
            </a:extLst>
          </xdr:cNvPr>
          <xdr:cNvSpPr txBox="1"/>
        </xdr:nvSpPr>
        <xdr:spPr>
          <a:xfrm>
            <a:off x="2473657" y="6213351"/>
            <a:ext cx="460292" cy="419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1"/>
                </a:solidFill>
                <a:latin typeface="Arial" panose="020B0604020202020204" pitchFamily="34" charset="0"/>
                <a:ea typeface="Segoe UI Black" panose="020B0A02040204020203" pitchFamily="34" charset="0"/>
                <a:cs typeface="Arial" panose="020B0604020202020204" pitchFamily="34" charset="0"/>
              </a:rPr>
              <a:t>$</a:t>
            </a:r>
          </a:p>
        </xdr:txBody>
      </xdr:sp>
    </xdr:grpSp>
    <xdr:clientData/>
  </xdr:twoCellAnchor>
  <xdr:twoCellAnchor>
    <xdr:from>
      <xdr:col>4</xdr:col>
      <xdr:colOff>410882</xdr:colOff>
      <xdr:row>42</xdr:row>
      <xdr:rowOff>99204</xdr:rowOff>
    </xdr:from>
    <xdr:to>
      <xdr:col>9</xdr:col>
      <xdr:colOff>136651</xdr:colOff>
      <xdr:row>45</xdr:row>
      <xdr:rowOff>116325</xdr:rowOff>
    </xdr:to>
    <xdr:sp macro="" textlink="">
      <xdr:nvSpPr>
        <xdr:cNvPr id="96" name="TextBox 95">
          <a:extLst>
            <a:ext uri="{FF2B5EF4-FFF2-40B4-BE49-F238E27FC236}">
              <a16:creationId xmlns:a16="http://schemas.microsoft.com/office/drawing/2014/main" id="{00000000-0008-0000-0100-000060000000}"/>
            </a:ext>
          </a:extLst>
        </xdr:cNvPr>
        <xdr:cNvSpPr txBox="1"/>
      </xdr:nvSpPr>
      <xdr:spPr>
        <a:xfrm>
          <a:off x="2988792" y="7662338"/>
          <a:ext cx="2948158" cy="557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ln>
                <a:noFill/>
              </a:ln>
              <a:solidFill>
                <a:schemeClr val="bg1"/>
              </a:solidFill>
              <a:latin typeface="Bahnschrift" panose="020B0502040204020203" pitchFamily="34" charset="0"/>
              <a:ea typeface="Segoe UI Black" panose="020B0A02040204020203" pitchFamily="34" charset="0"/>
              <a:cs typeface="Segoe UI" panose="020B0502040204020203" pitchFamily="34" charset="0"/>
            </a:rPr>
            <a:t>IMPORT</a:t>
          </a:r>
          <a:r>
            <a:rPr lang="en-US" sz="2800" baseline="0">
              <a:ln>
                <a:noFill/>
              </a:ln>
              <a:solidFill>
                <a:schemeClr val="bg1"/>
              </a:solidFill>
              <a:latin typeface="Bahnschrift" panose="020B0502040204020203" pitchFamily="34" charset="0"/>
              <a:ea typeface="Segoe UI Black" panose="020B0A02040204020203" pitchFamily="34" charset="0"/>
              <a:cs typeface="Segoe UI" panose="020B0502040204020203" pitchFamily="34" charset="0"/>
            </a:rPr>
            <a:t> COST</a:t>
          </a:r>
          <a:endParaRPr lang="en-US" sz="2800">
            <a:ln>
              <a:noFill/>
            </a:ln>
            <a:solidFill>
              <a:schemeClr val="bg1"/>
            </a:solidFill>
            <a:latin typeface="Bahnschrift" panose="020B0502040204020203" pitchFamily="34" charset="0"/>
            <a:ea typeface="Segoe UI Black" panose="020B0A02040204020203" pitchFamily="34" charset="0"/>
            <a:cs typeface="Segoe UI" panose="020B0502040204020203" pitchFamily="34" charset="0"/>
          </a:endParaRPr>
        </a:p>
      </xdr:txBody>
    </xdr:sp>
    <xdr:clientData/>
  </xdr:twoCellAnchor>
  <xdr:twoCellAnchor>
    <xdr:from>
      <xdr:col>3</xdr:col>
      <xdr:colOff>553935</xdr:colOff>
      <xdr:row>52</xdr:row>
      <xdr:rowOff>15249</xdr:rowOff>
    </xdr:from>
    <xdr:to>
      <xdr:col>9</xdr:col>
      <xdr:colOff>594468</xdr:colOff>
      <xdr:row>57</xdr:row>
      <xdr:rowOff>76022</xdr:rowOff>
    </xdr:to>
    <xdr:sp macro="" textlink="">
      <xdr:nvSpPr>
        <xdr:cNvPr id="97" name="TextBox 96">
          <a:extLst>
            <a:ext uri="{FF2B5EF4-FFF2-40B4-BE49-F238E27FC236}">
              <a16:creationId xmlns:a16="http://schemas.microsoft.com/office/drawing/2014/main" id="{00000000-0008-0000-0100-000061000000}"/>
            </a:ext>
          </a:extLst>
        </xdr:cNvPr>
        <xdr:cNvSpPr txBox="1"/>
      </xdr:nvSpPr>
      <xdr:spPr>
        <a:xfrm>
          <a:off x="2458935" y="9850994"/>
          <a:ext cx="3850533" cy="1006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a:ln>
                <a:noFill/>
              </a:ln>
              <a:solidFill>
                <a:schemeClr val="bg1"/>
              </a:solidFill>
              <a:latin typeface="Bahnschrift" panose="020B0502040204020203" pitchFamily="34" charset="0"/>
              <a:ea typeface="Segoe UI Black" panose="020B0A02040204020203" pitchFamily="34" charset="0"/>
              <a:cs typeface="Segoe UI" panose="020B0502040204020203" pitchFamily="34" charset="0"/>
            </a:rPr>
            <a:t>SUPPORT</a:t>
          </a:r>
          <a:r>
            <a:rPr lang="en-US" sz="2800" baseline="0">
              <a:ln>
                <a:noFill/>
              </a:ln>
              <a:solidFill>
                <a:schemeClr val="bg1"/>
              </a:solidFill>
              <a:latin typeface="Bahnschrift" panose="020B0502040204020203" pitchFamily="34" charset="0"/>
              <a:ea typeface="Segoe UI Black" panose="020B0A02040204020203" pitchFamily="34" charset="0"/>
              <a:cs typeface="Segoe UI" panose="020B0502040204020203" pitchFamily="34" charset="0"/>
            </a:rPr>
            <a:t> &amp; MARKETING</a:t>
          </a:r>
          <a:endParaRPr lang="en-US" sz="2800">
            <a:ln>
              <a:noFill/>
            </a:ln>
            <a:solidFill>
              <a:schemeClr val="bg1"/>
            </a:solidFill>
            <a:latin typeface="Bahnschrift" panose="020B0502040204020203" pitchFamily="34" charset="0"/>
            <a:ea typeface="Segoe UI Black" panose="020B0A02040204020203" pitchFamily="34" charset="0"/>
            <a:cs typeface="Segoe UI" panose="020B0502040204020203" pitchFamily="34" charset="0"/>
          </a:endParaRPr>
        </a:p>
      </xdr:txBody>
    </xdr:sp>
    <xdr:clientData/>
  </xdr:twoCellAnchor>
  <xdr:twoCellAnchor>
    <xdr:from>
      <xdr:col>4</xdr:col>
      <xdr:colOff>188488</xdr:colOff>
      <xdr:row>37</xdr:row>
      <xdr:rowOff>80315</xdr:rowOff>
    </xdr:from>
    <xdr:to>
      <xdr:col>9</xdr:col>
      <xdr:colOff>549389</xdr:colOff>
      <xdr:row>40</xdr:row>
      <xdr:rowOff>22000</xdr:rowOff>
    </xdr:to>
    <xdr:sp macro="" textlink="'Overall Sales'!L2">
      <xdr:nvSpPr>
        <xdr:cNvPr id="98" name="TextBox 97">
          <a:extLst>
            <a:ext uri="{FF2B5EF4-FFF2-40B4-BE49-F238E27FC236}">
              <a16:creationId xmlns:a16="http://schemas.microsoft.com/office/drawing/2014/main" id="{00000000-0008-0000-0100-000062000000}"/>
            </a:ext>
          </a:extLst>
        </xdr:cNvPr>
        <xdr:cNvSpPr txBox="1"/>
      </xdr:nvSpPr>
      <xdr:spPr>
        <a:xfrm>
          <a:off x="2728488" y="7078826"/>
          <a:ext cx="3535901" cy="509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8B5AA0-B468-4F83-B2D4-F872585736EB}" type="TxLink">
            <a:rPr lang="en-US" sz="3000" b="1" i="0" u="none" strike="noStrike">
              <a:solidFill>
                <a:srgbClr val="000000"/>
              </a:solidFill>
              <a:latin typeface="Bahnschrift" panose="020B0502040204020203" pitchFamily="34" charset="0"/>
              <a:ea typeface="Segoe UI Black" panose="020B0A02040204020203" pitchFamily="34" charset="0"/>
              <a:cs typeface="Arial"/>
            </a:rPr>
            <a:pPr algn="ctr"/>
            <a:t> $(278,845)</a:t>
          </a:fld>
          <a:endParaRPr lang="en-US" sz="3000" b="1">
            <a:solidFill>
              <a:schemeClr val="bg1"/>
            </a:solidFill>
            <a:latin typeface="Bahnschrift" panose="020B0502040204020203" pitchFamily="34" charset="0"/>
            <a:ea typeface="Segoe UI Black" panose="020B0A02040204020203" pitchFamily="34" charset="0"/>
            <a:cs typeface="Segoe UI" panose="020B0502040204020203" pitchFamily="34" charset="0"/>
          </a:endParaRPr>
        </a:p>
      </xdr:txBody>
    </xdr:sp>
    <xdr:clientData/>
  </xdr:twoCellAnchor>
  <xdr:twoCellAnchor>
    <xdr:from>
      <xdr:col>4</xdr:col>
      <xdr:colOff>113648</xdr:colOff>
      <xdr:row>46</xdr:row>
      <xdr:rowOff>32255</xdr:rowOff>
    </xdr:from>
    <xdr:to>
      <xdr:col>9</xdr:col>
      <xdr:colOff>474549</xdr:colOff>
      <xdr:row>48</xdr:row>
      <xdr:rowOff>163088</xdr:rowOff>
    </xdr:to>
    <xdr:sp macro="" textlink="'Overall Sales'!I2">
      <xdr:nvSpPr>
        <xdr:cNvPr id="99" name="TextBox 98">
          <a:extLst>
            <a:ext uri="{FF2B5EF4-FFF2-40B4-BE49-F238E27FC236}">
              <a16:creationId xmlns:a16="http://schemas.microsoft.com/office/drawing/2014/main" id="{00000000-0008-0000-0100-000063000000}"/>
            </a:ext>
          </a:extLst>
        </xdr:cNvPr>
        <xdr:cNvSpPr txBox="1"/>
      </xdr:nvSpPr>
      <xdr:spPr>
        <a:xfrm>
          <a:off x="2653648" y="8733106"/>
          <a:ext cx="3535901" cy="509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EE4BC1-C1D4-4E8C-BBBE-4EFC57B9A432}" type="TxLink">
            <a:rPr lang="en-US" sz="3000" b="1" i="0" u="none" strike="noStrike">
              <a:solidFill>
                <a:srgbClr val="000000"/>
              </a:solidFill>
              <a:latin typeface="Bahnschrift" panose="020B0502040204020203" pitchFamily="34" charset="0"/>
              <a:ea typeface="Segoe UI Black" panose="020B0A02040204020203" pitchFamily="34" charset="0"/>
              <a:cs typeface="Arial"/>
            </a:rPr>
            <a:pPr algn="ctr"/>
            <a:t> $(48,329)</a:t>
          </a:fld>
          <a:endParaRPr lang="en-US" sz="3000" b="1">
            <a:solidFill>
              <a:schemeClr val="bg1"/>
            </a:solidFill>
            <a:latin typeface="Bahnschrift" panose="020B0502040204020203" pitchFamily="34" charset="0"/>
            <a:ea typeface="Segoe UI Black" panose="020B0A02040204020203" pitchFamily="34" charset="0"/>
            <a:cs typeface="Segoe UI" panose="020B0502040204020203" pitchFamily="34" charset="0"/>
          </a:endParaRPr>
        </a:p>
      </xdr:txBody>
    </xdr:sp>
    <xdr:clientData/>
  </xdr:twoCellAnchor>
  <xdr:twoCellAnchor>
    <xdr:from>
      <xdr:col>4</xdr:col>
      <xdr:colOff>50686</xdr:colOff>
      <xdr:row>57</xdr:row>
      <xdr:rowOff>160844</xdr:rowOff>
    </xdr:from>
    <xdr:to>
      <xdr:col>9</xdr:col>
      <xdr:colOff>411587</xdr:colOff>
      <xdr:row>60</xdr:row>
      <xdr:rowOff>102528</xdr:rowOff>
    </xdr:to>
    <xdr:sp macro="" textlink="'Overall Sales'!P2">
      <xdr:nvSpPr>
        <xdr:cNvPr id="100" name="TextBox 99">
          <a:extLst>
            <a:ext uri="{FF2B5EF4-FFF2-40B4-BE49-F238E27FC236}">
              <a16:creationId xmlns:a16="http://schemas.microsoft.com/office/drawing/2014/main" id="{00000000-0008-0000-0100-000064000000}"/>
            </a:ext>
          </a:extLst>
        </xdr:cNvPr>
        <xdr:cNvSpPr txBox="1"/>
      </xdr:nvSpPr>
      <xdr:spPr>
        <a:xfrm>
          <a:off x="2590686" y="10942333"/>
          <a:ext cx="3535901" cy="5091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4A8955-7779-4914-8B17-B773ECFF7853}" type="TxLink">
            <a:rPr lang="en-US" sz="3000" b="1" i="0" u="none" strike="noStrike">
              <a:solidFill>
                <a:srgbClr val="000000"/>
              </a:solidFill>
              <a:latin typeface="Bahnschrift" panose="020B0502040204020203" pitchFamily="34" charset="0"/>
              <a:ea typeface="Segoe UI Black" panose="020B0A02040204020203" pitchFamily="34" charset="0"/>
              <a:cs typeface="Arial"/>
            </a:rPr>
            <a:pPr algn="ctr"/>
            <a:t> $(137,559)</a:t>
          </a:fld>
          <a:endParaRPr lang="en-US" sz="3000" b="1">
            <a:solidFill>
              <a:schemeClr val="bg1"/>
            </a:solidFill>
            <a:latin typeface="Bahnschrift" panose="020B0502040204020203" pitchFamily="34" charset="0"/>
            <a:ea typeface="Segoe UI Black" panose="020B0A02040204020203" pitchFamily="34" charset="0"/>
            <a:cs typeface="Segoe UI" panose="020B0502040204020203" pitchFamily="34" charset="0"/>
          </a:endParaRPr>
        </a:p>
      </xdr:txBody>
    </xdr:sp>
    <xdr:clientData/>
  </xdr:twoCellAnchor>
</xdr:wsDr>
</file>

<file path=xl/drawings/drawing6.xml><?xml version="1.0" encoding="utf-8"?>
<c:userShapes xmlns:c="http://schemas.openxmlformats.org/drawingml/2006/chart">
  <cdr:relSizeAnchor xmlns:cdr="http://schemas.openxmlformats.org/drawingml/2006/chartDrawing">
    <cdr:from>
      <cdr:x>0.35385</cdr:x>
      <cdr:y>0.40931</cdr:y>
    </cdr:from>
    <cdr:to>
      <cdr:x>0.64841</cdr:x>
      <cdr:y>0.61709</cdr:y>
    </cdr:to>
    <cdr:sp macro="" textlink="'Overall Sales'!$AH$2:$AI$2">
      <cdr:nvSpPr>
        <cdr:cNvPr id="2" name="TextBox 1"/>
        <cdr:cNvSpPr txBox="1"/>
      </cdr:nvSpPr>
      <cdr:spPr>
        <a:xfrm xmlns:a="http://schemas.openxmlformats.org/drawingml/2006/main">
          <a:off x="953519" y="852499"/>
          <a:ext cx="793750" cy="432766"/>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rtlCol="0" anchor="ctr"/>
        <a:lstStyle xmlns:a="http://schemas.openxmlformats.org/drawingml/2006/main"/>
        <a:p xmlns:a="http://schemas.openxmlformats.org/drawingml/2006/main">
          <a:pPr algn="ctr"/>
          <a:fld id="{D8CBA3FF-C871-4E4F-9B42-6150A3346E74}" type="TxLink">
            <a:rPr lang="en-US" sz="2300" b="1" i="0" u="none" strike="noStrike">
              <a:solidFill>
                <a:srgbClr val="FF0000"/>
              </a:solidFill>
              <a:latin typeface="Bahnschrift" panose="020B0502040204020203" pitchFamily="34" charset="0"/>
              <a:cs typeface="Arial"/>
            </a:rPr>
            <a:pPr algn="ctr"/>
            <a:t>90%</a:t>
          </a:fld>
          <a:endParaRPr lang="en-GB" sz="2300" b="1">
            <a:solidFill>
              <a:srgbClr val="FF0000"/>
            </a:solidFill>
            <a:latin typeface="Bahnschrift" panose="020B0502040204020203" pitchFamily="34" charset="0"/>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0.4156</cdr:x>
      <cdr:y>0.46083</cdr:y>
    </cdr:from>
    <cdr:to>
      <cdr:x>0.57799</cdr:x>
      <cdr:y>0.62108</cdr:y>
    </cdr:to>
    <cdr:sp macro="" textlink="">
      <cdr:nvSpPr>
        <cdr:cNvPr id="2" name="TextBox 1"/>
        <cdr:cNvSpPr txBox="1"/>
      </cdr:nvSpPr>
      <cdr:spPr>
        <a:xfrm xmlns:a="http://schemas.openxmlformats.org/drawingml/2006/main">
          <a:off x="1900115" y="1264139"/>
          <a:ext cx="742461" cy="43961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0.44765</cdr:x>
      <cdr:y>0.37892</cdr:y>
    </cdr:from>
    <cdr:to>
      <cdr:x>0.58654</cdr:x>
      <cdr:y>0.55698</cdr:y>
    </cdr:to>
    <cdr:sp macro="" textlink="">
      <cdr:nvSpPr>
        <cdr:cNvPr id="3" name="TextBox 2"/>
        <cdr:cNvSpPr txBox="1"/>
      </cdr:nvSpPr>
      <cdr:spPr>
        <a:xfrm xmlns:a="http://schemas.openxmlformats.org/drawingml/2006/main">
          <a:off x="2046653" y="1039447"/>
          <a:ext cx="635000" cy="48846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0.391</cdr:x>
      <cdr:y>0.39939</cdr:y>
    </cdr:from>
    <cdr:to>
      <cdr:x>0.63197</cdr:x>
      <cdr:y>0.58709</cdr:y>
    </cdr:to>
    <cdr:sp macro="" textlink="'Overall Sales'!$AL$2:$AM$2">
      <cdr:nvSpPr>
        <cdr:cNvPr id="4" name="TextBox 3"/>
        <cdr:cNvSpPr txBox="1"/>
      </cdr:nvSpPr>
      <cdr:spPr>
        <a:xfrm xmlns:a="http://schemas.openxmlformats.org/drawingml/2006/main">
          <a:off x="1260529" y="895003"/>
          <a:ext cx="776845" cy="420603"/>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A7A72F34-86D7-4D31-8E18-D49D9782698E}" type="TxLink">
            <a:rPr lang="en-US" sz="2300" b="1" i="0" u="none" strike="noStrike">
              <a:solidFill>
                <a:srgbClr val="FF0000"/>
              </a:solidFill>
              <a:latin typeface="Bahnschrift" panose="020B0502040204020203" pitchFamily="34" charset="0"/>
              <a:cs typeface="Arial"/>
            </a:rPr>
            <a:pPr algn="ctr"/>
            <a:t>0%</a:t>
          </a:fld>
          <a:endParaRPr lang="en-GB" sz="2300" b="1">
            <a:solidFill>
              <a:srgbClr val="FF0000"/>
            </a:solidFill>
            <a:latin typeface="Bahnschrift" panose="020B0502040204020203"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0.4156</cdr:x>
      <cdr:y>0.39316</cdr:y>
    </cdr:from>
    <cdr:to>
      <cdr:x>0.56731</cdr:x>
      <cdr:y>0.59615</cdr:y>
    </cdr:to>
    <cdr:sp macro="" textlink="">
      <cdr:nvSpPr>
        <cdr:cNvPr id="2" name="TextBox 1"/>
        <cdr:cNvSpPr txBox="1"/>
      </cdr:nvSpPr>
      <cdr:spPr>
        <a:xfrm xmlns:a="http://schemas.openxmlformats.org/drawingml/2006/main">
          <a:off x="1900117" y="1078522"/>
          <a:ext cx="693616" cy="55684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0.42011</cdr:x>
      <cdr:y>0.41439</cdr:y>
    </cdr:from>
    <cdr:to>
      <cdr:x>0.60927</cdr:x>
      <cdr:y>0.5883</cdr:y>
    </cdr:to>
    <cdr:sp macro="" textlink="'Overall Sales'!$AN$2:$AO$2">
      <cdr:nvSpPr>
        <cdr:cNvPr id="3" name="TextBox 2"/>
        <cdr:cNvSpPr txBox="1"/>
      </cdr:nvSpPr>
      <cdr:spPr>
        <a:xfrm xmlns:a="http://schemas.openxmlformats.org/drawingml/2006/main">
          <a:off x="1385137" y="900373"/>
          <a:ext cx="623703" cy="37785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4C43CB55-D180-4206-A910-59235518BCEE}" type="TxLink">
            <a:rPr lang="en-US" sz="2300" b="1" i="0" u="none" strike="noStrike">
              <a:solidFill>
                <a:srgbClr val="FF0000"/>
              </a:solidFill>
              <a:latin typeface="Bahnschrift" panose="020B0502040204020203" pitchFamily="34" charset="0"/>
              <a:cs typeface="Arial"/>
            </a:rPr>
            <a:pPr/>
            <a:t>0%</a:t>
          </a:fld>
          <a:endParaRPr lang="en-GB" sz="2300" b="1">
            <a:solidFill>
              <a:srgbClr val="FF0000"/>
            </a:solidFill>
            <a:latin typeface="Bahnschrift" panose="020B0502040204020203" pitchFamily="34" charset="0"/>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0.36199</cdr:x>
      <cdr:y>0.40965</cdr:y>
    </cdr:from>
    <cdr:to>
      <cdr:x>0.65611</cdr:x>
      <cdr:y>0.5868</cdr:y>
    </cdr:to>
    <cdr:sp macro="" textlink="'Overall Sales'!$AP$2:$AQ$2">
      <cdr:nvSpPr>
        <cdr:cNvPr id="2" name="TextBox 1"/>
        <cdr:cNvSpPr txBox="1"/>
      </cdr:nvSpPr>
      <cdr:spPr>
        <a:xfrm xmlns:a="http://schemas.openxmlformats.org/drawingml/2006/main">
          <a:off x="976923" y="903653"/>
          <a:ext cx="793750" cy="390769"/>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A288F38B-14E4-4F57-8E63-7F5093F15743}" type="TxLink">
            <a:rPr lang="en-US" sz="2300" b="1" i="0" u="none" strike="noStrike">
              <a:solidFill>
                <a:srgbClr val="FF0000"/>
              </a:solidFill>
              <a:latin typeface="Bahnschrift" panose="020B0502040204020203" pitchFamily="34" charset="0"/>
              <a:cs typeface="Arial"/>
            </a:rPr>
            <a:pPr algn="ctr"/>
            <a:t>0%</a:t>
          </a:fld>
          <a:endParaRPr lang="en-GB" sz="2300" b="1">
            <a:solidFill>
              <a:srgbClr val="FF0000"/>
            </a:solidFill>
            <a:latin typeface="Bahnschrift" panose="020B0502040204020203" pitchFamily="34"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 Karanja" refreshedDate="45183.720125115738" createdVersion="6" refreshedVersion="6" minRefreshableVersion="3" recordCount="16" xr:uid="{00000000-000A-0000-FFFF-FFFFCA020000}">
  <cacheSource type="worksheet">
    <worksheetSource name="Table1"/>
  </cacheSource>
  <cacheFields count="45">
    <cacheField name="Plant" numFmtId="0">
      <sharedItems/>
    </cacheField>
    <cacheField name="Year" numFmtId="0">
      <sharedItems/>
    </cacheField>
    <cacheField name="Quarter" numFmtId="0">
      <sharedItems/>
    </cacheField>
    <cacheField name="Month" numFmtId="0">
      <sharedItems count="12">
        <s v="Apr"/>
        <s v="May "/>
        <s v="Jun"/>
        <s v="Jul"/>
        <s v="Aug"/>
        <s v="Sep"/>
        <s v="Oct"/>
        <s v="Nov"/>
        <s v="Dec"/>
        <s v="Jan"/>
        <s v="Feb"/>
        <s v="Mar"/>
      </sharedItems>
    </cacheField>
    <cacheField name="Locked Sales" numFmtId="164">
      <sharedItems containsString="0" containsBlank="1" containsNumber="1" containsInteger="1" minValue="2489965" maxValue="2662502"/>
    </cacheField>
    <cacheField name="Sale" numFmtId="164">
      <sharedItems containsString="0" containsBlank="1" containsNumber="1" containsInteger="1" minValue="769213" maxValue="6231829" count="16">
        <n v="2502362"/>
        <n v="2564871"/>
        <n v="5840790"/>
        <n v="3799092"/>
        <n v="2178543"/>
        <n v="6231829"/>
        <n v="3967458"/>
        <n v="4828300"/>
        <n v="4294604"/>
        <n v="2498325"/>
        <n v="2956643"/>
        <n v="1809830"/>
        <n v="769213"/>
        <n v="2582349"/>
        <n v="3540470"/>
        <m/>
      </sharedItems>
    </cacheField>
    <cacheField name="RMC" numFmtId="164">
      <sharedItems containsString="0" containsBlank="1" containsNumber="1" containsInteger="1" minValue="472209" maxValue="3776622"/>
    </cacheField>
    <cacheField name="Inventory Provision" numFmtId="38">
      <sharedItems containsString="0" containsBlank="1" containsNumber="1" containsInteger="1" minValue="-93422" maxValue="90329"/>
    </cacheField>
    <cacheField name="Import Cost" numFmtId="164">
      <sharedItems containsString="0" containsBlank="1" containsNumber="1" containsInteger="1" minValue="37174" maxValue="459727"/>
    </cacheField>
    <cacheField name="Earnings" numFmtId="164">
      <sharedItems containsString="0" containsBlank="1" containsNumber="1" containsInteger="1" minValue="181261" maxValue="2689918"/>
    </cacheField>
    <cacheField name="Earning %" numFmtId="9">
      <sharedItems containsString="0" containsBlank="1" containsNumber="1" minValue="0.23564474339357239" maxValue="0.46054009817165142"/>
    </cacheField>
    <cacheField name="Factory Cost" numFmtId="164">
      <sharedItems containsString="0" containsBlank="1" containsNumber="1" containsInteger="1" minValue="179535" maxValue="1404702"/>
    </cacheField>
    <cacheField name="Absorption" numFmtId="38">
      <sharedItems containsString="0" containsBlank="1" containsNumber="1" containsInteger="1" minValue="0" maxValue="10669"/>
    </cacheField>
    <cacheField name="Gross Profit" numFmtId="164">
      <sharedItems containsString="0" containsBlank="1" containsNumber="1" containsInteger="1" minValue="1726" maxValue="1285173"/>
    </cacheField>
    <cacheField name="GP%" numFmtId="9">
      <sharedItems containsString="0" containsBlank="1" containsNumber="1" minValue="2.2438518329773419E-3" maxValue="0.22003410497552556"/>
    </cacheField>
    <cacheField name="Support &amp; Marketing" numFmtId="164">
      <sharedItems containsString="0" containsBlank="1" containsNumber="1" containsInteger="1" minValue="148195" maxValue="504681"/>
    </cacheField>
    <cacheField name="Financing/LLT Interest" numFmtId="164">
      <sharedItems containsString="0" containsBlank="1" containsNumber="1" containsInteger="1" minValue="56878" maxValue="219525"/>
    </cacheField>
    <cacheField name="Profit" numFmtId="164">
      <sharedItems containsString="0" containsBlank="1" containsNumber="1" containsInteger="1" minValue="-475681" maxValue="864531"/>
    </cacheField>
    <cacheField name="NP Margin" numFmtId="9">
      <sharedItems containsString="0" containsBlank="1" containsNumber="1" minValue="-0.31443306340376465" maxValue="0.14801610741012775"/>
    </cacheField>
    <cacheField name="Cash Profit" numFmtId="164">
      <sharedItems containsString="0" containsBlank="1" containsNumber="1" containsInteger="1" minValue="-475681" maxValue="864531"/>
    </cacheField>
    <cacheField name="Factory Cost%" numFmtId="9">
      <sharedItems containsString="0" containsBlank="1" containsNumber="1" minValue="0.19591444481997278" maxValue="0.27930211536140653"/>
    </cacheField>
    <cacheField name="Intimates" numFmtId="164">
      <sharedItems containsSemiMixedTypes="0" containsString="0" containsNumber="1" minValue="0" maxValue="1333549"/>
    </cacheField>
    <cacheField name="Kinetix" numFmtId="164">
      <sharedItems containsSemiMixedTypes="0" containsString="0" containsNumber="1" minValue="0" maxValue="5286056.6899999976"/>
    </cacheField>
    <cacheField name="VF " numFmtId="164">
      <sharedItems containsString="0" containsBlank="1" containsNumber="1" minValue="769648.37" maxValue="5286056.6899999976"/>
    </cacheField>
    <cacheField name="MK " numFmtId="164">
      <sharedItems containsSemiMixedTypes="0" containsString="0" containsNumber="1" minValue="0" maxValue="706476.60000000021"/>
    </cacheField>
    <cacheField name="TH-NA" numFmtId="164">
      <sharedItems containsSemiMixedTypes="0" containsString="0" containsNumber="1" minValue="0" maxValue="572083"/>
    </cacheField>
    <cacheField name="FOTL" numFmtId="164">
      <sharedItems containsString="0" containsBlank="1" containsNumber="1" minValue="0" maxValue="600710"/>
    </cacheField>
    <cacheField name="THUS" numFmtId="164">
      <sharedItems containsMixedTypes="1" containsNumber="1" minValue="0" maxValue="311995"/>
    </cacheField>
    <cacheField name="CK" numFmtId="164">
      <sharedItems containsSemiMixedTypes="0" containsString="0" containsNumber="1" minValue="0" maxValue="450774"/>
    </cacheField>
    <cacheField name="KTB" numFmtId="164">
      <sharedItems containsSemiMixedTypes="0" containsString="0" containsNumber="1" minValue="0" maxValue="473970.19"/>
    </cacheField>
    <cacheField name="Sales 2" numFmtId="164">
      <sharedItems containsSemiMixedTypes="0" containsString="0" containsNumber="1" minValue="0" maxValue="6282215.7299999995"/>
    </cacheField>
    <cacheField name="%VF" numFmtId="9">
      <sharedItems containsSemiMixedTypes="0" containsString="0" containsNumber="1" minValue="0" maxValue="1"/>
    </cacheField>
    <cacheField name="%%VF" numFmtId="9">
      <sharedItems containsSemiMixedTypes="0" containsString="0" containsNumber="1" minValue="0" maxValue="1"/>
    </cacheField>
    <cacheField name="%MK" numFmtId="9">
      <sharedItems containsSemiMixedTypes="0" containsString="0" containsNumber="1" minValue="0" maxValue="0.20377734662146021"/>
    </cacheField>
    <cacheField name="%%MK" numFmtId="9">
      <sharedItems containsSemiMixedTypes="0" containsString="0" containsNumber="1" minValue="0.79622265337853981" maxValue="1"/>
    </cacheField>
    <cacheField name="%TH-NA" numFmtId="9">
      <sharedItems containsSemiMixedTypes="0" containsString="0" containsNumber="1" minValue="0" maxValue="0.22280949364743896"/>
    </cacheField>
    <cacheField name="%%TH-NA" numFmtId="9">
      <sharedItems containsSemiMixedTypes="0" containsString="0" containsNumber="1" minValue="0.77719050635256104" maxValue="1"/>
    </cacheField>
    <cacheField name="%FOTL" numFmtId="9">
      <sharedItems containsSemiMixedTypes="0" containsString="0" containsNumber="1" minValue="0" maxValue="0.1529918303717939"/>
    </cacheField>
    <cacheField name="%%FOTL" numFmtId="9">
      <sharedItems containsSemiMixedTypes="0" containsString="0" containsNumber="1" minValue="0.84700816962820613" maxValue="1"/>
    </cacheField>
    <cacheField name="%THUS" numFmtId="9">
      <sharedItems containsSemiMixedTypes="0" containsString="0" containsNumber="1" minValue="0" maxValue="9.5430343335228388E-2"/>
    </cacheField>
    <cacheField name="%%THUS" numFmtId="9">
      <sharedItems containsSemiMixedTypes="0" containsString="0" containsNumber="1" minValue="0" maxValue="9.5430343335228388E-2"/>
    </cacheField>
    <cacheField name="%CK" numFmtId="9">
      <sharedItems containsSemiMixedTypes="0" containsString="0" containsNumber="1" minValue="0.90456965666477163" maxValue="1"/>
    </cacheField>
    <cacheField name="%%CK" numFmtId="9">
      <sharedItems containsSemiMixedTypes="0" containsString="0" containsNumber="1" minValue="0" maxValue="9.5430343335228374E-2"/>
    </cacheField>
    <cacheField name="%KTB" numFmtId="9">
      <sharedItems containsSemiMixedTypes="0" containsString="0" containsNumber="1" minValue="0" maxValue="0.18459744134658859"/>
    </cacheField>
    <cacheField name="%%KTB" numFmtId="9">
      <sharedItems containsSemiMixedTypes="0" containsString="0" containsNumber="1" minValue="0.81540255865341138"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s v="Africa Hub"/>
    <s v="2022-2023"/>
    <s v="Q1"/>
    <x v="0"/>
    <m/>
    <x v="0"/>
    <n v="1343261"/>
    <m/>
    <n v="120981"/>
    <n v="1038120"/>
    <n v="0.41485604400961973"/>
    <n v="698915"/>
    <n v="10669"/>
    <n v="328536"/>
    <n v="0.13129035687082843"/>
    <n v="322971"/>
    <n v="56878"/>
    <n v="-51313"/>
    <n v="-2.0505826095504966E-2"/>
    <n v="-51313"/>
    <n v="0.27930211536140653"/>
    <n v="0"/>
    <n v="2328812.9500000002"/>
    <n v="2328812.9500000002"/>
    <n v="0"/>
    <n v="0"/>
    <n v="0"/>
    <n v="0"/>
    <n v="0"/>
    <n v="0"/>
    <n v="2328812.9500000002"/>
    <n v="1"/>
    <n v="0"/>
    <n v="0"/>
    <n v="1"/>
    <n v="0"/>
    <n v="1"/>
    <n v="0"/>
    <n v="1"/>
    <n v="0"/>
    <n v="0"/>
    <n v="1"/>
    <n v="0"/>
    <n v="0"/>
    <n v="1"/>
  </r>
  <r>
    <s v="Africa Hub"/>
    <s v="2022-2023"/>
    <s v="Q1"/>
    <x v="1"/>
    <m/>
    <x v="1"/>
    <n v="1492263"/>
    <m/>
    <n v="94212"/>
    <n v="978396"/>
    <n v="0.38146012021657227"/>
    <n v="632769"/>
    <n v="0"/>
    <n v="345627"/>
    <n v="0.13475414553012607"/>
    <n v="186205"/>
    <n v="88847"/>
    <n v="70575"/>
    <n v="2.7516003728842504E-2"/>
    <n v="70575"/>
    <n v="0.24670597468644623"/>
    <n v="130816"/>
    <n v="2495665.8200000003"/>
    <n v="2299703.0400000005"/>
    <n v="0"/>
    <n v="0"/>
    <n v="0"/>
    <n v="0"/>
    <n v="130816"/>
    <n v="195962.78"/>
    <n v="2626481.8200000003"/>
    <n v="0.87558307942142932"/>
    <n v="0.12441692057857068"/>
    <n v="0"/>
    <n v="1"/>
    <n v="0"/>
    <n v="1"/>
    <n v="0"/>
    <n v="1"/>
    <n v="0"/>
    <n v="0"/>
    <n v="1"/>
    <n v="0"/>
    <n v="7.4610369852093614E-2"/>
    <n v="0.92538963014790643"/>
  </r>
  <r>
    <s v="Africa Hub"/>
    <s v="2022-2023"/>
    <s v="Q1"/>
    <x v="2"/>
    <m/>
    <x v="2"/>
    <n v="2937865"/>
    <m/>
    <n v="213007"/>
    <n v="2689918"/>
    <n v="0.46054009817165142"/>
    <n v="1404702"/>
    <n v="43"/>
    <n v="1285173"/>
    <n v="0.22003410497552556"/>
    <n v="261953"/>
    <n v="158689"/>
    <n v="864531"/>
    <n v="0.14801610741012775"/>
    <n v="864531"/>
    <n v="0.24049863117831663"/>
    <n v="715295"/>
    <n v="5286056.6899999976"/>
    <n v="5286056.6899999976"/>
    <n v="0"/>
    <n v="360400"/>
    <n v="0"/>
    <n v="311995"/>
    <n v="42900"/>
    <n v="0"/>
    <n v="6001351.6899999976"/>
    <n v="0.88081101775923409"/>
    <n v="0.11918898224076591"/>
    <n v="0"/>
    <n v="1"/>
    <n v="6.0053137795695516E-2"/>
    <n v="0.93994686220430446"/>
    <n v="0"/>
    <n v="1"/>
    <n v="5.198745484619318E-2"/>
    <n v="5.198745484619318E-2"/>
    <n v="0.94801254515380684"/>
    <n v="5.198745484619316E-2"/>
    <n v="0"/>
    <n v="1"/>
  </r>
  <r>
    <s v="Africa Hub"/>
    <s v="2022-2023"/>
    <s v="Q2"/>
    <x v="3"/>
    <m/>
    <x v="3"/>
    <n v="2256415"/>
    <n v="40164"/>
    <n v="363553"/>
    <n v="1138960"/>
    <n v="0.29979795172109547"/>
    <n v="744297"/>
    <n v="0"/>
    <n v="394663"/>
    <n v="0.10388350690112269"/>
    <n v="245619"/>
    <n v="147469"/>
    <n v="1575"/>
    <n v="4.1457274527702937E-4"/>
    <n v="1575"/>
    <n v="0.19591444481997278"/>
    <n v="1333549"/>
    <n v="2632590.9500000002"/>
    <n v="2241310.19"/>
    <n v="0"/>
    <n v="449771"/>
    <n v="177005"/>
    <n v="255999"/>
    <n v="450774"/>
    <n v="391280.76000000007"/>
    <n v="3966139.95"/>
    <n v="0.56511122105007916"/>
    <n v="0.43488877894992084"/>
    <n v="0"/>
    <n v="1"/>
    <n v="0.11340270531805112"/>
    <n v="0.88659729468194892"/>
    <n v="4.4629035342033253E-2"/>
    <n v="0.95537096465796678"/>
    <n v="6.454613382969504E-2"/>
    <n v="6.454613382969504E-2"/>
    <n v="0.9354538661703049"/>
    <n v="6.4546133829695096E-2"/>
    <n v="9.8655308418957852E-2"/>
    <n v="0.90134469158104213"/>
  </r>
  <r>
    <s v="Africa Hub"/>
    <s v="2022-2023"/>
    <s v="Q2"/>
    <x v="4"/>
    <m/>
    <x v="4"/>
    <n v="1261299"/>
    <n v="-28166"/>
    <n v="255161"/>
    <n v="690249"/>
    <n v="0.31683974105629314"/>
    <n v="453436"/>
    <n v="0"/>
    <n v="236813"/>
    <n v="0.10870246765843043"/>
    <n v="362655"/>
    <n v="86960"/>
    <n v="-212802"/>
    <n v="-9.7680881212810586E-2"/>
    <n v="-212802"/>
    <n v="0.2081372733978627"/>
    <n v="995058"/>
    <n v="1572530.08"/>
    <n v="1070076.78"/>
    <n v="28483.11"/>
    <n v="572083"/>
    <n v="392820"/>
    <s v="-"/>
    <n v="30155"/>
    <n v="473970.19"/>
    <n v="2567588.08"/>
    <n v="0.41676341634986869"/>
    <n v="0.58323658365013131"/>
    <n v="1.1093333164251176E-2"/>
    <n v="0.98890666683574879"/>
    <n v="0.22280949364743896"/>
    <n v="0.77719050635256104"/>
    <n v="0.1529918303717939"/>
    <n v="0.84700816962820613"/>
    <n v="0"/>
    <n v="0"/>
    <n v="1"/>
    <n v="0"/>
    <n v="0.18459744134658859"/>
    <n v="0.81540255865341138"/>
  </r>
  <r>
    <s v="Africa Hub"/>
    <s v="2022-2023"/>
    <s v="Q2"/>
    <x v="5"/>
    <m/>
    <x v="5"/>
    <n v="3776622"/>
    <n v="32205"/>
    <n v="222456"/>
    <n v="2200546"/>
    <n v="0.35311398948847922"/>
    <n v="1351130"/>
    <n v="0"/>
    <n v="849416"/>
    <n v="0.13630284142905719"/>
    <n v="386483"/>
    <n v="67519"/>
    <n v="395414"/>
    <n v="6.3450714068052888E-2"/>
    <n v="395414"/>
    <n v="0.21681114805942203"/>
    <n v="1112114"/>
    <n v="5170101.7299999995"/>
    <n v="4987549.5"/>
    <n v="175487.21"/>
    <n v="301100"/>
    <n v="600710"/>
    <n v="136323"/>
    <n v="73981"/>
    <n v="7065.02"/>
    <n v="6282215.7299999995"/>
    <n v="0.79391566834970828"/>
    <n v="0.20608433165029172"/>
    <n v="2.7933967495255056E-2"/>
    <n v="0.97206603250474499"/>
    <n v="4.7928949424982582E-2"/>
    <n v="0.9520710505750174"/>
    <n v="9.5620721385191912E-2"/>
    <n v="0.90437927861480805"/>
    <n v="2.1699827872673199E-2"/>
    <n v="2.1699827872673199E-2"/>
    <n v="0.97830017212732678"/>
    <n v="2.1699827872673216E-2"/>
    <n v="1.1246063974310542E-3"/>
    <n v="0.99887539360256894"/>
  </r>
  <r>
    <s v="Africa Hub"/>
    <s v="2022-2023"/>
    <s v="Q3"/>
    <x v="6"/>
    <m/>
    <x v="6"/>
    <n v="2457010"/>
    <n v="90329"/>
    <n v="459727"/>
    <n v="960392"/>
    <n v="0.2420673388350929"/>
    <n v="936045"/>
    <n v="0"/>
    <n v="24347"/>
    <n v="6.136674918801913E-3"/>
    <n v="296714"/>
    <n v="203314"/>
    <n v="-475681"/>
    <n v="-0.11989566115129636"/>
    <n v="-475681"/>
    <n v="0.23593066391629097"/>
    <n v="1051925.82"/>
    <n v="2833589.8099999996"/>
    <n v="2818801.01"/>
    <n v="14788.8"/>
    <n v="407001.64"/>
    <n v="378843.12"/>
    <n v="111587.06"/>
    <n v="154494"/>
    <n v="0"/>
    <n v="3885515.63"/>
    <n v="0.72546381958576756"/>
    <n v="0.27453618041423244"/>
    <n v="3.8061357637621958E-3"/>
    <n v="0.99619386423623779"/>
    <n v="0.10474842434233111"/>
    <n v="0.89525157565766889"/>
    <n v="9.7501375898467302E-2"/>
    <n v="0.9024986241015327"/>
    <n v="2.871872632256018E-2"/>
    <n v="2.871872632256018E-2"/>
    <n v="0.97128127367743977"/>
    <n v="2.8718726322560229E-2"/>
    <n v="0"/>
    <n v="1"/>
  </r>
  <r>
    <s v="Africa Hub"/>
    <s v="2022-2023"/>
    <s v="Q3"/>
    <x v="7"/>
    <m/>
    <x v="7"/>
    <n v="2962023"/>
    <n v="-93422"/>
    <n v="137386"/>
    <n v="1822313"/>
    <n v="0.3774233166953172"/>
    <n v="1019862"/>
    <n v="0"/>
    <n v="802451"/>
    <n v="0.16619741938156288"/>
    <n v="182460"/>
    <n v="219525"/>
    <n v="400466"/>
    <n v="8.2941407948967552E-2"/>
    <n v="400466"/>
    <n v="0.21122589731375432"/>
    <n v="755128.88"/>
    <n v="4009404.9099999997"/>
    <n v="3879200.11"/>
    <n v="130204.8"/>
    <n v="346343.67999999999"/>
    <n v="353428.68"/>
    <n v="17498.88"/>
    <n v="37857.64"/>
    <n v="0"/>
    <n v="4764533.79"/>
    <n v="0.81418251627091509"/>
    <n v="0.18581748372908491"/>
    <n v="2.7327920367209737E-2"/>
    <n v="0.97267207963279023"/>
    <n v="7.2692039822851162E-2"/>
    <n v="0.92730796017714878"/>
    <n v="7.4179068840227486E-2"/>
    <n v="0.92582093115977249"/>
    <n v="3.6727370969070199E-3"/>
    <n v="3.6727370969070199E-3"/>
    <n v="0.99632726290309293"/>
    <n v="3.6727370969070749E-3"/>
    <n v="0"/>
    <n v="1"/>
  </r>
  <r>
    <s v="Africa Hub"/>
    <s v="2022-2023"/>
    <s v="Q3"/>
    <x v="8"/>
    <m/>
    <x v="8"/>
    <n v="2679675"/>
    <n v="-1059"/>
    <n v="138746"/>
    <n v="1477242"/>
    <n v="0.34397630142383323"/>
    <n v="1061187"/>
    <n v="0"/>
    <n v="416055"/>
    <n v="9.6878548057050193E-2"/>
    <n v="171677"/>
    <n v="121929"/>
    <n v="122449"/>
    <n v="2.8512291238027999E-2"/>
    <n v="122449"/>
    <n v="0.24709775336678305"/>
    <n v="457374.07999999996"/>
    <n v="3849662.78"/>
    <n v="3849662.78"/>
    <n v="0"/>
    <n v="125408.84"/>
    <n v="316113.24"/>
    <n v="15852"/>
    <n v="0"/>
    <n v="0"/>
    <n v="4307036.8599999994"/>
    <n v="0.89380771633331235"/>
    <n v="0.10619228366668765"/>
    <n v="0"/>
    <n v="1"/>
    <n v="2.9117196828447857E-2"/>
    <n v="0.97088280317155218"/>
    <n v="7.3394598252869384E-2"/>
    <n v="0.92660540174713057"/>
    <n v="3.6804885853705003E-3"/>
    <n v="3.6804885853705003E-3"/>
    <n v="0.99631951141462949"/>
    <n v="3.6804885853705116E-3"/>
    <n v="0"/>
    <n v="1"/>
  </r>
  <r>
    <s v="Africa Hub"/>
    <s v="2022-2023"/>
    <s v="Q4"/>
    <x v="9"/>
    <m/>
    <x v="9"/>
    <n v="1538801"/>
    <n v="-58526"/>
    <n v="99682"/>
    <n v="918368"/>
    <n v="0.36759348763671662"/>
    <n v="540546"/>
    <n v="0"/>
    <n v="377822"/>
    <n v="0.15123012418320275"/>
    <n v="504681"/>
    <n v="133061"/>
    <n v="-259920"/>
    <n v="-0.1040377052625259"/>
    <n v="-259920"/>
    <n v="0.21636336345351384"/>
    <n v="410967"/>
    <n v="2087074.94"/>
    <n v="2087074.94"/>
    <n v="0"/>
    <n v="45730"/>
    <n v="0"/>
    <n v="238389"/>
    <n v="126848"/>
    <n v="0"/>
    <n v="2498041.94"/>
    <n v="0.8354843473925021"/>
    <n v="0.1645156526074979"/>
    <n v="0"/>
    <n v="1"/>
    <n v="1.8306337963244924E-2"/>
    <n v="0.98169366203675512"/>
    <n v="0"/>
    <n v="1"/>
    <n v="9.5430343335228388E-2"/>
    <n v="9.5430343335228388E-2"/>
    <n v="0.90456965666477163"/>
    <n v="9.5430343335228374E-2"/>
    <n v="0"/>
    <n v="1"/>
  </r>
  <r>
    <s v="Africa Hub"/>
    <s v="2022-2023"/>
    <s v="Q4"/>
    <x v="10"/>
    <m/>
    <x v="10"/>
    <n v="1892160"/>
    <n v="3515"/>
    <n v="101170"/>
    <n v="959798"/>
    <n v="0.32462424445562077"/>
    <n v="675266"/>
    <n v="0"/>
    <n v="284532"/>
    <n v="9.6234817663140251E-2"/>
    <n v="231840"/>
    <n v="134458"/>
    <n v="-81766"/>
    <n v="-2.7655012796607505E-2"/>
    <n v="-81766"/>
    <n v="0.22838942679248053"/>
    <n v="28822"/>
    <n v="2951530.68"/>
    <n v="2951530.68"/>
    <n v="0"/>
    <n v="28419"/>
    <m/>
    <n v="0"/>
    <n v="403"/>
    <n v="0"/>
    <n v="2980352.68"/>
    <n v="0.99032933243323407"/>
    <n v="9.6706675667659336E-3"/>
    <n v="0"/>
    <n v="1"/>
    <n v="9.5354486704573495E-3"/>
    <n v="0.9904645513295427"/>
    <n v="0"/>
    <n v="1"/>
    <n v="0"/>
    <n v="0"/>
    <n v="1"/>
    <n v="0"/>
    <n v="0"/>
    <n v="1"/>
  </r>
  <r>
    <s v="Africa Hub"/>
    <s v="2022-2023"/>
    <s v="Q4"/>
    <x v="11"/>
    <m/>
    <x v="11"/>
    <n v="1096541"/>
    <m/>
    <n v="195409"/>
    <n v="517880"/>
    <n v="0.2861484227800401"/>
    <n v="421815"/>
    <n v="0"/>
    <n v="96065"/>
    <n v="5.3079571009431822E-2"/>
    <n v="167520"/>
    <n v="113989"/>
    <n v="-185444"/>
    <n v="-0.10246487239132958"/>
    <n v="-185444"/>
    <n v="0.23306885177060829"/>
    <n v="0"/>
    <n v="0"/>
    <m/>
    <n v="0"/>
    <n v="0"/>
    <n v="0"/>
    <n v="0"/>
    <n v="0"/>
    <n v="0"/>
    <n v="0"/>
    <n v="0"/>
    <n v="1"/>
    <n v="0"/>
    <n v="1"/>
    <n v="0"/>
    <n v="1"/>
    <n v="0"/>
    <n v="1"/>
    <n v="0"/>
    <n v="0"/>
    <n v="1"/>
    <n v="0"/>
    <n v="0"/>
    <n v="1"/>
  </r>
  <r>
    <s v="Africa Hub"/>
    <s v="2023-2024"/>
    <s v="Q1"/>
    <x v="0"/>
    <m/>
    <x v="12"/>
    <n v="472209"/>
    <n v="78569"/>
    <n v="37174"/>
    <n v="181261"/>
    <n v="0.23564474339357239"/>
    <n v="179535"/>
    <n v="0"/>
    <n v="1726"/>
    <n v="2.2438518329773419E-3"/>
    <n v="148195"/>
    <n v="95397"/>
    <n v="-241866"/>
    <n v="-0.31443306340376465"/>
    <n v="-241866"/>
    <n v="0.23340089156059504"/>
    <n v="0"/>
    <n v="769648.37"/>
    <n v="769648.37"/>
    <n v="0"/>
    <n v="0"/>
    <n v="0"/>
    <n v="0"/>
    <n v="0"/>
    <n v="0"/>
    <n v="769648.37"/>
    <n v="1"/>
    <n v="0"/>
    <n v="0"/>
    <n v="1"/>
    <n v="0"/>
    <n v="1"/>
    <n v="0"/>
    <n v="1"/>
    <n v="0"/>
    <n v="0"/>
    <n v="1"/>
    <n v="0"/>
    <n v="0"/>
    <n v="1"/>
  </r>
  <r>
    <s v="Africa Hub"/>
    <s v="2023-2024"/>
    <s v="Q1"/>
    <x v="1"/>
    <n v="2489965"/>
    <x v="13"/>
    <n v="1557876"/>
    <n v="27708"/>
    <n v="124737"/>
    <n v="872028"/>
    <n v="0.33768789578790476"/>
    <n v="578466"/>
    <n v="0"/>
    <n v="293562"/>
    <n v="0.11368021905637077"/>
    <n v="362708"/>
    <n v="112768"/>
    <n v="-181914"/>
    <n v="-7.0445164460729362E-2"/>
    <n v="-181914"/>
    <n v="0.22400767673153396"/>
    <n v="0"/>
    <n v="2372538.09"/>
    <n v="2071624.4899999998"/>
    <n v="300913.60000000009"/>
    <n v="0"/>
    <n v="0"/>
    <n v="0"/>
    <n v="0"/>
    <n v="0"/>
    <n v="2372538.09"/>
    <n v="0.87316806365793687"/>
    <n v="0.12683193634206313"/>
    <n v="0.12683193634206316"/>
    <n v="0.87316806365793687"/>
    <n v="0"/>
    <n v="1"/>
    <n v="0"/>
    <n v="1"/>
    <n v="0"/>
    <n v="0"/>
    <n v="1"/>
    <n v="0"/>
    <n v="0"/>
    <n v="1"/>
  </r>
  <r>
    <s v="Africa Hub"/>
    <s v="2023-2024"/>
    <s v="Q1"/>
    <x v="2"/>
    <n v="2662502"/>
    <x v="14"/>
    <n v="2168749"/>
    <n v="-52510"/>
    <n v="76318"/>
    <n v="1347913"/>
    <n v="0.38071583716286256"/>
    <n v="740931"/>
    <n v="0"/>
    <n v="606982"/>
    <n v="0.17144107985662921"/>
    <n v="266552"/>
    <n v="104747"/>
    <n v="235683"/>
    <n v="6.6568280482534811E-2"/>
    <n v="235683"/>
    <n v="0.20927475730623335"/>
    <n v="0"/>
    <n v="3466904.5"/>
    <n v="2760427.9"/>
    <n v="706476.60000000021"/>
    <n v="0"/>
    <n v="0"/>
    <n v="0"/>
    <n v="0"/>
    <n v="0"/>
    <n v="3466904.5"/>
    <n v="0.79622265337853981"/>
    <n v="0.20377734662146019"/>
    <n v="0.20377734662146021"/>
    <n v="0.79622265337853981"/>
    <n v="0"/>
    <n v="1"/>
    <n v="0"/>
    <n v="1"/>
    <n v="0"/>
    <n v="0"/>
    <n v="1"/>
    <n v="0"/>
    <n v="0"/>
    <n v="1"/>
  </r>
  <r>
    <s v="Africa Hub"/>
    <s v="2023-2024"/>
    <s v="Q2"/>
    <x v="3"/>
    <m/>
    <x v="15"/>
    <m/>
    <m/>
    <m/>
    <m/>
    <m/>
    <m/>
    <m/>
    <m/>
    <m/>
    <m/>
    <m/>
    <m/>
    <m/>
    <m/>
    <m/>
    <n v="0"/>
    <n v="806462.64039999992"/>
    <n v="806462.64039999992"/>
    <n v="0"/>
    <n v="0"/>
    <n v="0"/>
    <n v="0"/>
    <n v="0"/>
    <n v="0"/>
    <n v="806462.64039999992"/>
    <n v="1"/>
    <n v="0"/>
    <n v="0"/>
    <n v="1"/>
    <n v="0"/>
    <n v="1"/>
    <n v="0"/>
    <n v="1"/>
    <n v="0"/>
    <n v="0"/>
    <n v="1"/>
    <n v="0"/>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M26:N39" firstHeaderRow="1" firstDataRow="1" firstDataCol="1"/>
  <pivotFields count="45">
    <pivotField showAll="0"/>
    <pivotField showAll="0"/>
    <pivotField showAll="0"/>
    <pivotField axis="axisRow" showAll="0">
      <items count="13">
        <item x="9"/>
        <item x="10"/>
        <item x="11"/>
        <item x="0"/>
        <item x="2"/>
        <item x="3"/>
        <item x="4"/>
        <item x="5"/>
        <item x="6"/>
        <item x="7"/>
        <item x="8"/>
        <item x="1"/>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4" showAll="0"/>
    <pivotField numFmtId="164" showAll="0"/>
    <pivotField showAll="0"/>
    <pivotField numFmtId="164" showAll="0"/>
    <pivotField numFmtId="164" showAll="0"/>
    <pivotField showAll="0"/>
    <pivotField showAll="0"/>
    <pivotField numFmtId="164" showAll="0"/>
    <pivotField numFmtId="164" showAll="0"/>
    <pivotField numFmtId="164"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s>
  <rowFields count="1">
    <field x="3"/>
  </rowFields>
  <rowItems count="13">
    <i>
      <x/>
    </i>
    <i>
      <x v="1"/>
    </i>
    <i>
      <x v="2"/>
    </i>
    <i>
      <x v="3"/>
    </i>
    <i>
      <x v="4"/>
    </i>
    <i>
      <x v="5"/>
    </i>
    <i>
      <x v="6"/>
    </i>
    <i>
      <x v="7"/>
    </i>
    <i>
      <x v="8"/>
    </i>
    <i>
      <x v="9"/>
    </i>
    <i>
      <x v="10"/>
    </i>
    <i>
      <x v="11"/>
    </i>
    <i t="grand">
      <x/>
    </i>
  </rowItems>
  <colItems count="1">
    <i/>
  </colItems>
  <dataFields count="1">
    <dataField name="Sum of Sale" fld="5" baseField="3" baseItem="3"/>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T25:U38" firstHeaderRow="1" firstDataRow="1" firstDataCol="1"/>
  <pivotFields count="45">
    <pivotField showAll="0"/>
    <pivotField showAll="0"/>
    <pivotField showAll="0"/>
    <pivotField axis="axisRow" showAll="0">
      <items count="13">
        <item x="9"/>
        <item x="10"/>
        <item x="11"/>
        <item x="0"/>
        <item x="2"/>
        <item x="3"/>
        <item x="4"/>
        <item x="5"/>
        <item x="6"/>
        <item x="7"/>
        <item x="8"/>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numFmtId="164" showAll="0"/>
    <pivotField numFmtId="164" showAll="0"/>
    <pivotField showAll="0"/>
    <pivotField numFmtId="164" showAll="0"/>
    <pivotField numFmtId="164" showAll="0"/>
    <pivotField showAll="0"/>
    <pivotField showAll="0"/>
    <pivotField numFmtId="164" showAll="0"/>
    <pivotField numFmtId="164" showAll="0"/>
    <pivotField numFmtId="164"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s>
  <rowFields count="1">
    <field x="3"/>
  </rowFields>
  <rowItems count="13">
    <i>
      <x/>
    </i>
    <i>
      <x v="1"/>
    </i>
    <i>
      <x v="2"/>
    </i>
    <i>
      <x v="3"/>
    </i>
    <i>
      <x v="4"/>
    </i>
    <i>
      <x v="5"/>
    </i>
    <i>
      <x v="6"/>
    </i>
    <i>
      <x v="7"/>
    </i>
    <i>
      <x v="8"/>
    </i>
    <i>
      <x v="9"/>
    </i>
    <i>
      <x v="10"/>
    </i>
    <i>
      <x v="11"/>
    </i>
    <i t="grand">
      <x/>
    </i>
  </rowItems>
  <colItems count="1">
    <i/>
  </colItems>
  <dataFields count="1">
    <dataField name="Sum of Cash Profit" fld="19" baseField="3" baseItem="0"/>
  </dataField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00000000-0013-0000-FFFF-FFFF02000000}" sourceName="Quarter">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3000000}" sourceName="Month">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1000000}" cache="Slicer_Year" caption="Year" rowHeight="241300"/>
  <slicer name="Quarter" xr10:uid="{00000000-0014-0000-FFFF-FFFF02000000}" cache="Slicer_Quarter" caption="Quarter" rowHeight="241300"/>
  <slicer name="Month" xr10:uid="{00000000-0014-0000-FFFF-FFFF03000000}" cache="Slicer_Month" caption="Month"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00000000-0014-0000-FFFF-FFFF04000000}" cache="Slicer_Year" caption="Year" style="SlicerStyleDark2" rowHeight="241300"/>
  <slicer name="Quarter 1" xr10:uid="{00000000-0014-0000-FFFF-FFFF05000000}" cache="Slicer_Quarter" caption="Quarter" style="SlicerStyleDark2" rowHeight="241300"/>
  <slicer name="Month 1" xr10:uid="{00000000-0014-0000-FFFF-FFFF06000000}" cache="Slicer_Month" caption="Month"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U22" totalsRowShown="0" headerRowDxfId="51" dataDxfId="49" headerRowBorderDxfId="50" tableBorderDxfId="48" totalsRowBorderDxfId="47" dataCellStyle="Comma">
  <autoFilter ref="A3:AU22" xr:uid="{00000000-0009-0000-0100-000001000000}">
    <filterColumn colId="1">
      <filters>
        <filter val="2023-2024"/>
      </filters>
    </filterColumn>
    <filterColumn colId="2">
      <filters>
        <filter val="Q2"/>
      </filters>
    </filterColumn>
    <filterColumn colId="3">
      <filters>
        <filter val="Aug"/>
      </filters>
    </filterColumn>
  </autoFilter>
  <tableColumns count="47">
    <tableColumn id="1" xr3:uid="{00000000-0010-0000-0000-000001000000}" name="Plant" dataDxfId="46"/>
    <tableColumn id="2" xr3:uid="{00000000-0010-0000-0000-000002000000}" name="Year" dataDxfId="45"/>
    <tableColumn id="3" xr3:uid="{00000000-0010-0000-0000-000003000000}" name="Quarter" dataDxfId="44"/>
    <tableColumn id="4" xr3:uid="{00000000-0010-0000-0000-000004000000}" name="Month" dataDxfId="43"/>
    <tableColumn id="33" xr3:uid="{00000000-0010-0000-0000-000021000000}" name="Locked Sales" dataDxfId="42">
      <calculatedColumnFormula>299496+2190469</calculatedColumnFormula>
    </tableColumn>
    <tableColumn id="5" xr3:uid="{00000000-0010-0000-0000-000005000000}" name="Sale" dataDxfId="41" dataCellStyle="Currency"/>
    <tableColumn id="6" xr3:uid="{00000000-0010-0000-0000-000006000000}" name="RMC" dataDxfId="40" dataCellStyle="Currency"/>
    <tableColumn id="7" xr3:uid="{00000000-0010-0000-0000-000007000000}" name="Inventory Provision" dataDxfId="39" dataCellStyle="Comma"/>
    <tableColumn id="8" xr3:uid="{00000000-0010-0000-0000-000008000000}" name="Import Cost" dataDxfId="38" dataCellStyle="Currency"/>
    <tableColumn id="9" xr3:uid="{00000000-0010-0000-0000-000009000000}" name="Earnings" dataDxfId="37" dataCellStyle="Currency"/>
    <tableColumn id="10" xr3:uid="{00000000-0010-0000-0000-00000A000000}" name="Earning %" dataDxfId="36" dataCellStyle="Percent"/>
    <tableColumn id="11" xr3:uid="{00000000-0010-0000-0000-00000B000000}" name="Factory Cost" dataDxfId="35" dataCellStyle="Currency"/>
    <tableColumn id="12" xr3:uid="{00000000-0010-0000-0000-00000C000000}" name="Absorption" dataDxfId="34" dataCellStyle="Comma"/>
    <tableColumn id="13" xr3:uid="{00000000-0010-0000-0000-00000D000000}" name="Gross Profit" dataDxfId="33" dataCellStyle="Currency"/>
    <tableColumn id="14" xr3:uid="{00000000-0010-0000-0000-00000E000000}" name="GP%" dataDxfId="32" dataCellStyle="Percent"/>
    <tableColumn id="15" xr3:uid="{00000000-0010-0000-0000-00000F000000}" name="Support &amp; Marketing" dataDxfId="31" dataCellStyle="Currency"/>
    <tableColumn id="16" xr3:uid="{00000000-0010-0000-0000-000010000000}" name="Financing/LLT Interest" dataDxfId="30" dataCellStyle="Currency"/>
    <tableColumn id="47" xr3:uid="{5E2CF434-1DF2-4F89-A421-00E25E8B035C}" name="AR provision" dataDxfId="29" dataCellStyle="Currency"/>
    <tableColumn id="46" xr3:uid="{CBC3AB4F-ED51-4D21-BBB4-369B5B680D69}" name="Restructuring &amp; Other Expenses" dataDxfId="28" dataCellStyle="Currency"/>
    <tableColumn id="17" xr3:uid="{00000000-0010-0000-0000-000011000000}" name="Profit" dataDxfId="27" dataCellStyle="Currency"/>
    <tableColumn id="18" xr3:uid="{00000000-0010-0000-0000-000012000000}" name="NP Margin" dataDxfId="26" dataCellStyle="Percent"/>
    <tableColumn id="19" xr3:uid="{00000000-0010-0000-0000-000013000000}" name="Cash Profit" dataDxfId="25" dataCellStyle="Currency"/>
    <tableColumn id="20" xr3:uid="{00000000-0010-0000-0000-000014000000}" name="Factory Cost%" dataDxfId="24" dataCellStyle="Percent"/>
    <tableColumn id="31" xr3:uid="{00000000-0010-0000-0000-00001F000000}" name="Intimates" dataDxfId="23" dataCellStyle="Currency">
      <calculatedColumnFormula>SUM(Table1[[#This Row],[TH-NA]:[CK]])</calculatedColumnFormula>
    </tableColumn>
    <tableColumn id="32" xr3:uid="{00000000-0010-0000-0000-000020000000}" name="Kinetix" dataDxfId="22" dataCellStyle="Currency">
      <calculatedColumnFormula>SUM(Table1[[#This Row],[VF ]:[MK ]],Table1[[#This Row],[KTB]])</calculatedColumnFormula>
    </tableColumn>
    <tableColumn id="30" xr3:uid="{00000000-0010-0000-0000-00001E000000}" name="VF " dataDxfId="21" dataCellStyle="Currency"/>
    <tableColumn id="23" xr3:uid="{00000000-0010-0000-0000-000017000000}" name="MK " dataDxfId="20" dataCellStyle="Currency"/>
    <tableColumn id="24" xr3:uid="{00000000-0010-0000-0000-000018000000}" name="TH-NA" dataDxfId="19" dataCellStyle="Currency"/>
    <tableColumn id="25" xr3:uid="{00000000-0010-0000-0000-000019000000}" name="FOTL" dataDxfId="18" dataCellStyle="Currency"/>
    <tableColumn id="26" xr3:uid="{00000000-0010-0000-0000-00001A000000}" name="THUS" dataDxfId="17" dataCellStyle="Currency"/>
    <tableColumn id="27" xr3:uid="{00000000-0010-0000-0000-00001B000000}" name="CK" dataDxfId="16" dataCellStyle="Currency"/>
    <tableColumn id="28" xr3:uid="{00000000-0010-0000-0000-00001C000000}" name="KTB" dataDxfId="15" dataCellStyle="Currency"/>
    <tableColumn id="29" xr3:uid="{00000000-0010-0000-0000-00001D000000}" name="Sales 2" dataDxfId="14" dataCellStyle="Currency">
      <calculatedColumnFormula>Table1[[#This Row],[Kinetix]]+Table1[[#This Row],[Intimates]]</calculatedColumnFormula>
    </tableColumn>
    <tableColumn id="21" xr3:uid="{00000000-0010-0000-0000-000015000000}" name="%VF" dataDxfId="13" dataCellStyle="Comma">
      <calculatedColumnFormula>IFERROR(Table1[[#This Row],[VF ]]/Table1[[#This Row],[Sales 2]],0)</calculatedColumnFormula>
    </tableColumn>
    <tableColumn id="39" xr3:uid="{00000000-0010-0000-0000-000027000000}" name="%%VF" dataDxfId="12" dataCellStyle="Comma">
      <calculatedColumnFormula>1-Table1[[#This Row],[%VF]]</calculatedColumnFormula>
    </tableColumn>
    <tableColumn id="22" xr3:uid="{00000000-0010-0000-0000-000016000000}" name="%MK" dataDxfId="11" dataCellStyle="Comma">
      <calculatedColumnFormula>IFERROR(Table1[[#This Row],[MK ]]/Table1[[#This Row],[Sales 2]],0)</calculatedColumnFormula>
    </tableColumn>
    <tableColumn id="40" xr3:uid="{00000000-0010-0000-0000-000028000000}" name="%%MK" dataDxfId="10" dataCellStyle="Comma">
      <calculatedColumnFormula>1-Table1[[#This Row],[%MK]]</calculatedColumnFormula>
    </tableColumn>
    <tableColumn id="34" xr3:uid="{00000000-0010-0000-0000-000022000000}" name="%TH-NA" dataDxfId="9" dataCellStyle="Comma">
      <calculatedColumnFormula>IFERROR(Table1[[#This Row],[TH-NA]]/Table1[[#This Row],[Sales 2]],0)</calculatedColumnFormula>
    </tableColumn>
    <tableColumn id="41" xr3:uid="{00000000-0010-0000-0000-000029000000}" name="%%TH-NA" dataDxfId="8" dataCellStyle="Comma">
      <calculatedColumnFormula>1-Table1[[#This Row],[%TH-NA]]</calculatedColumnFormula>
    </tableColumn>
    <tableColumn id="35" xr3:uid="{00000000-0010-0000-0000-000023000000}" name="%FOTL" dataDxfId="7" dataCellStyle="Comma">
      <calculatedColumnFormula>IFERROR(Table1[[#This Row],[FOTL]]/Table1[[#This Row],[Sales 2]],0)</calculatedColumnFormula>
    </tableColumn>
    <tableColumn id="42" xr3:uid="{00000000-0010-0000-0000-00002A000000}" name="%%FOTL" dataDxfId="6" dataCellStyle="Percent">
      <calculatedColumnFormula>1-Table1[[#This Row],[%FOTL]]</calculatedColumnFormula>
    </tableColumn>
    <tableColumn id="36" xr3:uid="{00000000-0010-0000-0000-000024000000}" name="%THUS" dataDxfId="5" dataCellStyle="Percent">
      <calculatedColumnFormula>IFERROR(Table1[[#This Row],[FOTL]]/Table1[[#This Row],[Sales 2]],0)</calculatedColumnFormula>
    </tableColumn>
    <tableColumn id="43" xr3:uid="{00000000-0010-0000-0000-00002B000000}" name="%%THUS" dataDxfId="4" dataCellStyle="Percent">
      <calculatedColumnFormula>IFERROR(Table1[[#This Row],[FOTL]]/Table1[[#This Row],[Sales 2]],0)</calculatedColumnFormula>
    </tableColumn>
    <tableColumn id="37" xr3:uid="{00000000-0010-0000-0000-000025000000}" name="%CK" dataDxfId="3" dataCellStyle="Percent">
      <calculatedColumnFormula>1-Table1[[#This Row],[%%THUS]]</calculatedColumnFormula>
    </tableColumn>
    <tableColumn id="44" xr3:uid="{00000000-0010-0000-0000-00002C000000}" name="%%CK" dataDxfId="2" dataCellStyle="Percent">
      <calculatedColumnFormula>1-Table1[[#This Row],[%CK]]</calculatedColumnFormula>
    </tableColumn>
    <tableColumn id="38" xr3:uid="{00000000-0010-0000-0000-000026000000}" name="%KTB" dataDxfId="1" dataCellStyle="Percent">
      <calculatedColumnFormula>IFERROR(Table1[[#This Row],[KTB]]/Table1[[#This Row],[Sales 2]],0)</calculatedColumnFormula>
    </tableColumn>
    <tableColumn id="45" xr3:uid="{00000000-0010-0000-0000-00002D000000}" name="%%KTB" dataDxfId="0" dataCellStyle="Percent">
      <calculatedColumnFormula>1-Table1[[#This Row],[%KTB]]</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U41"/>
  <sheetViews>
    <sheetView topLeftCell="A44" zoomScale="58" workbookViewId="0">
      <selection activeCell="X19" sqref="X19"/>
    </sheetView>
  </sheetViews>
  <sheetFormatPr defaultRowHeight="12.5" x14ac:dyDescent="0.25"/>
  <cols>
    <col min="1" max="1" width="8.7265625" style="17"/>
    <col min="2" max="2" width="11" style="17" customWidth="1"/>
    <col min="3" max="4" width="8.7265625" style="17"/>
    <col min="5" max="5" width="14.1796875" style="17" customWidth="1"/>
    <col min="6" max="6" width="14.453125" style="17" bestFit="1" customWidth="1"/>
    <col min="7" max="7" width="15.1796875" style="17" bestFit="1" customWidth="1"/>
    <col min="8" max="8" width="12.7265625" style="17" customWidth="1"/>
    <col min="9" max="9" width="14" style="17" bestFit="1" customWidth="1"/>
    <col min="10" max="10" width="14.453125" style="17" bestFit="1" customWidth="1"/>
    <col min="11" max="11" width="12.36328125" style="17" bestFit="1" customWidth="1"/>
    <col min="12" max="12" width="14.26953125" style="17" customWidth="1"/>
    <col min="13" max="13" width="10.90625" style="17" bestFit="1" customWidth="1"/>
    <col min="14" max="14" width="13.26953125" style="17" bestFit="1" customWidth="1"/>
    <col min="15" max="15" width="8.81640625" style="17" bestFit="1" customWidth="1"/>
    <col min="16" max="17" width="14" style="17" bestFit="1" customWidth="1"/>
    <col min="18" max="18" width="14" style="17" customWidth="1"/>
    <col min="19" max="19" width="16.453125" style="17" customWidth="1"/>
    <col min="20" max="20" width="12.36328125" style="17" bestFit="1" customWidth="1"/>
    <col min="21" max="21" width="16.36328125" style="17" customWidth="1"/>
    <col min="22" max="22" width="11.36328125" style="17" bestFit="1" customWidth="1"/>
    <col min="23" max="23" width="8.81640625" style="17" bestFit="1" customWidth="1"/>
    <col min="24" max="24" width="11.90625" style="17" bestFit="1" customWidth="1"/>
    <col min="25" max="26" width="13.08984375" style="17" bestFit="1" customWidth="1"/>
    <col min="27" max="32" width="11.90625" style="17" bestFit="1" customWidth="1"/>
    <col min="33" max="33" width="12.453125" style="17" customWidth="1"/>
    <col min="34" max="41" width="8.81640625" style="17" bestFit="1" customWidth="1"/>
    <col min="42" max="42" width="9.7265625" style="17" customWidth="1"/>
    <col min="43" max="47" width="8.81640625" style="17" bestFit="1" customWidth="1"/>
    <col min="48" max="16384" width="8.7265625" style="17"/>
  </cols>
  <sheetData>
    <row r="1" spans="1:47" ht="13" x14ac:dyDescent="0.3">
      <c r="F1" s="18">
        <f>SUBTOTAL(9,F4:F51)</f>
        <v>1270481</v>
      </c>
      <c r="G1" s="19"/>
      <c r="I1" s="19"/>
      <c r="J1" s="19"/>
      <c r="L1" s="19"/>
      <c r="N1" s="19"/>
      <c r="P1" s="19"/>
      <c r="Q1" s="19"/>
      <c r="R1" s="19"/>
      <c r="S1" s="19"/>
      <c r="T1" s="19"/>
      <c r="V1" s="19"/>
      <c r="X1" s="17" t="str">
        <f>Table1[[#Headers],[Intimates]]</f>
        <v>Intimates</v>
      </c>
      <c r="Y1" s="17" t="str">
        <f>Table1[[#Headers],[Kinetix]]</f>
        <v>Kinetix</v>
      </c>
      <c r="Z1" s="17" t="str">
        <f>Table1[[#Headers],[VF ]]</f>
        <v xml:space="preserve">VF </v>
      </c>
      <c r="AA1" s="17" t="str">
        <f>Table1[[#Headers],[MK ]]</f>
        <v xml:space="preserve">MK </v>
      </c>
      <c r="AB1" s="17" t="str">
        <f>Table1[[#Headers],[TH-NA]]</f>
        <v>TH-NA</v>
      </c>
      <c r="AC1" s="17" t="str">
        <f>Table1[[#Headers],[FOTL]]</f>
        <v>FOTL</v>
      </c>
      <c r="AD1" s="17" t="str">
        <f>Table1[[#Headers],[THUS]]</f>
        <v>THUS</v>
      </c>
      <c r="AE1" s="17" t="str">
        <f>Table1[[#Headers],[CK]]</f>
        <v>CK</v>
      </c>
      <c r="AF1" s="17" t="str">
        <f>Table1[[#Headers],[KTB]]</f>
        <v>KTB</v>
      </c>
    </row>
    <row r="2" spans="1:47" ht="13" x14ac:dyDescent="0.3">
      <c r="F2" s="19">
        <f>SUBTOTAL(9,F4:F22)</f>
        <v>1270481</v>
      </c>
      <c r="G2" s="19">
        <f>-SUBTOTAL(9,G4:G22)</f>
        <v>-741980</v>
      </c>
      <c r="H2" s="19">
        <f>SUBTOTAL(9,H4:H22)</f>
        <v>-26483</v>
      </c>
      <c r="I2" s="19">
        <f>-SUBTOTAL(9,I4:I22)</f>
        <v>-48329</v>
      </c>
      <c r="J2" s="19">
        <f>SUBTOTAL(9,J4:J22)</f>
        <v>480172</v>
      </c>
      <c r="K2" s="18"/>
      <c r="L2" s="19">
        <f>-SUBTOTAL(9,L4:L22)</f>
        <v>-278845</v>
      </c>
      <c r="M2" s="19">
        <f>-SUBTOTAL(9,M4:M22)</f>
        <v>0</v>
      </c>
      <c r="N2" s="19">
        <f>SUBTOTAL(9,N4:N22)</f>
        <v>201327</v>
      </c>
      <c r="O2" s="18"/>
      <c r="P2" s="19">
        <f>-SUBTOTAL(9,P4:P22)</f>
        <v>-137559</v>
      </c>
      <c r="Q2" s="19">
        <f>-SUBTOTAL(9,Q4:Q22)</f>
        <v>-60472</v>
      </c>
      <c r="R2" s="19"/>
      <c r="S2" s="19"/>
      <c r="T2" s="19">
        <f>SUBTOTAL(9,T4:T22)</f>
        <v>3296</v>
      </c>
      <c r="U2" s="20" t="e">
        <f>SUBTOTAL(1,U4:U18)</f>
        <v>#DIV/0!</v>
      </c>
      <c r="V2" s="19">
        <f>SUBTOTAL(9,V4:V22)</f>
        <v>3296</v>
      </c>
      <c r="X2" s="19">
        <f t="shared" ref="X2:AF2" si="0">SUBTOTAL(9,X4:X22)</f>
        <v>0</v>
      </c>
      <c r="Y2" s="19">
        <f t="shared" si="0"/>
        <v>1202931.0900000001</v>
      </c>
      <c r="Z2" s="19">
        <f t="shared" si="0"/>
        <v>1081985.49</v>
      </c>
      <c r="AA2" s="19">
        <f t="shared" si="0"/>
        <v>120945.60000000001</v>
      </c>
      <c r="AB2" s="19">
        <f t="shared" si="0"/>
        <v>0</v>
      </c>
      <c r="AC2" s="19">
        <f t="shared" si="0"/>
        <v>0</v>
      </c>
      <c r="AD2" s="19">
        <f t="shared" si="0"/>
        <v>0</v>
      </c>
      <c r="AE2" s="19">
        <f t="shared" si="0"/>
        <v>0</v>
      </c>
      <c r="AF2" s="19">
        <f t="shared" si="0"/>
        <v>0</v>
      </c>
      <c r="AH2" s="21">
        <f t="shared" ref="AH2:AP2" si="1">IFERROR(SUBTOTAL(1,AH4:AH121),0)</f>
        <v>0.89945758239567986</v>
      </c>
      <c r="AI2" s="21">
        <f t="shared" si="1"/>
        <v>0.10054241760432014</v>
      </c>
      <c r="AJ2" s="21">
        <f t="shared" si="1"/>
        <v>0.10054241760432013</v>
      </c>
      <c r="AK2" s="21">
        <f t="shared" si="1"/>
        <v>0.89945758239567986</v>
      </c>
      <c r="AL2" s="21">
        <f t="shared" si="1"/>
        <v>0</v>
      </c>
      <c r="AM2" s="21">
        <f t="shared" si="1"/>
        <v>1</v>
      </c>
      <c r="AN2" s="21">
        <f t="shared" si="1"/>
        <v>0</v>
      </c>
      <c r="AO2" s="21">
        <f t="shared" si="1"/>
        <v>1</v>
      </c>
      <c r="AP2" s="21">
        <f t="shared" si="1"/>
        <v>0</v>
      </c>
      <c r="AQ2" s="21">
        <f>1-AP2</f>
        <v>1</v>
      </c>
      <c r="AR2" s="21">
        <f>IFERROR(SUBTOTAL(1,AR4:AR121),0)</f>
        <v>1</v>
      </c>
      <c r="AS2" s="21">
        <f>IFERROR(SUBTOTAL(1,AS4:AS121),0)</f>
        <v>0</v>
      </c>
      <c r="AT2" s="21">
        <f>IFERROR(SUBTOTAL(1,AT4:AT121),0)</f>
        <v>0</v>
      </c>
      <c r="AU2" s="21">
        <f>IFERROR(SUBTOTAL(1,AU4:AU121),0)</f>
        <v>1</v>
      </c>
    </row>
    <row r="3" spans="1:47" s="44" customFormat="1" ht="41.5" customHeight="1" x14ac:dyDescent="0.35">
      <c r="A3" s="40" t="s">
        <v>0</v>
      </c>
      <c r="B3" s="41" t="s">
        <v>1</v>
      </c>
      <c r="C3" s="41" t="s">
        <v>2</v>
      </c>
      <c r="D3" s="41" t="s">
        <v>3</v>
      </c>
      <c r="E3" s="41" t="s">
        <v>4</v>
      </c>
      <c r="F3" s="42" t="s">
        <v>5</v>
      </c>
      <c r="G3" s="42" t="s">
        <v>6</v>
      </c>
      <c r="H3" s="41" t="s">
        <v>7</v>
      </c>
      <c r="I3" s="42" t="s">
        <v>8</v>
      </c>
      <c r="J3" s="42" t="s">
        <v>9</v>
      </c>
      <c r="K3" s="41" t="s">
        <v>10</v>
      </c>
      <c r="L3" s="42" t="s">
        <v>11</v>
      </c>
      <c r="M3" s="41" t="s">
        <v>12</v>
      </c>
      <c r="N3" s="42" t="s">
        <v>13</v>
      </c>
      <c r="O3" s="41" t="s">
        <v>14</v>
      </c>
      <c r="P3" s="42" t="s">
        <v>15</v>
      </c>
      <c r="Q3" s="42" t="s">
        <v>16</v>
      </c>
      <c r="R3" s="42" t="s">
        <v>84</v>
      </c>
      <c r="S3" s="42" t="s">
        <v>83</v>
      </c>
      <c r="T3" s="42" t="s">
        <v>17</v>
      </c>
      <c r="U3" s="41" t="s">
        <v>18</v>
      </c>
      <c r="V3" s="42" t="s">
        <v>19</v>
      </c>
      <c r="W3" s="43" t="s">
        <v>20</v>
      </c>
      <c r="X3" s="41" t="s">
        <v>21</v>
      </c>
      <c r="Y3" s="41" t="s">
        <v>22</v>
      </c>
      <c r="Z3" s="41" t="s">
        <v>23</v>
      </c>
      <c r="AA3" s="41" t="s">
        <v>24</v>
      </c>
      <c r="AB3" s="41" t="s">
        <v>25</v>
      </c>
      <c r="AC3" s="41" t="s">
        <v>26</v>
      </c>
      <c r="AD3" s="41" t="s">
        <v>27</v>
      </c>
      <c r="AE3" s="41" t="s">
        <v>28</v>
      </c>
      <c r="AF3" s="41" t="s">
        <v>29</v>
      </c>
      <c r="AG3" s="41" t="s">
        <v>30</v>
      </c>
      <c r="AH3" s="41" t="s">
        <v>31</v>
      </c>
      <c r="AI3" s="41" t="s">
        <v>32</v>
      </c>
      <c r="AJ3" s="41" t="s">
        <v>33</v>
      </c>
      <c r="AK3" s="41" t="s">
        <v>34</v>
      </c>
      <c r="AL3" s="41" t="s">
        <v>35</v>
      </c>
      <c r="AM3" s="41" t="s">
        <v>36</v>
      </c>
      <c r="AN3" s="41" t="s">
        <v>37</v>
      </c>
      <c r="AO3" s="41" t="s">
        <v>38</v>
      </c>
      <c r="AP3" s="41" t="s">
        <v>39</v>
      </c>
      <c r="AQ3" s="41" t="s">
        <v>40</v>
      </c>
      <c r="AR3" s="41" t="s">
        <v>41</v>
      </c>
      <c r="AS3" s="41" t="s">
        <v>42</v>
      </c>
      <c r="AT3" s="41" t="s">
        <v>43</v>
      </c>
      <c r="AU3" s="41" t="s">
        <v>44</v>
      </c>
    </row>
    <row r="4" spans="1:47" hidden="1" x14ac:dyDescent="0.25">
      <c r="A4" s="1" t="s">
        <v>45</v>
      </c>
      <c r="B4" s="2" t="s">
        <v>46</v>
      </c>
      <c r="C4" s="3" t="s">
        <v>47</v>
      </c>
      <c r="D4" s="4" t="s">
        <v>48</v>
      </c>
      <c r="E4" s="5"/>
      <c r="F4" s="6">
        <v>2502362</v>
      </c>
      <c r="G4" s="6">
        <v>1343261</v>
      </c>
      <c r="H4" s="7"/>
      <c r="I4" s="6">
        <v>120981</v>
      </c>
      <c r="J4" s="6">
        <f t="shared" ref="J4:J19" si="2">F4-G4-H4-I4</f>
        <v>1038120</v>
      </c>
      <c r="K4" s="8">
        <f t="shared" ref="K4:K17" si="3">J4/F4</f>
        <v>0.41485604400961973</v>
      </c>
      <c r="L4" s="6">
        <v>698915</v>
      </c>
      <c r="M4" s="7">
        <v>10669</v>
      </c>
      <c r="N4" s="6">
        <f t="shared" ref="N4:N20" si="4">J4-L4-M4</f>
        <v>328536</v>
      </c>
      <c r="O4" s="8">
        <f t="shared" ref="O4:O17" si="5">N4/F4</f>
        <v>0.13129035687082843</v>
      </c>
      <c r="P4" s="6">
        <v>322971</v>
      </c>
      <c r="Q4" s="6">
        <v>56878</v>
      </c>
      <c r="R4" s="6">
        <v>0</v>
      </c>
      <c r="S4" s="6">
        <v>0</v>
      </c>
      <c r="T4" s="6">
        <f t="shared" ref="T4:T17" si="6">N4-P4-Q4</f>
        <v>-51313</v>
      </c>
      <c r="U4" s="8">
        <f t="shared" ref="U4:U19" si="7">T4/F4</f>
        <v>-2.0505826095504966E-2</v>
      </c>
      <c r="V4" s="6">
        <f t="shared" ref="V4:V17" si="8">T4</f>
        <v>-51313</v>
      </c>
      <c r="W4" s="8">
        <f t="shared" ref="W4:W20" si="9">L4/F4</f>
        <v>0.27930211536140653</v>
      </c>
      <c r="X4" s="6">
        <f>SUM(Table1[[#This Row],[TH-NA]:[CK]])</f>
        <v>0</v>
      </c>
      <c r="Y4" s="6">
        <f>SUM(Table1[[#This Row],[VF ]:[MK ]],Table1[[#This Row],[KTB]])</f>
        <v>2328812.9500000002</v>
      </c>
      <c r="Z4" s="6">
        <v>2328812.9500000002</v>
      </c>
      <c r="AA4" s="6">
        <v>0</v>
      </c>
      <c r="AB4" s="6">
        <v>0</v>
      </c>
      <c r="AC4" s="6">
        <v>0</v>
      </c>
      <c r="AD4" s="6">
        <v>0</v>
      </c>
      <c r="AE4" s="6">
        <v>0</v>
      </c>
      <c r="AF4" s="6">
        <v>0</v>
      </c>
      <c r="AG4" s="6">
        <f>Table1[[#This Row],[Kinetix]]+Table1[[#This Row],[Intimates]]</f>
        <v>2328812.9500000002</v>
      </c>
      <c r="AH4" s="9">
        <f>IFERROR(Table1[[#This Row],[VF ]]/Table1[[#This Row],[Sales 2]],0)</f>
        <v>1</v>
      </c>
      <c r="AI4" s="9">
        <f>1-Table1[[#This Row],[%VF]]</f>
        <v>0</v>
      </c>
      <c r="AJ4" s="9">
        <f>IFERROR(Table1[[#This Row],[MK ]]/Table1[[#This Row],[Sales 2]],0)</f>
        <v>0</v>
      </c>
      <c r="AK4" s="9">
        <f>1-Table1[[#This Row],[%MK]]</f>
        <v>1</v>
      </c>
      <c r="AL4" s="9">
        <f>IFERROR(Table1[[#This Row],[TH-NA]]/Table1[[#This Row],[Sales 2]],0)</f>
        <v>0</v>
      </c>
      <c r="AM4" s="9">
        <f>1-Table1[[#This Row],[%TH-NA]]</f>
        <v>1</v>
      </c>
      <c r="AN4" s="9">
        <f>IFERROR(Table1[[#This Row],[FOTL]]/Table1[[#This Row],[Sales 2]],0)</f>
        <v>0</v>
      </c>
      <c r="AO4" s="9">
        <f>1-Table1[[#This Row],[%FOTL]]</f>
        <v>1</v>
      </c>
      <c r="AP4" s="9">
        <f>IFERROR(Table1[[#This Row],[FOTL]]/Table1[[#This Row],[Sales 2]],0)</f>
        <v>0</v>
      </c>
      <c r="AQ4" s="9">
        <f>IFERROR(Table1[[#This Row],[FOTL]]/Table1[[#This Row],[Sales 2]],0)</f>
        <v>0</v>
      </c>
      <c r="AR4" s="9">
        <f>1-Table1[[#This Row],[%%THUS]]</f>
        <v>1</v>
      </c>
      <c r="AS4" s="9">
        <f>1-Table1[[#This Row],[%CK]]</f>
        <v>0</v>
      </c>
      <c r="AT4" s="9">
        <f>IFERROR(Table1[[#This Row],[KTB]]/Table1[[#This Row],[Sales 2]],0)</f>
        <v>0</v>
      </c>
      <c r="AU4" s="9">
        <f>1-Table1[[#This Row],[%KTB]]</f>
        <v>1</v>
      </c>
    </row>
    <row r="5" spans="1:47" hidden="1" x14ac:dyDescent="0.25">
      <c r="A5" s="1" t="s">
        <v>45</v>
      </c>
      <c r="B5" s="2" t="s">
        <v>46</v>
      </c>
      <c r="C5" s="3" t="s">
        <v>47</v>
      </c>
      <c r="D5" s="4" t="s">
        <v>49</v>
      </c>
      <c r="E5" s="5"/>
      <c r="F5" s="6">
        <v>2564871</v>
      </c>
      <c r="G5" s="6">
        <v>1492263</v>
      </c>
      <c r="H5" s="7"/>
      <c r="I5" s="6">
        <v>94212</v>
      </c>
      <c r="J5" s="6">
        <f t="shared" si="2"/>
        <v>978396</v>
      </c>
      <c r="K5" s="8">
        <f t="shared" si="3"/>
        <v>0.38146012021657227</v>
      </c>
      <c r="L5" s="6">
        <v>632769</v>
      </c>
      <c r="M5" s="7">
        <v>0</v>
      </c>
      <c r="N5" s="6">
        <f t="shared" si="4"/>
        <v>345627</v>
      </c>
      <c r="O5" s="8">
        <f t="shared" si="5"/>
        <v>0.13475414553012607</v>
      </c>
      <c r="P5" s="6">
        <v>186205</v>
      </c>
      <c r="Q5" s="6">
        <v>88847</v>
      </c>
      <c r="R5" s="6">
        <v>0</v>
      </c>
      <c r="S5" s="6">
        <v>0</v>
      </c>
      <c r="T5" s="6">
        <f t="shared" si="6"/>
        <v>70575</v>
      </c>
      <c r="U5" s="8">
        <f>T5/F5</f>
        <v>2.7516003728842504E-2</v>
      </c>
      <c r="V5" s="6">
        <f t="shared" si="8"/>
        <v>70575</v>
      </c>
      <c r="W5" s="8">
        <f t="shared" si="9"/>
        <v>0.24670597468644623</v>
      </c>
      <c r="X5" s="6">
        <f>SUM(Table1[[#This Row],[TH-NA]:[CK]])</f>
        <v>130816</v>
      </c>
      <c r="Y5" s="6">
        <f>SUM(Table1[[#This Row],[VF ]:[MK ]],Table1[[#This Row],[KTB]])</f>
        <v>2495665.8200000003</v>
      </c>
      <c r="Z5" s="6">
        <v>2299703.0400000005</v>
      </c>
      <c r="AA5" s="6">
        <v>0</v>
      </c>
      <c r="AB5" s="6">
        <v>0</v>
      </c>
      <c r="AC5" s="6">
        <v>0</v>
      </c>
      <c r="AD5" s="6">
        <v>0</v>
      </c>
      <c r="AE5" s="6">
        <v>130816</v>
      </c>
      <c r="AF5" s="6">
        <v>195962.78</v>
      </c>
      <c r="AG5" s="6">
        <f>Table1[[#This Row],[Kinetix]]+Table1[[#This Row],[Intimates]]</f>
        <v>2626481.8200000003</v>
      </c>
      <c r="AH5" s="9">
        <f>IFERROR(Table1[[#This Row],[VF ]]/Table1[[#This Row],[Sales 2]],0)</f>
        <v>0.87558307942142932</v>
      </c>
      <c r="AI5" s="8">
        <f>1-Table1[[#This Row],[%VF]]</f>
        <v>0.12441692057857068</v>
      </c>
      <c r="AJ5" s="8">
        <f>IFERROR(Table1[[#This Row],[MK ]]/Table1[[#This Row],[Sales 2]],0)</f>
        <v>0</v>
      </c>
      <c r="AK5" s="9">
        <f>1-Table1[[#This Row],[%MK]]</f>
        <v>1</v>
      </c>
      <c r="AL5" s="9">
        <f>IFERROR(Table1[[#This Row],[TH-NA]]/Table1[[#This Row],[Sales 2]],0)</f>
        <v>0</v>
      </c>
      <c r="AM5" s="9">
        <f>1-Table1[[#This Row],[%TH-NA]]</f>
        <v>1</v>
      </c>
      <c r="AN5" s="9">
        <f>IFERROR(Table1[[#This Row],[FOTL]]/Table1[[#This Row],[Sales 2]],0)</f>
        <v>0</v>
      </c>
      <c r="AO5" s="9">
        <f>1-Table1[[#This Row],[%FOTL]]</f>
        <v>1</v>
      </c>
      <c r="AP5" s="8">
        <f>IFERROR(Table1[[#This Row],[FOTL]]/Table1[[#This Row],[Sales 2]],0)</f>
        <v>0</v>
      </c>
      <c r="AQ5" s="9">
        <f>IFERROR(Table1[[#This Row],[FOTL]]/Table1[[#This Row],[Sales 2]],0)</f>
        <v>0</v>
      </c>
      <c r="AR5" s="9">
        <f>1-Table1[[#This Row],[%%THUS]]</f>
        <v>1</v>
      </c>
      <c r="AS5" s="9">
        <f>1-Table1[[#This Row],[%CK]]</f>
        <v>0</v>
      </c>
      <c r="AT5" s="9">
        <f>IFERROR(Table1[[#This Row],[KTB]]/Table1[[#This Row],[Sales 2]],0)</f>
        <v>7.4610369852093614E-2</v>
      </c>
      <c r="AU5" s="9">
        <f>1-Table1[[#This Row],[%KTB]]</f>
        <v>0.92538963014790643</v>
      </c>
    </row>
    <row r="6" spans="1:47" hidden="1" x14ac:dyDescent="0.25">
      <c r="A6" s="1" t="s">
        <v>45</v>
      </c>
      <c r="B6" s="2" t="s">
        <v>46</v>
      </c>
      <c r="C6" s="3" t="s">
        <v>47</v>
      </c>
      <c r="D6" s="4" t="s">
        <v>50</v>
      </c>
      <c r="E6" s="5"/>
      <c r="F6" s="6">
        <v>5840790</v>
      </c>
      <c r="G6" s="6">
        <v>2937865</v>
      </c>
      <c r="H6" s="7"/>
      <c r="I6" s="6">
        <v>213007</v>
      </c>
      <c r="J6" s="6">
        <f t="shared" si="2"/>
        <v>2689918</v>
      </c>
      <c r="K6" s="8">
        <f t="shared" si="3"/>
        <v>0.46054009817165142</v>
      </c>
      <c r="L6" s="6">
        <v>1404702</v>
      </c>
      <c r="M6" s="7">
        <v>43</v>
      </c>
      <c r="N6" s="6">
        <f t="shared" si="4"/>
        <v>1285173</v>
      </c>
      <c r="O6" s="8">
        <f t="shared" si="5"/>
        <v>0.22003410497552556</v>
      </c>
      <c r="P6" s="6">
        <v>261953</v>
      </c>
      <c r="Q6" s="6">
        <v>158689</v>
      </c>
      <c r="R6" s="6">
        <v>0</v>
      </c>
      <c r="S6" s="6">
        <v>0</v>
      </c>
      <c r="T6" s="6">
        <f t="shared" si="6"/>
        <v>864531</v>
      </c>
      <c r="U6" s="8">
        <f t="shared" si="7"/>
        <v>0.14801610741012775</v>
      </c>
      <c r="V6" s="6">
        <f t="shared" si="8"/>
        <v>864531</v>
      </c>
      <c r="W6" s="8">
        <f t="shared" si="9"/>
        <v>0.24049863117831663</v>
      </c>
      <c r="X6" s="6">
        <f>SUM(Table1[[#This Row],[TH-NA]:[CK]])</f>
        <v>715295</v>
      </c>
      <c r="Y6" s="6">
        <f>SUM(Table1[[#This Row],[VF ]:[MK ]],Table1[[#This Row],[KTB]])</f>
        <v>5286056.6899999976</v>
      </c>
      <c r="Z6" s="6">
        <v>5286056.6899999976</v>
      </c>
      <c r="AA6" s="6">
        <v>0</v>
      </c>
      <c r="AB6" s="6">
        <v>360400</v>
      </c>
      <c r="AC6" s="6">
        <v>0</v>
      </c>
      <c r="AD6" s="6">
        <v>311995</v>
      </c>
      <c r="AE6" s="6">
        <v>42900</v>
      </c>
      <c r="AF6" s="6">
        <v>0</v>
      </c>
      <c r="AG6" s="6">
        <f>Table1[[#This Row],[Kinetix]]+Table1[[#This Row],[Intimates]]</f>
        <v>6001351.6899999976</v>
      </c>
      <c r="AH6" s="9">
        <f>IFERROR(Table1[[#This Row],[VF ]]/Table1[[#This Row],[Sales 2]],0)</f>
        <v>0.88081101775923409</v>
      </c>
      <c r="AI6" s="8">
        <f>1-Table1[[#This Row],[%VF]]</f>
        <v>0.11918898224076591</v>
      </c>
      <c r="AJ6" s="8">
        <f>IFERROR(Table1[[#This Row],[MK ]]/Table1[[#This Row],[Sales 2]],0)</f>
        <v>0</v>
      </c>
      <c r="AK6" s="9">
        <f>1-Table1[[#This Row],[%MK]]</f>
        <v>1</v>
      </c>
      <c r="AL6" s="9">
        <f>IFERROR(Table1[[#This Row],[TH-NA]]/Table1[[#This Row],[Sales 2]],0)</f>
        <v>6.0053137795695516E-2</v>
      </c>
      <c r="AM6" s="9">
        <f>1-Table1[[#This Row],[%TH-NA]]</f>
        <v>0.93994686220430446</v>
      </c>
      <c r="AN6" s="9">
        <f>IFERROR(Table1[[#This Row],[FOTL]]/Table1[[#This Row],[Sales 2]],0)</f>
        <v>0</v>
      </c>
      <c r="AO6" s="9">
        <f>1-Table1[[#This Row],[%FOTL]]</f>
        <v>1</v>
      </c>
      <c r="AP6" s="9">
        <f>IFERROR(Table1[[#This Row],[FOTL]]/Table1[[#This Row],[Sales 2]],0)</f>
        <v>0</v>
      </c>
      <c r="AQ6" s="9">
        <f>IFERROR(Table1[[#This Row],[FOTL]]/Table1[[#This Row],[Sales 2]],0)</f>
        <v>0</v>
      </c>
      <c r="AR6" s="9">
        <f>1-Table1[[#This Row],[%%THUS]]</f>
        <v>1</v>
      </c>
      <c r="AS6" s="9">
        <f>1-Table1[[#This Row],[%CK]]</f>
        <v>0</v>
      </c>
      <c r="AT6" s="9">
        <f>IFERROR(Table1[[#This Row],[KTB]]/Table1[[#This Row],[Sales 2]],0)</f>
        <v>0</v>
      </c>
      <c r="AU6" s="9">
        <f>1-Table1[[#This Row],[%KTB]]</f>
        <v>1</v>
      </c>
    </row>
    <row r="7" spans="1:47" hidden="1" x14ac:dyDescent="0.25">
      <c r="A7" s="1" t="s">
        <v>45</v>
      </c>
      <c r="B7" s="2" t="s">
        <v>46</v>
      </c>
      <c r="C7" s="3" t="s">
        <v>51</v>
      </c>
      <c r="D7" s="4" t="s">
        <v>52</v>
      </c>
      <c r="E7" s="5"/>
      <c r="F7" s="6">
        <v>3799092</v>
      </c>
      <c r="G7" s="6">
        <v>2256415</v>
      </c>
      <c r="H7" s="7">
        <v>40164</v>
      </c>
      <c r="I7" s="6">
        <v>363553</v>
      </c>
      <c r="J7" s="6">
        <f t="shared" si="2"/>
        <v>1138960</v>
      </c>
      <c r="K7" s="8">
        <f t="shared" si="3"/>
        <v>0.29979795172109547</v>
      </c>
      <c r="L7" s="6">
        <v>744297</v>
      </c>
      <c r="M7" s="7">
        <v>0</v>
      </c>
      <c r="N7" s="6">
        <f t="shared" si="4"/>
        <v>394663</v>
      </c>
      <c r="O7" s="8">
        <f t="shared" si="5"/>
        <v>0.10388350690112269</v>
      </c>
      <c r="P7" s="6">
        <v>245619</v>
      </c>
      <c r="Q7" s="6">
        <v>147469</v>
      </c>
      <c r="R7" s="6">
        <v>0</v>
      </c>
      <c r="S7" s="6">
        <v>0</v>
      </c>
      <c r="T7" s="6">
        <f t="shared" si="6"/>
        <v>1575</v>
      </c>
      <c r="U7" s="8">
        <f t="shared" si="7"/>
        <v>4.1457274527702937E-4</v>
      </c>
      <c r="V7" s="6">
        <f t="shared" si="8"/>
        <v>1575</v>
      </c>
      <c r="W7" s="8">
        <f>L7/F7</f>
        <v>0.19591444481997278</v>
      </c>
      <c r="X7" s="6">
        <f>SUM(Table1[[#This Row],[TH-NA]:[CK]])</f>
        <v>1333549</v>
      </c>
      <c r="Y7" s="6">
        <f>SUM(Table1[[#This Row],[VF ]:[MK ]],Table1[[#This Row],[KTB]])</f>
        <v>2632590.9500000002</v>
      </c>
      <c r="Z7" s="6">
        <v>2241310.19</v>
      </c>
      <c r="AA7" s="6">
        <v>0</v>
      </c>
      <c r="AB7" s="6">
        <v>449771</v>
      </c>
      <c r="AC7" s="6">
        <v>177005</v>
      </c>
      <c r="AD7" s="6">
        <v>255999</v>
      </c>
      <c r="AE7" s="6">
        <v>450774</v>
      </c>
      <c r="AF7" s="6">
        <v>391280.76000000007</v>
      </c>
      <c r="AG7" s="6">
        <f>Table1[[#This Row],[Kinetix]]+Table1[[#This Row],[Intimates]]</f>
        <v>3966139.95</v>
      </c>
      <c r="AH7" s="9">
        <f>IFERROR(Table1[[#This Row],[VF ]]/Table1[[#This Row],[Sales 2]],0)</f>
        <v>0.56511122105007916</v>
      </c>
      <c r="AI7" s="8">
        <f>1-Table1[[#This Row],[%VF]]</f>
        <v>0.43488877894992084</v>
      </c>
      <c r="AJ7" s="8">
        <f>IFERROR(Table1[[#This Row],[MK ]]/Table1[[#This Row],[Sales 2]],0)</f>
        <v>0</v>
      </c>
      <c r="AK7" s="9">
        <f>1-Table1[[#This Row],[%MK]]</f>
        <v>1</v>
      </c>
      <c r="AL7" s="9">
        <f>IFERROR(Table1[[#This Row],[TH-NA]]/Table1[[#This Row],[Sales 2]],0)</f>
        <v>0.11340270531805112</v>
      </c>
      <c r="AM7" s="9">
        <f>1-Table1[[#This Row],[%TH-NA]]</f>
        <v>0.88659729468194892</v>
      </c>
      <c r="AN7" s="9">
        <f>IFERROR(Table1[[#This Row],[FOTL]]/Table1[[#This Row],[Sales 2]],0)</f>
        <v>4.4629035342033253E-2</v>
      </c>
      <c r="AO7" s="9">
        <f>1-Table1[[#This Row],[%FOTL]]</f>
        <v>0.95537096465796678</v>
      </c>
      <c r="AP7" s="9">
        <f>IFERROR(Table1[[#This Row],[FOTL]]/Table1[[#This Row],[Sales 2]],0)</f>
        <v>4.4629035342033253E-2</v>
      </c>
      <c r="AQ7" s="9">
        <f>IFERROR(Table1[[#This Row],[FOTL]]/Table1[[#This Row],[Sales 2]],0)</f>
        <v>4.4629035342033253E-2</v>
      </c>
      <c r="AR7" s="9">
        <f>1-Table1[[#This Row],[%%THUS]]</f>
        <v>0.95537096465796678</v>
      </c>
      <c r="AS7" s="9">
        <f>1-Table1[[#This Row],[%CK]]</f>
        <v>4.4629035342033219E-2</v>
      </c>
      <c r="AT7" s="9">
        <f>IFERROR(Table1[[#This Row],[KTB]]/Table1[[#This Row],[Sales 2]],0)</f>
        <v>9.8655308418957852E-2</v>
      </c>
      <c r="AU7" s="9">
        <f>1-Table1[[#This Row],[%KTB]]</f>
        <v>0.90134469158104213</v>
      </c>
    </row>
    <row r="8" spans="1:47" hidden="1" x14ac:dyDescent="0.25">
      <c r="A8" s="1" t="s">
        <v>45</v>
      </c>
      <c r="B8" s="2" t="s">
        <v>46</v>
      </c>
      <c r="C8" s="3" t="s">
        <v>51</v>
      </c>
      <c r="D8" s="4" t="s">
        <v>53</v>
      </c>
      <c r="E8" s="5"/>
      <c r="F8" s="6">
        <v>2178543</v>
      </c>
      <c r="G8" s="6">
        <v>1261299</v>
      </c>
      <c r="H8" s="7">
        <v>-28166</v>
      </c>
      <c r="I8" s="6">
        <v>255161</v>
      </c>
      <c r="J8" s="6">
        <f t="shared" si="2"/>
        <v>690249</v>
      </c>
      <c r="K8" s="8">
        <f t="shared" si="3"/>
        <v>0.31683974105629314</v>
      </c>
      <c r="L8" s="6">
        <v>453436</v>
      </c>
      <c r="M8" s="7">
        <v>0</v>
      </c>
      <c r="N8" s="6">
        <f t="shared" si="4"/>
        <v>236813</v>
      </c>
      <c r="O8" s="8">
        <f t="shared" si="5"/>
        <v>0.10870246765843043</v>
      </c>
      <c r="P8" s="6">
        <v>362655</v>
      </c>
      <c r="Q8" s="6">
        <v>86960</v>
      </c>
      <c r="R8" s="6">
        <v>0</v>
      </c>
      <c r="S8" s="6">
        <v>0</v>
      </c>
      <c r="T8" s="6">
        <f t="shared" si="6"/>
        <v>-212802</v>
      </c>
      <c r="U8" s="8">
        <f t="shared" si="7"/>
        <v>-9.7680881212810586E-2</v>
      </c>
      <c r="V8" s="6">
        <f t="shared" si="8"/>
        <v>-212802</v>
      </c>
      <c r="W8" s="8">
        <f t="shared" si="9"/>
        <v>0.2081372733978627</v>
      </c>
      <c r="X8" s="6">
        <f>SUM(Table1[[#This Row],[TH-NA]:[CK]])</f>
        <v>995058</v>
      </c>
      <c r="Y8" s="6">
        <f>SUM(Table1[[#This Row],[VF ]:[MK ]],Table1[[#This Row],[KTB]])</f>
        <v>1572530.08</v>
      </c>
      <c r="Z8" s="6">
        <v>1070076.78</v>
      </c>
      <c r="AA8" s="6">
        <v>28483.11</v>
      </c>
      <c r="AB8" s="6">
        <v>572083</v>
      </c>
      <c r="AC8" s="6">
        <v>392820</v>
      </c>
      <c r="AD8" s="6" t="s">
        <v>54</v>
      </c>
      <c r="AE8" s="6">
        <v>30155</v>
      </c>
      <c r="AF8" s="6">
        <v>473970.19</v>
      </c>
      <c r="AG8" s="6">
        <f>Table1[[#This Row],[Kinetix]]+Table1[[#This Row],[Intimates]]</f>
        <v>2567588.08</v>
      </c>
      <c r="AH8" s="9">
        <f>IFERROR(Table1[[#This Row],[VF ]]/Table1[[#This Row],[Sales 2]],0)</f>
        <v>0.41676341634986869</v>
      </c>
      <c r="AI8" s="8">
        <f>1-Table1[[#This Row],[%VF]]</f>
        <v>0.58323658365013131</v>
      </c>
      <c r="AJ8" s="8">
        <f>IFERROR(Table1[[#This Row],[MK ]]/Table1[[#This Row],[Sales 2]],0)</f>
        <v>1.1093333164251176E-2</v>
      </c>
      <c r="AK8" s="9">
        <f>1-Table1[[#This Row],[%MK]]</f>
        <v>0.98890666683574879</v>
      </c>
      <c r="AL8" s="9">
        <f>IFERROR(Table1[[#This Row],[TH-NA]]/Table1[[#This Row],[Sales 2]],0)</f>
        <v>0.22280949364743896</v>
      </c>
      <c r="AM8" s="9">
        <f>1-Table1[[#This Row],[%TH-NA]]</f>
        <v>0.77719050635256104</v>
      </c>
      <c r="AN8" s="9">
        <f>IFERROR(Table1[[#This Row],[FOTL]]/Table1[[#This Row],[Sales 2]],0)</f>
        <v>0.1529918303717939</v>
      </c>
      <c r="AO8" s="9">
        <f>1-Table1[[#This Row],[%FOTL]]</f>
        <v>0.84700816962820613</v>
      </c>
      <c r="AP8" s="9">
        <f>IFERROR(Table1[[#This Row],[FOTL]]/Table1[[#This Row],[Sales 2]],0)</f>
        <v>0.1529918303717939</v>
      </c>
      <c r="AQ8" s="9">
        <f>IFERROR(Table1[[#This Row],[FOTL]]/Table1[[#This Row],[Sales 2]],0)</f>
        <v>0.1529918303717939</v>
      </c>
      <c r="AR8" s="9">
        <f>1-Table1[[#This Row],[%%THUS]]</f>
        <v>0.84700816962820613</v>
      </c>
      <c r="AS8" s="9">
        <f>1-Table1[[#This Row],[%CK]]</f>
        <v>0.15299183037179387</v>
      </c>
      <c r="AT8" s="9">
        <f>IFERROR(Table1[[#This Row],[KTB]]/Table1[[#This Row],[Sales 2]],0)</f>
        <v>0.18459744134658859</v>
      </c>
      <c r="AU8" s="9">
        <f>1-Table1[[#This Row],[%KTB]]</f>
        <v>0.81540255865341138</v>
      </c>
    </row>
    <row r="9" spans="1:47" hidden="1" x14ac:dyDescent="0.25">
      <c r="A9" s="1" t="s">
        <v>45</v>
      </c>
      <c r="B9" s="2" t="s">
        <v>46</v>
      </c>
      <c r="C9" s="3" t="s">
        <v>51</v>
      </c>
      <c r="D9" s="4" t="s">
        <v>64</v>
      </c>
      <c r="E9" s="5"/>
      <c r="F9" s="6">
        <v>6231829</v>
      </c>
      <c r="G9" s="6">
        <v>3776622</v>
      </c>
      <c r="H9" s="7">
        <v>32205</v>
      </c>
      <c r="I9" s="6">
        <v>222456</v>
      </c>
      <c r="J9" s="6">
        <f t="shared" si="2"/>
        <v>2200546</v>
      </c>
      <c r="K9" s="8">
        <f t="shared" si="3"/>
        <v>0.35311398948847922</v>
      </c>
      <c r="L9" s="6">
        <v>1351130</v>
      </c>
      <c r="M9" s="7">
        <v>0</v>
      </c>
      <c r="N9" s="6">
        <f t="shared" si="4"/>
        <v>849416</v>
      </c>
      <c r="O9" s="8">
        <f t="shared" si="5"/>
        <v>0.13630284142905719</v>
      </c>
      <c r="P9" s="6">
        <v>386483</v>
      </c>
      <c r="Q9" s="6">
        <v>67519</v>
      </c>
      <c r="R9" s="6">
        <v>0</v>
      </c>
      <c r="S9" s="6">
        <v>0</v>
      </c>
      <c r="T9" s="6">
        <f t="shared" si="6"/>
        <v>395414</v>
      </c>
      <c r="U9" s="8">
        <f t="shared" si="7"/>
        <v>6.3450714068052888E-2</v>
      </c>
      <c r="V9" s="6">
        <f t="shared" si="8"/>
        <v>395414</v>
      </c>
      <c r="W9" s="8">
        <f t="shared" si="9"/>
        <v>0.21681114805942203</v>
      </c>
      <c r="X9" s="6">
        <f>SUM(Table1[[#This Row],[TH-NA]:[CK]])</f>
        <v>1112114</v>
      </c>
      <c r="Y9" s="6">
        <f>SUM(Table1[[#This Row],[VF ]:[MK ]],Table1[[#This Row],[KTB]])</f>
        <v>5170101.7299999995</v>
      </c>
      <c r="Z9" s="6">
        <v>4987549.5</v>
      </c>
      <c r="AA9" s="6">
        <v>175487.21</v>
      </c>
      <c r="AB9" s="6">
        <v>301100</v>
      </c>
      <c r="AC9" s="6">
        <v>600710</v>
      </c>
      <c r="AD9" s="6">
        <v>136323</v>
      </c>
      <c r="AE9" s="6">
        <v>73981</v>
      </c>
      <c r="AF9" s="6">
        <v>7065.02</v>
      </c>
      <c r="AG9" s="6">
        <f>Table1[[#This Row],[Kinetix]]+Table1[[#This Row],[Intimates]]</f>
        <v>6282215.7299999995</v>
      </c>
      <c r="AH9" s="9">
        <f>IFERROR(Table1[[#This Row],[VF ]]/Table1[[#This Row],[Sales 2]],0)</f>
        <v>0.79391566834970828</v>
      </c>
      <c r="AI9" s="8">
        <f>1-Table1[[#This Row],[%VF]]</f>
        <v>0.20608433165029172</v>
      </c>
      <c r="AJ9" s="8">
        <f>IFERROR(Table1[[#This Row],[MK ]]/Table1[[#This Row],[Sales 2]],0)</f>
        <v>2.7933967495255056E-2</v>
      </c>
      <c r="AK9" s="9">
        <f>1-Table1[[#This Row],[%MK]]</f>
        <v>0.97206603250474499</v>
      </c>
      <c r="AL9" s="9">
        <f>IFERROR(Table1[[#This Row],[TH-NA]]/Table1[[#This Row],[Sales 2]],0)</f>
        <v>4.7928949424982582E-2</v>
      </c>
      <c r="AM9" s="9">
        <f>1-Table1[[#This Row],[%TH-NA]]</f>
        <v>0.9520710505750174</v>
      </c>
      <c r="AN9" s="9">
        <f>IFERROR(Table1[[#This Row],[FOTL]]/Table1[[#This Row],[Sales 2]],0)</f>
        <v>9.5620721385191912E-2</v>
      </c>
      <c r="AO9" s="9">
        <f>1-Table1[[#This Row],[%FOTL]]</f>
        <v>0.90437927861480805</v>
      </c>
      <c r="AP9" s="9">
        <f>IFERROR(Table1[[#This Row],[FOTL]]/Table1[[#This Row],[Sales 2]],0)</f>
        <v>9.5620721385191912E-2</v>
      </c>
      <c r="AQ9" s="9">
        <f>IFERROR(Table1[[#This Row],[FOTL]]/Table1[[#This Row],[Sales 2]],0)</f>
        <v>9.5620721385191912E-2</v>
      </c>
      <c r="AR9" s="9">
        <f>1-Table1[[#This Row],[%%THUS]]</f>
        <v>0.90437927861480805</v>
      </c>
      <c r="AS9" s="9">
        <f>1-Table1[[#This Row],[%CK]]</f>
        <v>9.5620721385191954E-2</v>
      </c>
      <c r="AT9" s="9">
        <f>IFERROR(Table1[[#This Row],[KTB]]/Table1[[#This Row],[Sales 2]],0)</f>
        <v>1.1246063974310542E-3</v>
      </c>
      <c r="AU9" s="9">
        <f>1-Table1[[#This Row],[%KTB]]</f>
        <v>0.99887539360256894</v>
      </c>
    </row>
    <row r="10" spans="1:47" hidden="1" x14ac:dyDescent="0.25">
      <c r="A10" s="1" t="s">
        <v>45</v>
      </c>
      <c r="B10" s="2" t="s">
        <v>46</v>
      </c>
      <c r="C10" s="3" t="s">
        <v>55</v>
      </c>
      <c r="D10" s="4" t="s">
        <v>63</v>
      </c>
      <c r="E10" s="5"/>
      <c r="F10" s="6">
        <v>3967458</v>
      </c>
      <c r="G10" s="6">
        <v>2457010</v>
      </c>
      <c r="H10" s="7">
        <v>90329</v>
      </c>
      <c r="I10" s="6">
        <v>459727</v>
      </c>
      <c r="J10" s="6">
        <f t="shared" si="2"/>
        <v>960392</v>
      </c>
      <c r="K10" s="8">
        <f t="shared" si="3"/>
        <v>0.2420673388350929</v>
      </c>
      <c r="L10" s="6">
        <v>936045</v>
      </c>
      <c r="M10" s="7">
        <v>0</v>
      </c>
      <c r="N10" s="6">
        <f t="shared" si="4"/>
        <v>24347</v>
      </c>
      <c r="O10" s="8">
        <f t="shared" si="5"/>
        <v>6.136674918801913E-3</v>
      </c>
      <c r="P10" s="6">
        <v>296714</v>
      </c>
      <c r="Q10" s="6">
        <v>203314</v>
      </c>
      <c r="R10" s="6">
        <v>0</v>
      </c>
      <c r="S10" s="6">
        <v>0</v>
      </c>
      <c r="T10" s="6">
        <f t="shared" si="6"/>
        <v>-475681</v>
      </c>
      <c r="U10" s="8">
        <f t="shared" si="7"/>
        <v>-0.11989566115129636</v>
      </c>
      <c r="V10" s="6">
        <f t="shared" si="8"/>
        <v>-475681</v>
      </c>
      <c r="W10" s="8">
        <f t="shared" si="9"/>
        <v>0.23593066391629097</v>
      </c>
      <c r="X10" s="6">
        <f>SUM(Table1[[#This Row],[TH-NA]:[CK]])</f>
        <v>1051925.82</v>
      </c>
      <c r="Y10" s="6">
        <f>SUM(Table1[[#This Row],[VF ]:[MK ]],Table1[[#This Row],[KTB]])</f>
        <v>2833589.8099999996</v>
      </c>
      <c r="Z10" s="6">
        <v>2818801.01</v>
      </c>
      <c r="AA10" s="6">
        <v>14788.8</v>
      </c>
      <c r="AB10" s="6">
        <v>407001.64</v>
      </c>
      <c r="AC10" s="6">
        <v>378843.12</v>
      </c>
      <c r="AD10" s="6">
        <v>111587.06</v>
      </c>
      <c r="AE10" s="6">
        <v>154494</v>
      </c>
      <c r="AF10" s="6">
        <v>0</v>
      </c>
      <c r="AG10" s="6">
        <f>Table1[[#This Row],[Kinetix]]+Table1[[#This Row],[Intimates]]</f>
        <v>3885515.63</v>
      </c>
      <c r="AH10" s="9">
        <f>IFERROR(Table1[[#This Row],[VF ]]/Table1[[#This Row],[Sales 2]],0)</f>
        <v>0.72546381958576756</v>
      </c>
      <c r="AI10" s="8">
        <f>1-Table1[[#This Row],[%VF]]</f>
        <v>0.27453618041423244</v>
      </c>
      <c r="AJ10" s="8">
        <f>IFERROR(Table1[[#This Row],[MK ]]/Table1[[#This Row],[Sales 2]],0)</f>
        <v>3.8061357637621958E-3</v>
      </c>
      <c r="AK10" s="9">
        <f>1-Table1[[#This Row],[%MK]]</f>
        <v>0.99619386423623779</v>
      </c>
      <c r="AL10" s="9">
        <f>IFERROR(Table1[[#This Row],[TH-NA]]/Table1[[#This Row],[Sales 2]],0)</f>
        <v>0.10474842434233111</v>
      </c>
      <c r="AM10" s="9">
        <f>1-Table1[[#This Row],[%TH-NA]]</f>
        <v>0.89525157565766889</v>
      </c>
      <c r="AN10" s="9">
        <f>IFERROR(Table1[[#This Row],[FOTL]]/Table1[[#This Row],[Sales 2]],0)</f>
        <v>9.7501375898467302E-2</v>
      </c>
      <c r="AO10" s="9">
        <f>1-Table1[[#This Row],[%FOTL]]</f>
        <v>0.9024986241015327</v>
      </c>
      <c r="AP10" s="9">
        <f>IFERROR(Table1[[#This Row],[FOTL]]/Table1[[#This Row],[Sales 2]],0)</f>
        <v>9.7501375898467302E-2</v>
      </c>
      <c r="AQ10" s="9">
        <f>IFERROR(Table1[[#This Row],[FOTL]]/Table1[[#This Row],[Sales 2]],0)</f>
        <v>9.7501375898467302E-2</v>
      </c>
      <c r="AR10" s="9">
        <f>1-Table1[[#This Row],[%%THUS]]</f>
        <v>0.9024986241015327</v>
      </c>
      <c r="AS10" s="9">
        <f>1-Table1[[#This Row],[%CK]]</f>
        <v>9.7501375898467302E-2</v>
      </c>
      <c r="AT10" s="9">
        <f>IFERROR(Table1[[#This Row],[KTB]]/Table1[[#This Row],[Sales 2]],0)</f>
        <v>0</v>
      </c>
      <c r="AU10" s="9">
        <f>1-Table1[[#This Row],[%KTB]]</f>
        <v>1</v>
      </c>
    </row>
    <row r="11" spans="1:47" hidden="1" x14ac:dyDescent="0.25">
      <c r="A11" s="1" t="s">
        <v>45</v>
      </c>
      <c r="B11" s="2" t="s">
        <v>46</v>
      </c>
      <c r="C11" s="3" t="s">
        <v>55</v>
      </c>
      <c r="D11" s="4" t="s">
        <v>56</v>
      </c>
      <c r="E11" s="5"/>
      <c r="F11" s="6">
        <v>4828300</v>
      </c>
      <c r="G11" s="6">
        <v>2962023</v>
      </c>
      <c r="H11" s="7">
        <v>-93422</v>
      </c>
      <c r="I11" s="6">
        <v>137386</v>
      </c>
      <c r="J11" s="6">
        <f t="shared" si="2"/>
        <v>1822313</v>
      </c>
      <c r="K11" s="8">
        <f t="shared" si="3"/>
        <v>0.3774233166953172</v>
      </c>
      <c r="L11" s="6">
        <v>1019862</v>
      </c>
      <c r="M11" s="7">
        <v>0</v>
      </c>
      <c r="N11" s="6">
        <f t="shared" si="4"/>
        <v>802451</v>
      </c>
      <c r="O11" s="8">
        <f t="shared" si="5"/>
        <v>0.16619741938156288</v>
      </c>
      <c r="P11" s="6">
        <v>182460</v>
      </c>
      <c r="Q11" s="6">
        <v>219525</v>
      </c>
      <c r="R11" s="6">
        <v>0</v>
      </c>
      <c r="S11" s="6">
        <v>0</v>
      </c>
      <c r="T11" s="6">
        <f t="shared" si="6"/>
        <v>400466</v>
      </c>
      <c r="U11" s="8">
        <f t="shared" si="7"/>
        <v>8.2941407948967552E-2</v>
      </c>
      <c r="V11" s="6">
        <f t="shared" si="8"/>
        <v>400466</v>
      </c>
      <c r="W11" s="8">
        <f t="shared" si="9"/>
        <v>0.21122589731375432</v>
      </c>
      <c r="X11" s="6">
        <f>SUM(Table1[[#This Row],[TH-NA]:[CK]])</f>
        <v>755128.88</v>
      </c>
      <c r="Y11" s="6">
        <f>SUM(Table1[[#This Row],[VF ]:[MK ]],Table1[[#This Row],[KTB]])</f>
        <v>4009404.9099999997</v>
      </c>
      <c r="Z11" s="6">
        <v>3879200.11</v>
      </c>
      <c r="AA11" s="6">
        <v>130204.8</v>
      </c>
      <c r="AB11" s="6">
        <v>346343.67999999999</v>
      </c>
      <c r="AC11" s="6">
        <v>353428.68</v>
      </c>
      <c r="AD11" s="6">
        <v>17498.88</v>
      </c>
      <c r="AE11" s="6">
        <v>37857.64</v>
      </c>
      <c r="AF11" s="6">
        <v>0</v>
      </c>
      <c r="AG11" s="6">
        <f>Table1[[#This Row],[Kinetix]]+Table1[[#This Row],[Intimates]]</f>
        <v>4764533.79</v>
      </c>
      <c r="AH11" s="9">
        <f>IFERROR(Table1[[#This Row],[VF ]]/Table1[[#This Row],[Sales 2]],0)</f>
        <v>0.81418251627091509</v>
      </c>
      <c r="AI11" s="8">
        <f>1-Table1[[#This Row],[%VF]]</f>
        <v>0.18581748372908491</v>
      </c>
      <c r="AJ11" s="8">
        <f>IFERROR(Table1[[#This Row],[MK ]]/Table1[[#This Row],[Sales 2]],0)</f>
        <v>2.7327920367209737E-2</v>
      </c>
      <c r="AK11" s="9">
        <f>1-Table1[[#This Row],[%MK]]</f>
        <v>0.97267207963279023</v>
      </c>
      <c r="AL11" s="9">
        <f>IFERROR(Table1[[#This Row],[TH-NA]]/Table1[[#This Row],[Sales 2]],0)</f>
        <v>7.2692039822851162E-2</v>
      </c>
      <c r="AM11" s="9">
        <f>1-Table1[[#This Row],[%TH-NA]]</f>
        <v>0.92730796017714878</v>
      </c>
      <c r="AN11" s="9">
        <f>IFERROR(Table1[[#This Row],[FOTL]]/Table1[[#This Row],[Sales 2]],0)</f>
        <v>7.4179068840227486E-2</v>
      </c>
      <c r="AO11" s="9">
        <f>1-Table1[[#This Row],[%FOTL]]</f>
        <v>0.92582093115977249</v>
      </c>
      <c r="AP11" s="9">
        <f>IFERROR(Table1[[#This Row],[FOTL]]/Table1[[#This Row],[Sales 2]],0)</f>
        <v>7.4179068840227486E-2</v>
      </c>
      <c r="AQ11" s="9">
        <f>IFERROR(Table1[[#This Row],[FOTL]]/Table1[[#This Row],[Sales 2]],0)</f>
        <v>7.4179068840227486E-2</v>
      </c>
      <c r="AR11" s="9">
        <f>1-Table1[[#This Row],[%%THUS]]</f>
        <v>0.92582093115977249</v>
      </c>
      <c r="AS11" s="9">
        <f>1-Table1[[#This Row],[%CK]]</f>
        <v>7.4179068840227513E-2</v>
      </c>
      <c r="AT11" s="9">
        <f>IFERROR(Table1[[#This Row],[KTB]]/Table1[[#This Row],[Sales 2]],0)</f>
        <v>0</v>
      </c>
      <c r="AU11" s="9">
        <f>1-Table1[[#This Row],[%KTB]]</f>
        <v>1</v>
      </c>
    </row>
    <row r="12" spans="1:47" hidden="1" x14ac:dyDescent="0.25">
      <c r="A12" s="1" t="s">
        <v>45</v>
      </c>
      <c r="B12" s="2" t="s">
        <v>46</v>
      </c>
      <c r="C12" s="3" t="s">
        <v>55</v>
      </c>
      <c r="D12" s="4" t="s">
        <v>57</v>
      </c>
      <c r="E12" s="5"/>
      <c r="F12" s="6">
        <v>4294604</v>
      </c>
      <c r="G12" s="6">
        <v>2679675</v>
      </c>
      <c r="H12" s="7">
        <v>-1059</v>
      </c>
      <c r="I12" s="6">
        <v>138746</v>
      </c>
      <c r="J12" s="6">
        <f t="shared" si="2"/>
        <v>1477242</v>
      </c>
      <c r="K12" s="8">
        <f t="shared" si="3"/>
        <v>0.34397630142383323</v>
      </c>
      <c r="L12" s="6">
        <v>1061187</v>
      </c>
      <c r="M12" s="7">
        <v>0</v>
      </c>
      <c r="N12" s="6">
        <f t="shared" si="4"/>
        <v>416055</v>
      </c>
      <c r="O12" s="8">
        <f t="shared" si="5"/>
        <v>9.6878548057050193E-2</v>
      </c>
      <c r="P12" s="6">
        <v>171677</v>
      </c>
      <c r="Q12" s="6">
        <v>121929</v>
      </c>
      <c r="R12" s="6">
        <v>0</v>
      </c>
      <c r="S12" s="6">
        <v>0</v>
      </c>
      <c r="T12" s="6">
        <f t="shared" si="6"/>
        <v>122449</v>
      </c>
      <c r="U12" s="8">
        <f t="shared" si="7"/>
        <v>2.8512291238027999E-2</v>
      </c>
      <c r="V12" s="6">
        <f t="shared" si="8"/>
        <v>122449</v>
      </c>
      <c r="W12" s="8">
        <f t="shared" si="9"/>
        <v>0.24709775336678305</v>
      </c>
      <c r="X12" s="6">
        <f>SUM(Table1[[#This Row],[TH-NA]:[CK]])</f>
        <v>457374.07999999996</v>
      </c>
      <c r="Y12" s="6">
        <f>SUM(Table1[[#This Row],[VF ]:[MK ]],Table1[[#This Row],[KTB]])</f>
        <v>3849662.78</v>
      </c>
      <c r="Z12" s="6">
        <v>3849662.78</v>
      </c>
      <c r="AA12" s="6">
        <v>0</v>
      </c>
      <c r="AB12" s="6">
        <v>125408.84</v>
      </c>
      <c r="AC12" s="6">
        <v>316113.24</v>
      </c>
      <c r="AD12" s="6">
        <v>15852</v>
      </c>
      <c r="AE12" s="6">
        <v>0</v>
      </c>
      <c r="AF12" s="6">
        <v>0</v>
      </c>
      <c r="AG12" s="6">
        <f>Table1[[#This Row],[Kinetix]]+Table1[[#This Row],[Intimates]]</f>
        <v>4307036.8599999994</v>
      </c>
      <c r="AH12" s="9">
        <f>IFERROR(Table1[[#This Row],[VF ]]/Table1[[#This Row],[Sales 2]],0)</f>
        <v>0.89380771633331235</v>
      </c>
      <c r="AI12" s="8">
        <f>1-Table1[[#This Row],[%VF]]</f>
        <v>0.10619228366668765</v>
      </c>
      <c r="AJ12" s="8">
        <f>IFERROR(Table1[[#This Row],[MK ]]/Table1[[#This Row],[Sales 2]],0)</f>
        <v>0</v>
      </c>
      <c r="AK12" s="9">
        <f>1-Table1[[#This Row],[%MK]]</f>
        <v>1</v>
      </c>
      <c r="AL12" s="9">
        <f>IFERROR(Table1[[#This Row],[TH-NA]]/Table1[[#This Row],[Sales 2]],0)</f>
        <v>2.9117196828447857E-2</v>
      </c>
      <c r="AM12" s="9">
        <f>1-Table1[[#This Row],[%TH-NA]]</f>
        <v>0.97088280317155218</v>
      </c>
      <c r="AN12" s="9">
        <f>IFERROR(Table1[[#This Row],[FOTL]]/Table1[[#This Row],[Sales 2]],0)</f>
        <v>7.3394598252869384E-2</v>
      </c>
      <c r="AO12" s="9">
        <f>1-Table1[[#This Row],[%FOTL]]</f>
        <v>0.92660540174713057</v>
      </c>
      <c r="AP12" s="9">
        <f>IFERROR(Table1[[#This Row],[FOTL]]/Table1[[#This Row],[Sales 2]],0)</f>
        <v>7.3394598252869384E-2</v>
      </c>
      <c r="AQ12" s="9">
        <f>IFERROR(Table1[[#This Row],[FOTL]]/Table1[[#This Row],[Sales 2]],0)</f>
        <v>7.3394598252869384E-2</v>
      </c>
      <c r="AR12" s="9">
        <f>1-Table1[[#This Row],[%%THUS]]</f>
        <v>0.92660540174713057</v>
      </c>
      <c r="AS12" s="9">
        <f>1-Table1[[#This Row],[%CK]]</f>
        <v>7.3394598252869425E-2</v>
      </c>
      <c r="AT12" s="9">
        <f>IFERROR(Table1[[#This Row],[KTB]]/Table1[[#This Row],[Sales 2]],0)</f>
        <v>0</v>
      </c>
      <c r="AU12" s="9">
        <f>1-Table1[[#This Row],[%KTB]]</f>
        <v>1</v>
      </c>
    </row>
    <row r="13" spans="1:47" hidden="1" x14ac:dyDescent="0.25">
      <c r="A13" s="1" t="s">
        <v>45</v>
      </c>
      <c r="B13" s="2" t="s">
        <v>46</v>
      </c>
      <c r="C13" s="3" t="s">
        <v>58</v>
      </c>
      <c r="D13" s="4" t="s">
        <v>59</v>
      </c>
      <c r="E13" s="5"/>
      <c r="F13" s="6">
        <v>2498325</v>
      </c>
      <c r="G13" s="6">
        <v>1538801</v>
      </c>
      <c r="H13" s="7">
        <v>-58526</v>
      </c>
      <c r="I13" s="6">
        <v>99682</v>
      </c>
      <c r="J13" s="6">
        <f t="shared" si="2"/>
        <v>918368</v>
      </c>
      <c r="K13" s="8">
        <f t="shared" si="3"/>
        <v>0.36759348763671662</v>
      </c>
      <c r="L13" s="6">
        <v>540546</v>
      </c>
      <c r="M13" s="7">
        <v>0</v>
      </c>
      <c r="N13" s="6">
        <f t="shared" si="4"/>
        <v>377822</v>
      </c>
      <c r="O13" s="8">
        <f t="shared" si="5"/>
        <v>0.15123012418320275</v>
      </c>
      <c r="P13" s="6">
        <v>504681</v>
      </c>
      <c r="Q13" s="6">
        <v>133061</v>
      </c>
      <c r="R13" s="6">
        <v>0</v>
      </c>
      <c r="S13" s="6">
        <v>0</v>
      </c>
      <c r="T13" s="6">
        <f t="shared" si="6"/>
        <v>-259920</v>
      </c>
      <c r="U13" s="8">
        <f t="shared" si="7"/>
        <v>-0.1040377052625259</v>
      </c>
      <c r="V13" s="6">
        <f t="shared" si="8"/>
        <v>-259920</v>
      </c>
      <c r="W13" s="8">
        <f t="shared" si="9"/>
        <v>0.21636336345351384</v>
      </c>
      <c r="X13" s="6">
        <f>SUM(Table1[[#This Row],[TH-NA]:[CK]])</f>
        <v>410967</v>
      </c>
      <c r="Y13" s="6">
        <f>SUM(Table1[[#This Row],[VF ]:[MK ]],Table1[[#This Row],[KTB]])</f>
        <v>2087074.94</v>
      </c>
      <c r="Z13" s="6">
        <v>2087074.94</v>
      </c>
      <c r="AA13" s="6">
        <v>0</v>
      </c>
      <c r="AB13" s="6">
        <v>45730</v>
      </c>
      <c r="AC13" s="6">
        <v>0</v>
      </c>
      <c r="AD13" s="6">
        <v>238389</v>
      </c>
      <c r="AE13" s="6">
        <v>126848</v>
      </c>
      <c r="AF13" s="6">
        <v>0</v>
      </c>
      <c r="AG13" s="6">
        <f>Table1[[#This Row],[Kinetix]]+Table1[[#This Row],[Intimates]]</f>
        <v>2498041.94</v>
      </c>
      <c r="AH13" s="9">
        <f>IFERROR(Table1[[#This Row],[VF ]]/Table1[[#This Row],[Sales 2]],0)</f>
        <v>0.8354843473925021</v>
      </c>
      <c r="AI13" s="8">
        <f>1-Table1[[#This Row],[%VF]]</f>
        <v>0.1645156526074979</v>
      </c>
      <c r="AJ13" s="8">
        <f>IFERROR(Table1[[#This Row],[MK ]]/Table1[[#This Row],[Sales 2]],0)</f>
        <v>0</v>
      </c>
      <c r="AK13" s="9">
        <f>1-Table1[[#This Row],[%MK]]</f>
        <v>1</v>
      </c>
      <c r="AL13" s="9">
        <f>IFERROR(Table1[[#This Row],[TH-NA]]/Table1[[#This Row],[Sales 2]],0)</f>
        <v>1.8306337963244924E-2</v>
      </c>
      <c r="AM13" s="9">
        <f>1-Table1[[#This Row],[%TH-NA]]</f>
        <v>0.98169366203675512</v>
      </c>
      <c r="AN13" s="9">
        <f>IFERROR(Table1[[#This Row],[FOTL]]/Table1[[#This Row],[Sales 2]],0)</f>
        <v>0</v>
      </c>
      <c r="AO13" s="9">
        <f>1-Table1[[#This Row],[%FOTL]]</f>
        <v>1</v>
      </c>
      <c r="AP13" s="9">
        <f>IFERROR(Table1[[#This Row],[FOTL]]/Table1[[#This Row],[Sales 2]],0)</f>
        <v>0</v>
      </c>
      <c r="AQ13" s="9">
        <f>IFERROR(Table1[[#This Row],[FOTL]]/Table1[[#This Row],[Sales 2]],0)</f>
        <v>0</v>
      </c>
      <c r="AR13" s="9">
        <f>1-Table1[[#This Row],[%%THUS]]</f>
        <v>1</v>
      </c>
      <c r="AS13" s="9">
        <f>1-Table1[[#This Row],[%CK]]</f>
        <v>0</v>
      </c>
      <c r="AT13" s="9">
        <f>IFERROR(Table1[[#This Row],[KTB]]/Table1[[#This Row],[Sales 2]],0)</f>
        <v>0</v>
      </c>
      <c r="AU13" s="9">
        <f>1-Table1[[#This Row],[%KTB]]</f>
        <v>1</v>
      </c>
    </row>
    <row r="14" spans="1:47" hidden="1" x14ac:dyDescent="0.25">
      <c r="A14" s="1" t="s">
        <v>45</v>
      </c>
      <c r="B14" s="2" t="s">
        <v>46</v>
      </c>
      <c r="C14" s="3" t="s">
        <v>58</v>
      </c>
      <c r="D14" s="4" t="s">
        <v>60</v>
      </c>
      <c r="E14" s="5"/>
      <c r="F14" s="6">
        <v>2956643</v>
      </c>
      <c r="G14" s="6">
        <v>1892160</v>
      </c>
      <c r="H14" s="7">
        <v>3515</v>
      </c>
      <c r="I14" s="6">
        <v>101170</v>
      </c>
      <c r="J14" s="6">
        <f t="shared" si="2"/>
        <v>959798</v>
      </c>
      <c r="K14" s="8">
        <f t="shared" si="3"/>
        <v>0.32462424445562077</v>
      </c>
      <c r="L14" s="6">
        <v>675266</v>
      </c>
      <c r="M14" s="7">
        <v>0</v>
      </c>
      <c r="N14" s="6">
        <f t="shared" si="4"/>
        <v>284532</v>
      </c>
      <c r="O14" s="8">
        <f t="shared" si="5"/>
        <v>9.6234817663140251E-2</v>
      </c>
      <c r="P14" s="6">
        <v>231840</v>
      </c>
      <c r="Q14" s="6">
        <v>134458</v>
      </c>
      <c r="R14" s="6">
        <v>0</v>
      </c>
      <c r="S14" s="6">
        <v>0</v>
      </c>
      <c r="T14" s="6">
        <f t="shared" si="6"/>
        <v>-81766</v>
      </c>
      <c r="U14" s="8">
        <f>T14/F14</f>
        <v>-2.7655012796607505E-2</v>
      </c>
      <c r="V14" s="6">
        <f t="shared" si="8"/>
        <v>-81766</v>
      </c>
      <c r="W14" s="8">
        <f t="shared" si="9"/>
        <v>0.22838942679248053</v>
      </c>
      <c r="X14" s="6">
        <f>SUM(Table1[[#This Row],[TH-NA]:[CK]])</f>
        <v>28822</v>
      </c>
      <c r="Y14" s="6">
        <f>SUM(Table1[[#This Row],[VF ]:[MK ]],Table1[[#This Row],[KTB]])</f>
        <v>2951530.68</v>
      </c>
      <c r="Z14" s="6">
        <v>2951530.68</v>
      </c>
      <c r="AA14" s="6">
        <v>0</v>
      </c>
      <c r="AB14" s="6">
        <v>28419</v>
      </c>
      <c r="AC14" s="6"/>
      <c r="AD14" s="6">
        <v>0</v>
      </c>
      <c r="AE14" s="6">
        <v>403</v>
      </c>
      <c r="AF14" s="6">
        <v>0</v>
      </c>
      <c r="AG14" s="6">
        <f>Table1[[#This Row],[Kinetix]]+Table1[[#This Row],[Intimates]]</f>
        <v>2980352.68</v>
      </c>
      <c r="AH14" s="9">
        <f>IFERROR(Table1[[#This Row],[VF ]]/Table1[[#This Row],[Sales 2]],0)</f>
        <v>0.99032933243323407</v>
      </c>
      <c r="AI14" s="8">
        <f>1-Table1[[#This Row],[%VF]]</f>
        <v>9.6706675667659336E-3</v>
      </c>
      <c r="AJ14" s="8">
        <f>IFERROR(Table1[[#This Row],[MK ]]/Table1[[#This Row],[Sales 2]],0)</f>
        <v>0</v>
      </c>
      <c r="AK14" s="9">
        <f>1-Table1[[#This Row],[%MK]]</f>
        <v>1</v>
      </c>
      <c r="AL14" s="9">
        <f>IFERROR(Table1[[#This Row],[TH-NA]]/Table1[[#This Row],[Sales 2]],0)</f>
        <v>9.5354486704573495E-3</v>
      </c>
      <c r="AM14" s="9">
        <f>1-Table1[[#This Row],[%TH-NA]]</f>
        <v>0.9904645513295427</v>
      </c>
      <c r="AN14" s="9">
        <f>IFERROR(Table1[[#This Row],[FOTL]]/Table1[[#This Row],[Sales 2]],0)</f>
        <v>0</v>
      </c>
      <c r="AO14" s="9">
        <f>1-Table1[[#This Row],[%FOTL]]</f>
        <v>1</v>
      </c>
      <c r="AP14" s="9">
        <f>IFERROR(Table1[[#This Row],[FOTL]]/Table1[[#This Row],[Sales 2]],0)</f>
        <v>0</v>
      </c>
      <c r="AQ14" s="9">
        <f>IFERROR(Table1[[#This Row],[FOTL]]/Table1[[#This Row],[Sales 2]],0)</f>
        <v>0</v>
      </c>
      <c r="AR14" s="9">
        <f>1-Table1[[#This Row],[%%THUS]]</f>
        <v>1</v>
      </c>
      <c r="AS14" s="9">
        <f>1-Table1[[#This Row],[%CK]]</f>
        <v>0</v>
      </c>
      <c r="AT14" s="9">
        <f>IFERROR(Table1[[#This Row],[KTB]]/Table1[[#This Row],[Sales 2]],0)</f>
        <v>0</v>
      </c>
      <c r="AU14" s="9">
        <f>1-Table1[[#This Row],[%KTB]]</f>
        <v>1</v>
      </c>
    </row>
    <row r="15" spans="1:47" hidden="1" x14ac:dyDescent="0.25">
      <c r="A15" s="1" t="s">
        <v>45</v>
      </c>
      <c r="B15" s="2" t="s">
        <v>46</v>
      </c>
      <c r="C15" s="3" t="s">
        <v>58</v>
      </c>
      <c r="D15" s="4" t="s">
        <v>61</v>
      </c>
      <c r="E15" s="5"/>
      <c r="F15" s="6">
        <v>1809830</v>
      </c>
      <c r="G15" s="6">
        <v>1096541</v>
      </c>
      <c r="H15" s="7"/>
      <c r="I15" s="6">
        <v>195409</v>
      </c>
      <c r="J15" s="6">
        <f t="shared" si="2"/>
        <v>517880</v>
      </c>
      <c r="K15" s="8">
        <f t="shared" si="3"/>
        <v>0.2861484227800401</v>
      </c>
      <c r="L15" s="6">
        <v>421815</v>
      </c>
      <c r="M15" s="7">
        <v>0</v>
      </c>
      <c r="N15" s="6">
        <f t="shared" si="4"/>
        <v>96065</v>
      </c>
      <c r="O15" s="8">
        <f t="shared" si="5"/>
        <v>5.3079571009431822E-2</v>
      </c>
      <c r="P15" s="6">
        <v>167520</v>
      </c>
      <c r="Q15" s="6">
        <v>113989</v>
      </c>
      <c r="R15" s="6">
        <v>0</v>
      </c>
      <c r="S15" s="6">
        <v>0</v>
      </c>
      <c r="T15" s="6">
        <f t="shared" si="6"/>
        <v>-185444</v>
      </c>
      <c r="U15" s="8">
        <f t="shared" si="7"/>
        <v>-0.10246487239132958</v>
      </c>
      <c r="V15" s="6">
        <f t="shared" si="8"/>
        <v>-185444</v>
      </c>
      <c r="W15" s="8">
        <f t="shared" si="9"/>
        <v>0.23306885177060829</v>
      </c>
      <c r="X15" s="6">
        <f>SUM(Table1[[#This Row],[TH-NA]:[CK]])</f>
        <v>0</v>
      </c>
      <c r="Y15" s="6">
        <f>SUM(Table1[[#This Row],[VF ]:[MK ]],Table1[[#This Row],[KTB]])</f>
        <v>0</v>
      </c>
      <c r="Z15" s="6"/>
      <c r="AA15" s="6">
        <v>0</v>
      </c>
      <c r="AB15" s="6">
        <v>0</v>
      </c>
      <c r="AC15" s="6">
        <v>0</v>
      </c>
      <c r="AD15" s="6">
        <v>0</v>
      </c>
      <c r="AE15" s="6">
        <v>0</v>
      </c>
      <c r="AF15" s="6">
        <v>0</v>
      </c>
      <c r="AG15" s="6">
        <f>Table1[[#This Row],[Kinetix]]+Table1[[#This Row],[Intimates]]</f>
        <v>0</v>
      </c>
      <c r="AH15" s="9">
        <f>IFERROR(Table1[[#This Row],[VF ]]/Table1[[#This Row],[Sales 2]],0)</f>
        <v>0</v>
      </c>
      <c r="AI15" s="8">
        <f>1-Table1[[#This Row],[%VF]]</f>
        <v>1</v>
      </c>
      <c r="AJ15" s="8">
        <f>IFERROR(Table1[[#This Row],[MK ]]/Table1[[#This Row],[Sales 2]],0)</f>
        <v>0</v>
      </c>
      <c r="AK15" s="8">
        <f>1-Table1[[#This Row],[%MK]]</f>
        <v>1</v>
      </c>
      <c r="AL15" s="9">
        <f>IFERROR(Table1[[#This Row],[TH-NA]]/Table1[[#This Row],[Sales 2]],0)</f>
        <v>0</v>
      </c>
      <c r="AM15" s="9">
        <f>1-Table1[[#This Row],[%TH-NA]]</f>
        <v>1</v>
      </c>
      <c r="AN15" s="9">
        <f>IFERROR(Table1[[#This Row],[FOTL]]/Table1[[#This Row],[Sales 2]],0)</f>
        <v>0</v>
      </c>
      <c r="AO15" s="9">
        <f>1-Table1[[#This Row],[%FOTL]]</f>
        <v>1</v>
      </c>
      <c r="AP15" s="8">
        <f>IFERROR(Table1[[#This Row],[FOTL]]/Table1[[#This Row],[Sales 2]],0)</f>
        <v>0</v>
      </c>
      <c r="AQ15" s="9">
        <f>IFERROR(Table1[[#This Row],[FOTL]]/Table1[[#This Row],[Sales 2]],0)</f>
        <v>0</v>
      </c>
      <c r="AR15" s="9">
        <f>1-Table1[[#This Row],[%%THUS]]</f>
        <v>1</v>
      </c>
      <c r="AS15" s="9">
        <f>1-Table1[[#This Row],[%CK]]</f>
        <v>0</v>
      </c>
      <c r="AT15" s="9">
        <f>IFERROR(Table1[[#This Row],[KTB]]/Table1[[#This Row],[Sales 2]],0)</f>
        <v>0</v>
      </c>
      <c r="AU15" s="9">
        <f>1-Table1[[#This Row],[%KTB]]</f>
        <v>1</v>
      </c>
    </row>
    <row r="16" spans="1:47" hidden="1" x14ac:dyDescent="0.25">
      <c r="A16" s="1" t="s">
        <v>45</v>
      </c>
      <c r="B16" s="2" t="s">
        <v>62</v>
      </c>
      <c r="C16" s="3" t="s">
        <v>47</v>
      </c>
      <c r="D16" s="4" t="s">
        <v>48</v>
      </c>
      <c r="E16" s="5">
        <v>2737578.21</v>
      </c>
      <c r="F16" s="6">
        <v>769213</v>
      </c>
      <c r="G16" s="6">
        <v>472209</v>
      </c>
      <c r="H16" s="7">
        <v>78569</v>
      </c>
      <c r="I16" s="6">
        <v>37174</v>
      </c>
      <c r="J16" s="6">
        <f t="shared" si="2"/>
        <v>181261</v>
      </c>
      <c r="K16" s="8">
        <f t="shared" si="3"/>
        <v>0.23564474339357239</v>
      </c>
      <c r="L16" s="6">
        <v>179535</v>
      </c>
      <c r="M16" s="7">
        <v>0</v>
      </c>
      <c r="N16" s="6">
        <f t="shared" si="4"/>
        <v>1726</v>
      </c>
      <c r="O16" s="8">
        <f t="shared" si="5"/>
        <v>2.2438518329773419E-3</v>
      </c>
      <c r="P16" s="6">
        <v>148195</v>
      </c>
      <c r="Q16" s="6">
        <v>95397</v>
      </c>
      <c r="R16" s="6">
        <v>0</v>
      </c>
      <c r="S16" s="6">
        <v>0</v>
      </c>
      <c r="T16" s="6">
        <f t="shared" si="6"/>
        <v>-241866</v>
      </c>
      <c r="U16" s="8">
        <f t="shared" si="7"/>
        <v>-0.31443306340376465</v>
      </c>
      <c r="V16" s="6">
        <f t="shared" si="8"/>
        <v>-241866</v>
      </c>
      <c r="W16" s="8">
        <f t="shared" si="9"/>
        <v>0.23340089156059504</v>
      </c>
      <c r="X16" s="6">
        <f>SUM(Table1[[#This Row],[TH-NA]:[CK]])</f>
        <v>0</v>
      </c>
      <c r="Y16" s="6">
        <f>SUM(Table1[[#This Row],[VF ]:[MK ]],Table1[[#This Row],[KTB]])</f>
        <v>769648.37</v>
      </c>
      <c r="Z16" s="6">
        <v>769648.37</v>
      </c>
      <c r="AA16" s="6">
        <v>0</v>
      </c>
      <c r="AB16" s="6">
        <v>0</v>
      </c>
      <c r="AC16" s="6">
        <v>0</v>
      </c>
      <c r="AD16" s="6">
        <v>0</v>
      </c>
      <c r="AE16" s="6">
        <v>0</v>
      </c>
      <c r="AF16" s="6">
        <v>0</v>
      </c>
      <c r="AG16" s="6">
        <f>Table1[[#This Row],[Kinetix]]+Table1[[#This Row],[Intimates]]</f>
        <v>769648.37</v>
      </c>
      <c r="AH16" s="9">
        <f>IFERROR(Table1[[#This Row],[VF ]]/Table1[[#This Row],[Sales 2]],0)</f>
        <v>1</v>
      </c>
      <c r="AI16" s="9">
        <f>1-Table1[[#This Row],[%VF]]</f>
        <v>0</v>
      </c>
      <c r="AJ16" s="9">
        <f>IFERROR(Table1[[#This Row],[MK ]]/Table1[[#This Row],[Sales 2]],0)</f>
        <v>0</v>
      </c>
      <c r="AK16" s="9">
        <f>1-Table1[[#This Row],[%MK]]</f>
        <v>1</v>
      </c>
      <c r="AL16" s="9">
        <f>IFERROR(Table1[[#This Row],[TH-NA]]/Table1[[#This Row],[Sales 2]],0)</f>
        <v>0</v>
      </c>
      <c r="AM16" s="9">
        <f>1-Table1[[#This Row],[%TH-NA]]</f>
        <v>1</v>
      </c>
      <c r="AN16" s="9">
        <f>IFERROR(Table1[[#This Row],[FOTL]]/Table1[[#This Row],[Sales 2]],0)</f>
        <v>0</v>
      </c>
      <c r="AO16" s="9">
        <f>1-Table1[[#This Row],[%FOTL]]</f>
        <v>1</v>
      </c>
      <c r="AP16" s="9">
        <f>IFERROR(Table1[[#This Row],[FOTL]]/Table1[[#This Row],[Sales 2]],0)</f>
        <v>0</v>
      </c>
      <c r="AQ16" s="9">
        <f>IFERROR(Table1[[#This Row],[FOTL]]/Table1[[#This Row],[Sales 2]],0)</f>
        <v>0</v>
      </c>
      <c r="AR16" s="9">
        <f>1-Table1[[#This Row],[%%THUS]]</f>
        <v>1</v>
      </c>
      <c r="AS16" s="9">
        <f>1-Table1[[#This Row],[%CK]]</f>
        <v>0</v>
      </c>
      <c r="AT16" s="9">
        <f>IFERROR(Table1[[#This Row],[KTB]]/Table1[[#This Row],[Sales 2]],0)</f>
        <v>0</v>
      </c>
      <c r="AU16" s="9">
        <f>1-Table1[[#This Row],[%KTB]]</f>
        <v>1</v>
      </c>
    </row>
    <row r="17" spans="1:47" hidden="1" x14ac:dyDescent="0.25">
      <c r="A17" s="1" t="s">
        <v>45</v>
      </c>
      <c r="B17" s="2" t="s">
        <v>62</v>
      </c>
      <c r="C17" s="3" t="s">
        <v>47</v>
      </c>
      <c r="D17" s="4" t="s">
        <v>49</v>
      </c>
      <c r="E17" s="6">
        <v>2489964</v>
      </c>
      <c r="F17" s="6">
        <v>2582349</v>
      </c>
      <c r="G17" s="6">
        <v>1557876</v>
      </c>
      <c r="H17" s="7">
        <v>27708</v>
      </c>
      <c r="I17" s="6">
        <v>124737</v>
      </c>
      <c r="J17" s="6">
        <f t="shared" si="2"/>
        <v>872028</v>
      </c>
      <c r="K17" s="8">
        <f t="shared" si="3"/>
        <v>0.33768789578790476</v>
      </c>
      <c r="L17" s="6">
        <v>578466</v>
      </c>
      <c r="M17" s="7">
        <v>0</v>
      </c>
      <c r="N17" s="6">
        <f t="shared" si="4"/>
        <v>293562</v>
      </c>
      <c r="O17" s="8">
        <f t="shared" si="5"/>
        <v>0.11368021905637077</v>
      </c>
      <c r="P17" s="6">
        <v>362708</v>
      </c>
      <c r="Q17" s="6">
        <v>112768</v>
      </c>
      <c r="R17" s="6">
        <v>0</v>
      </c>
      <c r="S17" s="6">
        <v>0</v>
      </c>
      <c r="T17" s="6">
        <f t="shared" si="6"/>
        <v>-181914</v>
      </c>
      <c r="U17" s="8">
        <f t="shared" si="7"/>
        <v>-7.0445164460729362E-2</v>
      </c>
      <c r="V17" s="6">
        <f t="shared" si="8"/>
        <v>-181914</v>
      </c>
      <c r="W17" s="8">
        <f t="shared" si="9"/>
        <v>0.22400767673153396</v>
      </c>
      <c r="X17" s="6">
        <f>SUM(Table1[[#This Row],[TH-NA]:[CK]])</f>
        <v>0</v>
      </c>
      <c r="Y17" s="6">
        <f>SUM(Table1[[#This Row],[VF ]:[MK ]],Table1[[#This Row],[KTB]])</f>
        <v>2372538.09</v>
      </c>
      <c r="Z17" s="6">
        <v>2071624.4899999998</v>
      </c>
      <c r="AA17" s="6">
        <v>300913.60000000009</v>
      </c>
      <c r="AB17" s="6">
        <v>0</v>
      </c>
      <c r="AC17" s="6">
        <v>0</v>
      </c>
      <c r="AD17" s="6">
        <v>0</v>
      </c>
      <c r="AE17" s="6">
        <v>0</v>
      </c>
      <c r="AF17" s="6">
        <v>0</v>
      </c>
      <c r="AG17" s="6">
        <f>Table1[[#This Row],[Kinetix]]+Table1[[#This Row],[Intimates]]</f>
        <v>2372538.09</v>
      </c>
      <c r="AH17" s="9">
        <f>IFERROR(Table1[[#This Row],[VF ]]/Table1[[#This Row],[Sales 2]],0)</f>
        <v>0.87316806365793687</v>
      </c>
      <c r="AI17" s="9">
        <f>1-Table1[[#This Row],[%VF]]</f>
        <v>0.12683193634206313</v>
      </c>
      <c r="AJ17" s="9">
        <f>IFERROR(Table1[[#This Row],[MK ]]/Table1[[#This Row],[Sales 2]],0)</f>
        <v>0.12683193634206316</v>
      </c>
      <c r="AK17" s="9">
        <f>1-Table1[[#This Row],[%MK]]</f>
        <v>0.87316806365793687</v>
      </c>
      <c r="AL17" s="9">
        <f>IFERROR(Table1[[#This Row],[TH-NA]]/Table1[[#This Row],[Sales 2]],0)</f>
        <v>0</v>
      </c>
      <c r="AM17" s="9">
        <f>1-Table1[[#This Row],[%TH-NA]]</f>
        <v>1</v>
      </c>
      <c r="AN17" s="9">
        <f>IFERROR(Table1[[#This Row],[FOTL]]/Table1[[#This Row],[Sales 2]],0)</f>
        <v>0</v>
      </c>
      <c r="AO17" s="9">
        <f>1-Table1[[#This Row],[%FOTL]]</f>
        <v>1</v>
      </c>
      <c r="AP17" s="9">
        <f>IFERROR(Table1[[#This Row],[FOTL]]/Table1[[#This Row],[Sales 2]],0)</f>
        <v>0</v>
      </c>
      <c r="AQ17" s="9">
        <f>IFERROR(Table1[[#This Row],[FOTL]]/Table1[[#This Row],[Sales 2]],0)</f>
        <v>0</v>
      </c>
      <c r="AR17" s="9">
        <f>1-Table1[[#This Row],[%%THUS]]</f>
        <v>1</v>
      </c>
      <c r="AS17" s="9">
        <f>1-Table1[[#This Row],[%CK]]</f>
        <v>0</v>
      </c>
      <c r="AT17" s="9">
        <f>IFERROR(Table1[[#This Row],[KTB]]/Table1[[#This Row],[Sales 2]],0)</f>
        <v>0</v>
      </c>
      <c r="AU17" s="9">
        <f>1-Table1[[#This Row],[%KTB]]</f>
        <v>1</v>
      </c>
    </row>
    <row r="18" spans="1:47" hidden="1" x14ac:dyDescent="0.25">
      <c r="A18" s="1" t="s">
        <v>45</v>
      </c>
      <c r="B18" s="2" t="s">
        <v>62</v>
      </c>
      <c r="C18" s="3" t="s">
        <v>47</v>
      </c>
      <c r="D18" s="4" t="s">
        <v>50</v>
      </c>
      <c r="E18" s="5">
        <v>2704740</v>
      </c>
      <c r="F18" s="6">
        <v>3540470</v>
      </c>
      <c r="G18" s="6">
        <v>2168749</v>
      </c>
      <c r="H18" s="7">
        <v>-52510</v>
      </c>
      <c r="I18" s="6">
        <v>76318</v>
      </c>
      <c r="J18" s="6">
        <f t="shared" si="2"/>
        <v>1347913</v>
      </c>
      <c r="K18" s="8">
        <f>J18/F18</f>
        <v>0.38071583716286256</v>
      </c>
      <c r="L18" s="6">
        <v>740931</v>
      </c>
      <c r="M18" s="7">
        <v>0</v>
      </c>
      <c r="N18" s="6">
        <f t="shared" si="4"/>
        <v>606982</v>
      </c>
      <c r="O18" s="8">
        <f>N18/F18</f>
        <v>0.17144107985662921</v>
      </c>
      <c r="P18" s="6">
        <v>266552</v>
      </c>
      <c r="Q18" s="6">
        <v>104747</v>
      </c>
      <c r="R18" s="6">
        <v>0</v>
      </c>
      <c r="S18" s="6">
        <v>0</v>
      </c>
      <c r="T18" s="6">
        <f>N18-P18-Q18</f>
        <v>235683</v>
      </c>
      <c r="U18" s="8">
        <f t="shared" si="7"/>
        <v>6.6568280482534811E-2</v>
      </c>
      <c r="V18" s="6">
        <f>T18</f>
        <v>235683</v>
      </c>
      <c r="W18" s="8">
        <f t="shared" si="9"/>
        <v>0.20927475730623335</v>
      </c>
      <c r="X18" s="6">
        <f>SUM(Table1[[#This Row],[TH-NA]:[CK]])</f>
        <v>0</v>
      </c>
      <c r="Y18" s="6">
        <f>SUM(Table1[[#This Row],[VF ]:[MK ]],Table1[[#This Row],[KTB]])</f>
        <v>3466904.5</v>
      </c>
      <c r="Z18" s="6">
        <f>2760427.9</f>
        <v>2760427.9</v>
      </c>
      <c r="AA18" s="6">
        <v>706476.60000000021</v>
      </c>
      <c r="AB18" s="6">
        <v>0</v>
      </c>
      <c r="AC18" s="6">
        <v>0</v>
      </c>
      <c r="AD18" s="6">
        <v>0</v>
      </c>
      <c r="AE18" s="6">
        <v>0</v>
      </c>
      <c r="AF18" s="6">
        <v>0</v>
      </c>
      <c r="AG18" s="6">
        <f>Table1[[#This Row],[Kinetix]]+Table1[[#This Row],[Intimates]]</f>
        <v>3466904.5</v>
      </c>
      <c r="AH18" s="9">
        <f>IFERROR(Table1[[#This Row],[VF ]]/Table1[[#This Row],[Sales 2]],0)</f>
        <v>0.79622265337853981</v>
      </c>
      <c r="AI18" s="9">
        <f>1-Table1[[#This Row],[%VF]]</f>
        <v>0.20377734662146019</v>
      </c>
      <c r="AJ18" s="9">
        <f>IFERROR(Table1[[#This Row],[MK ]]/Table1[[#This Row],[Sales 2]],0)</f>
        <v>0.20377734662146021</v>
      </c>
      <c r="AK18" s="9">
        <f>1-Table1[[#This Row],[%MK]]</f>
        <v>0.79622265337853981</v>
      </c>
      <c r="AL18" s="9">
        <f>IFERROR(Table1[[#This Row],[TH-NA]]/Table1[[#This Row],[Sales 2]],0)</f>
        <v>0</v>
      </c>
      <c r="AM18" s="9">
        <f>1-Table1[[#This Row],[%TH-NA]]</f>
        <v>1</v>
      </c>
      <c r="AN18" s="9">
        <f>IFERROR(Table1[[#This Row],[FOTL]]/Table1[[#This Row],[Sales 2]],0)</f>
        <v>0</v>
      </c>
      <c r="AO18" s="9">
        <f>1-Table1[[#This Row],[%FOTL]]</f>
        <v>1</v>
      </c>
      <c r="AP18" s="9">
        <f>IFERROR(Table1[[#This Row],[FOTL]]/Table1[[#This Row],[Sales 2]],0)</f>
        <v>0</v>
      </c>
      <c r="AQ18" s="9">
        <f>IFERROR(Table1[[#This Row],[FOTL]]/Table1[[#This Row],[Sales 2]],0)</f>
        <v>0</v>
      </c>
      <c r="AR18" s="9">
        <f>1-Table1[[#This Row],[%%THUS]]</f>
        <v>1</v>
      </c>
      <c r="AS18" s="9">
        <f>1-Table1[[#This Row],[%CK]]</f>
        <v>0</v>
      </c>
      <c r="AT18" s="9">
        <f>IFERROR(Table1[[#This Row],[KTB]]/Table1[[#This Row],[Sales 2]],0)</f>
        <v>0</v>
      </c>
      <c r="AU18" s="9">
        <f>1-Table1[[#This Row],[%KTB]]</f>
        <v>1</v>
      </c>
    </row>
    <row r="19" spans="1:47" hidden="1" x14ac:dyDescent="0.25">
      <c r="A19" s="10" t="s">
        <v>45</v>
      </c>
      <c r="B19" s="11" t="s">
        <v>62</v>
      </c>
      <c r="C19" s="12" t="s">
        <v>51</v>
      </c>
      <c r="D19" s="13" t="s">
        <v>52</v>
      </c>
      <c r="E19" s="14">
        <v>796684.27999999991</v>
      </c>
      <c r="F19" s="15">
        <v>869065</v>
      </c>
      <c r="G19" s="15">
        <v>509599</v>
      </c>
      <c r="H19" s="16">
        <v>113990</v>
      </c>
      <c r="I19" s="15">
        <v>57171</v>
      </c>
      <c r="J19" s="6">
        <f t="shared" si="2"/>
        <v>188305</v>
      </c>
      <c r="K19" s="8">
        <f>J19/F19</f>
        <v>0.21667539251954687</v>
      </c>
      <c r="L19" s="15">
        <v>197594</v>
      </c>
      <c r="M19" s="7">
        <v>0</v>
      </c>
      <c r="N19" s="6">
        <f t="shared" si="4"/>
        <v>-9289</v>
      </c>
      <c r="O19" s="8">
        <f>N19/F19</f>
        <v>-1.0688498558795948E-2</v>
      </c>
      <c r="P19" s="6">
        <v>210156</v>
      </c>
      <c r="Q19" s="6">
        <v>77024</v>
      </c>
      <c r="R19" s="6">
        <v>0</v>
      </c>
      <c r="S19" s="6">
        <v>0</v>
      </c>
      <c r="T19" s="6">
        <f>N19-P19-Q19</f>
        <v>-296469</v>
      </c>
      <c r="U19" s="8">
        <f t="shared" si="7"/>
        <v>-0.34113558824713919</v>
      </c>
      <c r="V19" s="6">
        <f>T19</f>
        <v>-296469</v>
      </c>
      <c r="W19" s="8">
        <f t="shared" si="9"/>
        <v>0.22736389107834282</v>
      </c>
      <c r="X19" s="6">
        <f>SUM(Table1[[#This Row],[TH-NA]:[CK]])</f>
        <v>0</v>
      </c>
      <c r="Y19" s="6">
        <f>SUM(Table1[[#This Row],[VF ]:[MK ]],Table1[[#This Row],[KTB]])</f>
        <v>806462.64039999992</v>
      </c>
      <c r="Z19" s="6">
        <v>806462.64039999992</v>
      </c>
      <c r="AA19" s="6"/>
      <c r="AB19" s="6">
        <v>0</v>
      </c>
      <c r="AC19" s="6">
        <v>0</v>
      </c>
      <c r="AD19" s="6">
        <v>0</v>
      </c>
      <c r="AE19" s="6">
        <v>0</v>
      </c>
      <c r="AF19" s="6">
        <v>0</v>
      </c>
      <c r="AG19" s="6">
        <f>Table1[[#This Row],[Kinetix]]+Table1[[#This Row],[Intimates]]</f>
        <v>806462.64039999992</v>
      </c>
      <c r="AH19" s="9">
        <f>IFERROR(Table1[[#This Row],[VF ]]/Table1[[#This Row],[Sales 2]],0)</f>
        <v>1</v>
      </c>
      <c r="AI19" s="9">
        <f>1-Table1[[#This Row],[%VF]]</f>
        <v>0</v>
      </c>
      <c r="AJ19" s="9">
        <f>IFERROR(Table1[[#This Row],[MK ]]/Table1[[#This Row],[Sales 2]],0)</f>
        <v>0</v>
      </c>
      <c r="AK19" s="9">
        <f>1-Table1[[#This Row],[%MK]]</f>
        <v>1</v>
      </c>
      <c r="AL19" s="9">
        <f>IFERROR(Table1[[#This Row],[TH-NA]]/Table1[[#This Row],[Sales 2]],0)</f>
        <v>0</v>
      </c>
      <c r="AM19" s="9">
        <f>1-Table1[[#This Row],[%TH-NA]]</f>
        <v>1</v>
      </c>
      <c r="AN19" s="9">
        <f>IFERROR(Table1[[#This Row],[FOTL]]/Table1[[#This Row],[Sales 2]],0)</f>
        <v>0</v>
      </c>
      <c r="AO19" s="9">
        <f>1-Table1[[#This Row],[%FOTL]]</f>
        <v>1</v>
      </c>
      <c r="AP19" s="9">
        <f>IFERROR(Table1[[#This Row],[FOTL]]/Table1[[#This Row],[Sales 2]],0)</f>
        <v>0</v>
      </c>
      <c r="AQ19" s="9">
        <f>IFERROR(Table1[[#This Row],[FOTL]]/Table1[[#This Row],[Sales 2]],0)</f>
        <v>0</v>
      </c>
      <c r="AR19" s="9">
        <f>1-Table1[[#This Row],[%%THUS]]</f>
        <v>1</v>
      </c>
      <c r="AS19" s="9">
        <f>1-Table1[[#This Row],[%CK]]</f>
        <v>0</v>
      </c>
      <c r="AT19" s="9">
        <f>IFERROR(Table1[[#This Row],[KTB]]/Table1[[#This Row],[Sales 2]],0)</f>
        <v>0</v>
      </c>
      <c r="AU19" s="9">
        <f>1-Table1[[#This Row],[%KTB]]</f>
        <v>1</v>
      </c>
    </row>
    <row r="20" spans="1:47" x14ac:dyDescent="0.25">
      <c r="A20" s="26" t="s">
        <v>45</v>
      </c>
      <c r="B20" s="11" t="s">
        <v>62</v>
      </c>
      <c r="C20" s="12" t="s">
        <v>51</v>
      </c>
      <c r="D20" s="27" t="s">
        <v>53</v>
      </c>
      <c r="E20" s="28">
        <v>1196271.1800000006</v>
      </c>
      <c r="F20" s="29">
        <v>1270481</v>
      </c>
      <c r="G20" s="29">
        <v>741980</v>
      </c>
      <c r="H20" s="7">
        <v>-26483</v>
      </c>
      <c r="I20" s="29">
        <v>48329</v>
      </c>
      <c r="J20" s="6">
        <f>F20-G20-I20</f>
        <v>480172</v>
      </c>
      <c r="K20" s="31">
        <f>Table1[[#This Row],[Earnings]]/Table1[[#This Row],[Sale]]</f>
        <v>0.37794504601013318</v>
      </c>
      <c r="L20" s="29">
        <v>278845</v>
      </c>
      <c r="M20" s="7">
        <v>0</v>
      </c>
      <c r="N20" s="6">
        <f t="shared" si="4"/>
        <v>201327</v>
      </c>
      <c r="O20" s="31">
        <f>Table1[[#This Row],[Gross Profit]]/Table1[[#This Row],[Sale]]</f>
        <v>0.15846517972327015</v>
      </c>
      <c r="P20" s="29">
        <v>137559</v>
      </c>
      <c r="Q20" s="29">
        <v>60472</v>
      </c>
      <c r="R20" s="6">
        <v>0</v>
      </c>
      <c r="S20" s="6">
        <v>0</v>
      </c>
      <c r="T20" s="6">
        <f>N20-P20-Q20</f>
        <v>3296</v>
      </c>
      <c r="U20" s="8">
        <f>T20/F20</f>
        <v>2.5942930276013571E-3</v>
      </c>
      <c r="V20" s="6">
        <f>T20</f>
        <v>3296</v>
      </c>
      <c r="W20" s="8">
        <f t="shared" si="9"/>
        <v>0.219479866286863</v>
      </c>
      <c r="X20" s="29">
        <f>SUM(Table1[[#This Row],[TH-NA]:[CK]])</f>
        <v>0</v>
      </c>
      <c r="Y20" s="29">
        <f>SUM(Table1[[#This Row],[VF ]:[MK ]],Table1[[#This Row],[KTB]])</f>
        <v>1202931.0900000001</v>
      </c>
      <c r="Z20" s="29">
        <v>1081985.49</v>
      </c>
      <c r="AA20" s="6">
        <v>120945.60000000001</v>
      </c>
      <c r="AB20" s="6">
        <v>0</v>
      </c>
      <c r="AC20" s="6">
        <v>0</v>
      </c>
      <c r="AD20" s="6">
        <v>0</v>
      </c>
      <c r="AE20" s="6">
        <v>0</v>
      </c>
      <c r="AF20" s="6">
        <v>0</v>
      </c>
      <c r="AG20" s="29">
        <f>Table1[[#This Row],[Kinetix]]+Table1[[#This Row],[Intimates]]</f>
        <v>1202931.0900000001</v>
      </c>
      <c r="AH20" s="9">
        <f>IFERROR(Table1[[#This Row],[VF ]]/Table1[[#This Row],[Sales 2]],0)</f>
        <v>0.89945758239567986</v>
      </c>
      <c r="AI20" s="9">
        <f>1-Table1[[#This Row],[%VF]]</f>
        <v>0.10054241760432014</v>
      </c>
      <c r="AJ20" s="9">
        <f>IFERROR(Table1[[#This Row],[MK ]]/Table1[[#This Row],[Sales 2]],0)</f>
        <v>0.10054241760432013</v>
      </c>
      <c r="AK20" s="9">
        <f>1-Table1[[#This Row],[%MK]]</f>
        <v>0.89945758239567986</v>
      </c>
      <c r="AL20" s="9">
        <f>IFERROR(Table1[[#This Row],[TH-NA]]/Table1[[#This Row],[Sales 2]],0)</f>
        <v>0</v>
      </c>
      <c r="AM20" s="9">
        <f>1-Table1[[#This Row],[%TH-NA]]</f>
        <v>1</v>
      </c>
      <c r="AN20" s="9">
        <f>IFERROR(Table1[[#This Row],[FOTL]]/Table1[[#This Row],[Sales 2]],0)</f>
        <v>0</v>
      </c>
      <c r="AO20" s="9">
        <f>1-Table1[[#This Row],[%FOTL]]</f>
        <v>1</v>
      </c>
      <c r="AP20" s="32">
        <f>IFERROR(Table1[[#This Row],[FOTL]]/Table1[[#This Row],[Sales 2]],0)</f>
        <v>0</v>
      </c>
      <c r="AQ20" s="9">
        <f>IFERROR(Table1[[#This Row],[FOTL]]/Table1[[#This Row],[Sales 2]],0)</f>
        <v>0</v>
      </c>
      <c r="AR20" s="9">
        <f>1-Table1[[#This Row],[%%THUS]]</f>
        <v>1</v>
      </c>
      <c r="AS20" s="9">
        <f>1-Table1[[#This Row],[%CK]]</f>
        <v>0</v>
      </c>
      <c r="AT20" s="9">
        <f>IFERROR(Table1[[#This Row],[KTB]]/Table1[[#This Row],[Sales 2]],0)</f>
        <v>0</v>
      </c>
      <c r="AU20" s="9">
        <f>1-Table1[[#This Row],[%KTB]]</f>
        <v>1</v>
      </c>
    </row>
    <row r="21" spans="1:47" hidden="1" x14ac:dyDescent="0.25">
      <c r="A21" s="26" t="s">
        <v>45</v>
      </c>
      <c r="B21" s="11" t="s">
        <v>62</v>
      </c>
      <c r="C21" s="12" t="s">
        <v>51</v>
      </c>
      <c r="D21" s="27" t="s">
        <v>64</v>
      </c>
      <c r="E21" s="28"/>
      <c r="F21" s="29">
        <v>1833365</v>
      </c>
      <c r="G21" s="29">
        <v>1096529</v>
      </c>
      <c r="H21" s="30">
        <v>31048</v>
      </c>
      <c r="I21" s="29">
        <v>90902</v>
      </c>
      <c r="J21" s="6">
        <f>F21-G21-I21</f>
        <v>645934</v>
      </c>
      <c r="K21" s="31">
        <f>Table1[[#This Row],[Earnings]]/Table1[[#This Row],[Sale]]</f>
        <v>0.35232155080957694</v>
      </c>
      <c r="L21" s="29">
        <v>430879</v>
      </c>
      <c r="M21" s="7">
        <v>0</v>
      </c>
      <c r="N21" s="6">
        <f>J21-L21-M21</f>
        <v>215055</v>
      </c>
      <c r="O21" s="31">
        <f>Table1[[#This Row],[Gross Profit]]/Table1[[#This Row],[Sale]]</f>
        <v>0.11730070116970708</v>
      </c>
      <c r="P21" s="29">
        <v>277245</v>
      </c>
      <c r="Q21" s="29">
        <v>21444</v>
      </c>
      <c r="R21" s="6">
        <v>0</v>
      </c>
      <c r="S21" s="6">
        <v>0</v>
      </c>
      <c r="T21" s="6">
        <f>N21-P21-Q21</f>
        <v>-83634</v>
      </c>
      <c r="U21" s="8">
        <f>T21/F21</f>
        <v>-4.5617757511461167E-2</v>
      </c>
      <c r="V21" s="6">
        <f>T21</f>
        <v>-83634</v>
      </c>
      <c r="W21" s="8">
        <f>L21/F21</f>
        <v>0.23502084963986986</v>
      </c>
      <c r="X21" s="29">
        <f>SUM(Table1[[#This Row],[TH-NA]:[CK]])</f>
        <v>0</v>
      </c>
      <c r="Y21" s="29">
        <f>SUM(Table1[[#This Row],[VF ]:[MK ]],Table1[[#This Row],[KTB]])</f>
        <v>1833365</v>
      </c>
      <c r="Z21" s="29">
        <v>1833365</v>
      </c>
      <c r="AA21" s="6">
        <v>0</v>
      </c>
      <c r="AB21" s="6">
        <v>0</v>
      </c>
      <c r="AC21" s="6">
        <v>0</v>
      </c>
      <c r="AD21" s="6">
        <v>0</v>
      </c>
      <c r="AE21" s="6">
        <v>0</v>
      </c>
      <c r="AF21" s="6">
        <v>0</v>
      </c>
      <c r="AG21" s="29">
        <f>Table1[[#This Row],[Kinetix]]+Table1[[#This Row],[Intimates]]</f>
        <v>1833365</v>
      </c>
      <c r="AH21" s="9">
        <f>IFERROR(Table1[[#This Row],[VF ]]/Table1[[#This Row],[Sales 2]],0)</f>
        <v>1</v>
      </c>
      <c r="AI21" s="9">
        <f>1-Table1[[#This Row],[%VF]]</f>
        <v>0</v>
      </c>
      <c r="AJ21" s="9">
        <f>IFERROR(Table1[[#This Row],[MK ]]/Table1[[#This Row],[Sales 2]],0)</f>
        <v>0</v>
      </c>
      <c r="AK21" s="9">
        <f>1-Table1[[#This Row],[%MK]]</f>
        <v>1</v>
      </c>
      <c r="AL21" s="9">
        <f>IFERROR(Table1[[#This Row],[TH-NA]]/Table1[[#This Row],[Sales 2]],0)</f>
        <v>0</v>
      </c>
      <c r="AM21" s="9">
        <f>1-Table1[[#This Row],[%TH-NA]]</f>
        <v>1</v>
      </c>
      <c r="AN21" s="9">
        <f>IFERROR(Table1[[#This Row],[FOTL]]/Table1[[#This Row],[Sales 2]],0)</f>
        <v>0</v>
      </c>
      <c r="AO21" s="9">
        <f>1-Table1[[#This Row],[%FOTL]]</f>
        <v>1</v>
      </c>
      <c r="AP21" s="9">
        <f>IFERROR(Table1[[#This Row],[FOTL]]/Table1[[#This Row],[Sales 2]],0)</f>
        <v>0</v>
      </c>
      <c r="AQ21" s="9">
        <f>IFERROR(Table1[[#This Row],[FOTL]]/Table1[[#This Row],[Sales 2]],0)</f>
        <v>0</v>
      </c>
      <c r="AR21" s="9">
        <f>1-Table1[[#This Row],[%%THUS]]</f>
        <v>1</v>
      </c>
      <c r="AS21" s="9">
        <f>1-Table1[[#This Row],[%CK]]</f>
        <v>0</v>
      </c>
      <c r="AT21" s="9">
        <f>IFERROR(Table1[[#This Row],[KTB]]/Table1[[#This Row],[Sales 2]],0)</f>
        <v>0</v>
      </c>
      <c r="AU21" s="9">
        <f>1-Table1[[#This Row],[%KTB]]</f>
        <v>1</v>
      </c>
    </row>
    <row r="22" spans="1:47" hidden="1" x14ac:dyDescent="0.25">
      <c r="A22" s="26" t="s">
        <v>45</v>
      </c>
      <c r="B22" s="11" t="s">
        <v>62</v>
      </c>
      <c r="C22" s="12" t="s">
        <v>55</v>
      </c>
      <c r="D22" s="33" t="s">
        <v>63</v>
      </c>
      <c r="E22" s="34"/>
      <c r="F22" s="35">
        <v>672527</v>
      </c>
      <c r="G22" s="35">
        <v>371950</v>
      </c>
      <c r="H22" s="36">
        <v>-157831</v>
      </c>
      <c r="I22" s="35">
        <v>66257</v>
      </c>
      <c r="J22" s="6">
        <f>F22-G22-I22</f>
        <v>234320</v>
      </c>
      <c r="K22" s="31">
        <f>Table1[[#This Row],[Earnings]]/Table1[[#This Row],[Sale]]</f>
        <v>0.34841723826701382</v>
      </c>
      <c r="L22" s="35">
        <v>160129</v>
      </c>
      <c r="M22" s="7">
        <v>0</v>
      </c>
      <c r="N22" s="6">
        <f>J22-L22-M22</f>
        <v>74191</v>
      </c>
      <c r="O22" s="31">
        <f>Table1[[#This Row],[Gross Profit]]/Table1[[#This Row],[Sale]]</f>
        <v>0.11031676051667814</v>
      </c>
      <c r="P22" s="35">
        <v>45068</v>
      </c>
      <c r="Q22" s="35">
        <v>66903</v>
      </c>
      <c r="R22" s="35">
        <v>-1101</v>
      </c>
      <c r="S22" s="6">
        <v>-955</v>
      </c>
      <c r="T22" s="6">
        <f>N22-P22-Q22</f>
        <v>-37780</v>
      </c>
      <c r="U22" s="8">
        <f>T22/F22</f>
        <v>-5.6176183261043795E-2</v>
      </c>
      <c r="V22" s="6">
        <v>122107</v>
      </c>
      <c r="W22" s="8">
        <f>L22/F22</f>
        <v>0.23810047775033569</v>
      </c>
      <c r="X22" s="35">
        <f>SUM(Table1[[#This Row],[TH-NA]:[CK]])</f>
        <v>0</v>
      </c>
      <c r="Y22" s="29">
        <f>SUM(Table1[[#This Row],[VF ]:[MK ]],Table1[[#This Row],[KTB]])</f>
        <v>672527</v>
      </c>
      <c r="Z22" s="35">
        <v>672527</v>
      </c>
      <c r="AA22" s="6">
        <v>0</v>
      </c>
      <c r="AB22" s="6">
        <v>0</v>
      </c>
      <c r="AC22" s="6">
        <v>0</v>
      </c>
      <c r="AD22" s="6">
        <v>0</v>
      </c>
      <c r="AE22" s="6">
        <v>0</v>
      </c>
      <c r="AF22" s="6">
        <v>0</v>
      </c>
      <c r="AG22" s="35">
        <f>Table1[[#This Row],[Kinetix]]+Table1[[#This Row],[Intimates]]</f>
        <v>672527</v>
      </c>
      <c r="AH22" s="9">
        <f>IFERROR(Table1[[#This Row],[VF ]]/Table1[[#This Row],[Sales 2]],0)</f>
        <v>1</v>
      </c>
      <c r="AI22" s="9">
        <f>1-Table1[[#This Row],[%VF]]</f>
        <v>0</v>
      </c>
      <c r="AJ22" s="38">
        <f>IFERROR(Table1[[#This Row],[MK ]]/Table1[[#This Row],[Sales 2]],0)</f>
        <v>0</v>
      </c>
      <c r="AK22" s="9">
        <f>1-Table1[[#This Row],[%MK]]</f>
        <v>1</v>
      </c>
      <c r="AL22" s="38">
        <f>IFERROR(Table1[[#This Row],[TH-NA]]/Table1[[#This Row],[Sales 2]],0)</f>
        <v>0</v>
      </c>
      <c r="AM22" s="9">
        <f>1-Table1[[#This Row],[%TH-NA]]</f>
        <v>1</v>
      </c>
      <c r="AN22" s="38">
        <f>IFERROR(Table1[[#This Row],[FOTL]]/Table1[[#This Row],[Sales 2]],0)</f>
        <v>0</v>
      </c>
      <c r="AO22" s="37">
        <f>1-Table1[[#This Row],[%FOTL]]</f>
        <v>1</v>
      </c>
      <c r="AP22" s="39">
        <f>IFERROR(Table1[[#This Row],[FOTL]]/Table1[[#This Row],[Sales 2]],0)</f>
        <v>0</v>
      </c>
      <c r="AQ22" s="39">
        <f>IFERROR(Table1[[#This Row],[FOTL]]/Table1[[#This Row],[Sales 2]],0)</f>
        <v>0</v>
      </c>
      <c r="AR22" s="37">
        <f>1-Table1[[#This Row],[%%THUS]]</f>
        <v>1</v>
      </c>
      <c r="AS22" s="9">
        <f>1-Table1[[#This Row],[%CK]]</f>
        <v>0</v>
      </c>
      <c r="AT22" s="9">
        <f>IFERROR(Table1[[#This Row],[KTB]]/Table1[[#This Row],[Sales 2]],0)</f>
        <v>0</v>
      </c>
      <c r="AU22" s="9">
        <f>1-Table1[[#This Row],[%KTB]]</f>
        <v>1</v>
      </c>
    </row>
    <row r="24" spans="1:47" ht="14.5" x14ac:dyDescent="0.35">
      <c r="M24"/>
    </row>
    <row r="25" spans="1:47" ht="14.5" x14ac:dyDescent="0.35">
      <c r="M25"/>
      <c r="T25" s="22" t="s">
        <v>65</v>
      </c>
      <c r="U25" t="s">
        <v>68</v>
      </c>
    </row>
    <row r="26" spans="1:47" ht="14.5" x14ac:dyDescent="0.35">
      <c r="M26" s="22" t="s">
        <v>65</v>
      </c>
      <c r="N26" t="s">
        <v>67</v>
      </c>
      <c r="T26" s="23" t="s">
        <v>59</v>
      </c>
      <c r="U26" s="24">
        <v>-259920</v>
      </c>
    </row>
    <row r="27" spans="1:47" ht="14.5" x14ac:dyDescent="0.35">
      <c r="M27" s="23" t="s">
        <v>59</v>
      </c>
      <c r="N27" s="24">
        <v>2498325</v>
      </c>
      <c r="T27" s="23" t="s">
        <v>60</v>
      </c>
      <c r="U27" s="24">
        <v>-81766</v>
      </c>
    </row>
    <row r="28" spans="1:47" ht="14.5" x14ac:dyDescent="0.35">
      <c r="M28" s="23" t="s">
        <v>60</v>
      </c>
      <c r="N28" s="24">
        <v>2956643</v>
      </c>
      <c r="T28" s="23" t="s">
        <v>61</v>
      </c>
      <c r="U28" s="24">
        <v>-185444</v>
      </c>
    </row>
    <row r="29" spans="1:47" ht="14.5" x14ac:dyDescent="0.35">
      <c r="M29" s="23" t="s">
        <v>61</v>
      </c>
      <c r="N29" s="24">
        <v>1809830</v>
      </c>
      <c r="T29" s="23" t="s">
        <v>48</v>
      </c>
      <c r="U29" s="24">
        <v>-293179</v>
      </c>
    </row>
    <row r="30" spans="1:47" ht="14.5" x14ac:dyDescent="0.35">
      <c r="M30" s="23" t="s">
        <v>48</v>
      </c>
      <c r="N30" s="24">
        <v>3271575</v>
      </c>
      <c r="T30" s="23" t="s">
        <v>50</v>
      </c>
      <c r="U30" s="24">
        <v>1100214</v>
      </c>
    </row>
    <row r="31" spans="1:47" ht="14.5" x14ac:dyDescent="0.35">
      <c r="M31" s="23" t="s">
        <v>50</v>
      </c>
      <c r="N31" s="24">
        <v>9381260</v>
      </c>
      <c r="T31" s="23" t="s">
        <v>52</v>
      </c>
      <c r="U31" s="24">
        <v>1575</v>
      </c>
    </row>
    <row r="32" spans="1:47" ht="14.5" x14ac:dyDescent="0.35">
      <c r="M32" s="23" t="s">
        <v>52</v>
      </c>
      <c r="N32" s="24">
        <v>3799092</v>
      </c>
      <c r="T32" s="23" t="s">
        <v>53</v>
      </c>
      <c r="U32" s="24">
        <v>-212802</v>
      </c>
    </row>
    <row r="33" spans="11:21" ht="14.5" x14ac:dyDescent="0.35">
      <c r="M33" s="23" t="s">
        <v>53</v>
      </c>
      <c r="N33" s="24">
        <v>2178543</v>
      </c>
      <c r="T33" s="23" t="s">
        <v>64</v>
      </c>
      <c r="U33" s="24">
        <v>395414</v>
      </c>
    </row>
    <row r="34" spans="11:21" ht="14.5" x14ac:dyDescent="0.35">
      <c r="M34" s="23" t="s">
        <v>64</v>
      </c>
      <c r="N34" s="24">
        <v>6231829</v>
      </c>
      <c r="T34" s="23" t="s">
        <v>63</v>
      </c>
      <c r="U34" s="24">
        <v>-475681</v>
      </c>
    </row>
    <row r="35" spans="11:21" ht="14.5" x14ac:dyDescent="0.35">
      <c r="M35" s="23" t="s">
        <v>63</v>
      </c>
      <c r="N35" s="24">
        <v>3967458</v>
      </c>
      <c r="T35" s="23" t="s">
        <v>56</v>
      </c>
      <c r="U35" s="24">
        <v>400466</v>
      </c>
    </row>
    <row r="36" spans="11:21" ht="14.5" x14ac:dyDescent="0.35">
      <c r="M36" s="23" t="s">
        <v>56</v>
      </c>
      <c r="N36" s="24">
        <v>4828300</v>
      </c>
      <c r="T36" s="23" t="s">
        <v>57</v>
      </c>
      <c r="U36" s="24">
        <v>122449</v>
      </c>
    </row>
    <row r="37" spans="11:21" ht="14.5" x14ac:dyDescent="0.35">
      <c r="M37" s="23" t="s">
        <v>57</v>
      </c>
      <c r="N37" s="24">
        <v>4294604</v>
      </c>
      <c r="T37" s="23" t="s">
        <v>49</v>
      </c>
      <c r="U37" s="24">
        <v>-111339</v>
      </c>
    </row>
    <row r="38" spans="11:21" ht="14.5" x14ac:dyDescent="0.35">
      <c r="K38"/>
      <c r="L38"/>
      <c r="M38" s="23" t="s">
        <v>49</v>
      </c>
      <c r="N38" s="24">
        <v>5147220</v>
      </c>
      <c r="T38" s="23" t="s">
        <v>66</v>
      </c>
      <c r="U38" s="24">
        <v>399987</v>
      </c>
    </row>
    <row r="39" spans="11:21" ht="14.5" x14ac:dyDescent="0.35">
      <c r="K39"/>
      <c r="L39"/>
      <c r="M39" s="23" t="s">
        <v>66</v>
      </c>
      <c r="N39" s="24">
        <v>50364679</v>
      </c>
    </row>
    <row r="40" spans="11:21" ht="14.5" x14ac:dyDescent="0.35">
      <c r="K40"/>
      <c r="L40"/>
      <c r="M40"/>
    </row>
    <row r="41" spans="11:21" ht="14.5" x14ac:dyDescent="0.35">
      <c r="K41"/>
      <c r="L41"/>
      <c r="M41"/>
    </row>
  </sheetData>
  <conditionalFormatting sqref="T1 Z16:AA18 Z19 L3:L22 G3:G22 X16:X22 I3:J22 N3:N22 V3:V22 AA20:AA22 P3:T22">
    <cfRule type="cellIs" dxfId="61" priority="13" operator="lessThan">
      <formula>0</formula>
    </cfRule>
  </conditionalFormatting>
  <conditionalFormatting sqref="N1">
    <cfRule type="cellIs" dxfId="60" priority="12" operator="lessThan">
      <formula>0</formula>
    </cfRule>
  </conditionalFormatting>
  <conditionalFormatting sqref="L1">
    <cfRule type="cellIs" dxfId="59" priority="11" operator="lessThan">
      <formula>0</formula>
    </cfRule>
  </conditionalFormatting>
  <conditionalFormatting sqref="V1">
    <cfRule type="cellIs" dxfId="58" priority="7" operator="lessThan">
      <formula>0</formula>
    </cfRule>
  </conditionalFormatting>
  <conditionalFormatting sqref="G1">
    <cfRule type="cellIs" dxfId="57" priority="9" operator="lessThan">
      <formula>0</formula>
    </cfRule>
  </conditionalFormatting>
  <conditionalFormatting sqref="I1:J1">
    <cfRule type="cellIs" dxfId="56" priority="10" operator="lessThan">
      <formula>0</formula>
    </cfRule>
  </conditionalFormatting>
  <conditionalFormatting sqref="P1:S1">
    <cfRule type="cellIs" dxfId="55" priority="8" operator="lessThan">
      <formula>0</formula>
    </cfRule>
  </conditionalFormatting>
  <conditionalFormatting sqref="F20:F22">
    <cfRule type="cellIs" dxfId="54" priority="4" operator="lessThan">
      <formula>0</formula>
    </cfRule>
  </conditionalFormatting>
  <conditionalFormatting sqref="Z20:Z21">
    <cfRule type="cellIs" dxfId="53" priority="3" operator="lessThan">
      <formula>0</formula>
    </cfRule>
  </conditionalFormatting>
  <conditionalFormatting sqref="Z22">
    <cfRule type="cellIs" dxfId="52" priority="1" operator="lessThan">
      <formula>0</formula>
    </cfRule>
  </conditionalFormatting>
  <pageMargins left="0.7" right="0.7" top="0.75" bottom="0.75" header="0.3" footer="0.3"/>
  <pageSetup paperSize="9" orientation="portrait" verticalDpi="0"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showGridLines="0" showRowColHeaders="0" tabSelected="1" zoomScale="34" zoomScaleNormal="40" workbookViewId="0">
      <selection activeCell="AV44" sqref="AV44"/>
    </sheetView>
  </sheetViews>
  <sheetFormatPr defaultColWidth="9.1796875" defaultRowHeight="14.5" x14ac:dyDescent="0.35"/>
  <cols>
    <col min="1" max="16384" width="9.1796875" style="25"/>
  </cols>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3:E12"/>
  <sheetViews>
    <sheetView workbookViewId="0">
      <selection activeCell="C5" sqref="C5"/>
    </sheetView>
  </sheetViews>
  <sheetFormatPr defaultRowHeight="14.5" x14ac:dyDescent="0.35"/>
  <cols>
    <col min="1" max="1" width="22.81640625" bestFit="1" customWidth="1"/>
    <col min="2" max="3" width="11.81640625" bestFit="1" customWidth="1"/>
    <col min="4" max="4" width="12.453125" bestFit="1" customWidth="1"/>
    <col min="5" max="5" width="13.26953125" bestFit="1" customWidth="1"/>
  </cols>
  <sheetData>
    <row r="3" spans="1:5" x14ac:dyDescent="0.35">
      <c r="A3" t="s">
        <v>69</v>
      </c>
      <c r="B3" t="s">
        <v>70</v>
      </c>
      <c r="C3" t="s">
        <v>71</v>
      </c>
      <c r="D3" t="s">
        <v>72</v>
      </c>
      <c r="E3" t="s">
        <v>73</v>
      </c>
    </row>
    <row r="4" spans="1:5" x14ac:dyDescent="0.35">
      <c r="A4" t="s">
        <v>74</v>
      </c>
      <c r="B4">
        <v>1407.1440682680598</v>
      </c>
      <c r="C4">
        <v>1670.4443093930299</v>
      </c>
      <c r="D4">
        <v>0.15762287892174182</v>
      </c>
      <c r="E4">
        <v>1407.1440682680598</v>
      </c>
    </row>
    <row r="5" spans="1:5" x14ac:dyDescent="0.35">
      <c r="A5" t="s">
        <v>75</v>
      </c>
      <c r="B5">
        <v>781.71343877614981</v>
      </c>
      <c r="C5">
        <v>839.09150889898001</v>
      </c>
      <c r="D5">
        <v>6.8381183118059727E-2</v>
      </c>
      <c r="E5">
        <v>781.71343877614981</v>
      </c>
    </row>
    <row r="6" spans="1:5" x14ac:dyDescent="0.35">
      <c r="A6" t="s">
        <v>76</v>
      </c>
      <c r="B6">
        <v>728.72099194988448</v>
      </c>
      <c r="C6">
        <v>868.65137214098502</v>
      </c>
      <c r="D6">
        <v>0.16108922944104828</v>
      </c>
      <c r="E6">
        <v>728.72099194988448</v>
      </c>
    </row>
    <row r="7" spans="1:5" x14ac:dyDescent="0.35">
      <c r="A7" t="s">
        <v>77</v>
      </c>
      <c r="B7">
        <v>599.74675733520996</v>
      </c>
      <c r="C7">
        <v>697.21254890076</v>
      </c>
      <c r="D7">
        <v>0.13979351306745219</v>
      </c>
      <c r="E7">
        <v>599.74675733520996</v>
      </c>
    </row>
    <row r="8" spans="1:5" x14ac:dyDescent="0.35">
      <c r="A8" t="s">
        <v>78</v>
      </c>
      <c r="B8">
        <v>590.38176447235367</v>
      </c>
      <c r="C8">
        <v>484.76414507143699</v>
      </c>
      <c r="D8">
        <v>-0.21787423941049189</v>
      </c>
      <c r="E8">
        <v>590.38176447235367</v>
      </c>
    </row>
    <row r="9" spans="1:5" x14ac:dyDescent="0.35">
      <c r="A9" t="s">
        <v>79</v>
      </c>
      <c r="B9">
        <v>576.80332320082516</v>
      </c>
      <c r="C9">
        <v>666.71502076391903</v>
      </c>
      <c r="D9">
        <v>0.13485776495641788</v>
      </c>
      <c r="E9">
        <v>576.80332320082516</v>
      </c>
    </row>
    <row r="10" spans="1:5" x14ac:dyDescent="0.35">
      <c r="A10" t="s">
        <v>80</v>
      </c>
      <c r="B10">
        <v>503.03903478808377</v>
      </c>
      <c r="C10">
        <v>568.66394226428997</v>
      </c>
      <c r="D10">
        <v>0.11540191420420083</v>
      </c>
      <c r="E10">
        <v>503.03903478808377</v>
      </c>
    </row>
    <row r="11" spans="1:5" x14ac:dyDescent="0.35">
      <c r="A11" t="s">
        <v>81</v>
      </c>
      <c r="B11">
        <v>449.53762095840244</v>
      </c>
      <c r="C11">
        <v>497.547261819921</v>
      </c>
      <c r="D11">
        <v>9.6492624009043099E-2</v>
      </c>
      <c r="E11">
        <v>449.53762095840244</v>
      </c>
    </row>
    <row r="12" spans="1:5" x14ac:dyDescent="0.35">
      <c r="A12" t="s">
        <v>82</v>
      </c>
      <c r="B12">
        <v>363.82158973603106</v>
      </c>
      <c r="C12">
        <v>383.609345696682</v>
      </c>
      <c r="D12">
        <v>5.1583091451314692E-2</v>
      </c>
      <c r="E12">
        <v>363.82158973603106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Sales</vt:lpstr>
      <vt:lpstr>Dashboard </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Karanja</dc:creator>
  <cp:lastModifiedBy>Ken Karanja</cp:lastModifiedBy>
  <dcterms:created xsi:type="dcterms:W3CDTF">2023-09-14T09:49:21Z</dcterms:created>
  <dcterms:modified xsi:type="dcterms:W3CDTF">2025-06-19T09:41:26Z</dcterms:modified>
</cp:coreProperties>
</file>