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gistro Tratamientos" sheetId="2" r:id="rId5"/>
    <sheet state="visible" name="Pacientes" sheetId="3" r:id="rId6"/>
    <sheet state="visible" name="Tarifas" sheetId="4" r:id="rId7"/>
    <sheet state="visible" name="Punto Equilibrio" sheetId="5" r:id="rId8"/>
    <sheet state="visible" name="Costos Variables Insumos" sheetId="6" r:id="rId9"/>
    <sheet state="visible" name="CV - Valoracion" sheetId="7" r:id="rId10"/>
    <sheet state="visible" name="CV - Limpieza Dental" sheetId="8" r:id="rId11"/>
    <sheet state="visible" name="CV - Resina Posterior" sheetId="9" r:id="rId12"/>
    <sheet state="visible" name="CV - Resina Anterior" sheetId="10" r:id="rId13"/>
    <sheet state="visible" name="CV - Extraccion" sheetId="11" r:id="rId14"/>
    <sheet state="visible" name="CV - Carillas" sheetId="12" r:id="rId15"/>
    <sheet state="visible" name="CV - Endodoncia" sheetId="13" r:id="rId16"/>
    <sheet state="visible" name="CV - Radiografia" sheetId="14" r:id="rId17"/>
    <sheet state="visible" name="Depreciacion" sheetId="15" r:id="rId18"/>
    <sheet state="visible" name="Costos Fijos" sheetId="16" r:id="rId19"/>
    <sheet state="visible" name="Costos por Tiempo" sheetId="17" r:id="rId20"/>
  </sheets>
  <definedNames>
    <definedName hidden="1" localSheetId="5" name="_xlnm._FilterDatabase">'Costos Variables Insumos'!$A$1:$F$56</definedName>
    <definedName hidden="1" localSheetId="15" name="Z_F600FEBE_700A_466F_9829_F542B74CC144_.wvu.FilterData">'Costos Fijos'!$A$1:$C$10</definedName>
    <definedName hidden="1" localSheetId="5" name="Z_88812A96_8616_4D39_A92B_0CEEB3C35375_.wvu.FilterData">'Costos Variables Insumos'!$A$1:$F$56</definedName>
  </definedNames>
  <calcPr/>
  <customWorkbookViews>
    <customWorkbookView activeSheetId="0" maximized="1" windowHeight="0" windowWidth="0" guid="{F600FEBE-700A-466F-9829-F542B74CC144}" name="Agrupar por Categoría"/>
    <customWorkbookView activeSheetId="0" maximized="1" windowHeight="0" windowWidth="0" guid="{88812A96-8616-4D39-A92B-0CEEB3C35375}" name="Agrupar por Categoría Insumo"/>
  </customWorkbookViews>
</workbook>
</file>

<file path=xl/sharedStrings.xml><?xml version="1.0" encoding="utf-8"?>
<sst xmlns="http://schemas.openxmlformats.org/spreadsheetml/2006/main" count="461" uniqueCount="208">
  <si>
    <t>Mes</t>
  </si>
  <si>
    <t>Ingreso Total ($)</t>
  </si>
  <si>
    <t>Costo Variable Total ($)</t>
  </si>
  <si>
    <t>Margen Bruto ($)</t>
  </si>
  <si>
    <t>Costos Fijos Totales ($)</t>
  </si>
  <si>
    <t>Ganancia / Pérdida NETA ($)</t>
  </si>
  <si>
    <t>Meta Punto Equilibrio ($)</t>
  </si>
  <si>
    <t>% Meta Alcanzada (vs PE)</t>
  </si>
  <si>
    <t>Fecha</t>
  </si>
  <si>
    <t>ID Paciente</t>
  </si>
  <si>
    <t>Nombre Paciente</t>
  </si>
  <si>
    <t>Tratamiento Realizado</t>
  </si>
  <si>
    <t>Tiempo Real (min)</t>
  </si>
  <si>
    <t>Precio Lista Redondeado ($)</t>
  </si>
  <si>
    <t>Oferta/Precio Cobrado ($)</t>
  </si>
  <si>
    <t>CV Estimado ($)</t>
  </si>
  <si>
    <t>CV REAL ($)</t>
  </si>
  <si>
    <t>CF Estimado ($)</t>
  </si>
  <si>
    <t>Costo Total REAL ($)</t>
  </si>
  <si>
    <t>Ganancia REAL ($)</t>
  </si>
  <si>
    <t>Notas</t>
  </si>
  <si>
    <t>Eduardo escamilla</t>
  </si>
  <si>
    <t>Carillas</t>
  </si>
  <si>
    <t>Campaña</t>
  </si>
  <si>
    <t>Nombre Completo</t>
  </si>
  <si>
    <t>Teléfono</t>
  </si>
  <si>
    <t>Email</t>
  </si>
  <si>
    <t>Fecha Registro</t>
  </si>
  <si>
    <t>paciente1@email.com</t>
  </si>
  <si>
    <t xml:space="preserve">requiere una prótesis parcial </t>
  </si>
  <si>
    <t>Giovana Paciente</t>
  </si>
  <si>
    <t>Tratamiento</t>
  </si>
  <si>
    <t>Tiempo Estimado (min)</t>
  </si>
  <si>
    <t>Costo Fijo x Min ($)</t>
  </si>
  <si>
    <t>Costo Fijo Tratamiento ($)</t>
  </si>
  <si>
    <t>Costo Variable Tratamiento ($)</t>
  </si>
  <si>
    <t>Costo Total (Sin Ganancia) ($)</t>
  </si>
  <si>
    <t>% Utilidad Deseada</t>
  </si>
  <si>
    <t>Monto Utilidad ($)</t>
  </si>
  <si>
    <t>PRECIO VENTA FINAL ($)</t>
  </si>
  <si>
    <t>Precio Redondeado ($)</t>
  </si>
  <si>
    <t>Resina Posterior</t>
  </si>
  <si>
    <t>Limpieza Dental</t>
  </si>
  <si>
    <t>Extracción</t>
  </si>
  <si>
    <t>Radiografía</t>
  </si>
  <si>
    <t>Cita Valoración</t>
  </si>
  <si>
    <t>Endodoncia</t>
  </si>
  <si>
    <t>Resina Anterior</t>
  </si>
  <si>
    <t>Concepto</t>
  </si>
  <si>
    <t>Valor</t>
  </si>
  <si>
    <t>Total Costos Fijos Mensuales ($)</t>
  </si>
  <si>
    <t>% Costo Variable Promedio Estimado</t>
  </si>
  <si>
    <t>Margen de Contribución (%)</t>
  </si>
  <si>
    <t>INGRESO PUNTO DE EQUILIBRIO MENSUAL ($)</t>
  </si>
  <si>
    <t>Insumo</t>
  </si>
  <si>
    <t>Categoría Insumo</t>
  </si>
  <si>
    <t>Presentación</t>
  </si>
  <si>
    <t>Precio Presentación ($)</t>
  </si>
  <si>
    <t>Porciones x Presentación</t>
  </si>
  <si>
    <t>Costo x Porción ($)</t>
  </si>
  <si>
    <t>Ácido ortofosfórico</t>
  </si>
  <si>
    <t>Restauración</t>
  </si>
  <si>
    <t>jeringas</t>
  </si>
  <si>
    <t>Adhesivo</t>
  </si>
  <si>
    <t>2 botes</t>
  </si>
  <si>
    <t>Agujas</t>
  </si>
  <si>
    <t>Anestesia</t>
  </si>
  <si>
    <t>Caja</t>
  </si>
  <si>
    <t>Alcohol</t>
  </si>
  <si>
    <t>Desinfección</t>
  </si>
  <si>
    <t>Pomo</t>
  </si>
  <si>
    <t>Alginato Biogel</t>
  </si>
  <si>
    <t>Impresión/Lab</t>
  </si>
  <si>
    <t>Bolsa</t>
  </si>
  <si>
    <t>Algodón</t>
  </si>
  <si>
    <t>Desechables</t>
  </si>
  <si>
    <t>Rollo</t>
  </si>
  <si>
    <t>Anestesia Blister</t>
  </si>
  <si>
    <t>Blister</t>
  </si>
  <si>
    <t>Banda celuloide</t>
  </si>
  <si>
    <t>caja</t>
  </si>
  <si>
    <t>Banda metálica abrasiva</t>
  </si>
  <si>
    <t>Bisturí #11</t>
  </si>
  <si>
    <t>Instrumental</t>
  </si>
  <si>
    <t>Campos</t>
  </si>
  <si>
    <t>pack</t>
  </si>
  <si>
    <t>Caracterizador Ocre</t>
  </si>
  <si>
    <t>jeringa</t>
  </si>
  <si>
    <t>Caracterizadores</t>
  </si>
  <si>
    <t>Cepillo profilaxis</t>
  </si>
  <si>
    <t>Profilaxis</t>
  </si>
  <si>
    <t>Unidad</t>
  </si>
  <si>
    <t>Cera</t>
  </si>
  <si>
    <t>Cubo</t>
  </si>
  <si>
    <t>Clorhexidina jeringa</t>
  </si>
  <si>
    <t>Cubrebocas</t>
  </si>
  <si>
    <t>Cuñas de madera</t>
  </si>
  <si>
    <t>Dique de hule</t>
  </si>
  <si>
    <t>Enjuagatorio con clorhexidina</t>
  </si>
  <si>
    <t>Extirpador Pulpar</t>
  </si>
  <si>
    <t>Eyector de saliva</t>
  </si>
  <si>
    <t>Fresa calibrada</t>
  </si>
  <si>
    <t>Fresa troncocónica</t>
  </si>
  <si>
    <t>Fresas de diamante</t>
  </si>
  <si>
    <t>Gasa</t>
  </si>
  <si>
    <t>Glicerina</t>
  </si>
  <si>
    <t>Otros</t>
  </si>
  <si>
    <t>bote 60ml</t>
  </si>
  <si>
    <t>Guantes</t>
  </si>
  <si>
    <t>Hidróxido de calcio</t>
  </si>
  <si>
    <t>bote</t>
  </si>
  <si>
    <t>Hilo Retractor</t>
  </si>
  <si>
    <t>Jabón</t>
  </si>
  <si>
    <t>Barra</t>
  </si>
  <si>
    <t>Jeringas desechables</t>
  </si>
  <si>
    <t>Jeringas</t>
  </si>
  <si>
    <t>Limas 45-80</t>
  </si>
  <si>
    <t>Cajita</t>
  </si>
  <si>
    <t>Limas endodoncia 15-40</t>
  </si>
  <si>
    <t>Líquido revelador</t>
  </si>
  <si>
    <t>Radiología</t>
  </si>
  <si>
    <t>Revelador y Fijador</t>
  </si>
  <si>
    <t>Lubricante</t>
  </si>
  <si>
    <t>Mantenimiento</t>
  </si>
  <si>
    <t>Microbrush</t>
  </si>
  <si>
    <t>Óxido de aluminio</t>
  </si>
  <si>
    <t>Bote 454g</t>
  </si>
  <si>
    <t>Pasta Diamantada</t>
  </si>
  <si>
    <t>Pasta profiláctica</t>
  </si>
  <si>
    <t>Película radiográfica</t>
  </si>
  <si>
    <t>Policarboxilato</t>
  </si>
  <si>
    <t>Puntas de gutapercha</t>
  </si>
  <si>
    <t>Puntas de papel</t>
  </si>
  <si>
    <t>Resina capa palatina</t>
  </si>
  <si>
    <t>Resina capa vestibular</t>
  </si>
  <si>
    <t>Resina dentina</t>
  </si>
  <si>
    <t>Resina esmalte</t>
  </si>
  <si>
    <t>Resina fluida</t>
  </si>
  <si>
    <t>jeringa 2g</t>
  </si>
  <si>
    <t>Root sealer</t>
  </si>
  <si>
    <t>base y catalizador</t>
  </si>
  <si>
    <t>Sanitas</t>
  </si>
  <si>
    <t>Silicona Condensación Zettalabor</t>
  </si>
  <si>
    <t>Base y Catalizador</t>
  </si>
  <si>
    <t>Solución Irrigante</t>
  </si>
  <si>
    <t>500 ml</t>
  </si>
  <si>
    <t>Teflón</t>
  </si>
  <si>
    <t>rollo</t>
  </si>
  <si>
    <t>Yeso Piedra</t>
  </si>
  <si>
    <t>Insumo Requerido</t>
  </si>
  <si>
    <t>Categoría</t>
  </si>
  <si>
    <t>Cantidad</t>
  </si>
  <si>
    <t>Costo Total Insumo ($)</t>
  </si>
  <si>
    <t>TOTAL CV Cita Valoración</t>
  </si>
  <si>
    <t>TOTAL CV Limpieza Dental</t>
  </si>
  <si>
    <t>Resina Capa Palatina</t>
  </si>
  <si>
    <t>TOTAL CV Resina Posterior</t>
  </si>
  <si>
    <t>TOTAL CV Resina Anterior</t>
  </si>
  <si>
    <t>TOTAL CV Extracción</t>
  </si>
  <si>
    <t>TOTAL CV Carillas</t>
  </si>
  <si>
    <t>TOTAL CV Endodoncia</t>
  </si>
  <si>
    <t>TOTAL CV Radiografía</t>
  </si>
  <si>
    <t>Equipo/Activo</t>
  </si>
  <si>
    <t>Monto ($)</t>
  </si>
  <si>
    <t>Cálculo</t>
  </si>
  <si>
    <t>Autoclave</t>
  </si>
  <si>
    <t>Años para depreciar</t>
  </si>
  <si>
    <t>Caja reveladora</t>
  </si>
  <si>
    <t>Meses para depreciar</t>
  </si>
  <si>
    <t>Cavitron</t>
  </si>
  <si>
    <t>DEPRECIACIÓN MENSUAL</t>
  </si>
  <si>
    <t>Cestos de basura</t>
  </si>
  <si>
    <t>Compresor</t>
  </si>
  <si>
    <t>Delantal plomado</t>
  </si>
  <si>
    <t>Equipo de Rx</t>
  </si>
  <si>
    <t>Instrumentales</t>
  </si>
  <si>
    <t>Lámpara de luz halógena</t>
  </si>
  <si>
    <t>Lente macro celular</t>
  </si>
  <si>
    <t>Lentes plomados</t>
  </si>
  <si>
    <t>Mueble dental</t>
  </si>
  <si>
    <t>Oral dispensador toalla</t>
  </si>
  <si>
    <t>Oxímetro dental</t>
  </si>
  <si>
    <t>Regulador de voltaje</t>
  </si>
  <si>
    <t>Selfie Ring digital</t>
  </si>
  <si>
    <t>Tapete antivibraciones</t>
  </si>
  <si>
    <t>Unidad dental</t>
  </si>
  <si>
    <t>TOTAL INVERSIÓN</t>
  </si>
  <si>
    <t>Local</t>
  </si>
  <si>
    <t>Renta</t>
  </si>
  <si>
    <t>Luz</t>
  </si>
  <si>
    <t>Agua</t>
  </si>
  <si>
    <t>Personal</t>
  </si>
  <si>
    <t>Odontóloga</t>
  </si>
  <si>
    <t>Provisiones</t>
  </si>
  <si>
    <t>Educación continua</t>
  </si>
  <si>
    <t>Publicidad</t>
  </si>
  <si>
    <t>Roturas y mantenimiento</t>
  </si>
  <si>
    <t>Fondo de depreciación</t>
  </si>
  <si>
    <t>Depreciación mensual</t>
  </si>
  <si>
    <t>SUMA TOTAL MENSUAL</t>
  </si>
  <si>
    <t>Días laborables</t>
  </si>
  <si>
    <t>Total Costos Fijos Mensual</t>
  </si>
  <si>
    <t>Horas x día</t>
  </si>
  <si>
    <t>Costo fijo por hora</t>
  </si>
  <si>
    <t>Horas x mes (Planeadas)</t>
  </si>
  <si>
    <t>Costo fijo por minuto</t>
  </si>
  <si>
    <t>% Horas Reales</t>
  </si>
  <si>
    <t>Horas reales x 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</si>
</sst>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Google Sans Mono"/>
    </font>
    <font>
      <b/>
      <color theme="1"/>
      <name val="Arial"/>
      <scheme val="minor"/>
    </font>
    <font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theme="4"/>
        <bgColor theme="4"/>
      </patternFill>
    </fill>
    <fill>
      <patternFill patternType="solid">
        <fgColor rgb="FFCDD9D4"/>
        <bgColor rgb="FFCDD9D4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A4335"/>
      </left>
      <right style="thin">
        <color rgb="FF284E3F"/>
      </right>
      <top style="thin">
        <color rgb="FFEA4335"/>
      </top>
      <bottom style="thin">
        <color rgb="FFEA4335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EA4335"/>
      </left>
      <right style="thin">
        <color rgb="FF284E3F"/>
      </right>
      <top style="thin">
        <color rgb="FFEA4335"/>
      </top>
      <bottom style="thin">
        <color rgb="FF284E3F"/>
      </bottom>
    </border>
    <border>
      <left style="thin">
        <color rgb="FF284E3F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3C78D8"/>
      </left>
      <right style="thin">
        <color rgb="FF3C78D8"/>
      </right>
      <top style="thin">
        <color rgb="FF284E3F"/>
      </top>
      <bottom style="thin">
        <color rgb="FF284E3F"/>
      </bottom>
    </border>
    <border>
      <left style="thin">
        <color rgb="FF4285F4"/>
      </left>
      <right style="thin">
        <color rgb="FF4285F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CDD9D4"/>
      </right>
      <top style="double">
        <color rgb="FF284E3F"/>
      </top>
      <bottom style="thin">
        <color rgb="FF284E3F"/>
      </bottom>
    </border>
    <border>
      <left style="thin">
        <color rgb="FFCDD9D4"/>
      </left>
      <right style="thin">
        <color rgb="FF284E3F"/>
      </right>
      <top style="double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CDD9D4"/>
      </left>
      <right style="thin">
        <color rgb="FFCDD9D4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0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2" fontId="1" numFmtId="0" xfId="0" applyAlignment="1" applyBorder="1" applyFill="1" applyFont="1">
      <alignment horizontal="left" readingOrder="0" shrinkToFit="0" vertical="center" wrapText="0"/>
    </xf>
    <xf borderId="13" fillId="2" fontId="1" numFmtId="0" xfId="0" applyAlignment="1" applyBorder="1" applyFont="1">
      <alignment horizontal="left" readingOrder="0" shrinkToFit="0" vertical="center" wrapText="0"/>
    </xf>
    <xf borderId="14" fillId="3" fontId="1" numFmtId="0" xfId="0" applyAlignment="1" applyBorder="1" applyFill="1" applyFont="1">
      <alignment horizontal="left" readingOrder="0" shrinkToFit="0" vertical="center" wrapText="0"/>
    </xf>
    <xf borderId="15" fillId="4" fontId="1" numFmtId="0" xfId="0" applyAlignment="1" applyBorder="1" applyFill="1" applyFont="1">
      <alignment horizontal="left" readingOrder="0" shrinkToFit="0" vertical="center" wrapText="0"/>
    </xf>
    <xf borderId="0" fillId="0" fontId="1" numFmtId="0" xfId="0" applyFont="1"/>
    <xf borderId="4" fillId="0" fontId="1" numFmtId="1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7" fillId="0" fontId="1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1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14" xfId="0" applyAlignment="1" applyBorder="1" applyFont="1" applyNumberFormat="1">
      <alignment shrinkToFit="0" vertical="center" wrapText="0"/>
    </xf>
    <xf borderId="7" fillId="0" fontId="2" numFmtId="14" xfId="0" applyAlignment="1" applyBorder="1" applyFont="1" applyNumberFormat="1">
      <alignment readingOrder="0" shrinkToFit="0" vertical="center" wrapText="0"/>
    </xf>
    <xf borderId="4" fillId="0" fontId="2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1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4" fillId="0" fontId="1" numFmtId="0" xfId="0" applyAlignment="1" applyBorder="1" applyFon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4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14" xfId="0" applyAlignment="1" applyBorder="1" applyFont="1" applyNumberForma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9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9" xfId="0" applyAlignment="1" applyBorder="1" applyFont="1" applyNumberFormat="1">
      <alignment readingOrder="0" shrinkToFit="0" vertical="center" wrapText="0"/>
    </xf>
    <xf borderId="16" fillId="0" fontId="1" numFmtId="9" xfId="0" applyAlignment="1" applyBorder="1" applyFont="1" applyNumberFormat="1">
      <alignment shrinkToFit="0" vertical="center" wrapText="0"/>
    </xf>
    <xf borderId="21" fillId="5" fontId="1" numFmtId="0" xfId="0" applyAlignment="1" applyBorder="1" applyFill="1" applyFont="1">
      <alignment readingOrder="0" shrinkToFit="0" vertical="center" wrapText="0"/>
    </xf>
    <xf borderId="22" fillId="5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5" fontId="1" numFmtId="0" xfId="0" applyAlignment="1" applyBorder="1" applyFont="1">
      <alignment readingOrder="0" shrinkToFit="0" vertical="center" wrapText="0"/>
    </xf>
    <xf borderId="22" fillId="5" fontId="1" numFmtId="0" xfId="0" applyAlignment="1" applyBorder="1" applyFont="1">
      <alignment shrinkToFit="0" vertical="center" wrapText="0"/>
    </xf>
    <xf borderId="24" fillId="5" fontId="3" numFmtId="0" xfId="0" applyAlignment="1" applyBorder="1" applyFont="1">
      <alignment readingOrder="0" shrinkToFit="0" vertical="center" wrapText="0"/>
    </xf>
    <xf borderId="22" fillId="5" fontId="3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21" fillId="5" fontId="1" numFmtId="0" xfId="0" applyAlignment="1" applyBorder="1" applyFont="1">
      <alignment shrinkToFit="0" vertical="center" wrapText="0"/>
    </xf>
    <xf borderId="24" fillId="5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shrinkToFit="0" vertical="center" wrapText="0"/>
    </xf>
    <xf borderId="21" fillId="5" fontId="3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16" fillId="0" fontId="1" numFmtId="165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7" fillId="0" fontId="4" numFmtId="165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16" fillId="0" fontId="4" numFmtId="165" xfId="0" applyAlignment="1" applyBorder="1" applyFont="1" applyNumberFormat="1">
      <alignment readingOrder="0" shrinkToFit="0" vertical="center" wrapText="0"/>
    </xf>
    <xf borderId="21" fillId="5" fontId="4" numFmtId="0" xfId="0" applyAlignment="1" applyBorder="1" applyFont="1">
      <alignment shrinkToFit="0" vertical="center" wrapText="0"/>
    </xf>
    <xf borderId="24" fillId="5" fontId="4" numFmtId="0" xfId="0" applyAlignment="1" applyBorder="1" applyFont="1">
      <alignment readingOrder="0" shrinkToFit="0" vertical="center" wrapText="0"/>
    </xf>
    <xf borderId="22" fillId="5" fontId="4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shrinkToFit="0" vertical="center" wrapText="0"/>
    </xf>
    <xf borderId="22" fillId="5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rgb="FFFFFFFF"/>
      </font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19">
    <tableStyle count="3" pivot="0" name="DASHBOARD-style">
      <tableStyleElement dxfId="4" type="headerRow"/>
      <tableStyleElement dxfId="5" type="firstRowStripe"/>
      <tableStyleElement dxfId="6" type="secondRowStripe"/>
    </tableStyle>
    <tableStyle count="3" pivot="0" name="Registro Tratamientos-style">
      <tableStyleElement dxfId="4" type="headerRow"/>
      <tableStyleElement dxfId="5" type="firstRowStripe"/>
      <tableStyleElement dxfId="6" type="secondRowStripe"/>
    </tableStyle>
    <tableStyle count="3" pivot="0" name="Pacientes-style">
      <tableStyleElement dxfId="4" type="headerRow"/>
      <tableStyleElement dxfId="5" type="firstRowStripe"/>
      <tableStyleElement dxfId="6" type="secondRowStripe"/>
    </tableStyle>
    <tableStyle count="3" pivot="0" name="Tarifas-style">
      <tableStyleElement dxfId="4" type="headerRow"/>
      <tableStyleElement dxfId="5" type="firstRowStripe"/>
      <tableStyleElement dxfId="6" type="secondRowStripe"/>
    </tableStyle>
    <tableStyle count="4" pivot="0" name="Punto Equilibrio-style">
      <tableStyleElement dxfId="4" type="headerRow"/>
      <tableStyleElement dxfId="5" type="firstRowStripe"/>
      <tableStyleElement dxfId="6" type="secondRowStripe"/>
      <tableStyleElement dxfId="7" type="totalRow"/>
    </tableStyle>
    <tableStyle count="3" pivot="0" name="Costos Variables Insumos-style">
      <tableStyleElement dxfId="4" type="headerRow"/>
      <tableStyleElement dxfId="5" type="firstRowStripe"/>
      <tableStyleElement dxfId="6" type="secondRowStripe"/>
    </tableStyle>
    <tableStyle count="4" pivot="0" name="CV - Valoracion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Limpieza Dental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Resina Posterior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Resina Anterior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Extraccion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Carillas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Endodoncia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V - Radiografia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Depreciacion-style">
      <tableStyleElement dxfId="4" type="headerRow"/>
      <tableStyleElement dxfId="5" type="firstRowStripe"/>
      <tableStyleElement dxfId="6" type="secondRowStripe"/>
      <tableStyleElement dxfId="7" type="totalRow"/>
    </tableStyle>
    <tableStyle count="3" pivot="0" name="Depreciacion-style 2">
      <tableStyleElement dxfId="4" type="headerRow"/>
      <tableStyleElement dxfId="5" type="firstRowStripe"/>
      <tableStyleElement dxfId="6" type="secondRowStripe"/>
    </tableStyle>
    <tableStyle count="4" pivot="0" name="Costos Fijos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Costos por Tiempo-style">
      <tableStyleElement dxfId="4" type="headerRow"/>
      <tableStyleElement dxfId="5" type="firstRowStripe"/>
      <tableStyleElement dxfId="6" type="secondRowStripe"/>
      <tableStyleElement dxfId="7" type="totalRow"/>
    </tableStyle>
    <tableStyle count="3" pivot="0" name="Costos por Tiempo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Ganancia / Pérdida NETA ($)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DASHBOARD!$F$1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DASHBOARD!$F$2:$F$1000</c:f>
              <c:numCache/>
            </c:numRef>
          </c:val>
        </c:ser>
        <c:overlap val="100"/>
        <c:axId val="1930973013"/>
        <c:axId val="1376451422"/>
      </c:barChart>
      <c:catAx>
        <c:axId val="193097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451422"/>
      </c:catAx>
      <c:valAx>
        <c:axId val="1376451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Ganancia / Pérdida NETA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97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Meses" name="Meses" id="1">
  <tableColumns count="8">
    <tableColumn name="Mes" id="1"/>
    <tableColumn name="Ingreso Total ($)" id="2"/>
    <tableColumn name="Costo Variable Total ($)" id="3"/>
    <tableColumn name="Margen Bruto ($)" id="4"/>
    <tableColumn name="Costos Fijos Totales ($)" id="5"/>
    <tableColumn name="Ganancia / Pérdida NETA ($)" id="6"/>
    <tableColumn name="Meta Punto Equilibrio ($)" id="7"/>
    <tableColumn name="% Meta Alcanzada (vs PE)" id="8"/>
  </tableColumns>
  <tableStyleInfo name="DASHBOARD-style" showColumnStripes="0" showFirstColumn="1" showLastColumn="1" showRowStripes="1"/>
</table>
</file>

<file path=xl/tables/table10.xml><?xml version="1.0" encoding="utf-8"?>
<table xmlns="http://schemas.openxmlformats.org/spreadsheetml/2006/main" ref="A1:E24" displayName="Resina_Anterior" name="Resina_Anterior" id="10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Resina Anterior-style" showColumnStripes="0" showFirstColumn="1" showLastColumn="1" showRowStripes="1"/>
</table>
</file>

<file path=xl/tables/table11.xml><?xml version="1.0" encoding="utf-8"?>
<table xmlns="http://schemas.openxmlformats.org/spreadsheetml/2006/main" ref="A1:E13" displayName="Extracción" name="Extracción" id="11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Extraccion-style" showColumnStripes="0" showFirstColumn="1" showLastColumn="1" showRowStripes="1"/>
</table>
</file>

<file path=xl/tables/table12.xml><?xml version="1.0" encoding="utf-8"?>
<table xmlns="http://schemas.openxmlformats.org/spreadsheetml/2006/main" ref="A1:E32" displayName="Carillas" name="Carillas" id="12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Carillas-style" showColumnStripes="0" showFirstColumn="1" showLastColumn="1" showRowStripes="1"/>
</table>
</file>

<file path=xl/tables/table13.xml><?xml version="1.0" encoding="utf-8"?>
<table xmlns="http://schemas.openxmlformats.org/spreadsheetml/2006/main" ref="A1:E25" displayName="Endodoncia" name="Endodoncia" id="13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Endodoncia-style" showColumnStripes="0" showFirstColumn="1" showLastColumn="1" showRowStripes="1"/>
</table>
</file>

<file path=xl/tables/table14.xml><?xml version="1.0" encoding="utf-8"?>
<table xmlns="http://schemas.openxmlformats.org/spreadsheetml/2006/main" ref="A1:E4" displayName="Radiografía" name="Radiografía" id="14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Radiografia-style" showColumnStripes="0" showFirstColumn="1" showLastColumn="1" showRowStripes="1"/>
</table>
</file>

<file path=xl/tables/table15.xml><?xml version="1.0" encoding="utf-8"?>
<table xmlns="http://schemas.openxmlformats.org/spreadsheetml/2006/main" ref="A1:B20" displayName="Inversion" name="Inversion" id="15">
  <tableColumns count="2">
    <tableColumn name="Equipo/Activo" id="1"/>
    <tableColumn name="Monto ($)" id="2"/>
  </tableColumns>
  <tableStyleInfo name="Depreciacion-style" showColumnStripes="0" showFirstColumn="1" showLastColumn="1" showRowStripes="1"/>
</table>
</file>

<file path=xl/tables/table16.xml><?xml version="1.0" encoding="utf-8"?>
<table xmlns="http://schemas.openxmlformats.org/spreadsheetml/2006/main" ref="D1:E4" displayName="Depreciacion_Mensual" name="Depreciacion_Mensual" id="16">
  <tableColumns count="2">
    <tableColumn name="Cálculo" id="1"/>
    <tableColumn name="Valor" id="2"/>
  </tableColumns>
  <tableStyleInfo name="Depreciacion-style 2" showColumnStripes="0" showFirstColumn="1" showLastColumn="1" showRowStripes="1"/>
</table>
</file>

<file path=xl/tables/table17.xml><?xml version="1.0" encoding="utf-8"?>
<table xmlns="http://schemas.openxmlformats.org/spreadsheetml/2006/main" ref="A1:C10" displayName="Costo_Fijo" name="Costo_Fijo" id="17">
  <tableColumns count="3">
    <tableColumn name="Categoría" id="1"/>
    <tableColumn name="Concepto" id="2"/>
    <tableColumn name="Monto ($)" id="3"/>
  </tableColumns>
  <tableStyleInfo name="Costos Fijos-style" showColumnStripes="0" showFirstColumn="1" showLastColumn="1" showRowStripes="1"/>
</table>
</file>

<file path=xl/tables/table18.xml><?xml version="1.0" encoding="utf-8"?>
<table xmlns="http://schemas.openxmlformats.org/spreadsheetml/2006/main" ref="A1:B6" displayName="Horas_Reales" name="Horas_Reales" id="18">
  <tableColumns count="2">
    <tableColumn name="Concepto" id="1"/>
    <tableColumn name="Valor" id="2"/>
  </tableColumns>
  <tableStyleInfo name="Costos por Tiempo-style" showColumnStripes="0" showFirstColumn="1" showLastColumn="1" showRowStripes="1"/>
</table>
</file>

<file path=xl/tables/table19.xml><?xml version="1.0" encoding="utf-8"?>
<table xmlns="http://schemas.openxmlformats.org/spreadsheetml/2006/main" ref="D1:E4" displayName="Costos_x_Tiempo" name="Costos_x_Tiempo" id="19">
  <tableColumns count="2">
    <tableColumn name="Concepto" id="1"/>
    <tableColumn name="Valor" id="2"/>
  </tableColumns>
  <tableStyleInfo name="Costos por Tiempo-style 2" showColumnStripes="0" showFirstColumn="1" showLastColumn="1" showRowStripes="1"/>
</table>
</file>

<file path=xl/tables/table2.xml><?xml version="1.0" encoding="utf-8"?>
<table xmlns="http://schemas.openxmlformats.org/spreadsheetml/2006/main" ref="A1:M18" displayName="Registro" name="Registro" id="2">
  <tableColumns count="13">
    <tableColumn name="Fecha" id="1"/>
    <tableColumn name="ID Paciente" id="2"/>
    <tableColumn name="Nombre Paciente" id="3"/>
    <tableColumn name="Tratamiento Realizado" id="4"/>
    <tableColumn name="Tiempo Real (min)" id="5"/>
    <tableColumn name="Precio Lista Redondeado ($)" id="6"/>
    <tableColumn name="Oferta/Precio Cobrado ($)" id="7"/>
    <tableColumn name="CV Estimado ($)" id="8"/>
    <tableColumn name="CV REAL ($)" id="9"/>
    <tableColumn name="CF Estimado ($)" id="10"/>
    <tableColumn name="Costo Total REAL ($)" id="11"/>
    <tableColumn name="Ganancia REAL ($)" id="12"/>
    <tableColumn name="Notas" id="13"/>
  </tableColumns>
  <tableStyleInfo name="Registro Tratamientos-style" showColumnStripes="0" showFirstColumn="1" showLastColumn="1" showRowStripes="1"/>
</table>
</file>

<file path=xl/tables/table3.xml><?xml version="1.0" encoding="utf-8"?>
<table xmlns="http://schemas.openxmlformats.org/spreadsheetml/2006/main" ref="A1:F17" displayName="Pacientes" name="Pacientes" id="3">
  <tableColumns count="6">
    <tableColumn name="ID Paciente" id="1"/>
    <tableColumn name="Nombre Completo" id="2"/>
    <tableColumn name="Teléfono" id="3"/>
    <tableColumn name="Email" id="4"/>
    <tableColumn name="Fecha Registro" id="5"/>
    <tableColumn name="Notas" id="6"/>
  </tableColumns>
  <tableStyleInfo name="Pacientes-style" showColumnStripes="0" showFirstColumn="1" showLastColumn="1" showRowStripes="1"/>
</table>
</file>

<file path=xl/tables/table4.xml><?xml version="1.0" encoding="utf-8"?>
<table xmlns="http://schemas.openxmlformats.org/spreadsheetml/2006/main" ref="A1:J9" displayName="Tarifas" name="Tarifas" id="4">
  <tableColumns count="10">
    <tableColumn name="Tratamiento" id="1"/>
    <tableColumn name="Tiempo Estimado (min)" id="2"/>
    <tableColumn name="Costo Fijo x Min ($)" id="3"/>
    <tableColumn name="Costo Fijo Tratamiento ($)" id="4"/>
    <tableColumn name="Costo Variable Tratamiento ($)" id="5"/>
    <tableColumn name="Costo Total (Sin Ganancia) ($)" id="6"/>
    <tableColumn name="% Utilidad Deseada" id="7"/>
    <tableColumn name="Monto Utilidad ($)" id="8"/>
    <tableColumn name="PRECIO VENTA FINAL ($)" id="9"/>
    <tableColumn name="Precio Redondeado ($)" id="10"/>
  </tableColumns>
  <tableStyleInfo name="Tarifas-style" showColumnStripes="0" showFirstColumn="1" showLastColumn="1" showRowStripes="1"/>
</table>
</file>

<file path=xl/tables/table5.xml><?xml version="1.0" encoding="utf-8"?>
<table xmlns="http://schemas.openxmlformats.org/spreadsheetml/2006/main" ref="A1:B5" displayName="Punto_Equilibrio" name="Punto_Equilibrio" id="5">
  <tableColumns count="2">
    <tableColumn name="Concepto" id="1"/>
    <tableColumn name="Valor" id="2"/>
  </tableColumns>
  <tableStyleInfo name="Punto Equilibrio-style" showColumnStripes="0" showFirstColumn="1" showLastColumn="1" showRowStripes="1"/>
</table>
</file>

<file path=xl/tables/table6.xml><?xml version="1.0" encoding="utf-8"?>
<table xmlns="http://schemas.openxmlformats.org/spreadsheetml/2006/main" ref="A1:F56" displayName="Insumos" name="Insumos" id="6">
  <autoFilter ref="$A$1:$F$56"/>
  <tableColumns count="6">
    <tableColumn name="Insumo" id="1"/>
    <tableColumn name="Categoría Insumo" id="2"/>
    <tableColumn name="Presentación" id="3"/>
    <tableColumn name="Precio Presentación ($)" id="4"/>
    <tableColumn name="Porciones x Presentación" id="5"/>
    <tableColumn name="Costo x Porción ($)" id="6"/>
  </tableColumns>
  <tableStyleInfo name="Costos Variables Insumos-style" showColumnStripes="0" showFirstColumn="1" showLastColumn="1" showRowStripes="1"/>
</table>
</file>

<file path=xl/tables/table7.xml><?xml version="1.0" encoding="utf-8"?>
<table xmlns="http://schemas.openxmlformats.org/spreadsheetml/2006/main" ref="A1:E8" displayName="Valoración" name="Valoración" id="7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Valoracion-style" showColumnStripes="0" showFirstColumn="1" showLastColumn="1" showRowStripes="1"/>
</table>
</file>

<file path=xl/tables/table8.xml><?xml version="1.0" encoding="utf-8"?>
<table xmlns="http://schemas.openxmlformats.org/spreadsheetml/2006/main" ref="A1:E14" displayName="Limpieza" name="Limpieza" id="8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Limpieza Dental-style" showColumnStripes="0" showFirstColumn="1" showLastColumn="1" showRowStripes="1"/>
</table>
</file>

<file path=xl/tables/table9.xml><?xml version="1.0" encoding="utf-8"?>
<table xmlns="http://schemas.openxmlformats.org/spreadsheetml/2006/main" ref="A1:E23" displayName="Resina_Posterior" name="Resina_Posterior" id="9">
  <tableColumns count="5">
    <tableColumn name="Insumo Requerido" id="1"/>
    <tableColumn name="Categoría" id="2"/>
    <tableColumn name="Cantidad" id="3"/>
    <tableColumn name="Costo x Porción ($)" id="4"/>
    <tableColumn name="Costo Total Insumo ($)" id="5"/>
  </tableColumns>
  <tableStyleInfo name="CV - Resina Posterio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3.0"/>
    <col customWidth="1" min="3" max="3" width="27.13"/>
    <col customWidth="1" min="4" max="4" width="26.25"/>
    <col customWidth="1" min="5" max="5" width="28.13"/>
    <col customWidth="1" min="6" max="6" width="30.0"/>
    <col customWidth="1" min="7" max="7" width="29.63"/>
    <col customWidth="1" min="8" max="8" width="2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45748.0</v>
      </c>
      <c r="B2" s="5">
        <f>IFERROR(SUMIFS('Registro Tratamientos'!$G:$G,'Registro Tratamientos'!$A:$A,"&gt;="&amp;A2,'Registro Tratamientos'!$A:$A,"&lt;"&amp;EOMONTH(A2,0)+1),0)</f>
        <v>0</v>
      </c>
      <c r="C2" s="5">
        <f>IFERROR(SUMIFS('Registro Tratamientos'!$J:$J,'Registro Tratamientos'!$A:$A,"&gt;="&amp;A2,'Registro Tratamientos'!$A:$A,"&lt;"&amp;EOMONTH(A2,0)+1),0)</f>
        <v>0</v>
      </c>
      <c r="D2" s="5">
        <f t="shared" ref="D2:D10" si="1">B2-C2</f>
        <v>0</v>
      </c>
      <c r="E2" s="6">
        <f>'Costos Fijos'!$C$10</f>
        <v>18545.33333</v>
      </c>
      <c r="F2" s="6">
        <f t="shared" ref="F2:F10" si="2">D2-E2</f>
        <v>-18545.33333</v>
      </c>
      <c r="G2" s="6">
        <f>'Punto Equilibrio'!$B$5</f>
        <v>28531.28205</v>
      </c>
      <c r="H2" s="7">
        <f t="shared" ref="H2:H10" si="3">IFERROR(B2/G2,0)</f>
        <v>0</v>
      </c>
    </row>
    <row r="3">
      <c r="A3" s="8">
        <v>45778.0</v>
      </c>
      <c r="B3" s="9">
        <f>IFERROR(SUMIFS('Registro Tratamientos'!$G:$G,'Registro Tratamientos'!$A:$A,"&gt;="&amp;A3,'Registro Tratamientos'!$A:$A,"&lt;"&amp;EOMONTH(A3,0)+1),0)</f>
        <v>0</v>
      </c>
      <c r="C3" s="9">
        <f>IFERROR(SUMIFS('Registro Tratamientos'!$J:$J,'Registro Tratamientos'!$A:$A,"&gt;="&amp;A3,'Registro Tratamientos'!$A:$A,"&lt;"&amp;EOMONTH(A3,0)+1),0)</f>
        <v>0</v>
      </c>
      <c r="D3" s="9">
        <f t="shared" si="1"/>
        <v>0</v>
      </c>
      <c r="E3" s="10">
        <f>'Costos Fijos'!$C$10</f>
        <v>18545.33333</v>
      </c>
      <c r="F3" s="10">
        <f t="shared" si="2"/>
        <v>-18545.33333</v>
      </c>
      <c r="G3" s="10">
        <f>'Punto Equilibrio'!$B$5</f>
        <v>28531.28205</v>
      </c>
      <c r="H3" s="7">
        <f t="shared" si="3"/>
        <v>0</v>
      </c>
    </row>
    <row r="4">
      <c r="A4" s="4">
        <v>45809.0</v>
      </c>
      <c r="B4" s="5">
        <f>IFERROR(SUMIFS('Registro Tratamientos'!$G:$G,'Registro Tratamientos'!$A:$A,"&gt;="&amp;A4,'Registro Tratamientos'!$A:$A,"&lt;"&amp;EOMONTH(A4,0)+1),0)</f>
        <v>0</v>
      </c>
      <c r="C4" s="5">
        <f>IFERROR(SUMIFS('Registro Tratamientos'!$J:$J,'Registro Tratamientos'!$A:$A,"&gt;="&amp;A4,'Registro Tratamientos'!$A:$A,"&lt;"&amp;EOMONTH(A4,0)+1),0)</f>
        <v>0</v>
      </c>
      <c r="D4" s="5">
        <f t="shared" si="1"/>
        <v>0</v>
      </c>
      <c r="E4" s="6">
        <f>'Costos Fijos'!$C$10</f>
        <v>18545.33333</v>
      </c>
      <c r="F4" s="6">
        <f t="shared" si="2"/>
        <v>-18545.33333</v>
      </c>
      <c r="G4" s="6">
        <f>'Punto Equilibrio'!$B$5</f>
        <v>28531.28205</v>
      </c>
      <c r="H4" s="7">
        <f t="shared" si="3"/>
        <v>0</v>
      </c>
    </row>
    <row r="5">
      <c r="A5" s="8">
        <v>45839.0</v>
      </c>
      <c r="B5" s="9">
        <f>IFERROR(SUMIFS('Registro Tratamientos'!$G:$G,'Registro Tratamientos'!$A:$A,"&gt;="&amp;A5,'Registro Tratamientos'!$A:$A,"&lt;"&amp;EOMONTH(A5,0)+1),0)</f>
        <v>0</v>
      </c>
      <c r="C5" s="9">
        <f>IFERROR(SUMIFS('Registro Tratamientos'!$J:$J,'Registro Tratamientos'!$A:$A,"&gt;="&amp;A5,'Registro Tratamientos'!$A:$A,"&lt;"&amp;EOMONTH(A5,0)+1),0)</f>
        <v>0</v>
      </c>
      <c r="D5" s="9">
        <f t="shared" si="1"/>
        <v>0</v>
      </c>
      <c r="E5" s="10">
        <f>'Costos Fijos'!$C$10</f>
        <v>18545.33333</v>
      </c>
      <c r="F5" s="10">
        <f t="shared" si="2"/>
        <v>-18545.33333</v>
      </c>
      <c r="G5" s="10">
        <f>'Punto Equilibrio'!$B$5</f>
        <v>28531.28205</v>
      </c>
      <c r="H5" s="7">
        <f t="shared" si="3"/>
        <v>0</v>
      </c>
    </row>
    <row r="6">
      <c r="A6" s="4">
        <v>45870.0</v>
      </c>
      <c r="B6" s="5">
        <f>IFERROR(SUMIFS('Registro Tratamientos'!$G:$G,'Registro Tratamientos'!$A:$A,"&gt;="&amp;A6,'Registro Tratamientos'!$A:$A,"&lt;"&amp;EOMONTH(A6,0)+1),0)</f>
        <v>0</v>
      </c>
      <c r="C6" s="5">
        <f>IFERROR(SUMIFS('Registro Tratamientos'!$J:$J,'Registro Tratamientos'!$A:$A,"&gt;="&amp;A6,'Registro Tratamientos'!$A:$A,"&lt;"&amp;EOMONTH(A6,0)+1),0)</f>
        <v>0</v>
      </c>
      <c r="D6" s="5">
        <f t="shared" si="1"/>
        <v>0</v>
      </c>
      <c r="E6" s="6">
        <f>'Costos Fijos'!$C$10</f>
        <v>18545.33333</v>
      </c>
      <c r="F6" s="6">
        <f t="shared" si="2"/>
        <v>-18545.33333</v>
      </c>
      <c r="G6" s="6">
        <f>'Punto Equilibrio'!$B$5</f>
        <v>28531.28205</v>
      </c>
      <c r="H6" s="7">
        <f t="shared" si="3"/>
        <v>0</v>
      </c>
    </row>
    <row r="7">
      <c r="A7" s="8">
        <v>45901.0</v>
      </c>
      <c r="B7" s="9">
        <f>IFERROR(SUMIFS('Registro Tratamientos'!$G:$G,'Registro Tratamientos'!$A:$A,"&gt;="&amp;A7,'Registro Tratamientos'!$A:$A,"&lt;"&amp;EOMONTH(A7,0)+1),0)</f>
        <v>0</v>
      </c>
      <c r="C7" s="9">
        <f>IFERROR(SUMIFS('Registro Tratamientos'!$J:$J,'Registro Tratamientos'!$A:$A,"&gt;="&amp;A7,'Registro Tratamientos'!$A:$A,"&lt;"&amp;EOMONTH(A7,0)+1),0)</f>
        <v>0</v>
      </c>
      <c r="D7" s="9">
        <f t="shared" si="1"/>
        <v>0</v>
      </c>
      <c r="E7" s="10">
        <f>'Costos Fijos'!$C$10</f>
        <v>18545.33333</v>
      </c>
      <c r="F7" s="10">
        <f t="shared" si="2"/>
        <v>-18545.33333</v>
      </c>
      <c r="G7" s="10">
        <f>'Punto Equilibrio'!$B$5</f>
        <v>28531.28205</v>
      </c>
      <c r="H7" s="7">
        <f t="shared" si="3"/>
        <v>0</v>
      </c>
    </row>
    <row r="8">
      <c r="A8" s="4">
        <v>45931.0</v>
      </c>
      <c r="B8" s="5">
        <f>IFERROR(SUMIFS('Registro Tratamientos'!$G:$G,'Registro Tratamientos'!$A:$A,"&gt;="&amp;A8,'Registro Tratamientos'!$A:$A,"&lt;"&amp;EOMONTH(A8,0)+1),0)</f>
        <v>0</v>
      </c>
      <c r="C8" s="5">
        <f>IFERROR(SUMIFS('Registro Tratamientos'!$J:$J,'Registro Tratamientos'!$A:$A,"&gt;="&amp;A8,'Registro Tratamientos'!$A:$A,"&lt;"&amp;EOMONTH(A8,0)+1),0)</f>
        <v>0</v>
      </c>
      <c r="D8" s="5">
        <f t="shared" si="1"/>
        <v>0</v>
      </c>
      <c r="E8" s="6">
        <f>'Costos Fijos'!$C$10</f>
        <v>18545.33333</v>
      </c>
      <c r="F8" s="6">
        <f t="shared" si="2"/>
        <v>-18545.33333</v>
      </c>
      <c r="G8" s="6">
        <f>'Punto Equilibrio'!$B$5</f>
        <v>28531.28205</v>
      </c>
      <c r="H8" s="7">
        <f t="shared" si="3"/>
        <v>0</v>
      </c>
    </row>
    <row r="9">
      <c r="A9" s="8">
        <v>45962.0</v>
      </c>
      <c r="B9" s="9">
        <f>IFERROR(SUMIFS('Registro Tratamientos'!$G:$G,'Registro Tratamientos'!$A:$A,"&gt;="&amp;A9,'Registro Tratamientos'!$A:$A,"&lt;"&amp;EOMONTH(A9,0)+1),0)</f>
        <v>0</v>
      </c>
      <c r="C9" s="9">
        <f>IFERROR(SUMIFS('Registro Tratamientos'!$J:$J,'Registro Tratamientos'!$A:$A,"&gt;="&amp;A9,'Registro Tratamientos'!$A:$A,"&lt;"&amp;EOMONTH(A9,0)+1),0)</f>
        <v>0</v>
      </c>
      <c r="D9" s="9">
        <f t="shared" si="1"/>
        <v>0</v>
      </c>
      <c r="E9" s="10">
        <f>'Costos Fijos'!$C$10</f>
        <v>18545.33333</v>
      </c>
      <c r="F9" s="10">
        <f t="shared" si="2"/>
        <v>-18545.33333</v>
      </c>
      <c r="G9" s="10">
        <f>'Punto Equilibrio'!$B$5</f>
        <v>28531.28205</v>
      </c>
      <c r="H9" s="7">
        <f t="shared" si="3"/>
        <v>0</v>
      </c>
    </row>
    <row r="10">
      <c r="A10" s="11">
        <v>45992.0</v>
      </c>
      <c r="B10" s="12">
        <f>IFERROR(SUMIFS('Registro Tratamientos'!$G:$G,'Registro Tratamientos'!$A:$A,"&gt;="&amp;A10,'Registro Tratamientos'!$A:$A,"&lt;"&amp;EOMONTH(A10,0)+1),0)</f>
        <v>0</v>
      </c>
      <c r="C10" s="12">
        <f>IFERROR(SUMIFS('Registro Tratamientos'!$J:$J,'Registro Tratamientos'!$A:$A,"&gt;="&amp;A10,'Registro Tratamientos'!$A:$A,"&lt;"&amp;EOMONTH(A10,0)+1),0)</f>
        <v>0</v>
      </c>
      <c r="D10" s="12">
        <f t="shared" si="1"/>
        <v>0</v>
      </c>
      <c r="E10" s="13">
        <f>'Costos Fijos'!$C$10</f>
        <v>18545.33333</v>
      </c>
      <c r="F10" s="13">
        <f t="shared" si="2"/>
        <v>-18545.33333</v>
      </c>
      <c r="G10" s="13">
        <f>'Punto Equilibrio'!$B$5</f>
        <v>28531.28205</v>
      </c>
      <c r="H10" s="14">
        <f t="shared" si="3"/>
        <v>0</v>
      </c>
    </row>
  </sheetData>
  <conditionalFormatting sqref="H2:H1000">
    <cfRule type="cellIs" dxfId="0" priority="1" operator="greaterThan">
      <formula>"100%"</formula>
    </cfRule>
  </conditionalFormatting>
  <conditionalFormatting sqref="H2:H1000">
    <cfRule type="cellIs" dxfId="1" priority="2" operator="equal">
      <formula>100</formula>
    </cfRule>
  </conditionalFormatting>
  <conditionalFormatting sqref="H2:H1000">
    <cfRule type="cellIs" dxfId="2" priority="3" operator="lessThan">
      <formula>100</formula>
    </cfRule>
  </conditionalFormatting>
  <dataValidations>
    <dataValidation type="custom" allowBlank="1" showDropDown="1" sqref="H2:H10">
      <formula1>AND(ISNUMBER(H2),(NOT(OR(NOT(ISERROR(DATEVALUE(H2))), AND(ISNUMBER(H2), LEFT(CELL("format", H2))="D")))))</formula1>
    </dataValidation>
    <dataValidation type="custom" allowBlank="1" showDropDown="1" sqref="A2:A10">
      <formula1>OR(NOT(ISERROR(DATEVALUE(A2))), AND(ISNUMBER(A2), LEFT(CELL("format", A2))="D"))</formula1>
    </dataValidation>
    <dataValidation type="custom" allowBlank="1" showDropDown="1" sqref="B2:G10">
      <formula1>AND(ISNUMBER(B2),(NOT(OR(NOT(ISERROR(DATEVALUE(B2))), AND(ISNUMBER(B2), LEFT(CELL("format", B2))="D")))))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3.38"/>
    <col customWidth="1" min="3" max="3" width="15.38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3">
        <v>1.0</v>
      </c>
      <c r="D2" s="5">
        <f>IFNA(VLOOKUP(A2,'Costos Variables Insumos'!$A:$F,6,FALSE),0)</f>
        <v>1.9</v>
      </c>
      <c r="E2" s="66">
        <f t="shared" ref="E2:E23" si="1">C2*D2</f>
        <v>1.9</v>
      </c>
    </row>
    <row r="3">
      <c r="A3" s="41" t="s">
        <v>95</v>
      </c>
      <c r="B3" s="67" t="str">
        <f>IFNA(VLOOKUP(A3,'Costos Variables Insumos'!$A:$F,2,FALSE),"")</f>
        <v>Desechables</v>
      </c>
      <c r="C3" s="34">
        <v>1.0</v>
      </c>
      <c r="D3" s="9">
        <f>IFNA(VLOOKUP(A3,'Costos Variables Insumos'!$A:$F,6,FALSE),0)</f>
        <v>0.9</v>
      </c>
      <c r="E3" s="69">
        <f t="shared" si="1"/>
        <v>0.9</v>
      </c>
    </row>
    <row r="4">
      <c r="A4" s="39" t="s">
        <v>97</v>
      </c>
      <c r="B4" s="64" t="str">
        <f>IFNA(VLOOKUP(A4,'Costos Variables Insumos'!$A:$F,2,FALSE),"")</f>
        <v>Restauración</v>
      </c>
      <c r="C4" s="23">
        <v>1.0</v>
      </c>
      <c r="D4" s="5">
        <f>IFNA(VLOOKUP(A4,'Costos Variables Insumos'!$A:$F,6,FALSE),0)</f>
        <v>10</v>
      </c>
      <c r="E4" s="66">
        <f t="shared" si="1"/>
        <v>10</v>
      </c>
    </row>
    <row r="5">
      <c r="A5" s="41" t="s">
        <v>103</v>
      </c>
      <c r="B5" s="67" t="str">
        <f>IFNA(VLOOKUP(A5,'Costos Variables Insumos'!$A:$F,2,FALSE),"")</f>
        <v>Instrumental</v>
      </c>
      <c r="C5" s="34">
        <v>1.0</v>
      </c>
      <c r="D5" s="9">
        <f>IFNA(VLOOKUP(A5,'Costos Variables Insumos'!$A:$F,6,FALSE),0)</f>
        <v>20</v>
      </c>
      <c r="E5" s="69">
        <f t="shared" si="1"/>
        <v>20</v>
      </c>
    </row>
    <row r="6">
      <c r="A6" s="39" t="s">
        <v>125</v>
      </c>
      <c r="B6" s="64" t="str">
        <f>IFNA(VLOOKUP(A6,'Costos Variables Insumos'!$A:$F,2,FALSE),"")</f>
        <v>Restauración</v>
      </c>
      <c r="C6" s="23">
        <v>0.005</v>
      </c>
      <c r="D6" s="5">
        <f>IFNA(VLOOKUP(A6,'Costos Variables Insumos'!$A:$F,6,FALSE),0)</f>
        <v>631</v>
      </c>
      <c r="E6" s="66">
        <f t="shared" si="1"/>
        <v>3.155</v>
      </c>
    </row>
    <row r="7">
      <c r="A7" s="41" t="s">
        <v>100</v>
      </c>
      <c r="B7" s="67" t="str">
        <f>IFNA(VLOOKUP(A7,'Costos Variables Insumos'!$A:$F,2,FALSE),"")</f>
        <v>Desechables</v>
      </c>
      <c r="C7" s="34">
        <v>1.0</v>
      </c>
      <c r="D7" s="9">
        <f>IFNA(VLOOKUP(A7,'Costos Variables Insumos'!$A:$F,6,FALSE),0)</f>
        <v>0.69</v>
      </c>
      <c r="E7" s="69">
        <f t="shared" si="1"/>
        <v>0.69</v>
      </c>
    </row>
    <row r="8">
      <c r="A8" s="39" t="s">
        <v>60</v>
      </c>
      <c r="B8" s="64" t="str">
        <f>IFNA(VLOOKUP(A8,'Costos Variables Insumos'!$A:$F,2,FALSE),"")</f>
        <v>Restauración</v>
      </c>
      <c r="C8" s="23">
        <v>0.1</v>
      </c>
      <c r="D8" s="5">
        <f>IFNA(VLOOKUP(A8,'Costos Variables Insumos'!$A:$F,6,FALSE),0)</f>
        <v>126</v>
      </c>
      <c r="E8" s="66">
        <f t="shared" si="1"/>
        <v>12.6</v>
      </c>
    </row>
    <row r="9">
      <c r="A9" s="41" t="s">
        <v>63</v>
      </c>
      <c r="B9" s="67" t="str">
        <f>IFNA(VLOOKUP(A9,'Costos Variables Insumos'!$A:$F,2,FALSE),"")</f>
        <v>Restauración</v>
      </c>
      <c r="C9" s="34">
        <v>0.005</v>
      </c>
      <c r="D9" s="9">
        <f>IFNA(VLOOKUP(A9,'Costos Variables Insumos'!$A:$F,6,FALSE),0)</f>
        <v>2489</v>
      </c>
      <c r="E9" s="69">
        <f t="shared" si="1"/>
        <v>12.445</v>
      </c>
    </row>
    <row r="10">
      <c r="A10" s="39" t="s">
        <v>124</v>
      </c>
      <c r="B10" s="64" t="str">
        <f>IFNA(VLOOKUP(A10,'Costos Variables Insumos'!$A:$F,2,FALSE),"")</f>
        <v>Desechables</v>
      </c>
      <c r="C10" s="23">
        <v>2.0</v>
      </c>
      <c r="D10" s="5">
        <f>IFNA(VLOOKUP(A10,'Costos Variables Insumos'!$A:$F,6,FALSE),0)</f>
        <v>0.45</v>
      </c>
      <c r="E10" s="66">
        <f t="shared" si="1"/>
        <v>0.9</v>
      </c>
    </row>
    <row r="11">
      <c r="A11" s="41" t="s">
        <v>79</v>
      </c>
      <c r="B11" s="67" t="str">
        <f>IFNA(VLOOKUP(A11,'Costos Variables Insumos'!$A:$F,2,FALSE),"")</f>
        <v>Restauración</v>
      </c>
      <c r="C11" s="34">
        <v>1.0</v>
      </c>
      <c r="D11" s="9">
        <f>IFNA(VLOOKUP(A11,'Costos Variables Insumos'!$A:$F,6,FALSE),0)</f>
        <v>0.52</v>
      </c>
      <c r="E11" s="69">
        <f t="shared" si="1"/>
        <v>0.52</v>
      </c>
    </row>
    <row r="12">
      <c r="A12" s="39" t="s">
        <v>137</v>
      </c>
      <c r="B12" s="64" t="str">
        <f>IFNA(VLOOKUP(A12,'Costos Variables Insumos'!$A:$F,2,FALSE),"")</f>
        <v>Restauración</v>
      </c>
      <c r="C12" s="23">
        <v>0.2</v>
      </c>
      <c r="D12" s="5">
        <f>IFNA(VLOOKUP(A12,'Costos Variables Insumos'!$A:$F,6,FALSE),0)</f>
        <v>270</v>
      </c>
      <c r="E12" s="66">
        <f t="shared" si="1"/>
        <v>54</v>
      </c>
    </row>
    <row r="13">
      <c r="A13" s="41" t="s">
        <v>135</v>
      </c>
      <c r="B13" s="67" t="str">
        <f>IFNA(VLOOKUP(A13,'Costos Variables Insumos'!$A:$F,2,FALSE),"")</f>
        <v>Restauración</v>
      </c>
      <c r="C13" s="34">
        <v>0.083</v>
      </c>
      <c r="D13" s="9">
        <f>IFNA(VLOOKUP(A13,'Costos Variables Insumos'!$A:$F,6,FALSE),0)</f>
        <v>1903</v>
      </c>
      <c r="E13" s="69">
        <f t="shared" si="1"/>
        <v>157.949</v>
      </c>
    </row>
    <row r="14">
      <c r="A14" s="39" t="s">
        <v>136</v>
      </c>
      <c r="B14" s="64" t="str">
        <f>IFNA(VLOOKUP(A14,'Costos Variables Insumos'!$A:$F,2,FALSE),"")</f>
        <v>Restauración</v>
      </c>
      <c r="C14" s="23">
        <v>0.083</v>
      </c>
      <c r="D14" s="5">
        <f>IFNA(VLOOKUP(A14,'Costos Variables Insumos'!$A:$F,6,FALSE),0)</f>
        <v>900</v>
      </c>
      <c r="E14" s="66">
        <f t="shared" si="1"/>
        <v>74.7</v>
      </c>
    </row>
    <row r="15">
      <c r="A15" s="41" t="s">
        <v>146</v>
      </c>
      <c r="B15" s="67" t="str">
        <f>IFNA(VLOOKUP(A15,'Costos Variables Insumos'!$A:$F,2,FALSE),"")</f>
        <v>Restauración</v>
      </c>
      <c r="C15" s="34">
        <v>0.067</v>
      </c>
      <c r="D15" s="9">
        <f>IFNA(VLOOKUP(A15,'Costos Variables Insumos'!$A:$F,6,FALSE),0)</f>
        <v>35</v>
      </c>
      <c r="E15" s="69">
        <f t="shared" si="1"/>
        <v>2.345</v>
      </c>
    </row>
    <row r="16">
      <c r="A16" s="39" t="s">
        <v>74</v>
      </c>
      <c r="B16" s="64" t="str">
        <f>IFNA(VLOOKUP(A16,'Costos Variables Insumos'!$A:$F,2,FALSE),"")</f>
        <v>Desechables</v>
      </c>
      <c r="C16" s="23">
        <v>10.0</v>
      </c>
      <c r="D16" s="5">
        <f>IFNA(VLOOKUP(A16,'Costos Variables Insumos'!$A:$F,6,FALSE),0)</f>
        <v>0.2244</v>
      </c>
      <c r="E16" s="66">
        <f t="shared" si="1"/>
        <v>2.244</v>
      </c>
    </row>
    <row r="17">
      <c r="A17" s="41" t="s">
        <v>84</v>
      </c>
      <c r="B17" s="67" t="str">
        <f>IFNA(VLOOKUP(A17,'Costos Variables Insumos'!$A:$F,2,FALSE),"")</f>
        <v>Desechables</v>
      </c>
      <c r="C17" s="34">
        <v>1.0</v>
      </c>
      <c r="D17" s="9">
        <f>IFNA(VLOOKUP(A17,'Costos Variables Insumos'!$A:$F,6,FALSE),0)</f>
        <v>0.92</v>
      </c>
      <c r="E17" s="69">
        <f t="shared" si="1"/>
        <v>0.92</v>
      </c>
    </row>
    <row r="18">
      <c r="A18" s="39" t="s">
        <v>122</v>
      </c>
      <c r="B18" s="64" t="str">
        <f>IFNA(VLOOKUP(A18,'Costos Variables Insumos'!$A:$F,2,FALSE),"")</f>
        <v>Mantenimiento</v>
      </c>
      <c r="C18" s="23">
        <v>0.042</v>
      </c>
      <c r="D18" s="5">
        <f>IFNA(VLOOKUP(A18,'Costos Variables Insumos'!$A:$F,6,FALSE),0)</f>
        <v>37</v>
      </c>
      <c r="E18" s="66">
        <f t="shared" si="1"/>
        <v>1.554</v>
      </c>
    </row>
    <row r="19">
      <c r="A19" s="41" t="s">
        <v>68</v>
      </c>
      <c r="B19" s="67" t="str">
        <f>IFNA(VLOOKUP(A19,'Costos Variables Insumos'!$A:$F,2,FALSE),"")</f>
        <v>Desinfección</v>
      </c>
      <c r="C19" s="34">
        <v>0.04</v>
      </c>
      <c r="D19" s="9">
        <f>IFNA(VLOOKUP(A19,'Costos Variables Insumos'!$A:$F,6,FALSE),0)</f>
        <v>16.25</v>
      </c>
      <c r="E19" s="69">
        <f t="shared" si="1"/>
        <v>0.65</v>
      </c>
    </row>
    <row r="20">
      <c r="A20" s="39" t="s">
        <v>141</v>
      </c>
      <c r="B20" s="64" t="str">
        <f>IFNA(VLOOKUP(A20,'Costos Variables Insumos'!$A:$F,2,FALSE),"")</f>
        <v>Desechables</v>
      </c>
      <c r="C20" s="23">
        <v>4.0</v>
      </c>
      <c r="D20" s="5">
        <f>IFNA(VLOOKUP(A20,'Costos Variables Insumos'!$A:$F,6,FALSE),0)</f>
        <v>0.2</v>
      </c>
      <c r="E20" s="66">
        <f t="shared" si="1"/>
        <v>0.8</v>
      </c>
    </row>
    <row r="21">
      <c r="A21" s="41" t="s">
        <v>112</v>
      </c>
      <c r="B21" s="67" t="str">
        <f>IFNA(VLOOKUP(A21,'Costos Variables Insumos'!$A:$F,2,FALSE),"")</f>
        <v>Desinfección</v>
      </c>
      <c r="C21" s="34">
        <v>0.025</v>
      </c>
      <c r="D21" s="9">
        <f>IFNA(VLOOKUP(A21,'Costos Variables Insumos'!$A:$F,6,FALSE),0)</f>
        <v>26</v>
      </c>
      <c r="E21" s="69">
        <f t="shared" si="1"/>
        <v>0.65</v>
      </c>
    </row>
    <row r="22">
      <c r="A22" s="39" t="s">
        <v>111</v>
      </c>
      <c r="B22" s="64" t="str">
        <f>IFNA(VLOOKUP(A22,'Costos Variables Insumos'!$A:$F,2,FALSE),"")</f>
        <v>Restauración</v>
      </c>
      <c r="C22" s="23">
        <v>0.1</v>
      </c>
      <c r="D22" s="5">
        <f>IFNA(VLOOKUP(A22,'Costos Variables Insumos'!$A:$F,6,FALSE),0)</f>
        <v>260</v>
      </c>
      <c r="E22" s="66">
        <f t="shared" si="1"/>
        <v>26</v>
      </c>
    </row>
    <row r="23">
      <c r="A23" s="41" t="s">
        <v>127</v>
      </c>
      <c r="B23" s="67" t="str">
        <f>IFNA(VLOOKUP(A23,'Costos Variables Insumos'!$A:$F,2,FALSE),"")</f>
        <v>Restauración</v>
      </c>
      <c r="C23" s="34">
        <v>0.1</v>
      </c>
      <c r="D23" s="9">
        <f>IFNA(VLOOKUP(A23,'Costos Variables Insumos'!$A:$F,6,FALSE),0)</f>
        <v>205</v>
      </c>
      <c r="E23" s="69">
        <f t="shared" si="1"/>
        <v>20.5</v>
      </c>
    </row>
    <row r="24">
      <c r="D24" s="86" t="s">
        <v>157</v>
      </c>
      <c r="E24" s="87">
        <f>SUM(E2:E23)</f>
        <v>405.422</v>
      </c>
    </row>
  </sheetData>
  <dataValidations>
    <dataValidation type="custom" allowBlank="1" showDropDown="1" sqref="C2:E23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2.75"/>
    <col customWidth="1" min="4" max="4" width="19.75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1">
        <v>1.0</v>
      </c>
      <c r="D2" s="64">
        <f>IFNA(VLOOKUP(A2,'Costos Variables Insumos'!$A:$F,6,FALSE),0)</f>
        <v>1.9</v>
      </c>
      <c r="E2" s="66">
        <f t="shared" ref="E2:E12" si="1">C2*D2</f>
        <v>1.9</v>
      </c>
    </row>
    <row r="3">
      <c r="A3" s="41" t="s">
        <v>95</v>
      </c>
      <c r="B3" s="67" t="str">
        <f>IFNA(VLOOKUP(A3,'Costos Variables Insumos'!$A:$F,2,FALSE),"")</f>
        <v>Desechables</v>
      </c>
      <c r="C3" s="42">
        <v>1.0</v>
      </c>
      <c r="D3" s="67">
        <f>IFNA(VLOOKUP(A3,'Costos Variables Insumos'!$A:$F,6,FALSE),0)</f>
        <v>0.9</v>
      </c>
      <c r="E3" s="69">
        <f t="shared" si="1"/>
        <v>0.9</v>
      </c>
    </row>
    <row r="4">
      <c r="A4" s="39" t="s">
        <v>100</v>
      </c>
      <c r="B4" s="64" t="str">
        <f>IFNA(VLOOKUP(A4,'Costos Variables Insumos'!$A:$F,2,FALSE),"")</f>
        <v>Desechables</v>
      </c>
      <c r="C4" s="21">
        <v>1.0</v>
      </c>
      <c r="D4" s="64">
        <f>IFNA(VLOOKUP(A4,'Costos Variables Insumos'!$A:$F,6,FALSE),0)</f>
        <v>0.69</v>
      </c>
      <c r="E4" s="66">
        <f t="shared" si="1"/>
        <v>0.69</v>
      </c>
    </row>
    <row r="5">
      <c r="A5" s="41" t="s">
        <v>77</v>
      </c>
      <c r="B5" s="67" t="str">
        <f>IFNA(VLOOKUP(A5,'Costos Variables Insumos'!$A:$F,2,FALSE),"")</f>
        <v>Anestesia</v>
      </c>
      <c r="C5" s="42">
        <v>2.0</v>
      </c>
      <c r="D5" s="67">
        <f>IFNA(VLOOKUP(A5,'Costos Variables Insumos'!$A:$F,6,FALSE),0)</f>
        <v>8</v>
      </c>
      <c r="E5" s="69">
        <f t="shared" si="1"/>
        <v>16</v>
      </c>
    </row>
    <row r="6">
      <c r="A6" s="39" t="s">
        <v>65</v>
      </c>
      <c r="B6" s="64" t="str">
        <f>IFNA(VLOOKUP(A6,'Costos Variables Insumos'!$A:$F,2,FALSE),"")</f>
        <v>Anestesia</v>
      </c>
      <c r="C6" s="21">
        <v>1.0</v>
      </c>
      <c r="D6" s="64">
        <f>IFNA(VLOOKUP(A6,'Costos Variables Insumos'!$A:$F,6,FALSE),0)</f>
        <v>1.62</v>
      </c>
      <c r="E6" s="66">
        <f t="shared" si="1"/>
        <v>1.62</v>
      </c>
    </row>
    <row r="7">
      <c r="A7" s="41" t="s">
        <v>104</v>
      </c>
      <c r="B7" s="67" t="str">
        <f>IFNA(VLOOKUP(A7,'Costos Variables Insumos'!$A:$F,2,FALSE),"")</f>
        <v>Desechables</v>
      </c>
      <c r="C7" s="42">
        <v>10.0</v>
      </c>
      <c r="D7" s="67">
        <f>IFNA(VLOOKUP(A7,'Costos Variables Insumos'!$A:$F,6,FALSE),0)</f>
        <v>0.16</v>
      </c>
      <c r="E7" s="69">
        <f t="shared" si="1"/>
        <v>1.6</v>
      </c>
    </row>
    <row r="8">
      <c r="A8" s="39" t="s">
        <v>98</v>
      </c>
      <c r="B8" s="64" t="str">
        <f>IFNA(VLOOKUP(A8,'Costos Variables Insumos'!$A:$F,2,FALSE),"")</f>
        <v>Profilaxis</v>
      </c>
      <c r="C8" s="21">
        <v>0.05</v>
      </c>
      <c r="D8" s="64">
        <f>IFNA(VLOOKUP(A8,'Costos Variables Insumos'!$A:$F,6,FALSE),0)</f>
        <v>305</v>
      </c>
      <c r="E8" s="66">
        <f t="shared" si="1"/>
        <v>15.25</v>
      </c>
    </row>
    <row r="9">
      <c r="A9" s="41" t="s">
        <v>84</v>
      </c>
      <c r="B9" s="67" t="str">
        <f>IFNA(VLOOKUP(A9,'Costos Variables Insumos'!$A:$F,2,FALSE),"")</f>
        <v>Desechables</v>
      </c>
      <c r="C9" s="42">
        <v>1.0</v>
      </c>
      <c r="D9" s="67">
        <f>IFNA(VLOOKUP(A9,'Costos Variables Insumos'!$A:$F,6,FALSE),0)</f>
        <v>0.92</v>
      </c>
      <c r="E9" s="69">
        <f t="shared" si="1"/>
        <v>0.92</v>
      </c>
    </row>
    <row r="10">
      <c r="A10" s="39" t="s">
        <v>68</v>
      </c>
      <c r="B10" s="64" t="str">
        <f>IFNA(VLOOKUP(A10,'Costos Variables Insumos'!$A:$F,2,FALSE),"")</f>
        <v>Desinfección</v>
      </c>
      <c r="C10" s="21">
        <v>0.04</v>
      </c>
      <c r="D10" s="64">
        <f>IFNA(VLOOKUP(A10,'Costos Variables Insumos'!$A:$F,6,FALSE),0)</f>
        <v>16.25</v>
      </c>
      <c r="E10" s="66">
        <f t="shared" si="1"/>
        <v>0.65</v>
      </c>
    </row>
    <row r="11">
      <c r="A11" s="41" t="s">
        <v>141</v>
      </c>
      <c r="B11" s="67" t="str">
        <f>IFNA(VLOOKUP(A11,'Costos Variables Insumos'!$A:$F,2,FALSE),"")</f>
        <v>Desechables</v>
      </c>
      <c r="C11" s="42">
        <v>4.0</v>
      </c>
      <c r="D11" s="67">
        <f>IFNA(VLOOKUP(A11,'Costos Variables Insumos'!$A:$F,6,FALSE),0)</f>
        <v>0.2</v>
      </c>
      <c r="E11" s="69">
        <f t="shared" si="1"/>
        <v>0.8</v>
      </c>
    </row>
    <row r="12">
      <c r="A12" s="39" t="s">
        <v>112</v>
      </c>
      <c r="B12" s="64" t="str">
        <f>IFNA(VLOOKUP(A12,'Costos Variables Insumos'!$A:$F,2,FALSE),"")</f>
        <v>Desinfección</v>
      </c>
      <c r="C12" s="21">
        <v>0.025</v>
      </c>
      <c r="D12" s="64">
        <f>IFNA(VLOOKUP(A12,'Costos Variables Insumos'!$A:$F,6,FALSE),0)</f>
        <v>26</v>
      </c>
      <c r="E12" s="66">
        <f t="shared" si="1"/>
        <v>0.65</v>
      </c>
    </row>
    <row r="13">
      <c r="D13" s="88" t="s">
        <v>158</v>
      </c>
      <c r="E13" s="89">
        <f>SUM(E2:E12)</f>
        <v>40.98</v>
      </c>
    </row>
  </sheetData>
  <dataValidations>
    <dataValidation type="custom" allowBlank="1" showDropDown="1" sqref="E2:E12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2" max="2" width="13.13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1">
        <v>1.0</v>
      </c>
      <c r="D2" s="5">
        <f>IFNA(VLOOKUP(A2,'Costos Variables Insumos'!$A:$F,6,FALSE),0)</f>
        <v>1.9</v>
      </c>
      <c r="E2" s="66">
        <f t="shared" ref="E2:E31" si="1">C2*D2</f>
        <v>1.9</v>
      </c>
    </row>
    <row r="3">
      <c r="A3" s="41" t="s">
        <v>95</v>
      </c>
      <c r="B3" s="67" t="str">
        <f>IFNA(VLOOKUP(A3,'Costos Variables Insumos'!$A:$F,2,FALSE),"")</f>
        <v>Desechables</v>
      </c>
      <c r="C3" s="42">
        <v>1.0</v>
      </c>
      <c r="D3" s="9">
        <f>IFNA(VLOOKUP(A3,'Costos Variables Insumos'!$A:$F,6,FALSE),0)</f>
        <v>0.9</v>
      </c>
      <c r="E3" s="69">
        <f t="shared" si="1"/>
        <v>0.9</v>
      </c>
    </row>
    <row r="4">
      <c r="A4" s="39" t="s">
        <v>100</v>
      </c>
      <c r="B4" s="64" t="str">
        <f>IFNA(VLOOKUP(A4,'Costos Variables Insumos'!$A:$F,2,FALSE),"")</f>
        <v>Desechables</v>
      </c>
      <c r="C4" s="21">
        <v>1.0</v>
      </c>
      <c r="D4" s="5">
        <f>IFNA(VLOOKUP(A4,'Costos Variables Insumos'!$A:$F,6,FALSE),0)</f>
        <v>0.69</v>
      </c>
      <c r="E4" s="66">
        <f t="shared" si="1"/>
        <v>0.69</v>
      </c>
    </row>
    <row r="5">
      <c r="A5" s="41" t="s">
        <v>77</v>
      </c>
      <c r="B5" s="67" t="str">
        <f>IFNA(VLOOKUP(A5,'Costos Variables Insumos'!$A:$F,2,FALSE),"")</f>
        <v>Anestesia</v>
      </c>
      <c r="C5" s="42">
        <v>2.0</v>
      </c>
      <c r="D5" s="9">
        <f>IFNA(VLOOKUP(A5,'Costos Variables Insumos'!$A:$F,6,FALSE),0)</f>
        <v>8</v>
      </c>
      <c r="E5" s="69">
        <f t="shared" si="1"/>
        <v>16</v>
      </c>
    </row>
    <row r="6">
      <c r="A6" s="39" t="s">
        <v>65</v>
      </c>
      <c r="B6" s="64" t="str">
        <f>IFNA(VLOOKUP(A6,'Costos Variables Insumos'!$A:$F,2,FALSE),"")</f>
        <v>Anestesia</v>
      </c>
      <c r="C6" s="21">
        <v>1.0</v>
      </c>
      <c r="D6" s="5">
        <f>IFNA(VLOOKUP(A6,'Costos Variables Insumos'!$A:$F,6,FALSE),0)</f>
        <v>1.62</v>
      </c>
      <c r="E6" s="66">
        <f t="shared" si="1"/>
        <v>1.62</v>
      </c>
    </row>
    <row r="7">
      <c r="A7" s="41" t="s">
        <v>71</v>
      </c>
      <c r="B7" s="67" t="str">
        <f>IFNA(VLOOKUP(A7,'Costos Variables Insumos'!$A:$F,2,FALSE),"")</f>
        <v>Impresión/Lab</v>
      </c>
      <c r="C7" s="42">
        <v>0.1</v>
      </c>
      <c r="D7" s="9">
        <f>IFNA(VLOOKUP(A7,'Costos Variables Insumos'!$A:$F,6,FALSE),0)</f>
        <v>86</v>
      </c>
      <c r="E7" s="69">
        <f t="shared" si="1"/>
        <v>8.6</v>
      </c>
    </row>
    <row r="8">
      <c r="A8" s="39" t="s">
        <v>148</v>
      </c>
      <c r="B8" s="64" t="str">
        <f>IFNA(VLOOKUP(A8,'Costos Variables Insumos'!$A:$F,2,FALSE),"")</f>
        <v>Impresión/Lab</v>
      </c>
      <c r="C8" s="21">
        <v>0.14</v>
      </c>
      <c r="D8" s="5">
        <f>IFNA(VLOOKUP(A8,'Costos Variables Insumos'!$A:$F,6,FALSE),0)</f>
        <v>59</v>
      </c>
      <c r="E8" s="66">
        <f t="shared" si="1"/>
        <v>8.26</v>
      </c>
    </row>
    <row r="9">
      <c r="A9" s="41" t="s">
        <v>92</v>
      </c>
      <c r="B9" s="67" t="str">
        <f>IFNA(VLOOKUP(A9,'Costos Variables Insumos'!$A:$F,2,FALSE),"")</f>
        <v>Impresión/Lab</v>
      </c>
      <c r="C9" s="42">
        <v>1.0</v>
      </c>
      <c r="D9" s="9">
        <f>IFNA(VLOOKUP(A9,'Costos Variables Insumos'!$A:$F,6,FALSE),0)</f>
        <v>6</v>
      </c>
      <c r="E9" s="69">
        <f t="shared" si="1"/>
        <v>6</v>
      </c>
    </row>
    <row r="10">
      <c r="A10" s="39" t="s">
        <v>142</v>
      </c>
      <c r="B10" s="64" t="str">
        <f>IFNA(VLOOKUP(A10,'Costos Variables Insumos'!$A:$F,2,FALSE),"")</f>
        <v>Impresión/Lab</v>
      </c>
      <c r="C10" s="21">
        <v>0.17</v>
      </c>
      <c r="D10" s="5">
        <f>IFNA(VLOOKUP(A10,'Costos Variables Insumos'!$A:$F,6,FALSE),0)</f>
        <v>869</v>
      </c>
      <c r="E10" s="66">
        <f t="shared" si="1"/>
        <v>147.73</v>
      </c>
    </row>
    <row r="11">
      <c r="A11" s="41" t="s">
        <v>97</v>
      </c>
      <c r="B11" s="67" t="str">
        <f>IFNA(VLOOKUP(A11,'Costos Variables Insumos'!$A:$F,2,FALSE),"")</f>
        <v>Restauración</v>
      </c>
      <c r="C11" s="42">
        <v>1.0</v>
      </c>
      <c r="D11" s="9">
        <f>IFNA(VLOOKUP(A11,'Costos Variables Insumos'!$A:$F,6,FALSE),0)</f>
        <v>10</v>
      </c>
      <c r="E11" s="69">
        <f t="shared" si="1"/>
        <v>10</v>
      </c>
    </row>
    <row r="12">
      <c r="A12" s="39" t="s">
        <v>101</v>
      </c>
      <c r="B12" s="64" t="str">
        <f>IFNA(VLOOKUP(A12,'Costos Variables Insumos'!$A:$F,2,FALSE),"")</f>
        <v>Instrumental</v>
      </c>
      <c r="C12" s="21">
        <v>1.0</v>
      </c>
      <c r="D12" s="5">
        <f>IFNA(VLOOKUP(A12,'Costos Variables Insumos'!$A:$F,6,FALSE),0)</f>
        <v>8</v>
      </c>
      <c r="E12" s="66">
        <f t="shared" si="1"/>
        <v>8</v>
      </c>
    </row>
    <row r="13">
      <c r="A13" s="41" t="s">
        <v>102</v>
      </c>
      <c r="B13" s="67" t="str">
        <f>IFNA(VLOOKUP(A13,'Costos Variables Insumos'!$A:$F,2,FALSE),"")</f>
        <v>Instrumental</v>
      </c>
      <c r="C13" s="42">
        <v>1.0</v>
      </c>
      <c r="D13" s="9">
        <f>IFNA(VLOOKUP(A13,'Costos Variables Insumos'!$A:$F,6,FALSE),0)</f>
        <v>20</v>
      </c>
      <c r="E13" s="69">
        <f t="shared" si="1"/>
        <v>20</v>
      </c>
    </row>
    <row r="14">
      <c r="A14" s="39" t="s">
        <v>125</v>
      </c>
      <c r="B14" s="64" t="str">
        <f>IFNA(VLOOKUP(A14,'Costos Variables Insumos'!$A:$F,2,FALSE),"")</f>
        <v>Restauración</v>
      </c>
      <c r="C14" s="21">
        <v>0.005</v>
      </c>
      <c r="D14" s="5">
        <f>IFNA(VLOOKUP(A14,'Costos Variables Insumos'!$A:$F,6,FALSE),0)</f>
        <v>631</v>
      </c>
      <c r="E14" s="66">
        <f t="shared" si="1"/>
        <v>3.155</v>
      </c>
    </row>
    <row r="15">
      <c r="A15" s="41" t="s">
        <v>60</v>
      </c>
      <c r="B15" s="67" t="str">
        <f>IFNA(VLOOKUP(A15,'Costos Variables Insumos'!$A:$F,2,FALSE),"")</f>
        <v>Restauración</v>
      </c>
      <c r="C15" s="42">
        <v>0.1</v>
      </c>
      <c r="D15" s="9">
        <f>IFNA(VLOOKUP(A15,'Costos Variables Insumos'!$A:$F,6,FALSE),0)</f>
        <v>126</v>
      </c>
      <c r="E15" s="69">
        <f t="shared" si="1"/>
        <v>12.6</v>
      </c>
    </row>
    <row r="16">
      <c r="A16" s="39" t="s">
        <v>63</v>
      </c>
      <c r="B16" s="64" t="str">
        <f>IFNA(VLOOKUP(A16,'Costos Variables Insumos'!$A:$F,2,FALSE),"")</f>
        <v>Restauración</v>
      </c>
      <c r="C16" s="21">
        <v>0.005</v>
      </c>
      <c r="D16" s="5">
        <f>IFNA(VLOOKUP(A16,'Costos Variables Insumos'!$A:$F,6,FALSE),0)</f>
        <v>2489</v>
      </c>
      <c r="E16" s="66">
        <f t="shared" si="1"/>
        <v>12.445</v>
      </c>
    </row>
    <row r="17">
      <c r="A17" s="41" t="s">
        <v>124</v>
      </c>
      <c r="B17" s="67" t="str">
        <f>IFNA(VLOOKUP(A17,'Costos Variables Insumos'!$A:$F,2,FALSE),"")</f>
        <v>Desechables</v>
      </c>
      <c r="C17" s="42">
        <v>2.0</v>
      </c>
      <c r="D17" s="9">
        <f>IFNA(VLOOKUP(A17,'Costos Variables Insumos'!$A:$F,6,FALSE),0)</f>
        <v>0.45</v>
      </c>
      <c r="E17" s="69">
        <f t="shared" si="1"/>
        <v>0.9</v>
      </c>
    </row>
    <row r="18">
      <c r="A18" s="39" t="s">
        <v>146</v>
      </c>
      <c r="B18" s="64" t="str">
        <f>IFNA(VLOOKUP(A18,'Costos Variables Insumos'!$A:$F,2,FALSE),"")</f>
        <v>Restauración</v>
      </c>
      <c r="C18" s="21">
        <v>0.067</v>
      </c>
      <c r="D18" s="5">
        <f>IFNA(VLOOKUP(A18,'Costos Variables Insumos'!$A:$F,6,FALSE),0)</f>
        <v>35</v>
      </c>
      <c r="E18" s="66">
        <f t="shared" si="1"/>
        <v>2.345</v>
      </c>
    </row>
    <row r="19">
      <c r="A19" s="41" t="s">
        <v>137</v>
      </c>
      <c r="B19" s="67" t="str">
        <f>IFNA(VLOOKUP(A19,'Costos Variables Insumos'!$A:$F,2,FALSE),"")</f>
        <v>Restauración</v>
      </c>
      <c r="C19" s="42">
        <v>0.2</v>
      </c>
      <c r="D19" s="9">
        <f>IFNA(VLOOKUP(A19,'Costos Variables Insumos'!$A:$F,6,FALSE),0)</f>
        <v>270</v>
      </c>
      <c r="E19" s="69">
        <f t="shared" si="1"/>
        <v>54</v>
      </c>
    </row>
    <row r="20">
      <c r="A20" s="39" t="s">
        <v>133</v>
      </c>
      <c r="B20" s="64" t="str">
        <f>IFNA(VLOOKUP(A20,'Costos Variables Insumos'!$A:$F,2,FALSE),"")</f>
        <v>Restauración</v>
      </c>
      <c r="C20" s="21">
        <v>0.083</v>
      </c>
      <c r="D20" s="5">
        <f>IFNA(VLOOKUP(A20,'Costos Variables Insumos'!$A:$F,6,FALSE),0)</f>
        <v>575</v>
      </c>
      <c r="E20" s="66">
        <f t="shared" si="1"/>
        <v>47.725</v>
      </c>
    </row>
    <row r="21">
      <c r="A21" s="41" t="s">
        <v>135</v>
      </c>
      <c r="B21" s="67" t="str">
        <f>IFNA(VLOOKUP(A21,'Costos Variables Insumos'!$A:$F,2,FALSE),"")</f>
        <v>Restauración</v>
      </c>
      <c r="C21" s="42">
        <v>0.083</v>
      </c>
      <c r="D21" s="9">
        <f>IFNA(VLOOKUP(A21,'Costos Variables Insumos'!$A:$F,6,FALSE),0)</f>
        <v>1903</v>
      </c>
      <c r="E21" s="69">
        <f t="shared" si="1"/>
        <v>157.949</v>
      </c>
    </row>
    <row r="22">
      <c r="A22" s="39" t="s">
        <v>134</v>
      </c>
      <c r="B22" s="64" t="str">
        <f>IFNA(VLOOKUP(A22,'Costos Variables Insumos'!$A:$F,2,FALSE),"")</f>
        <v>Restauración</v>
      </c>
      <c r="C22" s="21">
        <v>0.083</v>
      </c>
      <c r="D22" s="5">
        <f>IFNA(VLOOKUP(A22,'Costos Variables Insumos'!$A:$F,6,FALSE),0)</f>
        <v>1320</v>
      </c>
      <c r="E22" s="66">
        <f t="shared" si="1"/>
        <v>109.56</v>
      </c>
    </row>
    <row r="23">
      <c r="A23" s="41" t="s">
        <v>111</v>
      </c>
      <c r="B23" s="67" t="str">
        <f>IFNA(VLOOKUP(A23,'Costos Variables Insumos'!$A:$F,2,FALSE),"")</f>
        <v>Restauración</v>
      </c>
      <c r="C23" s="42">
        <v>0.1</v>
      </c>
      <c r="D23" s="9">
        <f>IFNA(VLOOKUP(A23,'Costos Variables Insumos'!$A:$F,6,FALSE),0)</f>
        <v>260</v>
      </c>
      <c r="E23" s="69">
        <f t="shared" si="1"/>
        <v>26</v>
      </c>
    </row>
    <row r="24">
      <c r="A24" s="39" t="s">
        <v>88</v>
      </c>
      <c r="B24" s="64" t="str">
        <f>IFNA(VLOOKUP(A24,'Costos Variables Insumos'!$A:$F,2,FALSE),"")</f>
        <v>Restauración</v>
      </c>
      <c r="C24" s="21">
        <v>0.1</v>
      </c>
      <c r="D24" s="5">
        <f>IFNA(VLOOKUP(A24,'Costos Variables Insumos'!$A:$F,6,FALSE),0)</f>
        <v>526</v>
      </c>
      <c r="E24" s="66">
        <f t="shared" si="1"/>
        <v>52.6</v>
      </c>
    </row>
    <row r="25">
      <c r="A25" s="41" t="s">
        <v>127</v>
      </c>
      <c r="B25" s="67" t="str">
        <f>IFNA(VLOOKUP(A25,'Costos Variables Insumos'!$A:$F,2,FALSE),"")</f>
        <v>Restauración</v>
      </c>
      <c r="C25" s="42">
        <v>0.1</v>
      </c>
      <c r="D25" s="9">
        <f>IFNA(VLOOKUP(A25,'Costos Variables Insumos'!$A:$F,6,FALSE),0)</f>
        <v>205</v>
      </c>
      <c r="E25" s="69">
        <f t="shared" si="1"/>
        <v>20.5</v>
      </c>
    </row>
    <row r="26">
      <c r="A26" s="39" t="s">
        <v>84</v>
      </c>
      <c r="B26" s="64" t="str">
        <f>IFNA(VLOOKUP(A26,'Costos Variables Insumos'!$A:$F,2,FALSE),"")</f>
        <v>Desechables</v>
      </c>
      <c r="C26" s="21">
        <v>1.0</v>
      </c>
      <c r="D26" s="5">
        <f>IFNA(VLOOKUP(A26,'Costos Variables Insumos'!$A:$F,6,FALSE),0)</f>
        <v>0.92</v>
      </c>
      <c r="E26" s="66">
        <f t="shared" si="1"/>
        <v>0.92</v>
      </c>
    </row>
    <row r="27">
      <c r="A27" s="41" t="s">
        <v>122</v>
      </c>
      <c r="B27" s="67" t="str">
        <f>IFNA(VLOOKUP(A27,'Costos Variables Insumos'!$A:$F,2,FALSE),"")</f>
        <v>Mantenimiento</v>
      </c>
      <c r="C27" s="42">
        <v>0.042</v>
      </c>
      <c r="D27" s="9">
        <f>IFNA(VLOOKUP(A27,'Costos Variables Insumos'!$A:$F,6,FALSE),0)</f>
        <v>37</v>
      </c>
      <c r="E27" s="69">
        <f t="shared" si="1"/>
        <v>1.554</v>
      </c>
    </row>
    <row r="28">
      <c r="A28" s="39" t="s">
        <v>68</v>
      </c>
      <c r="B28" s="64" t="str">
        <f>IFNA(VLOOKUP(A28,'Costos Variables Insumos'!$A:$F,2,FALSE),"")</f>
        <v>Desinfección</v>
      </c>
      <c r="C28" s="21">
        <v>0.04</v>
      </c>
      <c r="D28" s="5">
        <f>IFNA(VLOOKUP(A28,'Costos Variables Insumos'!$A:$F,6,FALSE),0)</f>
        <v>16.25</v>
      </c>
      <c r="E28" s="66">
        <f t="shared" si="1"/>
        <v>0.65</v>
      </c>
    </row>
    <row r="29">
      <c r="A29" s="41" t="s">
        <v>141</v>
      </c>
      <c r="B29" s="67" t="str">
        <f>IFNA(VLOOKUP(A29,'Costos Variables Insumos'!$A:$F,2,FALSE),"")</f>
        <v>Desechables</v>
      </c>
      <c r="C29" s="42">
        <v>4.0</v>
      </c>
      <c r="D29" s="9">
        <f>IFNA(VLOOKUP(A29,'Costos Variables Insumos'!$A:$F,6,FALSE),0)</f>
        <v>0.2</v>
      </c>
      <c r="E29" s="69">
        <f t="shared" si="1"/>
        <v>0.8</v>
      </c>
    </row>
    <row r="30">
      <c r="A30" s="39" t="s">
        <v>112</v>
      </c>
      <c r="B30" s="64" t="str">
        <f>IFNA(VLOOKUP(A30,'Costos Variables Insumos'!$A:$F,2,FALSE),"")</f>
        <v>Desinfección</v>
      </c>
      <c r="C30" s="21">
        <v>0.025</v>
      </c>
      <c r="D30" s="5">
        <f>IFNA(VLOOKUP(A30,'Costos Variables Insumos'!$A:$F,6,FALSE),0)</f>
        <v>26</v>
      </c>
      <c r="E30" s="66">
        <f t="shared" si="1"/>
        <v>0.65</v>
      </c>
    </row>
    <row r="31">
      <c r="A31" s="41" t="s">
        <v>82</v>
      </c>
      <c r="B31" s="67" t="str">
        <f>IFNA(VLOOKUP(A31,'Costos Variables Insumos'!$A:$F,2,FALSE),"")</f>
        <v>Instrumental</v>
      </c>
      <c r="C31" s="42">
        <v>1.0</v>
      </c>
      <c r="D31" s="9">
        <f>IFNA(VLOOKUP(A31,'Costos Variables Insumos'!$A:$F,6,FALSE),0)</f>
        <v>2.5</v>
      </c>
      <c r="E31" s="69">
        <f t="shared" si="1"/>
        <v>2.5</v>
      </c>
    </row>
    <row r="32">
      <c r="D32" s="88" t="s">
        <v>159</v>
      </c>
      <c r="E32" s="89">
        <f>SUM(E2:E31)</f>
        <v>736.553</v>
      </c>
    </row>
  </sheetData>
  <dataValidations>
    <dataValidation type="custom" allowBlank="1" showDropDown="1" sqref="D2:E31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13.38"/>
    <col customWidth="1" min="3" max="3" width="15.38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3">
        <v>3.0</v>
      </c>
      <c r="D2" s="5">
        <f>IFNA(VLOOKUP(A2,'Costos Variables Insumos'!$A:$F,6,FALSE),0)</f>
        <v>1.9</v>
      </c>
      <c r="E2" s="66">
        <f t="shared" ref="E2:E24" si="1">C2*D2</f>
        <v>5.7</v>
      </c>
    </row>
    <row r="3">
      <c r="A3" s="41" t="s">
        <v>95</v>
      </c>
      <c r="B3" s="67" t="str">
        <f>IFNA(VLOOKUP(A3,'Costos Variables Insumos'!$A:$F,2,FALSE),"")</f>
        <v>Desechables</v>
      </c>
      <c r="C3" s="34">
        <v>3.0</v>
      </c>
      <c r="D3" s="9">
        <f>IFNA(VLOOKUP(A3,'Costos Variables Insumos'!$A:$F,6,FALSE),0)</f>
        <v>0.9</v>
      </c>
      <c r="E3" s="69">
        <f t="shared" si="1"/>
        <v>2.7</v>
      </c>
    </row>
    <row r="4">
      <c r="A4" s="39" t="s">
        <v>97</v>
      </c>
      <c r="B4" s="64" t="str">
        <f>IFNA(VLOOKUP(A4,'Costos Variables Insumos'!$A:$F,2,FALSE),"")</f>
        <v>Restauración</v>
      </c>
      <c r="C4" s="23">
        <v>3.0</v>
      </c>
      <c r="D4" s="5">
        <f>IFNA(VLOOKUP(A4,'Costos Variables Insumos'!$A:$F,6,FALSE),0)</f>
        <v>10</v>
      </c>
      <c r="E4" s="66">
        <f t="shared" si="1"/>
        <v>30</v>
      </c>
    </row>
    <row r="5">
      <c r="A5" s="41" t="s">
        <v>77</v>
      </c>
      <c r="B5" s="67" t="str">
        <f>IFNA(VLOOKUP(A5,'Costos Variables Insumos'!$A:$F,2,FALSE),"")</f>
        <v>Anestesia</v>
      </c>
      <c r="C5" s="34">
        <v>2.0</v>
      </c>
      <c r="D5" s="9">
        <f>IFNA(VLOOKUP(A5,'Costos Variables Insumos'!$A:$F,6,FALSE),0)</f>
        <v>8</v>
      </c>
      <c r="E5" s="69">
        <f t="shared" si="1"/>
        <v>16</v>
      </c>
    </row>
    <row r="6">
      <c r="A6" s="39" t="s">
        <v>100</v>
      </c>
      <c r="B6" s="64" t="str">
        <f>IFNA(VLOOKUP(A6,'Costos Variables Insumos'!$A:$F,2,FALSE),"")</f>
        <v>Desechables</v>
      </c>
      <c r="C6" s="23">
        <v>3.0</v>
      </c>
      <c r="D6" s="5">
        <f>IFNA(VLOOKUP(A6,'Costos Variables Insumos'!$A:$F,6,FALSE),0)</f>
        <v>0.69</v>
      </c>
      <c r="E6" s="66">
        <f t="shared" si="1"/>
        <v>2.07</v>
      </c>
    </row>
    <row r="7">
      <c r="A7" s="41" t="s">
        <v>114</v>
      </c>
      <c r="B7" s="67" t="str">
        <f>IFNA(VLOOKUP(A7,'Costos Variables Insumos'!$A:$F,2,FALSE),"")</f>
        <v>Desechables</v>
      </c>
      <c r="C7" s="34">
        <v>3.0</v>
      </c>
      <c r="D7" s="9">
        <f>IFNA(VLOOKUP(A7,'Costos Variables Insumos'!$A:$F,6,FALSE),0)</f>
        <v>15</v>
      </c>
      <c r="E7" s="69">
        <f t="shared" si="1"/>
        <v>45</v>
      </c>
    </row>
    <row r="8">
      <c r="A8" s="39" t="s">
        <v>103</v>
      </c>
      <c r="B8" s="64" t="str">
        <f>IFNA(VLOOKUP(A8,'Costos Variables Insumos'!$A:$F,2,FALSE),"")</f>
        <v>Instrumental</v>
      </c>
      <c r="C8" s="23">
        <v>1.0</v>
      </c>
      <c r="D8" s="5">
        <f>IFNA(VLOOKUP(A8,'Costos Variables Insumos'!$A:$F,6,FALSE),0)</f>
        <v>20</v>
      </c>
      <c r="E8" s="66">
        <f t="shared" si="1"/>
        <v>20</v>
      </c>
    </row>
    <row r="9">
      <c r="A9" s="41" t="s">
        <v>132</v>
      </c>
      <c r="B9" s="67" t="str">
        <f>IFNA(VLOOKUP(A9,'Costos Variables Insumos'!$A:$F,2,FALSE),"")</f>
        <v>Endodoncia</v>
      </c>
      <c r="C9" s="34">
        <v>0.3</v>
      </c>
      <c r="D9" s="9">
        <f>IFNA(VLOOKUP(A9,'Costos Variables Insumos'!$A:$F,6,FALSE),0)</f>
        <v>76</v>
      </c>
      <c r="E9" s="69">
        <f t="shared" si="1"/>
        <v>22.8</v>
      </c>
    </row>
    <row r="10">
      <c r="A10" s="39" t="s">
        <v>131</v>
      </c>
      <c r="B10" s="64" t="str">
        <f>IFNA(VLOOKUP(A10,'Costos Variables Insumos'!$A:$F,2,FALSE),"")</f>
        <v>Endodoncia</v>
      </c>
      <c r="C10" s="23">
        <v>0.14</v>
      </c>
      <c r="D10" s="5">
        <f>IFNA(VLOOKUP(A10,'Costos Variables Insumos'!$A:$F,6,FALSE),0)</f>
        <v>150</v>
      </c>
      <c r="E10" s="66">
        <f t="shared" si="1"/>
        <v>21</v>
      </c>
    </row>
    <row r="11">
      <c r="A11" s="41" t="s">
        <v>139</v>
      </c>
      <c r="B11" s="67" t="str">
        <f>IFNA(VLOOKUP(A11,'Costos Variables Insumos'!$A:$F,2,FALSE),"")</f>
        <v>Endodoncia</v>
      </c>
      <c r="C11" s="34">
        <v>0.14</v>
      </c>
      <c r="D11" s="9">
        <f>IFNA(VLOOKUP(A11,'Costos Variables Insumos'!$A:$F,6,FALSE),0)</f>
        <v>912</v>
      </c>
      <c r="E11" s="69">
        <f t="shared" si="1"/>
        <v>127.68</v>
      </c>
    </row>
    <row r="12">
      <c r="A12" s="39" t="s">
        <v>118</v>
      </c>
      <c r="B12" s="64" t="str">
        <f>IFNA(VLOOKUP(A12,'Costos Variables Insumos'!$A:$F,2,FALSE),"")</f>
        <v>Endodoncia</v>
      </c>
      <c r="C12" s="23">
        <v>0.6</v>
      </c>
      <c r="D12" s="5">
        <f>IFNA(VLOOKUP(A12,'Costos Variables Insumos'!$A:$F,6,FALSE),0)</f>
        <v>95</v>
      </c>
      <c r="E12" s="66">
        <f t="shared" si="1"/>
        <v>57</v>
      </c>
    </row>
    <row r="13">
      <c r="A13" s="41" t="s">
        <v>116</v>
      </c>
      <c r="B13" s="67" t="str">
        <f>IFNA(VLOOKUP(A13,'Costos Variables Insumos'!$A:$F,2,FALSE),"")</f>
        <v>Endodoncia</v>
      </c>
      <c r="C13" s="34">
        <v>0.6</v>
      </c>
      <c r="D13" s="9">
        <f>IFNA(VLOOKUP(A13,'Costos Variables Insumos'!$A:$F,6,FALSE),0)</f>
        <v>95</v>
      </c>
      <c r="E13" s="69">
        <f t="shared" si="1"/>
        <v>57</v>
      </c>
    </row>
    <row r="14">
      <c r="A14" s="39" t="s">
        <v>144</v>
      </c>
      <c r="B14" s="64" t="str">
        <f>IFNA(VLOOKUP(A14,'Costos Variables Insumos'!$A:$F,2,FALSE),"")</f>
        <v>Endodoncia</v>
      </c>
      <c r="C14" s="23">
        <v>0.3</v>
      </c>
      <c r="D14" s="5">
        <f>IFNA(VLOOKUP(A14,'Costos Variables Insumos'!$A:$F,6,FALSE),0)</f>
        <v>68</v>
      </c>
      <c r="E14" s="66">
        <f t="shared" si="1"/>
        <v>20.4</v>
      </c>
    </row>
    <row r="15">
      <c r="A15" s="41" t="s">
        <v>109</v>
      </c>
      <c r="B15" s="67" t="str">
        <f>IFNA(VLOOKUP(A15,'Costos Variables Insumos'!$A:$F,2,FALSE),"")</f>
        <v>Endodoncia</v>
      </c>
      <c r="C15" s="34">
        <v>0.15</v>
      </c>
      <c r="D15" s="9">
        <f>IFNA(VLOOKUP(A15,'Costos Variables Insumos'!$A:$F,6,FALSE),0)</f>
        <v>130</v>
      </c>
      <c r="E15" s="69">
        <f t="shared" si="1"/>
        <v>19.5</v>
      </c>
    </row>
    <row r="16">
      <c r="A16" s="39" t="s">
        <v>94</v>
      </c>
      <c r="B16" s="64" t="str">
        <f>IFNA(VLOOKUP(A16,'Costos Variables Insumos'!$A:$F,2,FALSE),"")</f>
        <v>Endodoncia</v>
      </c>
      <c r="C16" s="23">
        <v>0.2</v>
      </c>
      <c r="D16" s="5">
        <f>IFNA(VLOOKUP(A16,'Costos Variables Insumos'!$A:$F,6,FALSE),0)</f>
        <v>60</v>
      </c>
      <c r="E16" s="66">
        <f t="shared" si="1"/>
        <v>12</v>
      </c>
    </row>
    <row r="17">
      <c r="A17" s="41" t="s">
        <v>130</v>
      </c>
      <c r="B17" s="67" t="str">
        <f>IFNA(VLOOKUP(A17,'Costos Variables Insumos'!$A:$F,2,FALSE),"")</f>
        <v>Restauración</v>
      </c>
      <c r="C17" s="34">
        <v>0.05</v>
      </c>
      <c r="D17" s="9">
        <f>IFNA(VLOOKUP(A17,'Costos Variables Insumos'!$A:$F,6,FALSE),0)</f>
        <v>135</v>
      </c>
      <c r="E17" s="69">
        <f t="shared" si="1"/>
        <v>6.75</v>
      </c>
    </row>
    <row r="18">
      <c r="A18" s="39" t="s">
        <v>74</v>
      </c>
      <c r="B18" s="64" t="str">
        <f>IFNA(VLOOKUP(A18,'Costos Variables Insumos'!$A:$F,2,FALSE),"")</f>
        <v>Desechables</v>
      </c>
      <c r="C18" s="23">
        <v>30.0</v>
      </c>
      <c r="D18" s="5">
        <f>IFNA(VLOOKUP(A18,'Costos Variables Insumos'!$A:$F,6,FALSE),0)</f>
        <v>0.2244</v>
      </c>
      <c r="E18" s="66">
        <f t="shared" si="1"/>
        <v>6.732</v>
      </c>
    </row>
    <row r="19">
      <c r="A19" s="41" t="s">
        <v>84</v>
      </c>
      <c r="B19" s="67" t="str">
        <f>IFNA(VLOOKUP(A19,'Costos Variables Insumos'!$A:$F,2,FALSE),"")</f>
        <v>Desechables</v>
      </c>
      <c r="C19" s="34">
        <v>3.0</v>
      </c>
      <c r="D19" s="9">
        <f>IFNA(VLOOKUP(A19,'Costos Variables Insumos'!$A:$F,6,FALSE),0)</f>
        <v>0.92</v>
      </c>
      <c r="E19" s="69">
        <f t="shared" si="1"/>
        <v>2.76</v>
      </c>
    </row>
    <row r="20">
      <c r="A20" s="39" t="s">
        <v>122</v>
      </c>
      <c r="B20" s="64" t="str">
        <f>IFNA(VLOOKUP(A20,'Costos Variables Insumos'!$A:$F,2,FALSE),"")</f>
        <v>Mantenimiento</v>
      </c>
      <c r="C20" s="23">
        <v>0.126</v>
      </c>
      <c r="D20" s="5">
        <f>IFNA(VLOOKUP(A20,'Costos Variables Insumos'!$A:$F,6,FALSE),0)</f>
        <v>37</v>
      </c>
      <c r="E20" s="66">
        <f t="shared" si="1"/>
        <v>4.662</v>
      </c>
    </row>
    <row r="21">
      <c r="A21" s="41" t="s">
        <v>68</v>
      </c>
      <c r="B21" s="67" t="str">
        <f>IFNA(VLOOKUP(A21,'Costos Variables Insumos'!$A:$F,2,FALSE),"")</f>
        <v>Desinfección</v>
      </c>
      <c r="C21" s="34">
        <v>0.12</v>
      </c>
      <c r="D21" s="9">
        <f>IFNA(VLOOKUP(A21,'Costos Variables Insumos'!$A:$F,6,FALSE),0)</f>
        <v>16.25</v>
      </c>
      <c r="E21" s="69">
        <f t="shared" si="1"/>
        <v>1.95</v>
      </c>
    </row>
    <row r="22">
      <c r="A22" s="39" t="s">
        <v>141</v>
      </c>
      <c r="B22" s="64" t="str">
        <f>IFNA(VLOOKUP(A22,'Costos Variables Insumos'!$A:$F,2,FALSE),"")</f>
        <v>Desechables</v>
      </c>
      <c r="C22" s="23">
        <v>12.0</v>
      </c>
      <c r="D22" s="5">
        <f>IFNA(VLOOKUP(A22,'Costos Variables Insumos'!$A:$F,6,FALSE),0)</f>
        <v>0.2</v>
      </c>
      <c r="E22" s="66">
        <f t="shared" si="1"/>
        <v>2.4</v>
      </c>
    </row>
    <row r="23">
      <c r="A23" s="41" t="s">
        <v>112</v>
      </c>
      <c r="B23" s="67" t="str">
        <f>IFNA(VLOOKUP(A23,'Costos Variables Insumos'!$A:$F,2,FALSE),"")</f>
        <v>Desinfección</v>
      </c>
      <c r="C23" s="34">
        <v>0.075</v>
      </c>
      <c r="D23" s="9">
        <f>IFNA(VLOOKUP(A23,'Costos Variables Insumos'!$A:$F,6,FALSE),0)</f>
        <v>26</v>
      </c>
      <c r="E23" s="69">
        <f t="shared" si="1"/>
        <v>1.95</v>
      </c>
    </row>
    <row r="24">
      <c r="A24" s="39" t="s">
        <v>99</v>
      </c>
      <c r="B24" s="64" t="str">
        <f>IFNA(VLOOKUP(A24,'Costos Variables Insumos'!$A:$F,2,FALSE),"")</f>
        <v>Endodoncia</v>
      </c>
      <c r="C24" s="23">
        <v>0.2</v>
      </c>
      <c r="D24" s="5">
        <f>IFNA(VLOOKUP(A24,'Costos Variables Insumos'!$A:$F,6,FALSE),0)</f>
        <v>20</v>
      </c>
      <c r="E24" s="66">
        <f t="shared" si="1"/>
        <v>4</v>
      </c>
    </row>
    <row r="25">
      <c r="D25" s="88" t="s">
        <v>160</v>
      </c>
      <c r="E25" s="89">
        <f>SUM(E2:E24)</f>
        <v>490.054</v>
      </c>
    </row>
  </sheetData>
  <dataValidations>
    <dataValidation type="custom" allowBlank="1" showDropDown="1" sqref="C2:E24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2.75"/>
    <col customWidth="1" min="3" max="3" width="15.38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129</v>
      </c>
      <c r="B2" s="64" t="str">
        <f>IFNA(VLOOKUP(A2,'Costos Variables Insumos'!$A:$F,2,FALSE),"")</f>
        <v>Radiología</v>
      </c>
      <c r="C2" s="23">
        <v>1.0</v>
      </c>
      <c r="D2" s="5">
        <f>IFNA(VLOOKUP(A2,'Costos Variables Insumos'!$A:$F,6,FALSE),0)</f>
        <v>10</v>
      </c>
      <c r="E2" s="66">
        <f t="shared" ref="E2:E3" si="1">C2*D2</f>
        <v>10</v>
      </c>
    </row>
    <row r="3">
      <c r="A3" s="41" t="s">
        <v>119</v>
      </c>
      <c r="B3" s="67" t="str">
        <f>IFNA(VLOOKUP(A3,'Costos Variables Insumos'!$A:$F,2,FALSE),"")</f>
        <v>Radiología</v>
      </c>
      <c r="C3" s="34">
        <v>0.1</v>
      </c>
      <c r="D3" s="9">
        <f>IFNA(VLOOKUP(A3,'Costos Variables Insumos'!$A:$F,6,FALSE),0)</f>
        <v>200</v>
      </c>
      <c r="E3" s="69">
        <f t="shared" si="1"/>
        <v>20</v>
      </c>
    </row>
    <row r="4">
      <c r="D4" s="88" t="s">
        <v>161</v>
      </c>
      <c r="E4" s="89">
        <f>SUM(E2:E3)</f>
        <v>30</v>
      </c>
    </row>
  </sheetData>
  <dataValidations>
    <dataValidation type="custom" allowBlank="1" showDropDown="1" sqref="C2:E3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6.0"/>
    <col customWidth="1" min="4" max="4" width="21.88"/>
  </cols>
  <sheetData>
    <row r="1">
      <c r="A1" s="1" t="s">
        <v>162</v>
      </c>
      <c r="B1" s="3" t="s">
        <v>163</v>
      </c>
      <c r="D1" s="1" t="s">
        <v>164</v>
      </c>
      <c r="E1" s="3" t="s">
        <v>49</v>
      </c>
    </row>
    <row r="2">
      <c r="A2" s="39" t="s">
        <v>165</v>
      </c>
      <c r="B2" s="94">
        <v>7500.0</v>
      </c>
      <c r="D2" s="39" t="s">
        <v>166</v>
      </c>
      <c r="E2" s="24">
        <v>3.0</v>
      </c>
    </row>
    <row r="3">
      <c r="A3" s="41" t="s">
        <v>167</v>
      </c>
      <c r="B3" s="95">
        <v>500.0</v>
      </c>
      <c r="D3" s="41" t="s">
        <v>168</v>
      </c>
      <c r="E3" s="82">
        <f>E2*12</f>
        <v>36</v>
      </c>
    </row>
    <row r="4">
      <c r="A4" s="39" t="s">
        <v>169</v>
      </c>
      <c r="B4" s="94">
        <v>3000.0</v>
      </c>
      <c r="D4" s="96" t="s">
        <v>170</v>
      </c>
      <c r="E4" s="97">
        <f>B20/E3</f>
        <v>1878.333333</v>
      </c>
    </row>
    <row r="5">
      <c r="A5" s="41" t="s">
        <v>171</v>
      </c>
      <c r="B5" s="95">
        <v>800.0</v>
      </c>
    </row>
    <row r="6">
      <c r="A6" s="39" t="s">
        <v>172</v>
      </c>
      <c r="B6" s="94">
        <v>4334.0</v>
      </c>
    </row>
    <row r="7">
      <c r="A7" s="41" t="s">
        <v>173</v>
      </c>
      <c r="B7" s="95">
        <v>1250.0</v>
      </c>
    </row>
    <row r="8">
      <c r="A8" s="39" t="s">
        <v>174</v>
      </c>
      <c r="B8" s="94">
        <v>14500.0</v>
      </c>
    </row>
    <row r="9">
      <c r="A9" s="41" t="s">
        <v>175</v>
      </c>
      <c r="B9" s="95">
        <v>5770.0</v>
      </c>
    </row>
    <row r="10">
      <c r="A10" s="39" t="s">
        <v>176</v>
      </c>
      <c r="B10" s="94">
        <v>3000.0</v>
      </c>
    </row>
    <row r="11">
      <c r="A11" s="41" t="s">
        <v>177</v>
      </c>
      <c r="B11" s="95">
        <v>579.0</v>
      </c>
    </row>
    <row r="12">
      <c r="A12" s="39" t="s">
        <v>178</v>
      </c>
      <c r="B12" s="94">
        <v>1899.0</v>
      </c>
    </row>
    <row r="13">
      <c r="A13" s="41" t="s">
        <v>179</v>
      </c>
      <c r="B13" s="95">
        <v>9500.0</v>
      </c>
    </row>
    <row r="14">
      <c r="A14" s="39" t="s">
        <v>180</v>
      </c>
      <c r="B14" s="94">
        <v>270.0</v>
      </c>
    </row>
    <row r="15">
      <c r="A15" s="41" t="s">
        <v>181</v>
      </c>
      <c r="B15" s="95">
        <v>3000.0</v>
      </c>
    </row>
    <row r="16">
      <c r="A16" s="39" t="s">
        <v>182</v>
      </c>
      <c r="B16" s="94">
        <v>350.0</v>
      </c>
    </row>
    <row r="17">
      <c r="A17" s="41" t="s">
        <v>183</v>
      </c>
      <c r="B17" s="95">
        <v>218.0</v>
      </c>
    </row>
    <row r="18">
      <c r="A18" s="39" t="s">
        <v>184</v>
      </c>
      <c r="B18" s="94">
        <v>150.0</v>
      </c>
    </row>
    <row r="19">
      <c r="A19" s="41" t="s">
        <v>185</v>
      </c>
      <c r="B19" s="95">
        <v>11000.0</v>
      </c>
    </row>
    <row r="20">
      <c r="A20" s="98" t="s">
        <v>186</v>
      </c>
      <c r="B20" s="89">
        <f>SUM(B2:B19)</f>
        <v>67620</v>
      </c>
    </row>
  </sheetData>
  <dataValidations>
    <dataValidation type="custom" allowBlank="1" showDropDown="1" sqref="B2:B19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20.75"/>
    <col customWidth="1" min="3" max="3" width="16.0"/>
  </cols>
  <sheetData>
    <row r="1">
      <c r="A1" s="1" t="s">
        <v>150</v>
      </c>
      <c r="B1" s="2" t="s">
        <v>48</v>
      </c>
      <c r="C1" s="3" t="s">
        <v>163</v>
      </c>
    </row>
    <row r="2">
      <c r="A2" s="99" t="s">
        <v>187</v>
      </c>
      <c r="B2" s="21" t="s">
        <v>188</v>
      </c>
      <c r="C2" s="100">
        <v>3000.0</v>
      </c>
    </row>
    <row r="3">
      <c r="A3" s="101" t="s">
        <v>187</v>
      </c>
      <c r="B3" s="102" t="s">
        <v>189</v>
      </c>
      <c r="C3" s="103">
        <v>150.0</v>
      </c>
    </row>
    <row r="4">
      <c r="A4" s="99" t="s">
        <v>187</v>
      </c>
      <c r="B4" s="104" t="s">
        <v>190</v>
      </c>
      <c r="C4" s="105">
        <v>200.0</v>
      </c>
    </row>
    <row r="5">
      <c r="A5" s="101" t="s">
        <v>191</v>
      </c>
      <c r="B5" s="102" t="s">
        <v>192</v>
      </c>
      <c r="C5" s="103">
        <v>10000.0</v>
      </c>
    </row>
    <row r="6">
      <c r="A6" s="99" t="s">
        <v>193</v>
      </c>
      <c r="B6" s="104" t="s">
        <v>194</v>
      </c>
      <c r="C6" s="105">
        <v>900.0</v>
      </c>
    </row>
    <row r="7">
      <c r="A7" s="101" t="s">
        <v>193</v>
      </c>
      <c r="B7" s="102" t="s">
        <v>195</v>
      </c>
      <c r="C7" s="103">
        <v>2000.0</v>
      </c>
    </row>
    <row r="8">
      <c r="A8" s="99" t="s">
        <v>193</v>
      </c>
      <c r="B8" s="104" t="s">
        <v>196</v>
      </c>
      <c r="C8" s="105">
        <v>417.0</v>
      </c>
    </row>
    <row r="9">
      <c r="A9" s="101" t="s">
        <v>197</v>
      </c>
      <c r="B9" s="102" t="s">
        <v>198</v>
      </c>
      <c r="C9" s="103">
        <f>Depreciacion!E$4</f>
        <v>1878.333333</v>
      </c>
    </row>
    <row r="10">
      <c r="A10" s="106"/>
      <c r="B10" s="107" t="s">
        <v>199</v>
      </c>
      <c r="C10" s="108">
        <f>SUM(Costo_Fijo[Monto ($)])</f>
        <v>18545.33333</v>
      </c>
    </row>
  </sheetData>
  <customSheetViews>
    <customSheetView guid="{F600FEBE-700A-466F-9829-F542B74CC144}" filter="1" showAutoFilter="1">
      <autoFilter ref="$A$1:$C$10"/>
    </customSheetView>
  </customSheetViews>
  <dataValidations>
    <dataValidation type="custom" allowBlank="1" showDropDown="1" sqref="C2:C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9.38"/>
    <col customWidth="1" min="4" max="4" width="22.38"/>
  </cols>
  <sheetData>
    <row r="1">
      <c r="A1" s="1" t="s">
        <v>48</v>
      </c>
      <c r="B1" s="3" t="s">
        <v>49</v>
      </c>
      <c r="D1" s="1" t="s">
        <v>48</v>
      </c>
      <c r="E1" s="3" t="s">
        <v>49</v>
      </c>
    </row>
    <row r="2">
      <c r="A2" s="39" t="s">
        <v>200</v>
      </c>
      <c r="B2" s="24">
        <v>20.0</v>
      </c>
      <c r="D2" s="39" t="s">
        <v>201</v>
      </c>
      <c r="E2" s="76">
        <f>'Costos Fijos'!C10</f>
        <v>18545.33333</v>
      </c>
    </row>
    <row r="3">
      <c r="A3" s="41" t="s">
        <v>202</v>
      </c>
      <c r="B3" s="109">
        <v>7.0</v>
      </c>
      <c r="D3" s="41" t="s">
        <v>203</v>
      </c>
      <c r="E3" s="110">
        <f>E2/B6</f>
        <v>165.5833333</v>
      </c>
    </row>
    <row r="4">
      <c r="A4" s="39" t="s">
        <v>204</v>
      </c>
      <c r="B4" s="81">
        <f>B2*B3</f>
        <v>140</v>
      </c>
      <c r="D4" s="96" t="s">
        <v>205</v>
      </c>
      <c r="E4" s="111">
        <f>E3/60</f>
        <v>2.759722222</v>
      </c>
    </row>
    <row r="5">
      <c r="A5" s="41" t="s">
        <v>206</v>
      </c>
      <c r="B5" s="77">
        <v>0.8</v>
      </c>
    </row>
    <row r="6">
      <c r="A6" s="79" t="s">
        <v>207</v>
      </c>
      <c r="B6" s="112">
        <f>B4*B5</f>
        <v>112</v>
      </c>
    </row>
  </sheetData>
  <dataValidations>
    <dataValidation type="custom" allowBlank="1" showDropDown="1" sqref="E2:E4">
      <formula1>AND(ISNUMBER(E2),(NOT(OR(NOT(ISERROR(DATEVALUE(E2))), AND(ISNUMBER(E2), LEFT(CELL("format", E2))="D")))))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3.88"/>
    <col customWidth="1" min="3" max="3" width="18.38"/>
    <col customWidth="1" min="4" max="4" width="22.13"/>
    <col customWidth="1" min="5" max="5" width="19.13"/>
    <col customWidth="1" min="6" max="6" width="26.5"/>
    <col customWidth="1" min="7" max="7" width="28.0"/>
    <col customWidth="1" min="8" max="8" width="26.25"/>
    <col customWidth="1" min="9" max="9" width="23.88"/>
    <col customWidth="1" min="10" max="10" width="23.25"/>
    <col customWidth="1" min="11" max="11" width="22.88"/>
    <col customWidth="1" min="12" max="12" width="20.88"/>
    <col customWidth="1" min="13" max="13" width="24.88"/>
    <col customWidth="1" min="16" max="16" width="25.0"/>
  </cols>
  <sheetData>
    <row r="1">
      <c r="A1" s="15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16" t="s">
        <v>13</v>
      </c>
      <c r="G1" s="2" t="s">
        <v>14</v>
      </c>
      <c r="H1" s="17" t="s">
        <v>15</v>
      </c>
      <c r="I1" s="2" t="s">
        <v>16</v>
      </c>
      <c r="J1" s="16" t="s">
        <v>17</v>
      </c>
      <c r="K1" s="2" t="s">
        <v>18</v>
      </c>
      <c r="L1" s="18" t="s">
        <v>19</v>
      </c>
      <c r="M1" s="3" t="s">
        <v>20</v>
      </c>
      <c r="N1" s="19"/>
      <c r="O1" s="19"/>
      <c r="P1" s="19"/>
    </row>
    <row r="2">
      <c r="A2" s="20">
        <v>45870.0</v>
      </c>
      <c r="C2" s="21" t="s">
        <v>21</v>
      </c>
      <c r="D2" s="22" t="s">
        <v>22</v>
      </c>
      <c r="E2" s="21">
        <v>120.0</v>
      </c>
      <c r="G2" s="23"/>
      <c r="M2" s="24" t="s">
        <v>23</v>
      </c>
    </row>
    <row r="3">
      <c r="A3" s="25">
        <v>45870.0</v>
      </c>
      <c r="D3" s="26"/>
      <c r="G3" s="27"/>
    </row>
    <row r="4">
      <c r="A4" s="28"/>
      <c r="D4" s="29"/>
      <c r="G4" s="30"/>
    </row>
    <row r="5">
      <c r="A5" s="31"/>
      <c r="D5" s="26"/>
      <c r="G5" s="27"/>
    </row>
    <row r="6">
      <c r="A6" s="28"/>
      <c r="D6" s="29"/>
      <c r="G6" s="30"/>
    </row>
    <row r="7">
      <c r="A7" s="31"/>
      <c r="D7" s="26"/>
      <c r="G7" s="27"/>
    </row>
    <row r="8">
      <c r="A8" s="28"/>
      <c r="D8" s="29"/>
      <c r="G8" s="30"/>
    </row>
    <row r="9">
      <c r="A9" s="31"/>
      <c r="D9" s="26"/>
      <c r="G9" s="27"/>
    </row>
    <row r="10">
      <c r="A10" s="28"/>
      <c r="D10" s="29"/>
      <c r="G10" s="30"/>
    </row>
    <row r="11">
      <c r="A11" s="31"/>
      <c r="D11" s="26"/>
      <c r="G11" s="27"/>
    </row>
    <row r="12">
      <c r="A12" s="28"/>
      <c r="D12" s="29"/>
      <c r="G12" s="30"/>
    </row>
    <row r="13">
      <c r="A13" s="32"/>
      <c r="D13" s="26"/>
      <c r="G13" s="27"/>
    </row>
    <row r="14">
      <c r="A14" s="33"/>
      <c r="D14" s="29"/>
      <c r="G14" s="23"/>
    </row>
    <row r="15">
      <c r="A15" s="32"/>
      <c r="D15" s="26"/>
      <c r="G15" s="34"/>
    </row>
    <row r="16">
      <c r="A16" s="33"/>
      <c r="D16" s="29"/>
      <c r="G16" s="23"/>
    </row>
    <row r="17">
      <c r="A17" s="32"/>
      <c r="D17" s="26"/>
      <c r="G17" s="34"/>
    </row>
    <row r="18">
      <c r="A18" s="35"/>
      <c r="D18" s="36"/>
      <c r="G18" s="37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>
      <c r="D21" s="38"/>
    </row>
    <row r="22">
      <c r="D22" s="38"/>
    </row>
    <row r="23">
      <c r="D23" s="38"/>
    </row>
    <row r="24">
      <c r="D24" s="38"/>
    </row>
    <row r="25">
      <c r="D25" s="38"/>
    </row>
    <row r="26">
      <c r="D26" s="38"/>
    </row>
    <row r="27">
      <c r="D27" s="38"/>
    </row>
    <row r="28">
      <c r="D28" s="38"/>
    </row>
    <row r="29">
      <c r="D29" s="38"/>
    </row>
    <row r="30">
      <c r="D30" s="38"/>
    </row>
    <row r="31">
      <c r="D31" s="38"/>
    </row>
    <row r="32">
      <c r="D32" s="38"/>
    </row>
    <row r="33">
      <c r="D33" s="38"/>
    </row>
    <row r="34">
      <c r="D34" s="38"/>
    </row>
    <row r="35">
      <c r="D35" s="38"/>
    </row>
    <row r="36">
      <c r="D36" s="38"/>
    </row>
    <row r="37">
      <c r="D37" s="38"/>
    </row>
    <row r="38">
      <c r="D38" s="38"/>
    </row>
    <row r="39">
      <c r="D39" s="38"/>
    </row>
    <row r="40">
      <c r="D40" s="38"/>
    </row>
    <row r="41">
      <c r="D41" s="38"/>
    </row>
    <row r="42">
      <c r="D42" s="38"/>
    </row>
    <row r="43">
      <c r="D43" s="38"/>
    </row>
    <row r="44">
      <c r="D44" s="38"/>
    </row>
    <row r="45">
      <c r="D45" s="38"/>
    </row>
    <row r="46">
      <c r="D46" s="38"/>
    </row>
    <row r="47">
      <c r="D47" s="38"/>
    </row>
    <row r="48">
      <c r="D48" s="38"/>
    </row>
    <row r="49">
      <c r="D49" s="38"/>
    </row>
    <row r="50">
      <c r="D50" s="38"/>
    </row>
    <row r="51">
      <c r="D51" s="38"/>
    </row>
    <row r="52">
      <c r="D52" s="38"/>
    </row>
    <row r="53">
      <c r="D53" s="38"/>
    </row>
    <row r="54">
      <c r="D54" s="38"/>
    </row>
    <row r="55">
      <c r="D55" s="38"/>
    </row>
    <row r="56">
      <c r="D56" s="38"/>
    </row>
    <row r="57">
      <c r="D57" s="38"/>
    </row>
    <row r="58">
      <c r="D58" s="38"/>
    </row>
    <row r="59">
      <c r="D59" s="38"/>
    </row>
    <row r="60">
      <c r="D60" s="38"/>
    </row>
    <row r="61">
      <c r="D61" s="38"/>
    </row>
    <row r="62">
      <c r="D62" s="38"/>
    </row>
    <row r="63">
      <c r="D63" s="38"/>
    </row>
    <row r="64">
      <c r="D64" s="38"/>
    </row>
    <row r="65">
      <c r="D65" s="38"/>
    </row>
    <row r="66">
      <c r="D66" s="38"/>
    </row>
    <row r="67">
      <c r="D67" s="38"/>
    </row>
    <row r="68">
      <c r="D68" s="38"/>
    </row>
    <row r="69">
      <c r="D69" s="38"/>
    </row>
    <row r="70">
      <c r="D70" s="38"/>
    </row>
    <row r="71">
      <c r="D71" s="38"/>
    </row>
    <row r="72">
      <c r="D72" s="38"/>
    </row>
    <row r="73">
      <c r="D73" s="38"/>
    </row>
    <row r="74">
      <c r="D74" s="38"/>
    </row>
    <row r="75">
      <c r="D75" s="38"/>
    </row>
    <row r="76">
      <c r="D76" s="38"/>
    </row>
    <row r="77">
      <c r="D77" s="38"/>
    </row>
    <row r="78">
      <c r="D78" s="38"/>
    </row>
    <row r="79">
      <c r="D79" s="38"/>
    </row>
    <row r="80">
      <c r="D80" s="38"/>
    </row>
    <row r="81">
      <c r="D81" s="38"/>
    </row>
    <row r="82">
      <c r="D82" s="38"/>
    </row>
    <row r="83">
      <c r="D83" s="38"/>
    </row>
    <row r="84">
      <c r="D84" s="38"/>
    </row>
    <row r="85">
      <c r="D85" s="38"/>
    </row>
    <row r="86">
      <c r="D86" s="38"/>
    </row>
    <row r="87">
      <c r="D87" s="38"/>
    </row>
    <row r="88">
      <c r="D88" s="38"/>
    </row>
    <row r="89">
      <c r="D89" s="38"/>
    </row>
    <row r="90">
      <c r="D90" s="38"/>
    </row>
    <row r="91">
      <c r="D91" s="38"/>
    </row>
    <row r="92">
      <c r="D92" s="38"/>
    </row>
    <row r="93">
      <c r="D93" s="38"/>
    </row>
    <row r="94">
      <c r="D94" s="38"/>
    </row>
    <row r="95">
      <c r="D95" s="38"/>
    </row>
    <row r="96">
      <c r="D96" s="38"/>
    </row>
    <row r="97">
      <c r="D97" s="38"/>
    </row>
    <row r="98">
      <c r="D98" s="38"/>
    </row>
    <row r="99">
      <c r="D99" s="38"/>
    </row>
    <row r="100">
      <c r="D100" s="38"/>
    </row>
    <row r="101">
      <c r="D101" s="38"/>
    </row>
    <row r="102">
      <c r="D102" s="38"/>
    </row>
    <row r="103">
      <c r="D103" s="38"/>
    </row>
    <row r="104">
      <c r="D104" s="38"/>
    </row>
    <row r="105">
      <c r="D105" s="38"/>
    </row>
    <row r="106">
      <c r="D106" s="38"/>
    </row>
    <row r="107">
      <c r="D107" s="38"/>
    </row>
    <row r="108">
      <c r="D108" s="38"/>
    </row>
    <row r="109">
      <c r="D109" s="38"/>
    </row>
    <row r="110">
      <c r="D110" s="38"/>
    </row>
    <row r="111">
      <c r="D111" s="38"/>
    </row>
    <row r="112">
      <c r="D112" s="38"/>
    </row>
    <row r="113">
      <c r="D113" s="38"/>
    </row>
    <row r="114">
      <c r="D114" s="38"/>
    </row>
    <row r="115">
      <c r="D115" s="38"/>
    </row>
    <row r="116">
      <c r="D116" s="38"/>
    </row>
    <row r="117">
      <c r="D117" s="38"/>
    </row>
    <row r="118">
      <c r="D118" s="38"/>
    </row>
    <row r="119">
      <c r="D119" s="38"/>
    </row>
    <row r="120">
      <c r="D120" s="38"/>
    </row>
    <row r="121">
      <c r="D121" s="38"/>
    </row>
    <row r="122">
      <c r="D122" s="38"/>
    </row>
    <row r="123">
      <c r="D123" s="38"/>
    </row>
    <row r="124">
      <c r="D124" s="38"/>
    </row>
    <row r="125">
      <c r="D125" s="38"/>
    </row>
    <row r="126">
      <c r="D126" s="38"/>
    </row>
    <row r="127">
      <c r="D127" s="38"/>
    </row>
    <row r="128">
      <c r="D128" s="38"/>
    </row>
    <row r="129">
      <c r="D129" s="38"/>
    </row>
    <row r="130">
      <c r="D130" s="38"/>
    </row>
    <row r="131">
      <c r="D131" s="38"/>
    </row>
    <row r="132">
      <c r="D132" s="38"/>
    </row>
    <row r="133">
      <c r="D133" s="38"/>
    </row>
    <row r="134">
      <c r="D134" s="38"/>
    </row>
    <row r="135">
      <c r="D135" s="38"/>
    </row>
    <row r="136">
      <c r="D136" s="38"/>
    </row>
    <row r="137">
      <c r="D137" s="38"/>
    </row>
    <row r="138">
      <c r="D138" s="38"/>
    </row>
    <row r="139">
      <c r="D139" s="38"/>
    </row>
    <row r="140">
      <c r="D140" s="38"/>
    </row>
    <row r="141">
      <c r="D141" s="38"/>
    </row>
    <row r="142">
      <c r="D142" s="38"/>
    </row>
    <row r="143">
      <c r="D143" s="38"/>
    </row>
    <row r="144">
      <c r="D144" s="38"/>
    </row>
    <row r="145">
      <c r="D145" s="38"/>
    </row>
    <row r="146">
      <c r="D146" s="38"/>
    </row>
    <row r="147">
      <c r="D147" s="38"/>
    </row>
    <row r="148">
      <c r="D148" s="38"/>
    </row>
    <row r="149">
      <c r="D149" s="38"/>
    </row>
    <row r="150">
      <c r="D150" s="38"/>
    </row>
    <row r="151">
      <c r="D151" s="38"/>
    </row>
    <row r="152">
      <c r="D152" s="38"/>
    </row>
    <row r="153">
      <c r="D153" s="38"/>
    </row>
    <row r="154">
      <c r="D154" s="38"/>
    </row>
    <row r="155">
      <c r="D155" s="38"/>
    </row>
    <row r="156">
      <c r="D156" s="38"/>
    </row>
    <row r="157">
      <c r="D157" s="38"/>
    </row>
    <row r="158">
      <c r="D158" s="38"/>
    </row>
    <row r="159">
      <c r="D159" s="38"/>
    </row>
    <row r="160">
      <c r="D160" s="38"/>
    </row>
    <row r="161">
      <c r="D161" s="38"/>
    </row>
    <row r="162">
      <c r="D162" s="38"/>
    </row>
    <row r="163">
      <c r="D163" s="38"/>
    </row>
    <row r="164">
      <c r="D164" s="38"/>
    </row>
    <row r="165">
      <c r="D165" s="38"/>
    </row>
    <row r="166">
      <c r="D166" s="38"/>
    </row>
    <row r="167">
      <c r="D167" s="38"/>
    </row>
    <row r="168">
      <c r="D168" s="38"/>
    </row>
    <row r="169">
      <c r="D169" s="38"/>
    </row>
    <row r="170">
      <c r="D170" s="38"/>
    </row>
    <row r="171">
      <c r="D171" s="38"/>
    </row>
    <row r="172">
      <c r="D172" s="38"/>
    </row>
    <row r="173">
      <c r="D173" s="38"/>
    </row>
    <row r="174">
      <c r="D174" s="38"/>
    </row>
    <row r="175">
      <c r="D175" s="38"/>
    </row>
    <row r="176">
      <c r="D176" s="38"/>
    </row>
    <row r="177">
      <c r="D177" s="38"/>
    </row>
    <row r="178">
      <c r="D178" s="38"/>
    </row>
    <row r="179">
      <c r="D179" s="38"/>
    </row>
    <row r="180">
      <c r="D180" s="38"/>
    </row>
    <row r="181">
      <c r="D181" s="38"/>
    </row>
    <row r="182">
      <c r="D182" s="38"/>
    </row>
    <row r="183">
      <c r="D183" s="38"/>
    </row>
    <row r="184">
      <c r="D184" s="38"/>
    </row>
    <row r="185">
      <c r="D185" s="38"/>
    </row>
    <row r="186">
      <c r="D186" s="38"/>
    </row>
    <row r="187">
      <c r="D187" s="38"/>
    </row>
    <row r="188">
      <c r="D188" s="38"/>
    </row>
    <row r="189">
      <c r="D189" s="38"/>
    </row>
    <row r="190">
      <c r="D190" s="38"/>
    </row>
    <row r="191">
      <c r="D191" s="38"/>
    </row>
    <row r="192">
      <c r="D192" s="38"/>
    </row>
    <row r="193">
      <c r="D193" s="38"/>
    </row>
    <row r="194">
      <c r="D194" s="38"/>
    </row>
    <row r="195">
      <c r="D195" s="38"/>
    </row>
    <row r="196">
      <c r="D196" s="38"/>
    </row>
    <row r="197">
      <c r="D197" s="38"/>
    </row>
    <row r="198">
      <c r="D198" s="38"/>
    </row>
    <row r="199">
      <c r="D199" s="38"/>
    </row>
    <row r="200">
      <c r="D200" s="38"/>
    </row>
    <row r="201">
      <c r="D201" s="38"/>
    </row>
    <row r="202">
      <c r="D202" s="38"/>
    </row>
    <row r="203">
      <c r="D203" s="38"/>
    </row>
    <row r="204">
      <c r="D204" s="38"/>
    </row>
    <row r="205">
      <c r="D205" s="38"/>
    </row>
    <row r="206">
      <c r="D206" s="38"/>
    </row>
    <row r="207">
      <c r="D207" s="38"/>
    </row>
    <row r="208">
      <c r="D208" s="38"/>
    </row>
    <row r="209">
      <c r="D209" s="38"/>
    </row>
    <row r="210">
      <c r="D210" s="38"/>
    </row>
    <row r="211">
      <c r="D211" s="38"/>
    </row>
    <row r="212">
      <c r="D212" s="38"/>
    </row>
    <row r="213">
      <c r="D213" s="38"/>
    </row>
    <row r="214">
      <c r="D214" s="38"/>
    </row>
    <row r="215">
      <c r="D215" s="38"/>
    </row>
    <row r="216">
      <c r="D216" s="38"/>
    </row>
    <row r="217">
      <c r="D217" s="38"/>
    </row>
    <row r="218">
      <c r="D218" s="38"/>
    </row>
    <row r="219">
      <c r="D219" s="38"/>
    </row>
    <row r="220">
      <c r="D220" s="38"/>
    </row>
    <row r="221">
      <c r="D221" s="38"/>
    </row>
    <row r="222">
      <c r="D222" s="38"/>
    </row>
    <row r="223">
      <c r="D223" s="38"/>
    </row>
    <row r="224">
      <c r="D224" s="38"/>
    </row>
    <row r="225">
      <c r="D225" s="38"/>
    </row>
    <row r="226">
      <c r="D226" s="38"/>
    </row>
    <row r="227">
      <c r="D227" s="38"/>
    </row>
    <row r="228">
      <c r="D228" s="38"/>
    </row>
    <row r="229">
      <c r="D229" s="38"/>
    </row>
    <row r="230">
      <c r="D230" s="38"/>
    </row>
    <row r="231">
      <c r="D231" s="38"/>
    </row>
    <row r="232">
      <c r="D232" s="38"/>
    </row>
    <row r="233">
      <c r="D233" s="38"/>
    </row>
    <row r="234">
      <c r="D234" s="38"/>
    </row>
    <row r="235">
      <c r="D235" s="38"/>
    </row>
    <row r="236">
      <c r="D236" s="38"/>
    </row>
    <row r="237">
      <c r="D237" s="38"/>
    </row>
    <row r="238">
      <c r="D238" s="38"/>
    </row>
    <row r="239">
      <c r="D239" s="38"/>
    </row>
    <row r="240">
      <c r="D240" s="38"/>
    </row>
    <row r="241">
      <c r="D241" s="38"/>
    </row>
    <row r="242">
      <c r="D242" s="38"/>
    </row>
    <row r="243">
      <c r="D243" s="38"/>
    </row>
    <row r="244">
      <c r="D244" s="38"/>
    </row>
    <row r="245">
      <c r="D245" s="38"/>
    </row>
    <row r="246">
      <c r="D246" s="38"/>
    </row>
    <row r="247">
      <c r="D247" s="38"/>
    </row>
    <row r="248">
      <c r="D248" s="38"/>
    </row>
    <row r="249">
      <c r="D249" s="38"/>
    </row>
    <row r="250">
      <c r="D250" s="38"/>
    </row>
    <row r="251">
      <c r="D251" s="38"/>
    </row>
    <row r="252">
      <c r="D252" s="38"/>
    </row>
    <row r="253">
      <c r="D253" s="38"/>
    </row>
    <row r="254">
      <c r="D254" s="38"/>
    </row>
    <row r="255">
      <c r="D255" s="38"/>
    </row>
    <row r="256">
      <c r="D256" s="38"/>
    </row>
    <row r="257">
      <c r="D257" s="38"/>
    </row>
    <row r="258">
      <c r="D258" s="38"/>
    </row>
    <row r="259">
      <c r="D259" s="38"/>
    </row>
    <row r="260">
      <c r="D260" s="38"/>
    </row>
    <row r="261">
      <c r="D261" s="38"/>
    </row>
    <row r="262">
      <c r="D262" s="38"/>
    </row>
    <row r="263">
      <c r="D263" s="38"/>
    </row>
    <row r="264">
      <c r="D264" s="38"/>
    </row>
    <row r="265">
      <c r="D265" s="38"/>
    </row>
    <row r="266">
      <c r="D266" s="38"/>
    </row>
    <row r="267">
      <c r="D267" s="38"/>
    </row>
    <row r="268">
      <c r="D268" s="38"/>
    </row>
    <row r="269">
      <c r="D269" s="38"/>
    </row>
    <row r="270">
      <c r="D270" s="38"/>
    </row>
    <row r="271">
      <c r="D271" s="38"/>
    </row>
    <row r="272">
      <c r="D272" s="38"/>
    </row>
    <row r="273">
      <c r="D273" s="38"/>
    </row>
    <row r="274">
      <c r="D274" s="38"/>
    </row>
    <row r="275">
      <c r="D275" s="38"/>
    </row>
    <row r="276">
      <c r="D276" s="38"/>
    </row>
    <row r="277">
      <c r="D277" s="38"/>
    </row>
    <row r="278">
      <c r="D278" s="38"/>
    </row>
    <row r="279">
      <c r="D279" s="38"/>
    </row>
    <row r="280">
      <c r="D280" s="38"/>
    </row>
    <row r="281">
      <c r="D281" s="38"/>
    </row>
    <row r="282">
      <c r="D282" s="38"/>
    </row>
    <row r="283">
      <c r="D283" s="38"/>
    </row>
    <row r="284">
      <c r="D284" s="38"/>
    </row>
    <row r="285">
      <c r="D285" s="38"/>
    </row>
    <row r="286">
      <c r="D286" s="38"/>
    </row>
    <row r="287">
      <c r="D287" s="38"/>
    </row>
    <row r="288">
      <c r="D288" s="38"/>
    </row>
    <row r="289">
      <c r="D289" s="38"/>
    </row>
    <row r="290">
      <c r="D290" s="38"/>
    </row>
    <row r="291">
      <c r="D291" s="38"/>
    </row>
    <row r="292">
      <c r="D292" s="38"/>
    </row>
    <row r="293">
      <c r="D293" s="38"/>
    </row>
    <row r="294">
      <c r="D294" s="38"/>
    </row>
    <row r="295">
      <c r="D295" s="38"/>
    </row>
    <row r="296">
      <c r="D296" s="38"/>
    </row>
    <row r="297">
      <c r="D297" s="38"/>
    </row>
    <row r="298">
      <c r="D298" s="38"/>
    </row>
    <row r="299">
      <c r="D299" s="38"/>
    </row>
    <row r="300">
      <c r="D300" s="38"/>
    </row>
    <row r="301">
      <c r="D301" s="38"/>
    </row>
    <row r="302">
      <c r="D302" s="38"/>
    </row>
    <row r="303">
      <c r="D303" s="38"/>
    </row>
    <row r="304">
      <c r="D304" s="38"/>
    </row>
    <row r="305">
      <c r="D305" s="38"/>
    </row>
    <row r="306">
      <c r="D306" s="38"/>
    </row>
    <row r="307">
      <c r="D307" s="38"/>
    </row>
    <row r="308">
      <c r="D308" s="38"/>
    </row>
    <row r="309">
      <c r="D309" s="38"/>
    </row>
    <row r="310">
      <c r="D310" s="38"/>
    </row>
    <row r="311">
      <c r="D311" s="38"/>
    </row>
    <row r="312">
      <c r="D312" s="38"/>
    </row>
    <row r="313">
      <c r="D313" s="38"/>
    </row>
    <row r="314">
      <c r="D314" s="38"/>
    </row>
    <row r="315">
      <c r="D315" s="38"/>
    </row>
    <row r="316">
      <c r="D316" s="38"/>
    </row>
    <row r="317">
      <c r="D317" s="38"/>
    </row>
    <row r="318">
      <c r="D318" s="38"/>
    </row>
    <row r="319">
      <c r="D319" s="38"/>
    </row>
    <row r="320">
      <c r="D320" s="38"/>
    </row>
    <row r="321">
      <c r="D321" s="38"/>
    </row>
    <row r="322">
      <c r="D322" s="38"/>
    </row>
    <row r="323">
      <c r="D323" s="38"/>
    </row>
    <row r="324">
      <c r="D324" s="38"/>
    </row>
    <row r="325">
      <c r="D325" s="38"/>
    </row>
    <row r="326">
      <c r="D326" s="38"/>
    </row>
    <row r="327">
      <c r="D327" s="38"/>
    </row>
    <row r="328">
      <c r="D328" s="38"/>
    </row>
    <row r="329">
      <c r="D329" s="38"/>
    </row>
    <row r="330">
      <c r="D330" s="38"/>
    </row>
    <row r="331">
      <c r="D331" s="38"/>
    </row>
    <row r="332">
      <c r="D332" s="38"/>
    </row>
    <row r="333">
      <c r="D333" s="38"/>
    </row>
    <row r="334">
      <c r="D334" s="38"/>
    </row>
    <row r="335">
      <c r="D335" s="38"/>
    </row>
    <row r="336">
      <c r="D336" s="38"/>
    </row>
    <row r="337">
      <c r="D337" s="38"/>
    </row>
    <row r="338">
      <c r="D338" s="38"/>
    </row>
    <row r="339">
      <c r="D339" s="38"/>
    </row>
    <row r="340">
      <c r="D340" s="38"/>
    </row>
    <row r="341">
      <c r="D341" s="38"/>
    </row>
    <row r="342">
      <c r="D342" s="38"/>
    </row>
    <row r="343">
      <c r="D343" s="38"/>
    </row>
    <row r="344">
      <c r="D344" s="38"/>
    </row>
    <row r="345">
      <c r="D345" s="38"/>
    </row>
    <row r="346">
      <c r="D346" s="38"/>
    </row>
    <row r="347">
      <c r="D347" s="38"/>
    </row>
    <row r="348">
      <c r="D348" s="38"/>
    </row>
    <row r="349">
      <c r="D349" s="38"/>
    </row>
    <row r="350">
      <c r="D350" s="38"/>
    </row>
    <row r="351">
      <c r="D351" s="38"/>
    </row>
    <row r="352">
      <c r="D352" s="38"/>
    </row>
    <row r="353">
      <c r="D353" s="38"/>
    </row>
    <row r="354">
      <c r="D354" s="38"/>
    </row>
    <row r="355">
      <c r="D355" s="38"/>
    </row>
    <row r="356">
      <c r="D356" s="38"/>
    </row>
    <row r="357">
      <c r="D357" s="38"/>
    </row>
    <row r="358">
      <c r="D358" s="38"/>
    </row>
    <row r="359">
      <c r="D359" s="38"/>
    </row>
    <row r="360">
      <c r="D360" s="38"/>
    </row>
    <row r="361">
      <c r="D361" s="38"/>
    </row>
    <row r="362">
      <c r="D362" s="38"/>
    </row>
    <row r="363">
      <c r="D363" s="38"/>
    </row>
    <row r="364">
      <c r="D364" s="38"/>
    </row>
    <row r="365">
      <c r="D365" s="38"/>
    </row>
    <row r="366">
      <c r="D366" s="38"/>
    </row>
    <row r="367">
      <c r="D367" s="38"/>
    </row>
    <row r="368">
      <c r="D368" s="38"/>
    </row>
    <row r="369">
      <c r="D369" s="38"/>
    </row>
    <row r="370">
      <c r="D370" s="38"/>
    </row>
    <row r="371">
      <c r="D371" s="38"/>
    </row>
    <row r="372">
      <c r="D372" s="38"/>
    </row>
    <row r="373">
      <c r="D373" s="38"/>
    </row>
    <row r="374">
      <c r="D374" s="38"/>
    </row>
    <row r="375">
      <c r="D375" s="38"/>
    </row>
    <row r="376">
      <c r="D376" s="38"/>
    </row>
    <row r="377">
      <c r="D377" s="38"/>
    </row>
    <row r="378">
      <c r="D378" s="38"/>
    </row>
    <row r="379">
      <c r="D379" s="38"/>
    </row>
    <row r="380">
      <c r="D380" s="38"/>
    </row>
    <row r="381">
      <c r="D381" s="38"/>
    </row>
    <row r="382">
      <c r="D382" s="38"/>
    </row>
    <row r="383">
      <c r="D383" s="38"/>
    </row>
    <row r="384">
      <c r="D384" s="38"/>
    </row>
    <row r="385">
      <c r="D385" s="38"/>
    </row>
    <row r="386">
      <c r="D386" s="38"/>
    </row>
    <row r="387">
      <c r="D387" s="38"/>
    </row>
    <row r="388">
      <c r="D388" s="38"/>
    </row>
    <row r="389">
      <c r="D389" s="38"/>
    </row>
    <row r="390">
      <c r="D390" s="38"/>
    </row>
    <row r="391">
      <c r="D391" s="38"/>
    </row>
    <row r="392">
      <c r="D392" s="38"/>
    </row>
    <row r="393">
      <c r="D393" s="38"/>
    </row>
    <row r="394">
      <c r="D394" s="38"/>
    </row>
    <row r="395">
      <c r="D395" s="38"/>
    </row>
    <row r="396">
      <c r="D396" s="38"/>
    </row>
    <row r="397">
      <c r="D397" s="38"/>
    </row>
    <row r="398">
      <c r="D398" s="38"/>
    </row>
    <row r="399">
      <c r="D399" s="38"/>
    </row>
    <row r="400">
      <c r="D400" s="38"/>
    </row>
    <row r="401">
      <c r="D401" s="38"/>
    </row>
    <row r="402">
      <c r="D402" s="38"/>
    </row>
    <row r="403">
      <c r="D403" s="38"/>
    </row>
    <row r="404">
      <c r="D404" s="38"/>
    </row>
    <row r="405">
      <c r="D405" s="38"/>
    </row>
    <row r="406">
      <c r="D406" s="38"/>
    </row>
    <row r="407">
      <c r="D407" s="38"/>
    </row>
    <row r="408">
      <c r="D408" s="38"/>
    </row>
    <row r="409">
      <c r="D409" s="38"/>
    </row>
    <row r="410">
      <c r="D410" s="38"/>
    </row>
    <row r="411">
      <c r="D411" s="38"/>
    </row>
    <row r="412">
      <c r="D412" s="38"/>
    </row>
    <row r="413">
      <c r="D413" s="38"/>
    </row>
    <row r="414">
      <c r="D414" s="38"/>
    </row>
    <row r="415">
      <c r="D415" s="38"/>
    </row>
    <row r="416">
      <c r="D416" s="38"/>
    </row>
    <row r="417">
      <c r="D417" s="38"/>
    </row>
    <row r="418">
      <c r="D418" s="38"/>
    </row>
    <row r="419">
      <c r="D419" s="38"/>
    </row>
    <row r="420">
      <c r="D420" s="38"/>
    </row>
    <row r="421">
      <c r="D421" s="38"/>
    </row>
    <row r="422">
      <c r="D422" s="38"/>
    </row>
    <row r="423">
      <c r="D423" s="38"/>
    </row>
    <row r="424">
      <c r="D424" s="38"/>
    </row>
    <row r="425">
      <c r="D425" s="38"/>
    </row>
    <row r="426">
      <c r="D426" s="38"/>
    </row>
    <row r="427">
      <c r="D427" s="38"/>
    </row>
    <row r="428">
      <c r="D428" s="38"/>
    </row>
    <row r="429">
      <c r="D429" s="38"/>
    </row>
    <row r="430">
      <c r="D430" s="38"/>
    </row>
    <row r="431">
      <c r="D431" s="38"/>
    </row>
    <row r="432">
      <c r="D432" s="38"/>
    </row>
    <row r="433">
      <c r="D433" s="38"/>
    </row>
    <row r="434">
      <c r="D434" s="38"/>
    </row>
    <row r="435">
      <c r="D435" s="38"/>
    </row>
    <row r="436">
      <c r="D436" s="38"/>
    </row>
    <row r="437">
      <c r="D437" s="38"/>
    </row>
    <row r="438">
      <c r="D438" s="38"/>
    </row>
    <row r="439">
      <c r="D439" s="38"/>
    </row>
    <row r="440">
      <c r="D440" s="38"/>
    </row>
    <row r="441">
      <c r="D441" s="38"/>
    </row>
    <row r="442">
      <c r="D442" s="38"/>
    </row>
    <row r="443">
      <c r="D443" s="38"/>
    </row>
    <row r="444">
      <c r="D444" s="38"/>
    </row>
    <row r="445">
      <c r="D445" s="38"/>
    </row>
    <row r="446">
      <c r="D446" s="38"/>
    </row>
    <row r="447">
      <c r="D447" s="38"/>
    </row>
    <row r="448">
      <c r="D448" s="38"/>
    </row>
    <row r="449">
      <c r="D449" s="38"/>
    </row>
    <row r="450">
      <c r="D450" s="38"/>
    </row>
    <row r="451">
      <c r="D451" s="38"/>
    </row>
    <row r="452">
      <c r="D452" s="38"/>
    </row>
    <row r="453">
      <c r="D453" s="38"/>
    </row>
    <row r="454">
      <c r="D454" s="38"/>
    </row>
    <row r="455">
      <c r="D455" s="38"/>
    </row>
    <row r="456">
      <c r="D456" s="38"/>
    </row>
    <row r="457">
      <c r="D457" s="38"/>
    </row>
    <row r="458">
      <c r="D458" s="38"/>
    </row>
    <row r="459">
      <c r="D459" s="38"/>
    </row>
    <row r="460">
      <c r="D460" s="38"/>
    </row>
    <row r="461">
      <c r="D461" s="38"/>
    </row>
    <row r="462">
      <c r="D462" s="38"/>
    </row>
    <row r="463">
      <c r="D463" s="38"/>
    </row>
    <row r="464">
      <c r="D464" s="38"/>
    </row>
    <row r="465">
      <c r="D465" s="38"/>
    </row>
    <row r="466">
      <c r="D466" s="38"/>
    </row>
    <row r="467">
      <c r="D467" s="38"/>
    </row>
    <row r="468">
      <c r="D468" s="38"/>
    </row>
    <row r="469">
      <c r="D469" s="38"/>
    </row>
    <row r="470">
      <c r="D470" s="38"/>
    </row>
    <row r="471">
      <c r="D471" s="38"/>
    </row>
    <row r="472">
      <c r="D472" s="38"/>
    </row>
    <row r="473">
      <c r="D473" s="38"/>
    </row>
    <row r="474">
      <c r="D474" s="38"/>
    </row>
    <row r="475">
      <c r="D475" s="38"/>
    </row>
    <row r="476">
      <c r="D476" s="38"/>
    </row>
    <row r="477">
      <c r="D477" s="38"/>
    </row>
    <row r="478">
      <c r="D478" s="38"/>
    </row>
    <row r="479">
      <c r="D479" s="38"/>
    </row>
    <row r="480">
      <c r="D480" s="38"/>
    </row>
    <row r="481">
      <c r="D481" s="38"/>
    </row>
    <row r="482">
      <c r="D482" s="38"/>
    </row>
    <row r="483">
      <c r="D483" s="38"/>
    </row>
    <row r="484">
      <c r="D484" s="38"/>
    </row>
    <row r="485">
      <c r="D485" s="38"/>
    </row>
    <row r="486">
      <c r="D486" s="38"/>
    </row>
    <row r="487">
      <c r="D487" s="38"/>
    </row>
    <row r="488">
      <c r="D488" s="38"/>
    </row>
    <row r="489">
      <c r="D489" s="38"/>
    </row>
    <row r="490">
      <c r="D490" s="38"/>
    </row>
    <row r="491">
      <c r="D491" s="38"/>
    </row>
    <row r="492">
      <c r="D492" s="38"/>
    </row>
    <row r="493">
      <c r="D493" s="38"/>
    </row>
    <row r="494">
      <c r="D494" s="38"/>
    </row>
    <row r="495">
      <c r="D495" s="38"/>
    </row>
    <row r="496">
      <c r="D496" s="38"/>
    </row>
    <row r="497">
      <c r="D497" s="38"/>
    </row>
    <row r="498">
      <c r="D498" s="38"/>
    </row>
    <row r="499">
      <c r="D499" s="38"/>
    </row>
    <row r="500">
      <c r="D500" s="38"/>
    </row>
    <row r="501">
      <c r="D501" s="38"/>
    </row>
    <row r="502">
      <c r="D502" s="38"/>
    </row>
    <row r="503">
      <c r="D503" s="38"/>
    </row>
    <row r="504">
      <c r="D504" s="38"/>
    </row>
    <row r="505">
      <c r="D505" s="38"/>
    </row>
    <row r="506">
      <c r="D506" s="38"/>
    </row>
    <row r="507">
      <c r="D507" s="38"/>
    </row>
    <row r="508">
      <c r="D508" s="38"/>
    </row>
    <row r="509">
      <c r="D509" s="38"/>
    </row>
    <row r="510">
      <c r="D510" s="38"/>
    </row>
    <row r="511">
      <c r="D511" s="38"/>
    </row>
    <row r="512">
      <c r="D512" s="38"/>
    </row>
    <row r="513">
      <c r="D513" s="38"/>
    </row>
    <row r="514">
      <c r="D514" s="38"/>
    </row>
    <row r="515">
      <c r="D515" s="38"/>
    </row>
    <row r="516">
      <c r="D516" s="38"/>
    </row>
    <row r="517">
      <c r="D517" s="38"/>
    </row>
    <row r="518">
      <c r="D518" s="38"/>
    </row>
    <row r="519">
      <c r="D519" s="38"/>
    </row>
    <row r="520">
      <c r="D520" s="38"/>
    </row>
    <row r="521">
      <c r="D521" s="38"/>
    </row>
    <row r="522">
      <c r="D522" s="38"/>
    </row>
    <row r="523">
      <c r="D523" s="38"/>
    </row>
    <row r="524">
      <c r="D524" s="38"/>
    </row>
    <row r="525">
      <c r="D525" s="38"/>
    </row>
    <row r="526">
      <c r="D526" s="38"/>
    </row>
    <row r="527">
      <c r="D527" s="38"/>
    </row>
    <row r="528">
      <c r="D528" s="38"/>
    </row>
    <row r="529">
      <c r="D529" s="38"/>
    </row>
    <row r="530">
      <c r="D530" s="38"/>
    </row>
    <row r="531">
      <c r="D531" s="38"/>
    </row>
    <row r="532">
      <c r="D532" s="38"/>
    </row>
    <row r="533">
      <c r="D533" s="38"/>
    </row>
    <row r="534">
      <c r="D534" s="38"/>
    </row>
    <row r="535">
      <c r="D535" s="38"/>
    </row>
    <row r="536">
      <c r="D536" s="38"/>
    </row>
    <row r="537">
      <c r="D537" s="38"/>
    </row>
    <row r="538">
      <c r="D538" s="38"/>
    </row>
    <row r="539">
      <c r="D539" s="38"/>
    </row>
    <row r="540">
      <c r="D540" s="38"/>
    </row>
    <row r="541">
      <c r="D541" s="38"/>
    </row>
    <row r="542">
      <c r="D542" s="38"/>
    </row>
    <row r="543">
      <c r="D543" s="38"/>
    </row>
    <row r="544">
      <c r="D544" s="38"/>
    </row>
    <row r="545">
      <c r="D545" s="38"/>
    </row>
    <row r="546">
      <c r="D546" s="38"/>
    </row>
    <row r="547">
      <c r="D547" s="38"/>
    </row>
    <row r="548">
      <c r="D548" s="38"/>
    </row>
    <row r="549">
      <c r="D549" s="38"/>
    </row>
    <row r="550">
      <c r="D550" s="38"/>
    </row>
    <row r="551">
      <c r="D551" s="38"/>
    </row>
    <row r="552">
      <c r="D552" s="38"/>
    </row>
    <row r="553">
      <c r="D553" s="38"/>
    </row>
    <row r="554">
      <c r="D554" s="38"/>
    </row>
    <row r="555">
      <c r="D555" s="38"/>
    </row>
    <row r="556">
      <c r="D556" s="38"/>
    </row>
    <row r="557">
      <c r="D557" s="38"/>
    </row>
    <row r="558">
      <c r="D558" s="38"/>
    </row>
    <row r="559">
      <c r="D559" s="38"/>
    </row>
    <row r="560">
      <c r="D560" s="38"/>
    </row>
    <row r="561">
      <c r="D561" s="38"/>
    </row>
    <row r="562">
      <c r="D562" s="38"/>
    </row>
    <row r="563">
      <c r="D563" s="38"/>
    </row>
    <row r="564">
      <c r="D564" s="38"/>
    </row>
    <row r="565">
      <c r="D565" s="38"/>
    </row>
    <row r="566">
      <c r="D566" s="38"/>
    </row>
    <row r="567">
      <c r="D567" s="38"/>
    </row>
    <row r="568">
      <c r="D568" s="38"/>
    </row>
    <row r="569">
      <c r="D569" s="38"/>
    </row>
    <row r="570">
      <c r="D570" s="38"/>
    </row>
    <row r="571">
      <c r="D571" s="38"/>
    </row>
    <row r="572">
      <c r="D572" s="38"/>
    </row>
    <row r="573">
      <c r="D573" s="38"/>
    </row>
    <row r="574">
      <c r="D574" s="38"/>
    </row>
    <row r="575">
      <c r="D575" s="38"/>
    </row>
    <row r="576">
      <c r="D576" s="38"/>
    </row>
    <row r="577">
      <c r="D577" s="38"/>
    </row>
    <row r="578">
      <c r="D578" s="38"/>
    </row>
    <row r="579">
      <c r="D579" s="38"/>
    </row>
    <row r="580">
      <c r="D580" s="38"/>
    </row>
    <row r="581">
      <c r="D581" s="38"/>
    </row>
    <row r="582">
      <c r="D582" s="38"/>
    </row>
    <row r="583">
      <c r="D583" s="38"/>
    </row>
    <row r="584">
      <c r="D584" s="38"/>
    </row>
    <row r="585">
      <c r="D585" s="38"/>
    </row>
    <row r="586">
      <c r="D586" s="38"/>
    </row>
    <row r="587">
      <c r="D587" s="38"/>
    </row>
    <row r="588">
      <c r="D588" s="38"/>
    </row>
    <row r="589">
      <c r="D589" s="38"/>
    </row>
    <row r="590">
      <c r="D590" s="38"/>
    </row>
    <row r="591">
      <c r="D591" s="38"/>
    </row>
    <row r="592">
      <c r="D592" s="38"/>
    </row>
    <row r="593">
      <c r="D593" s="38"/>
    </row>
    <row r="594">
      <c r="D594" s="38"/>
    </row>
    <row r="595">
      <c r="D595" s="38"/>
    </row>
    <row r="596">
      <c r="D596" s="38"/>
    </row>
    <row r="597">
      <c r="D597" s="38"/>
    </row>
    <row r="598">
      <c r="D598" s="38"/>
    </row>
    <row r="599">
      <c r="D599" s="38"/>
    </row>
    <row r="600">
      <c r="D600" s="38"/>
    </row>
    <row r="601">
      <c r="D601" s="38"/>
    </row>
    <row r="602">
      <c r="D602" s="38"/>
    </row>
    <row r="603">
      <c r="D603" s="38"/>
    </row>
    <row r="604">
      <c r="D604" s="38"/>
    </row>
    <row r="605">
      <c r="D605" s="38"/>
    </row>
    <row r="606">
      <c r="D606" s="38"/>
    </row>
    <row r="607">
      <c r="D607" s="38"/>
    </row>
    <row r="608">
      <c r="D608" s="38"/>
    </row>
    <row r="609">
      <c r="D609" s="38"/>
    </row>
    <row r="610">
      <c r="D610" s="38"/>
    </row>
    <row r="611">
      <c r="D611" s="38"/>
    </row>
    <row r="612">
      <c r="D612" s="38"/>
    </row>
    <row r="613">
      <c r="D613" s="38"/>
    </row>
    <row r="614">
      <c r="D614" s="38"/>
    </row>
    <row r="615">
      <c r="D615" s="38"/>
    </row>
    <row r="616">
      <c r="D616" s="38"/>
    </row>
    <row r="617">
      <c r="D617" s="38"/>
    </row>
    <row r="618">
      <c r="D618" s="38"/>
    </row>
    <row r="619">
      <c r="D619" s="38"/>
    </row>
    <row r="620">
      <c r="D620" s="38"/>
    </row>
    <row r="621">
      <c r="D621" s="38"/>
    </row>
    <row r="622">
      <c r="D622" s="38"/>
    </row>
    <row r="623">
      <c r="D623" s="38"/>
    </row>
    <row r="624">
      <c r="D624" s="38"/>
    </row>
    <row r="625">
      <c r="D625" s="38"/>
    </row>
    <row r="626">
      <c r="D626" s="38"/>
    </row>
    <row r="627">
      <c r="D627" s="38"/>
    </row>
    <row r="628">
      <c r="D628" s="38"/>
    </row>
    <row r="629">
      <c r="D629" s="38"/>
    </row>
    <row r="630">
      <c r="D630" s="38"/>
    </row>
    <row r="631">
      <c r="D631" s="38"/>
    </row>
    <row r="632">
      <c r="D632" s="38"/>
    </row>
    <row r="633">
      <c r="D633" s="38"/>
    </row>
    <row r="634">
      <c r="D634" s="38"/>
    </row>
    <row r="635">
      <c r="D635" s="38"/>
    </row>
    <row r="636">
      <c r="D636" s="38"/>
    </row>
    <row r="637">
      <c r="D637" s="38"/>
    </row>
    <row r="638">
      <c r="D638" s="38"/>
    </row>
    <row r="639">
      <c r="D639" s="38"/>
    </row>
    <row r="640">
      <c r="D640" s="38"/>
    </row>
    <row r="641">
      <c r="D641" s="38"/>
    </row>
    <row r="642">
      <c r="D642" s="38"/>
    </row>
    <row r="643">
      <c r="D643" s="38"/>
    </row>
    <row r="644">
      <c r="D644" s="38"/>
    </row>
    <row r="645">
      <c r="D645" s="38"/>
    </row>
    <row r="646">
      <c r="D646" s="38"/>
    </row>
    <row r="647">
      <c r="D647" s="38"/>
    </row>
    <row r="648">
      <c r="D648" s="38"/>
    </row>
    <row r="649">
      <c r="D649" s="38"/>
    </row>
    <row r="650">
      <c r="D650" s="38"/>
    </row>
    <row r="651">
      <c r="D651" s="38"/>
    </row>
    <row r="652">
      <c r="D652" s="38"/>
    </row>
    <row r="653">
      <c r="D653" s="38"/>
    </row>
    <row r="654">
      <c r="D654" s="38"/>
    </row>
    <row r="655">
      <c r="D655" s="38"/>
    </row>
    <row r="656">
      <c r="D656" s="38"/>
    </row>
    <row r="657">
      <c r="D657" s="38"/>
    </row>
    <row r="658">
      <c r="D658" s="38"/>
    </row>
    <row r="659">
      <c r="D659" s="38"/>
    </row>
    <row r="660">
      <c r="D660" s="38"/>
    </row>
    <row r="661">
      <c r="D661" s="38"/>
    </row>
    <row r="662">
      <c r="D662" s="38"/>
    </row>
    <row r="663">
      <c r="D663" s="38"/>
    </row>
    <row r="664">
      <c r="D664" s="38"/>
    </row>
    <row r="665">
      <c r="D665" s="38"/>
    </row>
    <row r="666">
      <c r="D666" s="38"/>
    </row>
    <row r="667">
      <c r="D667" s="38"/>
    </row>
    <row r="668">
      <c r="D668" s="38"/>
    </row>
    <row r="669">
      <c r="D669" s="38"/>
    </row>
    <row r="670">
      <c r="D670" s="38"/>
    </row>
    <row r="671">
      <c r="D671" s="38"/>
    </row>
    <row r="672">
      <c r="D672" s="38"/>
    </row>
    <row r="673">
      <c r="D673" s="38"/>
    </row>
    <row r="674">
      <c r="D674" s="38"/>
    </row>
    <row r="675">
      <c r="D675" s="38"/>
    </row>
    <row r="676">
      <c r="D676" s="38"/>
    </row>
    <row r="677">
      <c r="D677" s="38"/>
    </row>
    <row r="678">
      <c r="D678" s="38"/>
    </row>
    <row r="679">
      <c r="D679" s="38"/>
    </row>
    <row r="680">
      <c r="D680" s="38"/>
    </row>
    <row r="681">
      <c r="D681" s="38"/>
    </row>
    <row r="682">
      <c r="D682" s="38"/>
    </row>
    <row r="683">
      <c r="D683" s="38"/>
    </row>
    <row r="684">
      <c r="D684" s="38"/>
    </row>
    <row r="685">
      <c r="D685" s="38"/>
    </row>
    <row r="686">
      <c r="D686" s="38"/>
    </row>
    <row r="687">
      <c r="D687" s="38"/>
    </row>
    <row r="688">
      <c r="D688" s="38"/>
    </row>
    <row r="689">
      <c r="D689" s="38"/>
    </row>
    <row r="690">
      <c r="D690" s="38"/>
    </row>
    <row r="691">
      <c r="D691" s="38"/>
    </row>
    <row r="692">
      <c r="D692" s="38"/>
    </row>
    <row r="693">
      <c r="D693" s="38"/>
    </row>
    <row r="694">
      <c r="D694" s="38"/>
    </row>
    <row r="695">
      <c r="D695" s="38"/>
    </row>
    <row r="696">
      <c r="D696" s="38"/>
    </row>
    <row r="697">
      <c r="D697" s="38"/>
    </row>
    <row r="698">
      <c r="D698" s="38"/>
    </row>
    <row r="699">
      <c r="D699" s="38"/>
    </row>
    <row r="700">
      <c r="D700" s="38"/>
    </row>
    <row r="701">
      <c r="D701" s="38"/>
    </row>
    <row r="702">
      <c r="D702" s="38"/>
    </row>
    <row r="703">
      <c r="D703" s="38"/>
    </row>
    <row r="704">
      <c r="D704" s="38"/>
    </row>
    <row r="705">
      <c r="D705" s="38"/>
    </row>
    <row r="706">
      <c r="D706" s="38"/>
    </row>
    <row r="707">
      <c r="D707" s="38"/>
    </row>
    <row r="708">
      <c r="D708" s="38"/>
    </row>
    <row r="709">
      <c r="D709" s="38"/>
    </row>
    <row r="710">
      <c r="D710" s="38"/>
    </row>
    <row r="711">
      <c r="D711" s="38"/>
    </row>
    <row r="712">
      <c r="D712" s="38"/>
    </row>
    <row r="713">
      <c r="D713" s="38"/>
    </row>
    <row r="714">
      <c r="D714" s="38"/>
    </row>
    <row r="715">
      <c r="D715" s="38"/>
    </row>
    <row r="716">
      <c r="D716" s="38"/>
    </row>
    <row r="717">
      <c r="D717" s="38"/>
    </row>
    <row r="718">
      <c r="D718" s="38"/>
    </row>
    <row r="719">
      <c r="D719" s="38"/>
    </row>
    <row r="720">
      <c r="D720" s="38"/>
    </row>
    <row r="721">
      <c r="D721" s="38"/>
    </row>
    <row r="722">
      <c r="D722" s="38"/>
    </row>
    <row r="723">
      <c r="D723" s="38"/>
    </row>
    <row r="724">
      <c r="D724" s="38"/>
    </row>
    <row r="725">
      <c r="D725" s="38"/>
    </row>
    <row r="726">
      <c r="D726" s="38"/>
    </row>
    <row r="727">
      <c r="D727" s="38"/>
    </row>
    <row r="728">
      <c r="D728" s="38"/>
    </row>
    <row r="729">
      <c r="D729" s="38"/>
    </row>
    <row r="730">
      <c r="D730" s="38"/>
    </row>
    <row r="731">
      <c r="D731" s="38"/>
    </row>
    <row r="732">
      <c r="D732" s="38"/>
    </row>
    <row r="733">
      <c r="D733" s="38"/>
    </row>
    <row r="734">
      <c r="D734" s="38"/>
    </row>
    <row r="735">
      <c r="D735" s="38"/>
    </row>
    <row r="736">
      <c r="D736" s="38"/>
    </row>
    <row r="737">
      <c r="D737" s="38"/>
    </row>
    <row r="738">
      <c r="D738" s="38"/>
    </row>
    <row r="739">
      <c r="D739" s="38"/>
    </row>
    <row r="740">
      <c r="D740" s="38"/>
    </row>
    <row r="741">
      <c r="D741" s="38"/>
    </row>
    <row r="742">
      <c r="D742" s="38"/>
    </row>
    <row r="743">
      <c r="D743" s="38"/>
    </row>
    <row r="744">
      <c r="D744" s="38"/>
    </row>
    <row r="745">
      <c r="D745" s="38"/>
    </row>
    <row r="746">
      <c r="D746" s="38"/>
    </row>
    <row r="747">
      <c r="D747" s="38"/>
    </row>
    <row r="748">
      <c r="D748" s="38"/>
    </row>
    <row r="749">
      <c r="D749" s="38"/>
    </row>
    <row r="750">
      <c r="D750" s="38"/>
    </row>
    <row r="751">
      <c r="D751" s="38"/>
    </row>
    <row r="752">
      <c r="D752" s="38"/>
    </row>
    <row r="753">
      <c r="D753" s="38"/>
    </row>
    <row r="754">
      <c r="D754" s="38"/>
    </row>
    <row r="755">
      <c r="D755" s="38"/>
    </row>
    <row r="756">
      <c r="D756" s="38"/>
    </row>
    <row r="757">
      <c r="D757" s="38"/>
    </row>
    <row r="758">
      <c r="D758" s="38"/>
    </row>
    <row r="759">
      <c r="D759" s="38"/>
    </row>
    <row r="760">
      <c r="D760" s="38"/>
    </row>
    <row r="761">
      <c r="D761" s="38"/>
    </row>
    <row r="762">
      <c r="D762" s="38"/>
    </row>
    <row r="763">
      <c r="D763" s="38"/>
    </row>
    <row r="764">
      <c r="D764" s="38"/>
    </row>
    <row r="765">
      <c r="D765" s="38"/>
    </row>
    <row r="766">
      <c r="D766" s="38"/>
    </row>
    <row r="767">
      <c r="D767" s="38"/>
    </row>
    <row r="768">
      <c r="D768" s="38"/>
    </row>
    <row r="769">
      <c r="D769" s="38"/>
    </row>
    <row r="770">
      <c r="D770" s="38"/>
    </row>
    <row r="771">
      <c r="D771" s="38"/>
    </row>
    <row r="772">
      <c r="D772" s="38"/>
    </row>
    <row r="773">
      <c r="D773" s="38"/>
    </row>
    <row r="774">
      <c r="D774" s="38"/>
    </row>
    <row r="775">
      <c r="D775" s="38"/>
    </row>
    <row r="776">
      <c r="D776" s="38"/>
    </row>
    <row r="777">
      <c r="D777" s="38"/>
    </row>
    <row r="778">
      <c r="D778" s="38"/>
    </row>
    <row r="779">
      <c r="D779" s="38"/>
    </row>
    <row r="780">
      <c r="D780" s="38"/>
    </row>
    <row r="781">
      <c r="D781" s="38"/>
    </row>
    <row r="782">
      <c r="D782" s="38"/>
    </row>
    <row r="783">
      <c r="D783" s="38"/>
    </row>
    <row r="784">
      <c r="D784" s="38"/>
    </row>
    <row r="785">
      <c r="D785" s="38"/>
    </row>
    <row r="786">
      <c r="D786" s="38"/>
    </row>
    <row r="787">
      <c r="D787" s="38"/>
    </row>
    <row r="788">
      <c r="D788" s="38"/>
    </row>
    <row r="789">
      <c r="D789" s="38"/>
    </row>
    <row r="790">
      <c r="D790" s="38"/>
    </row>
    <row r="791">
      <c r="D791" s="38"/>
    </row>
    <row r="792">
      <c r="D792" s="38"/>
    </row>
    <row r="793">
      <c r="D793" s="38"/>
    </row>
    <row r="794">
      <c r="D794" s="38"/>
    </row>
    <row r="795">
      <c r="D795" s="38"/>
    </row>
    <row r="796">
      <c r="D796" s="38"/>
    </row>
    <row r="797">
      <c r="D797" s="38"/>
    </row>
    <row r="798">
      <c r="D798" s="38"/>
    </row>
    <row r="799">
      <c r="D799" s="38"/>
    </row>
    <row r="800">
      <c r="D800" s="38"/>
    </row>
    <row r="801">
      <c r="D801" s="38"/>
    </row>
    <row r="802">
      <c r="D802" s="38"/>
    </row>
    <row r="803">
      <c r="D803" s="38"/>
    </row>
    <row r="804">
      <c r="D804" s="38"/>
    </row>
    <row r="805">
      <c r="D805" s="38"/>
    </row>
    <row r="806">
      <c r="D806" s="38"/>
    </row>
    <row r="807">
      <c r="D807" s="38"/>
    </row>
    <row r="808">
      <c r="D808" s="38"/>
    </row>
    <row r="809">
      <c r="D809" s="38"/>
    </row>
    <row r="810">
      <c r="D810" s="38"/>
    </row>
    <row r="811">
      <c r="D811" s="38"/>
    </row>
    <row r="812">
      <c r="D812" s="38"/>
    </row>
    <row r="813">
      <c r="D813" s="38"/>
    </row>
    <row r="814">
      <c r="D814" s="38"/>
    </row>
    <row r="815">
      <c r="D815" s="38"/>
    </row>
    <row r="816">
      <c r="D816" s="38"/>
    </row>
    <row r="817">
      <c r="D817" s="38"/>
    </row>
    <row r="818">
      <c r="D818" s="38"/>
    </row>
    <row r="819">
      <c r="D819" s="38"/>
    </row>
    <row r="820">
      <c r="D820" s="38"/>
    </row>
    <row r="821">
      <c r="D821" s="38"/>
    </row>
    <row r="822">
      <c r="D822" s="38"/>
    </row>
    <row r="823">
      <c r="D823" s="38"/>
    </row>
    <row r="824">
      <c r="D824" s="38"/>
    </row>
    <row r="825">
      <c r="D825" s="38"/>
    </row>
    <row r="826">
      <c r="D826" s="38"/>
    </row>
    <row r="827">
      <c r="D827" s="38"/>
    </row>
    <row r="828">
      <c r="D828" s="38"/>
    </row>
    <row r="829">
      <c r="D829" s="38"/>
    </row>
    <row r="830">
      <c r="D830" s="38"/>
    </row>
    <row r="831">
      <c r="D831" s="38"/>
    </row>
    <row r="832">
      <c r="D832" s="38"/>
    </row>
    <row r="833">
      <c r="D833" s="38"/>
    </row>
    <row r="834">
      <c r="D834" s="38"/>
    </row>
    <row r="835">
      <c r="D835" s="38"/>
    </row>
    <row r="836">
      <c r="D836" s="38"/>
    </row>
    <row r="837">
      <c r="D837" s="38"/>
    </row>
    <row r="838">
      <c r="D838" s="38"/>
    </row>
    <row r="839">
      <c r="D839" s="38"/>
    </row>
    <row r="840">
      <c r="D840" s="38"/>
    </row>
    <row r="841">
      <c r="D841" s="38"/>
    </row>
    <row r="842">
      <c r="D842" s="38"/>
    </row>
    <row r="843">
      <c r="D843" s="38"/>
    </row>
    <row r="844">
      <c r="D844" s="38"/>
    </row>
    <row r="845">
      <c r="D845" s="38"/>
    </row>
    <row r="846">
      <c r="D846" s="38"/>
    </row>
    <row r="847">
      <c r="D847" s="38"/>
    </row>
    <row r="848">
      <c r="D848" s="38"/>
    </row>
    <row r="849">
      <c r="D849" s="38"/>
    </row>
    <row r="850">
      <c r="D850" s="38"/>
    </row>
    <row r="851">
      <c r="D851" s="38"/>
    </row>
    <row r="852">
      <c r="D852" s="38"/>
    </row>
    <row r="853">
      <c r="D853" s="38"/>
    </row>
    <row r="854">
      <c r="D854" s="38"/>
    </row>
    <row r="855">
      <c r="D855" s="38"/>
    </row>
    <row r="856">
      <c r="D856" s="38"/>
    </row>
    <row r="857">
      <c r="D857" s="38"/>
    </row>
    <row r="858">
      <c r="D858" s="38"/>
    </row>
    <row r="859">
      <c r="D859" s="38"/>
    </row>
    <row r="860">
      <c r="D860" s="38"/>
    </row>
    <row r="861">
      <c r="D861" s="38"/>
    </row>
    <row r="862">
      <c r="D862" s="38"/>
    </row>
    <row r="863">
      <c r="D863" s="38"/>
    </row>
    <row r="864">
      <c r="D864" s="38"/>
    </row>
    <row r="865">
      <c r="D865" s="38"/>
    </row>
    <row r="866">
      <c r="D866" s="38"/>
    </row>
    <row r="867">
      <c r="D867" s="38"/>
    </row>
    <row r="868">
      <c r="D868" s="38"/>
    </row>
    <row r="869">
      <c r="D869" s="38"/>
    </row>
    <row r="870">
      <c r="D870" s="38"/>
    </row>
    <row r="871">
      <c r="D871" s="38"/>
    </row>
    <row r="872">
      <c r="D872" s="38"/>
    </row>
    <row r="873">
      <c r="D873" s="38"/>
    </row>
    <row r="874">
      <c r="D874" s="38"/>
    </row>
    <row r="875">
      <c r="D875" s="38"/>
    </row>
    <row r="876">
      <c r="D876" s="38"/>
    </row>
    <row r="877">
      <c r="D877" s="38"/>
    </row>
    <row r="878">
      <c r="D878" s="38"/>
    </row>
    <row r="879">
      <c r="D879" s="38"/>
    </row>
    <row r="880">
      <c r="D880" s="38"/>
    </row>
    <row r="881">
      <c r="D881" s="38"/>
    </row>
    <row r="882">
      <c r="D882" s="38"/>
    </row>
    <row r="883">
      <c r="D883" s="38"/>
    </row>
    <row r="884">
      <c r="D884" s="38"/>
    </row>
    <row r="885">
      <c r="D885" s="38"/>
    </row>
    <row r="886">
      <c r="D886" s="38"/>
    </row>
    <row r="887">
      <c r="D887" s="38"/>
    </row>
    <row r="888">
      <c r="D888" s="38"/>
    </row>
    <row r="889">
      <c r="D889" s="38"/>
    </row>
    <row r="890">
      <c r="D890" s="38"/>
    </row>
    <row r="891">
      <c r="D891" s="38"/>
    </row>
    <row r="892">
      <c r="D892" s="38"/>
    </row>
    <row r="893">
      <c r="D893" s="38"/>
    </row>
    <row r="894">
      <c r="D894" s="38"/>
    </row>
    <row r="895">
      <c r="D895" s="38"/>
    </row>
    <row r="896">
      <c r="D896" s="38"/>
    </row>
    <row r="897">
      <c r="D897" s="38"/>
    </row>
    <row r="898">
      <c r="D898" s="38"/>
    </row>
    <row r="899">
      <c r="D899" s="38"/>
    </row>
    <row r="900">
      <c r="D900" s="38"/>
    </row>
    <row r="901">
      <c r="D901" s="38"/>
    </row>
    <row r="902">
      <c r="D902" s="38"/>
    </row>
    <row r="903">
      <c r="D903" s="38"/>
    </row>
    <row r="904">
      <c r="D904" s="38"/>
    </row>
    <row r="905">
      <c r="D905" s="38"/>
    </row>
    <row r="906">
      <c r="D906" s="38"/>
    </row>
    <row r="907">
      <c r="D907" s="38"/>
    </row>
    <row r="908">
      <c r="D908" s="38"/>
    </row>
    <row r="909">
      <c r="D909" s="38"/>
    </row>
    <row r="910">
      <c r="D910" s="38"/>
    </row>
    <row r="911">
      <c r="D911" s="38"/>
    </row>
    <row r="912">
      <c r="D912" s="38"/>
    </row>
    <row r="913">
      <c r="D913" s="38"/>
    </row>
    <row r="914">
      <c r="D914" s="38"/>
    </row>
    <row r="915">
      <c r="D915" s="38"/>
    </row>
    <row r="916">
      <c r="D916" s="38"/>
    </row>
    <row r="917">
      <c r="D917" s="38"/>
    </row>
    <row r="918">
      <c r="D918" s="38"/>
    </row>
    <row r="919">
      <c r="D919" s="38"/>
    </row>
    <row r="920">
      <c r="D920" s="38"/>
    </row>
    <row r="921">
      <c r="D921" s="38"/>
    </row>
    <row r="922">
      <c r="D922" s="38"/>
    </row>
    <row r="923">
      <c r="D923" s="38"/>
    </row>
    <row r="924">
      <c r="D924" s="38"/>
    </row>
    <row r="925">
      <c r="D925" s="38"/>
    </row>
    <row r="926">
      <c r="D926" s="38"/>
    </row>
    <row r="927">
      <c r="D927" s="38"/>
    </row>
    <row r="928">
      <c r="D928" s="38"/>
    </row>
    <row r="929">
      <c r="D929" s="38"/>
    </row>
    <row r="930">
      <c r="D930" s="38"/>
    </row>
    <row r="931">
      <c r="D931" s="38"/>
    </row>
    <row r="932">
      <c r="D932" s="38"/>
    </row>
    <row r="933">
      <c r="D933" s="38"/>
    </row>
    <row r="934">
      <c r="D934" s="38"/>
    </row>
    <row r="935">
      <c r="D935" s="38"/>
    </row>
    <row r="936">
      <c r="D936" s="38"/>
    </row>
    <row r="937">
      <c r="D937" s="38"/>
    </row>
    <row r="938">
      <c r="D938" s="38"/>
    </row>
    <row r="939">
      <c r="D939" s="38"/>
    </row>
    <row r="940">
      <c r="D940" s="38"/>
    </row>
    <row r="941">
      <c r="D941" s="38"/>
    </row>
    <row r="942">
      <c r="D942" s="38"/>
    </row>
    <row r="943">
      <c r="D943" s="38"/>
    </row>
    <row r="944">
      <c r="D944" s="38"/>
    </row>
    <row r="945">
      <c r="D945" s="38"/>
    </row>
    <row r="946">
      <c r="D946" s="38"/>
    </row>
    <row r="947">
      <c r="D947" s="38"/>
    </row>
    <row r="948">
      <c r="D948" s="38"/>
    </row>
    <row r="949">
      <c r="D949" s="38"/>
    </row>
    <row r="950">
      <c r="D950" s="38"/>
    </row>
    <row r="951">
      <c r="D951" s="38"/>
    </row>
    <row r="952">
      <c r="D952" s="38"/>
    </row>
    <row r="953">
      <c r="D953" s="38"/>
    </row>
    <row r="954">
      <c r="D954" s="38"/>
    </row>
    <row r="955">
      <c r="D955" s="38"/>
    </row>
    <row r="956">
      <c r="D956" s="38"/>
    </row>
    <row r="957">
      <c r="D957" s="38"/>
    </row>
    <row r="958">
      <c r="D958" s="38"/>
    </row>
    <row r="959">
      <c r="D959" s="38"/>
    </row>
    <row r="960">
      <c r="D960" s="38"/>
    </row>
    <row r="961">
      <c r="D961" s="38"/>
    </row>
    <row r="962">
      <c r="D962" s="38"/>
    </row>
    <row r="963">
      <c r="D963" s="38"/>
    </row>
    <row r="964">
      <c r="D964" s="38"/>
    </row>
    <row r="965">
      <c r="D965" s="38"/>
    </row>
    <row r="966">
      <c r="D966" s="38"/>
    </row>
    <row r="967">
      <c r="D967" s="38"/>
    </row>
    <row r="968">
      <c r="D968" s="38"/>
    </row>
    <row r="969">
      <c r="D969" s="38"/>
    </row>
    <row r="970">
      <c r="D970" s="38"/>
    </row>
    <row r="971">
      <c r="D971" s="38"/>
    </row>
    <row r="972">
      <c r="D972" s="38"/>
    </row>
    <row r="973">
      <c r="D973" s="38"/>
    </row>
    <row r="974">
      <c r="D974" s="38"/>
    </row>
    <row r="975">
      <c r="D975" s="38"/>
    </row>
    <row r="976">
      <c r="D976" s="38"/>
    </row>
    <row r="977">
      <c r="D977" s="38"/>
    </row>
    <row r="978">
      <c r="D978" s="38"/>
    </row>
    <row r="979">
      <c r="D979" s="38"/>
    </row>
    <row r="980">
      <c r="D980" s="38"/>
    </row>
    <row r="981">
      <c r="D981" s="38"/>
    </row>
    <row r="982">
      <c r="D982" s="38"/>
    </row>
    <row r="983">
      <c r="D983" s="38"/>
    </row>
    <row r="984">
      <c r="D984" s="38"/>
    </row>
    <row r="985">
      <c r="D985" s="38"/>
    </row>
    <row r="986">
      <c r="D986" s="38"/>
    </row>
    <row r="987">
      <c r="D987" s="38"/>
    </row>
    <row r="988">
      <c r="D988" s="38"/>
    </row>
    <row r="989">
      <c r="D989" s="38"/>
    </row>
    <row r="990">
      <c r="D990" s="38"/>
    </row>
    <row r="991">
      <c r="D991" s="38"/>
    </row>
    <row r="992">
      <c r="D992" s="38"/>
    </row>
    <row r="993">
      <c r="D993" s="38"/>
    </row>
    <row r="994">
      <c r="D994" s="38"/>
    </row>
    <row r="995">
      <c r="D995" s="38"/>
    </row>
    <row r="996">
      <c r="D996" s="38"/>
    </row>
    <row r="997">
      <c r="D997" s="38"/>
    </row>
    <row r="998">
      <c r="D998" s="38"/>
    </row>
    <row r="999">
      <c r="D999" s="38"/>
    </row>
    <row r="1000">
      <c r="D1000" s="38"/>
    </row>
    <row r="1001">
      <c r="D1001" s="38"/>
    </row>
    <row r="1002">
      <c r="D1002" s="38"/>
    </row>
    <row r="1003">
      <c r="D1003" s="38"/>
    </row>
    <row r="1004">
      <c r="D1004" s="38"/>
    </row>
    <row r="1005">
      <c r="D1005" s="38"/>
    </row>
    <row r="1006">
      <c r="D1006" s="38"/>
    </row>
  </sheetData>
  <dataValidations>
    <dataValidation type="list" allowBlank="1" showErrorMessage="1" sqref="D2:D1006">
      <formula1>Tarifas[Tratamiento]</formula1>
    </dataValidation>
    <dataValidation type="custom" allowBlank="1" showDropDown="1" sqref="A2:A18">
      <formula1>OR(NOT(ISERROR(DATEVALUE(A2))), AND(ISNUMBER(A2), LEFT(CELL("format", A2))="D"))</formula1>
    </dataValidation>
    <dataValidation type="custom" allowBlank="1" showDropDown="1" sqref="G2:G18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5.5"/>
    <col customWidth="1" min="4" max="5" width="19.75"/>
    <col customWidth="1" min="6" max="6" width="15.38"/>
  </cols>
  <sheetData>
    <row r="1">
      <c r="A1" s="1" t="s">
        <v>9</v>
      </c>
      <c r="B1" s="2" t="s">
        <v>24</v>
      </c>
      <c r="C1" s="2" t="s">
        <v>25</v>
      </c>
      <c r="D1" s="2" t="s">
        <v>26</v>
      </c>
      <c r="E1" s="2" t="s">
        <v>27</v>
      </c>
      <c r="F1" s="3" t="s">
        <v>20</v>
      </c>
    </row>
    <row r="2">
      <c r="A2" s="39">
        <v>1.0</v>
      </c>
      <c r="B2" s="21"/>
      <c r="C2" s="21">
        <v>5.526991803E9</v>
      </c>
      <c r="D2" s="21" t="s">
        <v>28</v>
      </c>
      <c r="E2" s="40">
        <v>45758.0</v>
      </c>
      <c r="F2" s="24" t="s">
        <v>29</v>
      </c>
    </row>
    <row r="3">
      <c r="A3" s="41">
        <v>2.0</v>
      </c>
      <c r="B3" s="42" t="s">
        <v>30</v>
      </c>
      <c r="E3" s="43"/>
    </row>
    <row r="4">
      <c r="E4" s="40"/>
    </row>
    <row r="5">
      <c r="E5" s="43"/>
    </row>
    <row r="6">
      <c r="E6" s="40"/>
    </row>
    <row r="7">
      <c r="E7" s="43"/>
    </row>
    <row r="8">
      <c r="E8" s="40"/>
    </row>
    <row r="9">
      <c r="E9" s="43"/>
    </row>
    <row r="10">
      <c r="E10" s="40"/>
    </row>
    <row r="11">
      <c r="E11" s="44"/>
    </row>
    <row r="12">
      <c r="A12" s="45"/>
      <c r="B12" s="46"/>
      <c r="C12" s="46"/>
      <c r="D12" s="46"/>
      <c r="E12" s="47"/>
      <c r="F12" s="48"/>
    </row>
    <row r="13">
      <c r="A13" s="49"/>
      <c r="B13" s="50"/>
      <c r="C13" s="51"/>
      <c r="D13" s="51"/>
      <c r="E13" s="52"/>
      <c r="F13" s="53"/>
    </row>
    <row r="14">
      <c r="A14" s="45"/>
      <c r="B14" s="46"/>
      <c r="C14" s="46"/>
      <c r="D14" s="46"/>
      <c r="E14" s="47"/>
      <c r="F14" s="48"/>
    </row>
    <row r="15">
      <c r="A15" s="54"/>
      <c r="B15" s="51"/>
      <c r="C15" s="51"/>
      <c r="D15" s="51"/>
      <c r="E15" s="55"/>
      <c r="F15" s="53"/>
    </row>
    <row r="16">
      <c r="A16" s="56"/>
      <c r="B16" s="57"/>
      <c r="C16" s="57"/>
      <c r="D16" s="57"/>
      <c r="E16" s="58"/>
      <c r="F16" s="48"/>
    </row>
    <row r="17">
      <c r="A17" s="59"/>
      <c r="B17" s="60"/>
      <c r="C17" s="61"/>
      <c r="D17" s="61"/>
      <c r="E17" s="62"/>
      <c r="F17" s="63"/>
    </row>
  </sheetData>
  <dataValidations>
    <dataValidation type="custom" allowBlank="1" showDropDown="1" sqref="E2:E17">
      <formula1>OR(NOT(ISERROR(DATEVALUE(E2))), AND(ISNUMBER(E2), LEFT(CELL("format", E2))="D"))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5"/>
    <col customWidth="1" min="2" max="2" width="22.88"/>
    <col customWidth="1" min="3" max="3" width="19.88"/>
    <col customWidth="1" min="4" max="4" width="24.88"/>
    <col customWidth="1" min="5" max="5" width="28.25"/>
    <col customWidth="1" min="6" max="6" width="27.75"/>
    <col customWidth="1" min="7" max="7" width="22.88"/>
    <col customWidth="1" min="8" max="8" width="18.88"/>
    <col customWidth="1" min="9" max="9" width="24.25"/>
    <col customWidth="1" min="10" max="10" width="25.75"/>
  </cols>
  <sheetData>
    <row r="1">
      <c r="A1" s="1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3" t="s">
        <v>40</v>
      </c>
    </row>
    <row r="2">
      <c r="A2" s="39" t="s">
        <v>41</v>
      </c>
      <c r="B2" s="21">
        <v>90.0</v>
      </c>
      <c r="C2" s="6">
        <f>'Costos por Tiempo'!E$4</f>
        <v>2.759722222</v>
      </c>
      <c r="D2" s="6">
        <f t="shared" ref="D2:D9" si="1">B2*C2</f>
        <v>248.375</v>
      </c>
      <c r="E2" s="64">
        <f>IFERROR('CV - Resina Posterior'!E23,0)</f>
        <v>407.377</v>
      </c>
      <c r="F2" s="6">
        <f t="shared" ref="F2:F9" si="2">D2+E2</f>
        <v>655.752</v>
      </c>
      <c r="G2" s="65">
        <v>0.4</v>
      </c>
      <c r="H2" s="6">
        <f t="shared" ref="H2:H9" si="3">F2*G2</f>
        <v>262.3008</v>
      </c>
      <c r="I2" s="6">
        <f t="shared" ref="I2:I9" si="4">F2+H2</f>
        <v>918.0528</v>
      </c>
      <c r="J2" s="66">
        <f t="shared" ref="J2:J9" si="5">MROUND(I2,50)</f>
        <v>900</v>
      </c>
    </row>
    <row r="3">
      <c r="A3" s="41" t="s">
        <v>42</v>
      </c>
      <c r="B3" s="42">
        <v>60.0</v>
      </c>
      <c r="C3" s="10">
        <f>'Costos por Tiempo'!E$4</f>
        <v>2.759722222</v>
      </c>
      <c r="D3" s="10">
        <f t="shared" si="1"/>
        <v>165.5833333</v>
      </c>
      <c r="E3" s="67">
        <f>IFERROR('CV - Limpieza Dental'!E14,0)</f>
        <v>33.17983333</v>
      </c>
      <c r="F3" s="10">
        <f t="shared" si="2"/>
        <v>198.7631667</v>
      </c>
      <c r="G3" s="68">
        <v>0.4</v>
      </c>
      <c r="H3" s="10">
        <f t="shared" si="3"/>
        <v>79.50526667</v>
      </c>
      <c r="I3" s="10">
        <f t="shared" si="4"/>
        <v>278.2684333</v>
      </c>
      <c r="J3" s="69">
        <f t="shared" si="5"/>
        <v>300</v>
      </c>
    </row>
    <row r="4">
      <c r="A4" s="39" t="s">
        <v>43</v>
      </c>
      <c r="B4" s="21">
        <v>90.0</v>
      </c>
      <c r="C4" s="6">
        <f>'Costos por Tiempo'!E$4</f>
        <v>2.759722222</v>
      </c>
      <c r="D4" s="6">
        <f t="shared" si="1"/>
        <v>248.375</v>
      </c>
      <c r="E4" s="64">
        <f>IFERROR('CV - Extraccion'!E13,0)</f>
        <v>40.98</v>
      </c>
      <c r="F4" s="6">
        <f t="shared" si="2"/>
        <v>289.355</v>
      </c>
      <c r="G4" s="65">
        <v>0.4</v>
      </c>
      <c r="H4" s="6">
        <f t="shared" si="3"/>
        <v>115.742</v>
      </c>
      <c r="I4" s="6">
        <f t="shared" si="4"/>
        <v>405.097</v>
      </c>
      <c r="J4" s="66">
        <f t="shared" si="5"/>
        <v>400</v>
      </c>
    </row>
    <row r="5">
      <c r="A5" s="41" t="s">
        <v>44</v>
      </c>
      <c r="B5" s="42">
        <v>10.0</v>
      </c>
      <c r="C5" s="10">
        <f>'Costos por Tiempo'!E$4</f>
        <v>2.759722222</v>
      </c>
      <c r="D5" s="10">
        <f t="shared" si="1"/>
        <v>27.59722222</v>
      </c>
      <c r="E5" s="67">
        <f>IFERROR('CV - Radiografia'!E4,0)</f>
        <v>30</v>
      </c>
      <c r="F5" s="10">
        <f t="shared" si="2"/>
        <v>57.59722222</v>
      </c>
      <c r="G5" s="68">
        <v>0.4</v>
      </c>
      <c r="H5" s="10">
        <f t="shared" si="3"/>
        <v>23.03888889</v>
      </c>
      <c r="I5" s="10">
        <f t="shared" si="4"/>
        <v>80.63611111</v>
      </c>
      <c r="J5" s="69">
        <f t="shared" si="5"/>
        <v>100</v>
      </c>
    </row>
    <row r="6">
      <c r="A6" s="39" t="s">
        <v>45</v>
      </c>
      <c r="B6" s="21">
        <v>30.0</v>
      </c>
      <c r="C6" s="6">
        <f>'Costos por Tiempo'!E$4</f>
        <v>2.759722222</v>
      </c>
      <c r="D6" s="6">
        <f t="shared" si="1"/>
        <v>82.79166667</v>
      </c>
      <c r="E6" s="64">
        <f>IFERROR('CV - Valoracion'!E8,0)</f>
        <v>5.82</v>
      </c>
      <c r="F6" s="6">
        <f t="shared" si="2"/>
        <v>88.61166667</v>
      </c>
      <c r="G6" s="65">
        <v>0.4</v>
      </c>
      <c r="H6" s="6">
        <f t="shared" si="3"/>
        <v>35.44466667</v>
      </c>
      <c r="I6" s="6">
        <f t="shared" si="4"/>
        <v>124.0563333</v>
      </c>
      <c r="J6" s="66">
        <f t="shared" si="5"/>
        <v>100</v>
      </c>
    </row>
    <row r="7">
      <c r="A7" s="41" t="s">
        <v>22</v>
      </c>
      <c r="B7" s="42">
        <v>90.0</v>
      </c>
      <c r="C7" s="10">
        <f>'Costos por Tiempo'!E$4</f>
        <v>2.759722222</v>
      </c>
      <c r="D7" s="10">
        <f t="shared" si="1"/>
        <v>248.375</v>
      </c>
      <c r="E7" s="67">
        <f>IFERROR('CV - Carillas'!E32,0)</f>
        <v>736.553</v>
      </c>
      <c r="F7" s="10">
        <f t="shared" si="2"/>
        <v>984.928</v>
      </c>
      <c r="G7" s="68">
        <v>0.4</v>
      </c>
      <c r="H7" s="10">
        <f t="shared" si="3"/>
        <v>393.9712</v>
      </c>
      <c r="I7" s="10">
        <f t="shared" si="4"/>
        <v>1378.8992</v>
      </c>
      <c r="J7" s="69">
        <f t="shared" si="5"/>
        <v>1400</v>
      </c>
    </row>
    <row r="8">
      <c r="A8" s="39" t="s">
        <v>46</v>
      </c>
      <c r="B8" s="21">
        <v>180.0</v>
      </c>
      <c r="C8" s="6">
        <f>'Costos por Tiempo'!E$4</f>
        <v>2.759722222</v>
      </c>
      <c r="D8" s="6">
        <f t="shared" si="1"/>
        <v>496.75</v>
      </c>
      <c r="E8" s="64">
        <f>IFERROR('CV - Endodoncia'!E25,0)</f>
        <v>490.054</v>
      </c>
      <c r="F8" s="6">
        <f t="shared" si="2"/>
        <v>986.804</v>
      </c>
      <c r="G8" s="65">
        <v>0.4</v>
      </c>
      <c r="H8" s="6">
        <f t="shared" si="3"/>
        <v>394.7216</v>
      </c>
      <c r="I8" s="6">
        <f t="shared" si="4"/>
        <v>1381.5256</v>
      </c>
      <c r="J8" s="66">
        <f t="shared" si="5"/>
        <v>1400</v>
      </c>
    </row>
    <row r="9">
      <c r="A9" s="70" t="s">
        <v>47</v>
      </c>
      <c r="B9" s="71">
        <v>90.0</v>
      </c>
      <c r="C9" s="72">
        <f>'Costos por Tiempo'!E$4</f>
        <v>2.759722222</v>
      </c>
      <c r="D9" s="72">
        <f t="shared" si="1"/>
        <v>248.375</v>
      </c>
      <c r="E9" s="73">
        <f>IFERROR('CV - Resina Anterior'!E24,0)</f>
        <v>405.422</v>
      </c>
      <c r="F9" s="72">
        <f t="shared" si="2"/>
        <v>653.797</v>
      </c>
      <c r="G9" s="74">
        <v>1.3</v>
      </c>
      <c r="H9" s="72">
        <f t="shared" si="3"/>
        <v>849.9361</v>
      </c>
      <c r="I9" s="72">
        <f t="shared" si="4"/>
        <v>1503.7331</v>
      </c>
      <c r="J9" s="75">
        <f t="shared" si="5"/>
        <v>1500</v>
      </c>
    </row>
  </sheetData>
  <dataValidations>
    <dataValidation type="custom" allowBlank="1" showDropDown="1" sqref="G2:G9 J2:J9">
      <formula1>AND(ISNUMBER(G2),(NOT(OR(NOT(ISERROR(DATEVALUE(G2))), AND(ISNUMBER(G2), LEFT(CELL("format", G2))="D")))))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</cols>
  <sheetData>
    <row r="1">
      <c r="A1" s="1" t="s">
        <v>48</v>
      </c>
      <c r="B1" s="3" t="s">
        <v>49</v>
      </c>
    </row>
    <row r="2">
      <c r="A2" s="39" t="s">
        <v>50</v>
      </c>
      <c r="B2" s="76">
        <f>'Costos Fijos'!C10</f>
        <v>18545.33333</v>
      </c>
    </row>
    <row r="3">
      <c r="A3" s="41" t="s">
        <v>51</v>
      </c>
      <c r="B3" s="77">
        <v>0.35</v>
      </c>
    </row>
    <row r="4">
      <c r="A4" s="39" t="s">
        <v>52</v>
      </c>
      <c r="B4" s="78">
        <f>1-B3</f>
        <v>0.65</v>
      </c>
    </row>
    <row r="5">
      <c r="A5" s="79" t="s">
        <v>53</v>
      </c>
      <c r="B5" s="80">
        <f>B2/B4</f>
        <v>28531.28205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18.63"/>
    <col customWidth="1" min="3" max="3" width="22.88"/>
    <col customWidth="1" min="4" max="5" width="24.38"/>
    <col customWidth="1" min="6" max="6" width="19.75"/>
  </cols>
  <sheetData>
    <row r="1">
      <c r="A1" s="1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3" t="s">
        <v>59</v>
      </c>
    </row>
    <row r="2">
      <c r="A2" s="39" t="s">
        <v>60</v>
      </c>
      <c r="B2" s="21" t="s">
        <v>61</v>
      </c>
      <c r="C2" s="21" t="s">
        <v>62</v>
      </c>
      <c r="D2" s="21">
        <v>126.0</v>
      </c>
      <c r="E2" s="21">
        <v>1.0</v>
      </c>
      <c r="F2" s="81">
        <f t="shared" ref="F2:F56" si="1">D2/E2</f>
        <v>126</v>
      </c>
    </row>
    <row r="3">
      <c r="A3" s="41" t="s">
        <v>63</v>
      </c>
      <c r="B3" s="42" t="s">
        <v>61</v>
      </c>
      <c r="C3" s="42" t="s">
        <v>64</v>
      </c>
      <c r="D3" s="42">
        <v>2489.0</v>
      </c>
      <c r="E3" s="42">
        <v>1.0</v>
      </c>
      <c r="F3" s="82">
        <f t="shared" si="1"/>
        <v>2489</v>
      </c>
    </row>
    <row r="4">
      <c r="A4" s="39" t="s">
        <v>65</v>
      </c>
      <c r="B4" s="21" t="s">
        <v>66</v>
      </c>
      <c r="C4" s="21" t="s">
        <v>67</v>
      </c>
      <c r="D4" s="21">
        <v>162.0</v>
      </c>
      <c r="E4" s="21">
        <v>100.0</v>
      </c>
      <c r="F4" s="81">
        <f t="shared" si="1"/>
        <v>1.62</v>
      </c>
    </row>
    <row r="5">
      <c r="A5" s="41" t="s">
        <v>68</v>
      </c>
      <c r="B5" s="42" t="s">
        <v>69</v>
      </c>
      <c r="C5" s="42" t="s">
        <v>70</v>
      </c>
      <c r="D5" s="42">
        <v>16.25</v>
      </c>
      <c r="E5" s="42">
        <v>1.0</v>
      </c>
      <c r="F5" s="82">
        <f t="shared" si="1"/>
        <v>16.25</v>
      </c>
    </row>
    <row r="6">
      <c r="A6" s="39" t="s">
        <v>71</v>
      </c>
      <c r="B6" s="21" t="s">
        <v>72</v>
      </c>
      <c r="C6" s="21" t="s">
        <v>73</v>
      </c>
      <c r="D6" s="21">
        <v>86.0</v>
      </c>
      <c r="E6" s="21">
        <v>1.0</v>
      </c>
      <c r="F6" s="81">
        <f t="shared" si="1"/>
        <v>86</v>
      </c>
    </row>
    <row r="7">
      <c r="A7" s="41" t="s">
        <v>74</v>
      </c>
      <c r="B7" s="42" t="s">
        <v>75</v>
      </c>
      <c r="C7" s="42" t="s">
        <v>76</v>
      </c>
      <c r="D7" s="42">
        <v>11.22</v>
      </c>
      <c r="E7" s="42">
        <v>50.0</v>
      </c>
      <c r="F7" s="82">
        <f t="shared" si="1"/>
        <v>0.2244</v>
      </c>
    </row>
    <row r="8">
      <c r="A8" s="39" t="s">
        <v>77</v>
      </c>
      <c r="B8" s="21" t="s">
        <v>66</v>
      </c>
      <c r="C8" s="21" t="s">
        <v>78</v>
      </c>
      <c r="D8" s="21">
        <v>80.0</v>
      </c>
      <c r="E8" s="21">
        <v>10.0</v>
      </c>
      <c r="F8" s="81">
        <f t="shared" si="1"/>
        <v>8</v>
      </c>
    </row>
    <row r="9">
      <c r="A9" s="41" t="s">
        <v>79</v>
      </c>
      <c r="B9" s="42" t="s">
        <v>61</v>
      </c>
      <c r="C9" s="42" t="s">
        <v>80</v>
      </c>
      <c r="D9" s="42">
        <v>26.0</v>
      </c>
      <c r="E9" s="42">
        <v>50.0</v>
      </c>
      <c r="F9" s="82">
        <f t="shared" si="1"/>
        <v>0.52</v>
      </c>
    </row>
    <row r="10">
      <c r="A10" s="39" t="s">
        <v>81</v>
      </c>
      <c r="B10" s="21" t="s">
        <v>61</v>
      </c>
      <c r="C10" s="21" t="s">
        <v>67</v>
      </c>
      <c r="D10" s="21">
        <v>151.0</v>
      </c>
      <c r="E10" s="21">
        <v>48.0</v>
      </c>
      <c r="F10" s="81">
        <f t="shared" si="1"/>
        <v>3.145833333</v>
      </c>
    </row>
    <row r="11">
      <c r="A11" s="41" t="s">
        <v>82</v>
      </c>
      <c r="B11" s="42" t="s">
        <v>83</v>
      </c>
      <c r="C11" s="42" t="s">
        <v>67</v>
      </c>
      <c r="D11" s="42">
        <v>2.5</v>
      </c>
      <c r="E11" s="42">
        <v>1.0</v>
      </c>
      <c r="F11" s="82">
        <f t="shared" si="1"/>
        <v>2.5</v>
      </c>
    </row>
    <row r="12">
      <c r="A12" s="39" t="s">
        <v>84</v>
      </c>
      <c r="B12" s="21" t="s">
        <v>75</v>
      </c>
      <c r="C12" s="21" t="s">
        <v>85</v>
      </c>
      <c r="D12" s="21">
        <v>46.0</v>
      </c>
      <c r="E12" s="21">
        <v>50.0</v>
      </c>
      <c r="F12" s="81">
        <f t="shared" si="1"/>
        <v>0.92</v>
      </c>
    </row>
    <row r="13">
      <c r="A13" s="41" t="s">
        <v>86</v>
      </c>
      <c r="B13" s="42" t="s">
        <v>61</v>
      </c>
      <c r="C13" s="42" t="s">
        <v>87</v>
      </c>
      <c r="D13" s="42">
        <v>526.0</v>
      </c>
      <c r="E13" s="42">
        <v>1.0</v>
      </c>
      <c r="F13" s="82">
        <f t="shared" si="1"/>
        <v>526</v>
      </c>
    </row>
    <row r="14">
      <c r="A14" s="39" t="s">
        <v>88</v>
      </c>
      <c r="B14" s="21" t="s">
        <v>61</v>
      </c>
      <c r="C14" s="21" t="s">
        <v>62</v>
      </c>
      <c r="D14" s="21">
        <v>526.0</v>
      </c>
      <c r="E14" s="21">
        <v>1.0</v>
      </c>
      <c r="F14" s="81">
        <f t="shared" si="1"/>
        <v>526</v>
      </c>
    </row>
    <row r="15">
      <c r="A15" s="41" t="s">
        <v>89</v>
      </c>
      <c r="B15" s="42" t="s">
        <v>90</v>
      </c>
      <c r="C15" s="42" t="s">
        <v>91</v>
      </c>
      <c r="D15" s="42">
        <v>2.31</v>
      </c>
      <c r="E15" s="42">
        <v>1.0</v>
      </c>
      <c r="F15" s="82">
        <f t="shared" si="1"/>
        <v>2.31</v>
      </c>
    </row>
    <row r="16">
      <c r="A16" s="39" t="s">
        <v>92</v>
      </c>
      <c r="B16" s="21" t="s">
        <v>72</v>
      </c>
      <c r="C16" s="21" t="s">
        <v>93</v>
      </c>
      <c r="D16" s="21">
        <v>6.0</v>
      </c>
      <c r="E16" s="21">
        <v>1.0</v>
      </c>
      <c r="F16" s="81">
        <f t="shared" si="1"/>
        <v>6</v>
      </c>
    </row>
    <row r="17">
      <c r="A17" s="41" t="s">
        <v>94</v>
      </c>
      <c r="B17" s="42" t="s">
        <v>46</v>
      </c>
      <c r="C17" s="42" t="s">
        <v>87</v>
      </c>
      <c r="D17" s="42">
        <v>60.0</v>
      </c>
      <c r="E17" s="42">
        <v>1.0</v>
      </c>
      <c r="F17" s="82">
        <f t="shared" si="1"/>
        <v>60</v>
      </c>
    </row>
    <row r="18">
      <c r="A18" s="39" t="s">
        <v>95</v>
      </c>
      <c r="B18" s="21" t="s">
        <v>75</v>
      </c>
      <c r="C18" s="21" t="s">
        <v>67</v>
      </c>
      <c r="D18" s="21">
        <v>45.0</v>
      </c>
      <c r="E18" s="21">
        <v>50.0</v>
      </c>
      <c r="F18" s="81">
        <f t="shared" si="1"/>
        <v>0.9</v>
      </c>
    </row>
    <row r="19">
      <c r="A19" s="41" t="s">
        <v>96</v>
      </c>
      <c r="B19" s="42" t="s">
        <v>61</v>
      </c>
      <c r="C19" s="42" t="s">
        <v>80</v>
      </c>
      <c r="D19" s="42">
        <v>135.0</v>
      </c>
      <c r="E19" s="42">
        <v>100.0</v>
      </c>
      <c r="F19" s="82">
        <f t="shared" si="1"/>
        <v>1.35</v>
      </c>
    </row>
    <row r="20">
      <c r="A20" s="39" t="s">
        <v>97</v>
      </c>
      <c r="B20" s="21" t="s">
        <v>61</v>
      </c>
      <c r="C20" s="21" t="s">
        <v>67</v>
      </c>
      <c r="D20" s="21">
        <v>360.0</v>
      </c>
      <c r="E20" s="21">
        <v>36.0</v>
      </c>
      <c r="F20" s="81">
        <f t="shared" si="1"/>
        <v>10</v>
      </c>
    </row>
    <row r="21">
      <c r="A21" s="41" t="s">
        <v>98</v>
      </c>
      <c r="B21" s="42" t="s">
        <v>90</v>
      </c>
      <c r="C21" s="42" t="s">
        <v>70</v>
      </c>
      <c r="D21" s="42">
        <v>305.0</v>
      </c>
      <c r="E21" s="42">
        <v>1.0</v>
      </c>
      <c r="F21" s="82">
        <f t="shared" si="1"/>
        <v>305</v>
      </c>
    </row>
    <row r="22">
      <c r="A22" s="39" t="s">
        <v>99</v>
      </c>
      <c r="B22" s="21" t="s">
        <v>46</v>
      </c>
      <c r="C22" s="21" t="s">
        <v>91</v>
      </c>
      <c r="D22" s="21">
        <v>20.0</v>
      </c>
      <c r="E22" s="21">
        <v>1.0</v>
      </c>
      <c r="F22" s="81">
        <f t="shared" si="1"/>
        <v>20</v>
      </c>
    </row>
    <row r="23">
      <c r="A23" s="41" t="s">
        <v>100</v>
      </c>
      <c r="B23" s="42" t="s">
        <v>75</v>
      </c>
      <c r="C23" s="42" t="s">
        <v>67</v>
      </c>
      <c r="D23" s="42">
        <v>69.0</v>
      </c>
      <c r="E23" s="42">
        <v>100.0</v>
      </c>
      <c r="F23" s="82">
        <f t="shared" si="1"/>
        <v>0.69</v>
      </c>
    </row>
    <row r="24">
      <c r="A24" s="39" t="s">
        <v>101</v>
      </c>
      <c r="B24" s="21" t="s">
        <v>83</v>
      </c>
      <c r="C24" s="21" t="s">
        <v>91</v>
      </c>
      <c r="D24" s="21">
        <v>8.0</v>
      </c>
      <c r="E24" s="21">
        <v>1.0</v>
      </c>
      <c r="F24" s="81">
        <f t="shared" si="1"/>
        <v>8</v>
      </c>
    </row>
    <row r="25">
      <c r="A25" s="41" t="s">
        <v>102</v>
      </c>
      <c r="B25" s="42" t="s">
        <v>83</v>
      </c>
      <c r="C25" s="42" t="s">
        <v>91</v>
      </c>
      <c r="D25" s="42">
        <v>20.0</v>
      </c>
      <c r="E25" s="42">
        <v>1.0</v>
      </c>
      <c r="F25" s="82">
        <f t="shared" si="1"/>
        <v>20</v>
      </c>
    </row>
    <row r="26">
      <c r="A26" s="39" t="s">
        <v>103</v>
      </c>
      <c r="B26" s="21" t="s">
        <v>83</v>
      </c>
      <c r="C26" s="21" t="s">
        <v>91</v>
      </c>
      <c r="D26" s="21">
        <v>20.0</v>
      </c>
      <c r="E26" s="21">
        <v>1.0</v>
      </c>
      <c r="F26" s="81">
        <f t="shared" si="1"/>
        <v>20</v>
      </c>
    </row>
    <row r="27">
      <c r="A27" s="41" t="s">
        <v>104</v>
      </c>
      <c r="B27" s="42" t="s">
        <v>75</v>
      </c>
      <c r="C27" s="42" t="s">
        <v>85</v>
      </c>
      <c r="D27" s="42">
        <v>32.0</v>
      </c>
      <c r="E27" s="42">
        <v>200.0</v>
      </c>
      <c r="F27" s="82">
        <f t="shared" si="1"/>
        <v>0.16</v>
      </c>
    </row>
    <row r="28">
      <c r="A28" s="39" t="s">
        <v>105</v>
      </c>
      <c r="B28" s="21" t="s">
        <v>106</v>
      </c>
      <c r="C28" s="21" t="s">
        <v>107</v>
      </c>
      <c r="D28" s="21">
        <v>75.0</v>
      </c>
      <c r="E28" s="21">
        <v>1.0</v>
      </c>
      <c r="F28" s="81">
        <f t="shared" si="1"/>
        <v>75</v>
      </c>
    </row>
    <row r="29">
      <c r="A29" s="41" t="s">
        <v>108</v>
      </c>
      <c r="B29" s="42" t="s">
        <v>75</v>
      </c>
      <c r="C29" s="42" t="s">
        <v>67</v>
      </c>
      <c r="D29" s="42">
        <v>95.0</v>
      </c>
      <c r="E29" s="42">
        <v>50.0</v>
      </c>
      <c r="F29" s="82">
        <f t="shared" si="1"/>
        <v>1.9</v>
      </c>
    </row>
    <row r="30">
      <c r="A30" s="39" t="s">
        <v>109</v>
      </c>
      <c r="B30" s="21" t="s">
        <v>46</v>
      </c>
      <c r="C30" s="21" t="s">
        <v>110</v>
      </c>
      <c r="D30" s="21">
        <v>130.0</v>
      </c>
      <c r="E30" s="21">
        <v>1.0</v>
      </c>
      <c r="F30" s="81">
        <f t="shared" si="1"/>
        <v>130</v>
      </c>
    </row>
    <row r="31">
      <c r="A31" s="41" t="s">
        <v>111</v>
      </c>
      <c r="B31" s="42" t="s">
        <v>61</v>
      </c>
      <c r="C31" s="42" t="s">
        <v>110</v>
      </c>
      <c r="D31" s="42">
        <v>260.0</v>
      </c>
      <c r="E31" s="42">
        <v>1.0</v>
      </c>
      <c r="F31" s="82">
        <f t="shared" si="1"/>
        <v>260</v>
      </c>
    </row>
    <row r="32">
      <c r="A32" s="39" t="s">
        <v>112</v>
      </c>
      <c r="B32" s="21" t="s">
        <v>69</v>
      </c>
      <c r="C32" s="21" t="s">
        <v>113</v>
      </c>
      <c r="D32" s="21">
        <v>26.0</v>
      </c>
      <c r="E32" s="21">
        <v>1.0</v>
      </c>
      <c r="F32" s="81">
        <f t="shared" si="1"/>
        <v>26</v>
      </c>
    </row>
    <row r="33">
      <c r="A33" s="41" t="s">
        <v>114</v>
      </c>
      <c r="B33" s="42" t="s">
        <v>75</v>
      </c>
      <c r="C33" s="42" t="s">
        <v>115</v>
      </c>
      <c r="D33" s="42">
        <v>15.0</v>
      </c>
      <c r="E33" s="42">
        <v>1.0</v>
      </c>
      <c r="F33" s="82">
        <f t="shared" si="1"/>
        <v>15</v>
      </c>
    </row>
    <row r="34">
      <c r="A34" s="39" t="s">
        <v>116</v>
      </c>
      <c r="B34" s="21" t="s">
        <v>46</v>
      </c>
      <c r="C34" s="21" t="s">
        <v>117</v>
      </c>
      <c r="D34" s="21">
        <v>95.0</v>
      </c>
      <c r="E34" s="21">
        <v>1.0</v>
      </c>
      <c r="F34" s="81">
        <f t="shared" si="1"/>
        <v>95</v>
      </c>
    </row>
    <row r="35">
      <c r="A35" s="41" t="s">
        <v>118</v>
      </c>
      <c r="B35" s="42" t="s">
        <v>46</v>
      </c>
      <c r="C35" s="42" t="s">
        <v>117</v>
      </c>
      <c r="D35" s="42">
        <v>95.0</v>
      </c>
      <c r="E35" s="42">
        <v>1.0</v>
      </c>
      <c r="F35" s="82">
        <f t="shared" si="1"/>
        <v>95</v>
      </c>
    </row>
    <row r="36">
      <c r="A36" s="39" t="s">
        <v>119</v>
      </c>
      <c r="B36" s="21" t="s">
        <v>120</v>
      </c>
      <c r="C36" s="21" t="s">
        <v>121</v>
      </c>
      <c r="D36" s="21">
        <v>200.0</v>
      </c>
      <c r="E36" s="21">
        <v>1.0</v>
      </c>
      <c r="F36" s="81">
        <f t="shared" si="1"/>
        <v>200</v>
      </c>
    </row>
    <row r="37">
      <c r="A37" s="41" t="s">
        <v>122</v>
      </c>
      <c r="B37" s="42" t="s">
        <v>123</v>
      </c>
      <c r="C37" s="42" t="s">
        <v>70</v>
      </c>
      <c r="D37" s="42">
        <v>37.0</v>
      </c>
      <c r="E37" s="42">
        <v>1.0</v>
      </c>
      <c r="F37" s="82">
        <f t="shared" si="1"/>
        <v>37</v>
      </c>
    </row>
    <row r="38">
      <c r="A38" s="39" t="s">
        <v>124</v>
      </c>
      <c r="B38" s="21" t="s">
        <v>75</v>
      </c>
      <c r="C38" s="21" t="s">
        <v>110</v>
      </c>
      <c r="D38" s="21">
        <v>45.0</v>
      </c>
      <c r="E38" s="21">
        <v>100.0</v>
      </c>
      <c r="F38" s="81">
        <f t="shared" si="1"/>
        <v>0.45</v>
      </c>
    </row>
    <row r="39">
      <c r="A39" s="41" t="s">
        <v>125</v>
      </c>
      <c r="B39" s="42" t="s">
        <v>61</v>
      </c>
      <c r="C39" s="42" t="s">
        <v>126</v>
      </c>
      <c r="D39" s="42">
        <v>631.0</v>
      </c>
      <c r="E39" s="42">
        <v>1.0</v>
      </c>
      <c r="F39" s="82">
        <f t="shared" si="1"/>
        <v>631</v>
      </c>
    </row>
    <row r="40">
      <c r="A40" s="39" t="s">
        <v>127</v>
      </c>
      <c r="B40" s="21" t="s">
        <v>61</v>
      </c>
      <c r="C40" s="21" t="s">
        <v>87</v>
      </c>
      <c r="D40" s="21">
        <v>205.0</v>
      </c>
      <c r="E40" s="21">
        <v>1.0</v>
      </c>
      <c r="F40" s="81">
        <f t="shared" si="1"/>
        <v>205</v>
      </c>
    </row>
    <row r="41">
      <c r="A41" s="41" t="s">
        <v>128</v>
      </c>
      <c r="B41" s="42" t="s">
        <v>90</v>
      </c>
      <c r="C41" s="42" t="s">
        <v>110</v>
      </c>
      <c r="D41" s="42">
        <v>70.0</v>
      </c>
      <c r="E41" s="42">
        <v>1.0</v>
      </c>
      <c r="F41" s="82">
        <f t="shared" si="1"/>
        <v>70</v>
      </c>
    </row>
    <row r="42">
      <c r="A42" s="39" t="s">
        <v>129</v>
      </c>
      <c r="B42" s="21" t="s">
        <v>120</v>
      </c>
      <c r="C42" s="21" t="s">
        <v>91</v>
      </c>
      <c r="D42" s="21">
        <v>10.0</v>
      </c>
      <c r="E42" s="21">
        <v>1.0</v>
      </c>
      <c r="F42" s="81">
        <f t="shared" si="1"/>
        <v>10</v>
      </c>
    </row>
    <row r="43">
      <c r="A43" s="41" t="s">
        <v>130</v>
      </c>
      <c r="B43" s="42" t="s">
        <v>61</v>
      </c>
      <c r="C43" s="42" t="s">
        <v>110</v>
      </c>
      <c r="D43" s="42">
        <v>135.0</v>
      </c>
      <c r="E43" s="42">
        <v>1.0</v>
      </c>
      <c r="F43" s="82">
        <f t="shared" si="1"/>
        <v>135</v>
      </c>
    </row>
    <row r="44">
      <c r="A44" s="39" t="s">
        <v>131</v>
      </c>
      <c r="B44" s="21" t="s">
        <v>46</v>
      </c>
      <c r="C44" s="21" t="s">
        <v>117</v>
      </c>
      <c r="D44" s="21">
        <v>150.0</v>
      </c>
      <c r="E44" s="21">
        <v>1.0</v>
      </c>
      <c r="F44" s="81">
        <f t="shared" si="1"/>
        <v>150</v>
      </c>
    </row>
    <row r="45">
      <c r="A45" s="41" t="s">
        <v>132</v>
      </c>
      <c r="B45" s="42" t="s">
        <v>46</v>
      </c>
      <c r="C45" s="42" t="s">
        <v>117</v>
      </c>
      <c r="D45" s="42">
        <v>76.0</v>
      </c>
      <c r="E45" s="42">
        <v>1.0</v>
      </c>
      <c r="F45" s="82">
        <f t="shared" si="1"/>
        <v>76</v>
      </c>
    </row>
    <row r="46">
      <c r="A46" s="39" t="s">
        <v>133</v>
      </c>
      <c r="B46" s="21" t="s">
        <v>61</v>
      </c>
      <c r="C46" s="21" t="s">
        <v>87</v>
      </c>
      <c r="D46" s="21">
        <v>575.0</v>
      </c>
      <c r="E46" s="21">
        <v>1.0</v>
      </c>
      <c r="F46" s="81">
        <f t="shared" si="1"/>
        <v>575</v>
      </c>
    </row>
    <row r="47">
      <c r="A47" s="41" t="s">
        <v>134</v>
      </c>
      <c r="B47" s="42" t="s">
        <v>61</v>
      </c>
      <c r="C47" s="42" t="s">
        <v>87</v>
      </c>
      <c r="D47" s="42">
        <v>1320.0</v>
      </c>
      <c r="E47" s="42">
        <v>1.0</v>
      </c>
      <c r="F47" s="82">
        <f t="shared" si="1"/>
        <v>1320</v>
      </c>
    </row>
    <row r="48">
      <c r="A48" s="39" t="s">
        <v>135</v>
      </c>
      <c r="B48" s="21" t="s">
        <v>61</v>
      </c>
      <c r="C48" s="21" t="s">
        <v>87</v>
      </c>
      <c r="D48" s="21">
        <v>1903.0</v>
      </c>
      <c r="E48" s="21">
        <v>1.0</v>
      </c>
      <c r="F48" s="81">
        <f t="shared" si="1"/>
        <v>1903</v>
      </c>
    </row>
    <row r="49">
      <c r="A49" s="41" t="s">
        <v>136</v>
      </c>
      <c r="B49" s="42" t="s">
        <v>61</v>
      </c>
      <c r="C49" s="42" t="s">
        <v>62</v>
      </c>
      <c r="D49" s="42">
        <v>900.0</v>
      </c>
      <c r="E49" s="42">
        <v>1.0</v>
      </c>
      <c r="F49" s="82">
        <f t="shared" si="1"/>
        <v>900</v>
      </c>
    </row>
    <row r="50">
      <c r="A50" s="39" t="s">
        <v>137</v>
      </c>
      <c r="B50" s="21" t="s">
        <v>61</v>
      </c>
      <c r="C50" s="21" t="s">
        <v>138</v>
      </c>
      <c r="D50" s="21">
        <v>270.0</v>
      </c>
      <c r="E50" s="21">
        <v>1.0</v>
      </c>
      <c r="F50" s="81">
        <f t="shared" si="1"/>
        <v>270</v>
      </c>
    </row>
    <row r="51">
      <c r="A51" s="41" t="s">
        <v>139</v>
      </c>
      <c r="B51" s="42" t="s">
        <v>46</v>
      </c>
      <c r="C51" s="42" t="s">
        <v>140</v>
      </c>
      <c r="D51" s="42">
        <v>912.0</v>
      </c>
      <c r="E51" s="42">
        <v>1.0</v>
      </c>
      <c r="F51" s="82">
        <f t="shared" si="1"/>
        <v>912</v>
      </c>
    </row>
    <row r="52">
      <c r="A52" s="39" t="s">
        <v>141</v>
      </c>
      <c r="B52" s="21" t="s">
        <v>75</v>
      </c>
      <c r="C52" s="21" t="s">
        <v>91</v>
      </c>
      <c r="D52" s="21">
        <v>20.0</v>
      </c>
      <c r="E52" s="21">
        <v>100.0</v>
      </c>
      <c r="F52" s="81">
        <f t="shared" si="1"/>
        <v>0.2</v>
      </c>
    </row>
    <row r="53">
      <c r="A53" s="41" t="s">
        <v>142</v>
      </c>
      <c r="B53" s="42" t="s">
        <v>72</v>
      </c>
      <c r="C53" s="42" t="s">
        <v>143</v>
      </c>
      <c r="D53" s="42">
        <v>869.0</v>
      </c>
      <c r="E53" s="42">
        <v>1.0</v>
      </c>
      <c r="F53" s="82">
        <f t="shared" si="1"/>
        <v>869</v>
      </c>
    </row>
    <row r="54">
      <c r="A54" s="39" t="s">
        <v>144</v>
      </c>
      <c r="B54" s="21" t="s">
        <v>46</v>
      </c>
      <c r="C54" s="21" t="s">
        <v>145</v>
      </c>
      <c r="D54" s="21">
        <v>68.0</v>
      </c>
      <c r="E54" s="21">
        <v>1.0</v>
      </c>
      <c r="F54" s="81">
        <f t="shared" si="1"/>
        <v>68</v>
      </c>
    </row>
    <row r="55">
      <c r="A55" s="41" t="s">
        <v>146</v>
      </c>
      <c r="B55" s="42" t="s">
        <v>61</v>
      </c>
      <c r="C55" s="42" t="s">
        <v>147</v>
      </c>
      <c r="D55" s="42">
        <v>35.0</v>
      </c>
      <c r="E55" s="42">
        <v>1.0</v>
      </c>
      <c r="F55" s="82">
        <f t="shared" si="1"/>
        <v>35</v>
      </c>
    </row>
    <row r="56">
      <c r="A56" s="83" t="s">
        <v>148</v>
      </c>
      <c r="B56" s="84" t="s">
        <v>72</v>
      </c>
      <c r="C56" s="84" t="s">
        <v>73</v>
      </c>
      <c r="D56" s="84">
        <v>59.0</v>
      </c>
      <c r="E56" s="84">
        <v>1.0</v>
      </c>
      <c r="F56" s="85">
        <f t="shared" si="1"/>
        <v>59</v>
      </c>
    </row>
  </sheetData>
  <customSheetViews>
    <customSheetView guid="{88812A96-8616-4D39-A92B-0CEEB3C35375}" filter="1" showAutoFilter="1">
      <autoFilter ref="$A$1:$F$56"/>
    </customSheetView>
  </customSheetView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2.75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1">
        <v>1.0</v>
      </c>
      <c r="D2" s="5">
        <f>IFNA(VLOOKUP(A2,'Costos Variables Insumos'!$A:$F,6,FALSE),0)</f>
        <v>1.9</v>
      </c>
      <c r="E2" s="66">
        <f t="shared" ref="E2:E7" si="1">C2*D2</f>
        <v>1.9</v>
      </c>
    </row>
    <row r="3">
      <c r="A3" s="41" t="s">
        <v>95</v>
      </c>
      <c r="B3" s="67" t="str">
        <f>IFNA(VLOOKUP(A3,'Costos Variables Insumos'!$A:$F,2,FALSE),"")</f>
        <v>Desechables</v>
      </c>
      <c r="C3" s="42">
        <v>1.0</v>
      </c>
      <c r="D3" s="9">
        <f>IFNA(VLOOKUP(A3,'Costos Variables Insumos'!$A:$F,6,FALSE),0)</f>
        <v>0.9</v>
      </c>
      <c r="E3" s="69">
        <f t="shared" si="1"/>
        <v>0.9</v>
      </c>
    </row>
    <row r="4">
      <c r="A4" s="39" t="s">
        <v>84</v>
      </c>
      <c r="B4" s="64" t="str">
        <f>IFNA(VLOOKUP(A4,'Costos Variables Insumos'!$A:$F,2,FALSE),"")</f>
        <v>Desechables</v>
      </c>
      <c r="C4" s="21">
        <v>1.0</v>
      </c>
      <c r="D4" s="5">
        <f>IFNA(VLOOKUP(A4,'Costos Variables Insumos'!$A:$F,6,FALSE),0)</f>
        <v>0.92</v>
      </c>
      <c r="E4" s="66">
        <f t="shared" si="1"/>
        <v>0.92</v>
      </c>
    </row>
    <row r="5">
      <c r="A5" s="41" t="s">
        <v>68</v>
      </c>
      <c r="B5" s="67" t="str">
        <f>IFNA(VLOOKUP(A5,'Costos Variables Insumos'!$A:$F,2,FALSE),"")</f>
        <v>Desinfección</v>
      </c>
      <c r="C5" s="42">
        <v>0.04</v>
      </c>
      <c r="D5" s="9">
        <f>IFNA(VLOOKUP(A5,'Costos Variables Insumos'!$A:$F,6,FALSE),0)</f>
        <v>16.25</v>
      </c>
      <c r="E5" s="69">
        <f t="shared" si="1"/>
        <v>0.65</v>
      </c>
    </row>
    <row r="6">
      <c r="A6" s="39" t="s">
        <v>141</v>
      </c>
      <c r="B6" s="64" t="str">
        <f>IFNA(VLOOKUP(A6,'Costos Variables Insumos'!$A:$F,2,FALSE),"")</f>
        <v>Desechables</v>
      </c>
      <c r="C6" s="21">
        <v>4.0</v>
      </c>
      <c r="D6" s="5">
        <f>IFNA(VLOOKUP(A6,'Costos Variables Insumos'!$A:$F,6,FALSE),0)</f>
        <v>0.2</v>
      </c>
      <c r="E6" s="66">
        <f t="shared" si="1"/>
        <v>0.8</v>
      </c>
    </row>
    <row r="7">
      <c r="A7" s="41" t="s">
        <v>112</v>
      </c>
      <c r="B7" s="67" t="str">
        <f>IFNA(VLOOKUP(A7,'Costos Variables Insumos'!$A:$F,2,FALSE),"")</f>
        <v>Desinfección</v>
      </c>
      <c r="C7" s="42">
        <v>0.025</v>
      </c>
      <c r="D7" s="9">
        <f>IFNA(VLOOKUP(A7,'Costos Variables Insumos'!$A:$F,6,FALSE),0)</f>
        <v>26</v>
      </c>
      <c r="E7" s="69">
        <f t="shared" si="1"/>
        <v>0.65</v>
      </c>
    </row>
    <row r="8">
      <c r="D8" s="86" t="s">
        <v>153</v>
      </c>
      <c r="E8" s="87">
        <f>SUM(E2:E7)</f>
        <v>5.82</v>
      </c>
    </row>
  </sheetData>
  <dataValidations>
    <dataValidation type="custom" allowBlank="1" showDropDown="1" sqref="D2:E7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3.38"/>
    <col customWidth="1" min="3" max="3" width="15.38"/>
    <col customWidth="1" min="4" max="4" width="23.0"/>
    <col customWidth="1" min="5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64" t="str">
        <f>IFNA(VLOOKUP(A2,'Costos Variables Insumos'!$A:$F,2,FALSE),"")</f>
        <v>Desechables</v>
      </c>
      <c r="C2" s="23">
        <v>1.0</v>
      </c>
      <c r="D2" s="5">
        <f>IFNA(VLOOKUP(A2,'Costos Variables Insumos'!$A:$F,6,FALSE),0)</f>
        <v>1.9</v>
      </c>
      <c r="E2" s="66">
        <f t="shared" ref="E2:E13" si="1">C2*D2</f>
        <v>1.9</v>
      </c>
    </row>
    <row r="3">
      <c r="A3" s="41" t="s">
        <v>95</v>
      </c>
      <c r="B3" s="67" t="str">
        <f>IFNA(VLOOKUP(A3,'Costos Variables Insumos'!$A:$F,2,FALSE),"")</f>
        <v>Desechables</v>
      </c>
      <c r="C3" s="34">
        <v>1.0</v>
      </c>
      <c r="D3" s="9">
        <f>IFNA(VLOOKUP(A3,'Costos Variables Insumos'!$A:$F,6,FALSE),0)</f>
        <v>0.9</v>
      </c>
      <c r="E3" s="69">
        <f t="shared" si="1"/>
        <v>0.9</v>
      </c>
    </row>
    <row r="4">
      <c r="A4" s="39" t="s">
        <v>104</v>
      </c>
      <c r="B4" s="64" t="str">
        <f>IFNA(VLOOKUP(A4,'Costos Variables Insumos'!$A:$F,2,FALSE),"")</f>
        <v>Desechables</v>
      </c>
      <c r="C4" s="23">
        <v>10.0</v>
      </c>
      <c r="D4" s="5">
        <f>IFNA(VLOOKUP(A4,'Costos Variables Insumos'!$A:$F,6,FALSE),0)</f>
        <v>0.16</v>
      </c>
      <c r="E4" s="66">
        <f t="shared" si="1"/>
        <v>1.6</v>
      </c>
    </row>
    <row r="5">
      <c r="A5" s="41" t="s">
        <v>89</v>
      </c>
      <c r="B5" s="67" t="str">
        <f>IFNA(VLOOKUP(A5,'Costos Variables Insumos'!$A:$F,2,FALSE),"")</f>
        <v>Profilaxis</v>
      </c>
      <c r="C5" s="34">
        <v>1.0</v>
      </c>
      <c r="D5" s="9">
        <f>IFNA(VLOOKUP(A5,'Costos Variables Insumos'!$A:$F,6,FALSE),0)</f>
        <v>2.31</v>
      </c>
      <c r="E5" s="69">
        <f t="shared" si="1"/>
        <v>2.31</v>
      </c>
    </row>
    <row r="6">
      <c r="A6" s="39" t="s">
        <v>128</v>
      </c>
      <c r="B6" s="64" t="str">
        <f>IFNA(VLOOKUP(A6,'Costos Variables Insumos'!$A:$F,2,FALSE),"")</f>
        <v>Profilaxis</v>
      </c>
      <c r="C6" s="23">
        <v>0.05</v>
      </c>
      <c r="D6" s="5">
        <f>IFNA(VLOOKUP(A6,'Costos Variables Insumos'!$A:$F,6,FALSE),0)</f>
        <v>70</v>
      </c>
      <c r="E6" s="66">
        <f t="shared" si="1"/>
        <v>3.5</v>
      </c>
    </row>
    <row r="7">
      <c r="A7" s="41" t="s">
        <v>81</v>
      </c>
      <c r="B7" s="67" t="str">
        <f>IFNA(VLOOKUP(A7,'Costos Variables Insumos'!$A:$F,2,FALSE),"")</f>
        <v>Restauración</v>
      </c>
      <c r="C7" s="34">
        <v>1.0</v>
      </c>
      <c r="D7" s="9">
        <f>IFNA(VLOOKUP(A7,'Costos Variables Insumos'!$A:$F,6,FALSE),0)</f>
        <v>3.145833333</v>
      </c>
      <c r="E7" s="69">
        <f t="shared" si="1"/>
        <v>3.145833333</v>
      </c>
    </row>
    <row r="8">
      <c r="A8" s="39" t="s">
        <v>98</v>
      </c>
      <c r="B8" s="64" t="str">
        <f>IFNA(VLOOKUP(A8,'Costos Variables Insumos'!$A:$F,2,FALSE),"")</f>
        <v>Profilaxis</v>
      </c>
      <c r="C8" s="23">
        <v>0.05</v>
      </c>
      <c r="D8" s="5">
        <f>IFNA(VLOOKUP(A8,'Costos Variables Insumos'!$A:$F,6,FALSE),0)</f>
        <v>305</v>
      </c>
      <c r="E8" s="66">
        <f t="shared" si="1"/>
        <v>15.25</v>
      </c>
    </row>
    <row r="9">
      <c r="A9" s="41" t="s">
        <v>84</v>
      </c>
      <c r="B9" s="67" t="str">
        <f>IFNA(VLOOKUP(A9,'Costos Variables Insumos'!$A:$F,2,FALSE),"")</f>
        <v>Desechables</v>
      </c>
      <c r="C9" s="34">
        <v>1.0</v>
      </c>
      <c r="D9" s="9">
        <f>IFNA(VLOOKUP(A9,'Costos Variables Insumos'!$A:$F,6,FALSE),0)</f>
        <v>0.92</v>
      </c>
      <c r="E9" s="69">
        <f t="shared" si="1"/>
        <v>0.92</v>
      </c>
    </row>
    <row r="10">
      <c r="A10" s="39" t="s">
        <v>122</v>
      </c>
      <c r="B10" s="64" t="str">
        <f>IFNA(VLOOKUP(A10,'Costos Variables Insumos'!$A:$F,2,FALSE),"")</f>
        <v>Mantenimiento</v>
      </c>
      <c r="C10" s="23">
        <v>0.042</v>
      </c>
      <c r="D10" s="5">
        <f>IFNA(VLOOKUP(A10,'Costos Variables Insumos'!$A:$F,6,FALSE),0)</f>
        <v>37</v>
      </c>
      <c r="E10" s="66">
        <f t="shared" si="1"/>
        <v>1.554</v>
      </c>
    </row>
    <row r="11">
      <c r="A11" s="41" t="s">
        <v>68</v>
      </c>
      <c r="B11" s="67" t="str">
        <f>IFNA(VLOOKUP(A11,'Costos Variables Insumos'!$A:$F,2,FALSE),"")</f>
        <v>Desinfección</v>
      </c>
      <c r="C11" s="34">
        <v>0.04</v>
      </c>
      <c r="D11" s="9">
        <f>IFNA(VLOOKUP(A11,'Costos Variables Insumos'!$A:$F,6,FALSE),0)</f>
        <v>16.25</v>
      </c>
      <c r="E11" s="69">
        <f t="shared" si="1"/>
        <v>0.65</v>
      </c>
    </row>
    <row r="12">
      <c r="A12" s="39" t="s">
        <v>141</v>
      </c>
      <c r="B12" s="64" t="str">
        <f>IFNA(VLOOKUP(A12,'Costos Variables Insumos'!$A:$F,2,FALSE),"")</f>
        <v>Desechables</v>
      </c>
      <c r="C12" s="23">
        <v>4.0</v>
      </c>
      <c r="D12" s="5">
        <f>IFNA(VLOOKUP(A12,'Costos Variables Insumos'!$A:$F,6,FALSE),0)</f>
        <v>0.2</v>
      </c>
      <c r="E12" s="66">
        <f t="shared" si="1"/>
        <v>0.8</v>
      </c>
    </row>
    <row r="13">
      <c r="A13" s="41" t="s">
        <v>112</v>
      </c>
      <c r="B13" s="67" t="str">
        <f>IFNA(VLOOKUP(A13,'Costos Variables Insumos'!$A:$F,2,FALSE),"")</f>
        <v>Desinfección</v>
      </c>
      <c r="C13" s="34">
        <v>0.025</v>
      </c>
      <c r="D13" s="9">
        <f>IFNA(VLOOKUP(A13,'Costos Variables Insumos'!$A:$F,6,FALSE),0)</f>
        <v>26</v>
      </c>
      <c r="E13" s="69">
        <f t="shared" si="1"/>
        <v>0.65</v>
      </c>
    </row>
    <row r="14">
      <c r="D14" s="88" t="s">
        <v>154</v>
      </c>
      <c r="E14" s="89">
        <f>SUM(E2:E13)</f>
        <v>33.17983333</v>
      </c>
    </row>
  </sheetData>
  <dataValidations>
    <dataValidation type="custom" allowBlank="1" showDropDown="1" sqref="C2:E13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5.38"/>
    <col customWidth="1" min="3" max="3" width="23.0"/>
    <col customWidth="1" min="4" max="5" width="25.75"/>
  </cols>
  <sheetData>
    <row r="1">
      <c r="A1" s="1" t="s">
        <v>149</v>
      </c>
      <c r="B1" s="2" t="s">
        <v>150</v>
      </c>
      <c r="C1" s="2" t="s">
        <v>151</v>
      </c>
      <c r="D1" s="2" t="s">
        <v>59</v>
      </c>
      <c r="E1" s="3" t="s">
        <v>152</v>
      </c>
    </row>
    <row r="2">
      <c r="A2" s="39" t="s">
        <v>108</v>
      </c>
      <c r="B2" s="90" t="str">
        <f>IFNA(VLOOKUP(A2,'Costos Variables Insumos'!$A:$F,2,FALSE),"")</f>
        <v>Desechables</v>
      </c>
      <c r="C2" s="23">
        <v>1.0</v>
      </c>
      <c r="D2" s="5">
        <f>IFNA(VLOOKUP(A2,'Costos Variables Insumos'!$A:$F,6,FALSE),0)</f>
        <v>1.9</v>
      </c>
      <c r="E2" s="66">
        <f t="shared" ref="E2:E22" si="1">C2*D2</f>
        <v>1.9</v>
      </c>
    </row>
    <row r="3">
      <c r="A3" s="41" t="s">
        <v>95</v>
      </c>
      <c r="B3" s="91" t="str">
        <f>IFNA(VLOOKUP(A3,'Costos Variables Insumos'!$A:$F,2,FALSE),"")</f>
        <v>Desechables</v>
      </c>
      <c r="C3" s="34">
        <v>1.0</v>
      </c>
      <c r="D3" s="9">
        <f>IFNA(VLOOKUP(A3,'Costos Variables Insumos'!$A:$F,6,FALSE),0)</f>
        <v>0.9</v>
      </c>
      <c r="E3" s="69">
        <f t="shared" si="1"/>
        <v>0.9</v>
      </c>
    </row>
    <row r="4">
      <c r="A4" s="39" t="s">
        <v>97</v>
      </c>
      <c r="B4" s="90" t="str">
        <f>IFNA(VLOOKUP(A4,'Costos Variables Insumos'!$A:$F,2,FALSE),"")</f>
        <v>Restauración</v>
      </c>
      <c r="C4" s="23">
        <v>1.0</v>
      </c>
      <c r="D4" s="5">
        <f>IFNA(VLOOKUP(A4,'Costos Variables Insumos'!$A:$F,6,FALSE),0)</f>
        <v>10</v>
      </c>
      <c r="E4" s="66">
        <f t="shared" si="1"/>
        <v>10</v>
      </c>
    </row>
    <row r="5">
      <c r="A5" s="41" t="s">
        <v>103</v>
      </c>
      <c r="B5" s="91" t="str">
        <f>IFNA(VLOOKUP(A5,'Costos Variables Insumos'!$A:$F,2,FALSE),"")</f>
        <v>Instrumental</v>
      </c>
      <c r="C5" s="34">
        <v>1.0</v>
      </c>
      <c r="D5" s="9">
        <f>IFNA(VLOOKUP(A5,'Costos Variables Insumos'!$A:$F,6,FALSE),0)</f>
        <v>20</v>
      </c>
      <c r="E5" s="69">
        <f t="shared" si="1"/>
        <v>20</v>
      </c>
    </row>
    <row r="6">
      <c r="A6" s="39" t="s">
        <v>100</v>
      </c>
      <c r="B6" s="90" t="str">
        <f>IFNA(VLOOKUP(A6,'Costos Variables Insumos'!$A:$F,2,FALSE),"")</f>
        <v>Desechables</v>
      </c>
      <c r="C6" s="23">
        <v>1.0</v>
      </c>
      <c r="D6" s="5">
        <f>IFNA(VLOOKUP(A6,'Costos Variables Insumos'!$A:$F,6,FALSE),0)</f>
        <v>0.69</v>
      </c>
      <c r="E6" s="66">
        <f t="shared" si="1"/>
        <v>0.69</v>
      </c>
    </row>
    <row r="7">
      <c r="A7" s="41" t="s">
        <v>60</v>
      </c>
      <c r="B7" s="91" t="str">
        <f>IFNA(VLOOKUP(A7,'Costos Variables Insumos'!$A:$F,2,FALSE),"")</f>
        <v>Restauración</v>
      </c>
      <c r="C7" s="34">
        <v>0.1</v>
      </c>
      <c r="D7" s="9">
        <f>IFNA(VLOOKUP(A7,'Costos Variables Insumos'!$A:$F,6,FALSE),0)</f>
        <v>126</v>
      </c>
      <c r="E7" s="69">
        <f t="shared" si="1"/>
        <v>12.6</v>
      </c>
    </row>
    <row r="8">
      <c r="A8" s="39" t="s">
        <v>63</v>
      </c>
      <c r="B8" s="90" t="str">
        <f>IFNA(VLOOKUP(A8,'Costos Variables Insumos'!$A:$F,2,FALSE),"")</f>
        <v>Restauración</v>
      </c>
      <c r="C8" s="23">
        <v>0.005</v>
      </c>
      <c r="D8" s="5">
        <f>IFNA(VLOOKUP(A8,'Costos Variables Insumos'!$A:$F,6,FALSE),0)</f>
        <v>2489</v>
      </c>
      <c r="E8" s="66">
        <f t="shared" si="1"/>
        <v>12.445</v>
      </c>
    </row>
    <row r="9">
      <c r="A9" s="41" t="s">
        <v>124</v>
      </c>
      <c r="B9" s="91" t="str">
        <f>IFNA(VLOOKUP(A9,'Costos Variables Insumos'!$A:$F,2,FALSE),"")</f>
        <v>Desechables</v>
      </c>
      <c r="C9" s="34">
        <v>2.0</v>
      </c>
      <c r="D9" s="9">
        <f>IFNA(VLOOKUP(A9,'Costos Variables Insumos'!$A:$F,6,FALSE),0)</f>
        <v>0.45</v>
      </c>
      <c r="E9" s="69">
        <f t="shared" si="1"/>
        <v>0.9</v>
      </c>
    </row>
    <row r="10">
      <c r="A10" s="39" t="s">
        <v>96</v>
      </c>
      <c r="B10" s="90" t="str">
        <f>IFNA(VLOOKUP(A10,'Costos Variables Insumos'!$A:$F,2,FALSE),"")</f>
        <v>Restauración</v>
      </c>
      <c r="C10" s="23">
        <v>1.0</v>
      </c>
      <c r="D10" s="5">
        <f>IFNA(VLOOKUP(A10,'Costos Variables Insumos'!$A:$F,6,FALSE),0)</f>
        <v>1.35</v>
      </c>
      <c r="E10" s="66">
        <f t="shared" si="1"/>
        <v>1.35</v>
      </c>
    </row>
    <row r="11">
      <c r="A11" s="41" t="s">
        <v>137</v>
      </c>
      <c r="B11" s="91" t="str">
        <f>IFNA(VLOOKUP(A11,'Costos Variables Insumos'!$A:$F,2,FALSE),"")</f>
        <v>Restauración</v>
      </c>
      <c r="C11" s="34">
        <v>0.2</v>
      </c>
      <c r="D11" s="9">
        <f>IFNA(VLOOKUP(A11,'Costos Variables Insumos'!$A:$F,6,FALSE),0)</f>
        <v>270</v>
      </c>
      <c r="E11" s="69">
        <f t="shared" si="1"/>
        <v>54</v>
      </c>
    </row>
    <row r="12">
      <c r="A12" s="39" t="s">
        <v>135</v>
      </c>
      <c r="B12" s="90" t="str">
        <f>IFNA(VLOOKUP(A12,'Costos Variables Insumos'!$A:$F,2,FALSE),"")</f>
        <v>Restauración</v>
      </c>
      <c r="C12" s="23">
        <v>0.083</v>
      </c>
      <c r="D12" s="5">
        <f>IFNA(VLOOKUP(A12,'Costos Variables Insumos'!$A:$F,6,FALSE),0)</f>
        <v>1903</v>
      </c>
      <c r="E12" s="66">
        <f t="shared" si="1"/>
        <v>157.949</v>
      </c>
    </row>
    <row r="13">
      <c r="A13" s="41" t="s">
        <v>155</v>
      </c>
      <c r="B13" s="91" t="str">
        <f>IFNA(VLOOKUP(A13,'Costos Variables Insumos'!$A:$F,2,FALSE),"")</f>
        <v>Restauración</v>
      </c>
      <c r="C13" s="34">
        <v>0.083</v>
      </c>
      <c r="D13" s="9">
        <f>IFNA(VLOOKUP(A13,'Costos Variables Insumos'!$A:$F,6,FALSE),0)</f>
        <v>575</v>
      </c>
      <c r="E13" s="69">
        <f t="shared" si="1"/>
        <v>47.725</v>
      </c>
    </row>
    <row r="14">
      <c r="A14" s="39" t="s">
        <v>74</v>
      </c>
      <c r="B14" s="90" t="str">
        <f>IFNA(VLOOKUP(A14,'Costos Variables Insumos'!$A:$F,2,FALSE),"")</f>
        <v>Desechables</v>
      </c>
      <c r="C14" s="23">
        <v>10.0</v>
      </c>
      <c r="D14" s="5">
        <f>IFNA(VLOOKUP(A14,'Costos Variables Insumos'!$A:$F,6,FALSE),0)</f>
        <v>0.2244</v>
      </c>
      <c r="E14" s="66">
        <f t="shared" si="1"/>
        <v>2.244</v>
      </c>
    </row>
    <row r="15">
      <c r="A15" s="41" t="s">
        <v>111</v>
      </c>
      <c r="B15" s="91" t="str">
        <f>IFNA(VLOOKUP(A15,'Costos Variables Insumos'!$A:$F,2,FALSE),"")</f>
        <v>Restauración</v>
      </c>
      <c r="C15" s="34">
        <v>0.1</v>
      </c>
      <c r="D15" s="9">
        <f>IFNA(VLOOKUP(A15,'Costos Variables Insumos'!$A:$F,6,FALSE),0)</f>
        <v>260</v>
      </c>
      <c r="E15" s="69">
        <f t="shared" si="1"/>
        <v>26</v>
      </c>
    </row>
    <row r="16">
      <c r="A16" s="39" t="s">
        <v>105</v>
      </c>
      <c r="B16" s="90" t="str">
        <f>IFNA(VLOOKUP(A16,'Costos Variables Insumos'!$A:$F,2,FALSE),"")</f>
        <v>Otros</v>
      </c>
      <c r="C16" s="23">
        <v>0.02</v>
      </c>
      <c r="D16" s="5">
        <f>IFNA(VLOOKUP(A16,'Costos Variables Insumos'!$A:$F,6,FALSE),0)</f>
        <v>75</v>
      </c>
      <c r="E16" s="66">
        <f t="shared" si="1"/>
        <v>1.5</v>
      </c>
    </row>
    <row r="17">
      <c r="A17" s="41" t="s">
        <v>84</v>
      </c>
      <c r="B17" s="91" t="str">
        <f>IFNA(VLOOKUP(A17,'Costos Variables Insumos'!$A:$F,2,FALSE),"")</f>
        <v>Desechables</v>
      </c>
      <c r="C17" s="34">
        <v>1.0</v>
      </c>
      <c r="D17" s="9">
        <f>IFNA(VLOOKUP(A17,'Costos Variables Insumos'!$A:$F,6,FALSE),0)</f>
        <v>0.92</v>
      </c>
      <c r="E17" s="69">
        <f t="shared" si="1"/>
        <v>0.92</v>
      </c>
    </row>
    <row r="18">
      <c r="A18" s="39" t="s">
        <v>122</v>
      </c>
      <c r="B18" s="90" t="str">
        <f>IFNA(VLOOKUP(A18,'Costos Variables Insumos'!$A:$F,2,FALSE),"")</f>
        <v>Mantenimiento</v>
      </c>
      <c r="C18" s="23">
        <v>0.042</v>
      </c>
      <c r="D18" s="5">
        <f>IFNA(VLOOKUP(A18,'Costos Variables Insumos'!$A:$F,6,FALSE),0)</f>
        <v>37</v>
      </c>
      <c r="E18" s="66">
        <f t="shared" si="1"/>
        <v>1.554</v>
      </c>
    </row>
    <row r="19">
      <c r="A19" s="41" t="s">
        <v>68</v>
      </c>
      <c r="B19" s="91" t="str">
        <f>IFNA(VLOOKUP(A19,'Costos Variables Insumos'!$A:$F,2,FALSE),"")</f>
        <v>Desinfección</v>
      </c>
      <c r="C19" s="34">
        <v>0.04</v>
      </c>
      <c r="D19" s="9">
        <f>IFNA(VLOOKUP(A19,'Costos Variables Insumos'!$A:$F,6,FALSE),0)</f>
        <v>16.25</v>
      </c>
      <c r="E19" s="69">
        <f t="shared" si="1"/>
        <v>0.65</v>
      </c>
    </row>
    <row r="20">
      <c r="A20" s="39" t="s">
        <v>141</v>
      </c>
      <c r="B20" s="90" t="str">
        <f>IFNA(VLOOKUP(A20,'Costos Variables Insumos'!$A:$F,2,FALSE),"")</f>
        <v>Desechables</v>
      </c>
      <c r="C20" s="23">
        <v>4.0</v>
      </c>
      <c r="D20" s="5">
        <f>IFNA(VLOOKUP(A20,'Costos Variables Insumos'!$A:$F,6,FALSE),0)</f>
        <v>0.2</v>
      </c>
      <c r="E20" s="66">
        <f t="shared" si="1"/>
        <v>0.8</v>
      </c>
    </row>
    <row r="21">
      <c r="A21" s="41" t="s">
        <v>112</v>
      </c>
      <c r="B21" s="91" t="str">
        <f>IFNA(VLOOKUP(A21,'Costos Variables Insumos'!$A:$F,2,FALSE),"")</f>
        <v>Desinfección</v>
      </c>
      <c r="C21" s="34">
        <v>0.025</v>
      </c>
      <c r="D21" s="9">
        <f>IFNA(VLOOKUP(A21,'Costos Variables Insumos'!$A:$F,6,FALSE),0)</f>
        <v>26</v>
      </c>
      <c r="E21" s="69">
        <f t="shared" si="1"/>
        <v>0.65</v>
      </c>
    </row>
    <row r="22">
      <c r="A22" s="39" t="s">
        <v>86</v>
      </c>
      <c r="B22" s="90" t="str">
        <f>IFNA(VLOOKUP(A22,'Costos Variables Insumos'!$A:$F,2,FALSE),"")</f>
        <v>Restauración</v>
      </c>
      <c r="C22" s="23">
        <v>0.1</v>
      </c>
      <c r="D22" s="5">
        <f>IFNA(VLOOKUP(A22,'Costos Variables Insumos'!$A:$F,6,FALSE),0)</f>
        <v>526</v>
      </c>
      <c r="E22" s="66">
        <f t="shared" si="1"/>
        <v>52.6</v>
      </c>
    </row>
    <row r="23">
      <c r="A23" s="92"/>
      <c r="B23" s="93"/>
      <c r="C23" s="93"/>
      <c r="D23" s="88" t="s">
        <v>156</v>
      </c>
      <c r="E23" s="89">
        <f>SUM(E2:E22)</f>
        <v>407.377</v>
      </c>
    </row>
  </sheetData>
  <dataValidations>
    <dataValidation type="custom" allowBlank="1" showDropDown="1" sqref="C2:E22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