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KMI3BP\Documents\SZAKDOLGOZAT\DOKUMENTUMOK\"/>
    </mc:Choice>
  </mc:AlternateContent>
  <xr:revisionPtr revIDLastSave="0" documentId="13_ncr:1_{23AC6C34-165F-496C-BDF1-DA7DC2E9D6D6}" xr6:coauthVersionLast="47" xr6:coauthVersionMax="47" xr10:uidLastSave="{00000000-0000-0000-0000-000000000000}"/>
  <bookViews>
    <workbookView xWindow="14025" yWindow="-16200" windowWidth="19200" windowHeight="15600" activeTab="1" xr2:uid="{00000000-000D-0000-FFFF-FFFF00000000}"/>
  </bookViews>
  <sheets>
    <sheet name="Coupling calculation" sheetId="1" r:id="rId1"/>
    <sheet name="Calculation 1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2" l="1"/>
  <c r="B41" i="2"/>
  <c r="B16" i="2"/>
  <c r="B7" i="2"/>
  <c r="B8" i="2" s="1"/>
  <c r="B76" i="2"/>
  <c r="B44" i="2"/>
  <c r="B40" i="2"/>
  <c r="B15" i="2"/>
  <c r="B4" i="2"/>
  <c r="B90" i="1"/>
  <c r="B87" i="1"/>
  <c r="B75" i="1"/>
  <c r="B83" i="1" s="1"/>
  <c r="B84" i="1" s="1"/>
  <c r="B76" i="1"/>
  <c r="B41" i="1"/>
  <c r="B40" i="1"/>
  <c r="B44" i="1"/>
  <c r="B6" i="1"/>
  <c r="B7" i="1" s="1"/>
  <c r="B4" i="1"/>
  <c r="B15" i="1"/>
  <c r="B90" i="2" l="1"/>
  <c r="B54" i="2"/>
  <c r="B50" i="2"/>
  <c r="B51" i="2" s="1"/>
  <c r="B83" i="2"/>
  <c r="B84" i="2" s="1"/>
  <c r="B87" i="2"/>
  <c r="B54" i="1"/>
  <c r="B50" i="1"/>
  <c r="B51" i="1" s="1"/>
  <c r="B8" i="1"/>
  <c r="B18" i="2" l="1"/>
  <c r="B19" i="2" s="1"/>
  <c r="B25" i="2"/>
  <c r="B22" i="2"/>
  <c r="B25" i="1"/>
  <c r="B16" i="1"/>
  <c r="B22" i="1"/>
  <c r="B18" i="1" l="1"/>
  <c r="B19" i="1" s="1"/>
</calcChain>
</file>

<file path=xl/sharedStrings.xml><?xml version="1.0" encoding="utf-8"?>
<sst xmlns="http://schemas.openxmlformats.org/spreadsheetml/2006/main" count="202" uniqueCount="48">
  <si>
    <t>Electric-Field Coupling</t>
  </si>
  <si>
    <t>Magnetic-Field Coupling</t>
  </si>
  <si>
    <t>Common-Impedance Coupling</t>
  </si>
  <si>
    <t>Weak Coupling Assumption</t>
  </si>
  <si>
    <t>I_1</t>
  </si>
  <si>
    <t>I_G</t>
  </si>
  <si>
    <t>V_G</t>
  </si>
  <si>
    <t>V_SIG2</t>
  </si>
  <si>
    <t>V_SIG1</t>
  </si>
  <si>
    <t>XTALK</t>
  </si>
  <si>
    <t>[dB]</t>
  </si>
  <si>
    <t>[A]</t>
  </si>
  <si>
    <t>[V]</t>
  </si>
  <si>
    <t>R_G</t>
  </si>
  <si>
    <t>[Ohm]</t>
  </si>
  <si>
    <t>R_L1</t>
  </si>
  <si>
    <t>R_L2</t>
  </si>
  <si>
    <t>R_S2</t>
  </si>
  <si>
    <t>Near-end Crosstalk</t>
  </si>
  <si>
    <t>Far-end Crosstalk</t>
  </si>
  <si>
    <t>XTALK_NE</t>
  </si>
  <si>
    <t>XTALK_FE</t>
  </si>
  <si>
    <t>l</t>
  </si>
  <si>
    <t>ro</t>
  </si>
  <si>
    <t>A</t>
  </si>
  <si>
    <t>[m]</t>
  </si>
  <si>
    <t>[S/m]</t>
  </si>
  <si>
    <t>[m^2]</t>
  </si>
  <si>
    <t>s</t>
  </si>
  <si>
    <t>w</t>
  </si>
  <si>
    <t>C_12</t>
  </si>
  <si>
    <t>I_C12</t>
  </si>
  <si>
    <t>Plane length</t>
  </si>
  <si>
    <t>Plane Width</t>
  </si>
  <si>
    <t>W</t>
  </si>
  <si>
    <t>Ground Plane Resistance</t>
  </si>
  <si>
    <t>Plane material</t>
  </si>
  <si>
    <t>Plane Hight</t>
  </si>
  <si>
    <t>[F]</t>
  </si>
  <si>
    <t>R_S2||R_L2</t>
  </si>
  <si>
    <t>f</t>
  </si>
  <si>
    <t>[Hz]</t>
  </si>
  <si>
    <t>[rad/s]</t>
  </si>
  <si>
    <t>Near-end and Far-end Crosstalk</t>
  </si>
  <si>
    <t>Note: at 10kHz XTALK would be 60 dB lower, common impedance coupling would dominate</t>
  </si>
  <si>
    <t>L_12</t>
  </si>
  <si>
    <t>[H]</t>
  </si>
  <si>
    <t>I_2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</si>
</sst>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0" fillId="0" borderId="0" xfId="0" applyBorder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11" fontId="0" fillId="0" borderId="0" xfId="0" applyNumberFormat="1" applyBorder="1" applyAlignment="1">
      <alignment horizontal="center"/>
    </xf>
    <xf numFmtId="1" fontId="0" fillId="2" borderId="0" xfId="0" applyNumberFormat="1" applyFill="1"/>
    <xf numFmtId="0" fontId="0" fillId="2" borderId="0" xfId="0" applyFill="1"/>
    <xf numFmtId="0" fontId="0" fillId="2" borderId="0" xfId="0" applyFill="1" applyBorder="1"/>
    <xf numFmtId="164" fontId="0" fillId="2" borderId="0" xfId="0" applyNumberFormat="1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2</xdr:row>
      <xdr:rowOff>0</xdr:rowOff>
    </xdr:from>
    <xdr:to>
      <xdr:col>17</xdr:col>
      <xdr:colOff>44450</xdr:colOff>
      <xdr:row>18</xdr:row>
      <xdr:rowOff>10210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15E588FB-6EBF-BCAC-9C16-29820BEC9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9375" y="446985"/>
          <a:ext cx="5686425" cy="3020110"/>
        </a:xfrm>
        <a:prstGeom prst="rect">
          <a:avLst/>
        </a:prstGeom>
      </xdr:spPr>
    </xdr:pic>
    <xdr:clientData/>
  </xdr:twoCellAnchor>
  <xdr:twoCellAnchor editAs="oneCell">
    <xdr:from>
      <xdr:col>7</xdr:col>
      <xdr:colOff>524960</xdr:colOff>
      <xdr:row>18</xdr:row>
      <xdr:rowOff>57151</xdr:rowOff>
    </xdr:from>
    <xdr:to>
      <xdr:col>17</xdr:col>
      <xdr:colOff>95251</xdr:colOff>
      <xdr:row>35</xdr:row>
      <xdr:rowOff>10364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7EE8FB11-3730-0D2E-AB50-B311E5F78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92410" y="3590926"/>
          <a:ext cx="5666291" cy="3029788"/>
        </a:xfrm>
        <a:prstGeom prst="rect">
          <a:avLst/>
        </a:prstGeom>
      </xdr:spPr>
    </xdr:pic>
    <xdr:clientData/>
  </xdr:twoCellAnchor>
  <xdr:twoCellAnchor editAs="oneCell">
    <xdr:from>
      <xdr:col>17</xdr:col>
      <xdr:colOff>1208</xdr:colOff>
      <xdr:row>2</xdr:row>
      <xdr:rowOff>0</xdr:rowOff>
    </xdr:from>
    <xdr:to>
      <xdr:col>26</xdr:col>
      <xdr:colOff>103672</xdr:colOff>
      <xdr:row>18</xdr:row>
      <xdr:rowOff>6350</xdr:rowOff>
    </xdr:to>
    <xdr:pic>
      <xdr:nvPicPr>
        <xdr:cNvPr id="4" name="Kép 3">
          <a:extLst>
            <a:ext uri="{FF2B5EF4-FFF2-40B4-BE49-F238E27FC236}">
              <a16:creationId xmlns:a16="http://schemas.microsoft.com/office/drawing/2014/main" id="{7D886403-87E8-696F-0727-CFCED14F5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69383" y="454025"/>
          <a:ext cx="5585689" cy="3022600"/>
        </a:xfrm>
        <a:prstGeom prst="rect">
          <a:avLst/>
        </a:prstGeom>
      </xdr:spPr>
    </xdr:pic>
    <xdr:clientData/>
  </xdr:twoCellAnchor>
  <xdr:twoCellAnchor editAs="oneCell">
    <xdr:from>
      <xdr:col>8</xdr:col>
      <xdr:colOff>17930</xdr:colOff>
      <xdr:row>38</xdr:row>
      <xdr:rowOff>22224</xdr:rowOff>
    </xdr:from>
    <xdr:to>
      <xdr:col>17</xdr:col>
      <xdr:colOff>57150</xdr:colOff>
      <xdr:row>54</xdr:row>
      <xdr:rowOff>31146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FAE4BD74-9209-FBCB-D7F2-B53905F4C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99705" y="7451724"/>
          <a:ext cx="5525620" cy="2990247"/>
        </a:xfrm>
        <a:prstGeom prst="rect">
          <a:avLst/>
        </a:prstGeom>
      </xdr:spPr>
    </xdr:pic>
    <xdr:clientData/>
  </xdr:twoCellAnchor>
  <xdr:twoCellAnchor editAs="oneCell">
    <xdr:from>
      <xdr:col>8</xdr:col>
      <xdr:colOff>85726</xdr:colOff>
      <xdr:row>51</xdr:row>
      <xdr:rowOff>152400</xdr:rowOff>
    </xdr:from>
    <xdr:to>
      <xdr:col>17</xdr:col>
      <xdr:colOff>76200</xdr:colOff>
      <xdr:row>68</xdr:row>
      <xdr:rowOff>45604</xdr:rowOff>
    </xdr:to>
    <xdr:pic>
      <xdr:nvPicPr>
        <xdr:cNvPr id="7" name="Kép 6">
          <a:extLst>
            <a:ext uri="{FF2B5EF4-FFF2-40B4-BE49-F238E27FC236}">
              <a16:creationId xmlns:a16="http://schemas.microsoft.com/office/drawing/2014/main" id="{12EC863D-5262-497A-8169-1C0FA7F04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81901" y="10096500"/>
          <a:ext cx="5476874" cy="2969779"/>
        </a:xfrm>
        <a:prstGeom prst="rect">
          <a:avLst/>
        </a:prstGeom>
      </xdr:spPr>
    </xdr:pic>
    <xdr:clientData/>
  </xdr:twoCellAnchor>
  <xdr:twoCellAnchor editAs="oneCell">
    <xdr:from>
      <xdr:col>17</xdr:col>
      <xdr:colOff>339725</xdr:colOff>
      <xdr:row>38</xdr:row>
      <xdr:rowOff>30026</xdr:rowOff>
    </xdr:from>
    <xdr:to>
      <xdr:col>25</xdr:col>
      <xdr:colOff>163280</xdr:colOff>
      <xdr:row>51</xdr:row>
      <xdr:rowOff>120944</xdr:rowOff>
    </xdr:to>
    <xdr:pic>
      <xdr:nvPicPr>
        <xdr:cNvPr id="8" name="Kép 7">
          <a:extLst>
            <a:ext uri="{FF2B5EF4-FFF2-40B4-BE49-F238E27FC236}">
              <a16:creationId xmlns:a16="http://schemas.microsoft.com/office/drawing/2014/main" id="{A33990B3-740E-7E40-756C-EACD5695D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22300" y="7497626"/>
          <a:ext cx="4700355" cy="2529318"/>
        </a:xfrm>
        <a:prstGeom prst="rect">
          <a:avLst/>
        </a:prstGeom>
      </xdr:spPr>
    </xdr:pic>
    <xdr:clientData/>
  </xdr:twoCellAnchor>
  <xdr:twoCellAnchor editAs="oneCell">
    <xdr:from>
      <xdr:col>17</xdr:col>
      <xdr:colOff>247650</xdr:colOff>
      <xdr:row>18</xdr:row>
      <xdr:rowOff>131692</xdr:rowOff>
    </xdr:from>
    <xdr:to>
      <xdr:col>25</xdr:col>
      <xdr:colOff>553807</xdr:colOff>
      <xdr:row>34</xdr:row>
      <xdr:rowOff>26130</xdr:rowOff>
    </xdr:to>
    <xdr:pic>
      <xdr:nvPicPr>
        <xdr:cNvPr id="9" name="Kép 8">
          <a:extLst>
            <a:ext uri="{FF2B5EF4-FFF2-40B4-BE49-F238E27FC236}">
              <a16:creationId xmlns:a16="http://schemas.microsoft.com/office/drawing/2014/main" id="{0BB6CD27-9FAE-3CC0-013E-27EDA26E4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611100" y="3665467"/>
          <a:ext cx="5182957" cy="2790038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 editAs="oneCell">
    <xdr:from>
      <xdr:col>17</xdr:col>
      <xdr:colOff>431143</xdr:colOff>
      <xdr:row>52</xdr:row>
      <xdr:rowOff>92983</xdr:rowOff>
    </xdr:from>
    <xdr:to>
      <xdr:col>26</xdr:col>
      <xdr:colOff>10892</xdr:colOff>
      <xdr:row>67</xdr:row>
      <xdr:rowOff>111126</xdr:rowOff>
    </xdr:to>
    <xdr:pic>
      <xdr:nvPicPr>
        <xdr:cNvPr id="10" name="Kép 9">
          <a:extLst>
            <a:ext uri="{FF2B5EF4-FFF2-40B4-BE49-F238E27FC236}">
              <a16:creationId xmlns:a16="http://schemas.microsoft.com/office/drawing/2014/main" id="{C6FC8069-61F6-FCD3-D6EA-5D3E70B3C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413718" y="10218058"/>
          <a:ext cx="5066149" cy="2732768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 editAs="oneCell">
    <xdr:from>
      <xdr:col>8</xdr:col>
      <xdr:colOff>26659</xdr:colOff>
      <xdr:row>69</xdr:row>
      <xdr:rowOff>158750</xdr:rowOff>
    </xdr:from>
    <xdr:to>
      <xdr:col>17</xdr:col>
      <xdr:colOff>63500</xdr:colOff>
      <xdr:row>85</xdr:row>
      <xdr:rowOff>2475</xdr:rowOff>
    </xdr:to>
    <xdr:pic>
      <xdr:nvPicPr>
        <xdr:cNvPr id="12" name="Kép 11">
          <a:extLst>
            <a:ext uri="{FF2B5EF4-FFF2-40B4-BE49-F238E27FC236}">
              <a16:creationId xmlns:a16="http://schemas.microsoft.com/office/drawing/2014/main" id="{0AEDB550-395A-82F4-96D9-BCDDA433C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08434" y="14112875"/>
          <a:ext cx="5526416" cy="2993325"/>
        </a:xfrm>
        <a:prstGeom prst="rect">
          <a:avLst/>
        </a:prstGeom>
      </xdr:spPr>
    </xdr:pic>
    <xdr:clientData/>
  </xdr:twoCellAnchor>
  <xdr:twoCellAnchor editAs="oneCell">
    <xdr:from>
      <xdr:col>8</xdr:col>
      <xdr:colOff>74513</xdr:colOff>
      <xdr:row>84</xdr:row>
      <xdr:rowOff>155574</xdr:rowOff>
    </xdr:from>
    <xdr:to>
      <xdr:col>17</xdr:col>
      <xdr:colOff>149225</xdr:colOff>
      <xdr:row>101</xdr:row>
      <xdr:rowOff>75498</xdr:rowOff>
    </xdr:to>
    <xdr:pic>
      <xdr:nvPicPr>
        <xdr:cNvPr id="13" name="Kép 12">
          <a:extLst>
            <a:ext uri="{FF2B5EF4-FFF2-40B4-BE49-F238E27FC236}">
              <a16:creationId xmlns:a16="http://schemas.microsoft.com/office/drawing/2014/main" id="{A30B7184-3366-FD6F-3BF9-A14EF274C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70688" y="16300449"/>
          <a:ext cx="5561112" cy="2996499"/>
        </a:xfrm>
        <a:prstGeom prst="rect">
          <a:avLst/>
        </a:prstGeom>
      </xdr:spPr>
    </xdr:pic>
    <xdr:clientData/>
  </xdr:twoCellAnchor>
  <xdr:twoCellAnchor editAs="oneCell">
    <xdr:from>
      <xdr:col>17</xdr:col>
      <xdr:colOff>444500</xdr:colOff>
      <xdr:row>69</xdr:row>
      <xdr:rowOff>162941</xdr:rowOff>
    </xdr:from>
    <xdr:to>
      <xdr:col>26</xdr:col>
      <xdr:colOff>515697</xdr:colOff>
      <xdr:row>85</xdr:row>
      <xdr:rowOff>10061</xdr:rowOff>
    </xdr:to>
    <xdr:pic>
      <xdr:nvPicPr>
        <xdr:cNvPr id="14" name="Kép 13">
          <a:extLst>
            <a:ext uri="{FF2B5EF4-FFF2-40B4-BE49-F238E27FC236}">
              <a16:creationId xmlns:a16="http://schemas.microsoft.com/office/drawing/2014/main" id="{66A26D9E-F6AC-5F82-3605-4609D312A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512675" y="14117066"/>
          <a:ext cx="5557597" cy="2999895"/>
        </a:xfrm>
        <a:prstGeom prst="rect">
          <a:avLst/>
        </a:prstGeom>
      </xdr:spPr>
    </xdr:pic>
    <xdr:clientData/>
  </xdr:twoCellAnchor>
  <xdr:twoCellAnchor editAs="oneCell">
    <xdr:from>
      <xdr:col>17</xdr:col>
      <xdr:colOff>590550</xdr:colOff>
      <xdr:row>85</xdr:row>
      <xdr:rowOff>69410</xdr:rowOff>
    </xdr:from>
    <xdr:to>
      <xdr:col>26</xdr:col>
      <xdr:colOff>477621</xdr:colOff>
      <xdr:row>101</xdr:row>
      <xdr:rowOff>78780</xdr:rowOff>
    </xdr:to>
    <xdr:pic>
      <xdr:nvPicPr>
        <xdr:cNvPr id="15" name="Kép 14">
          <a:extLst>
            <a:ext uri="{FF2B5EF4-FFF2-40B4-BE49-F238E27FC236}">
              <a16:creationId xmlns:a16="http://schemas.microsoft.com/office/drawing/2014/main" id="{C3E8C7D3-A798-5A2D-7473-BE888232D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573125" y="16395260"/>
          <a:ext cx="5373471" cy="2904970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2</xdr:row>
      <xdr:rowOff>0</xdr:rowOff>
    </xdr:from>
    <xdr:to>
      <xdr:col>17</xdr:col>
      <xdr:colOff>53975</xdr:colOff>
      <xdr:row>18</xdr:row>
      <xdr:rowOff>16560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84764B05-6779-48FA-8875-23A07C978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3775" y="523875"/>
          <a:ext cx="5686425" cy="3016935"/>
        </a:xfrm>
        <a:prstGeom prst="rect">
          <a:avLst/>
        </a:prstGeom>
      </xdr:spPr>
    </xdr:pic>
    <xdr:clientData/>
  </xdr:twoCellAnchor>
  <xdr:twoCellAnchor editAs="oneCell">
    <xdr:from>
      <xdr:col>7</xdr:col>
      <xdr:colOff>524960</xdr:colOff>
      <xdr:row>18</xdr:row>
      <xdr:rowOff>57151</xdr:rowOff>
    </xdr:from>
    <xdr:to>
      <xdr:col>17</xdr:col>
      <xdr:colOff>95251</xdr:colOff>
      <xdr:row>35</xdr:row>
      <xdr:rowOff>16714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3D6C9242-C0B3-4432-999E-A8608E8D2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8360" y="3590926"/>
          <a:ext cx="5669466" cy="3026613"/>
        </a:xfrm>
        <a:prstGeom prst="rect">
          <a:avLst/>
        </a:prstGeom>
      </xdr:spPr>
    </xdr:pic>
    <xdr:clientData/>
  </xdr:twoCellAnchor>
  <xdr:twoCellAnchor editAs="oneCell">
    <xdr:from>
      <xdr:col>17</xdr:col>
      <xdr:colOff>1208</xdr:colOff>
      <xdr:row>2</xdr:row>
      <xdr:rowOff>0</xdr:rowOff>
    </xdr:from>
    <xdr:to>
      <xdr:col>26</xdr:col>
      <xdr:colOff>103672</xdr:colOff>
      <xdr:row>18</xdr:row>
      <xdr:rowOff>15875</xdr:rowOff>
    </xdr:to>
    <xdr:pic>
      <xdr:nvPicPr>
        <xdr:cNvPr id="4" name="Kép 3">
          <a:extLst>
            <a:ext uri="{FF2B5EF4-FFF2-40B4-BE49-F238E27FC236}">
              <a16:creationId xmlns:a16="http://schemas.microsoft.com/office/drawing/2014/main" id="{BC8A56E8-24C6-436D-AF1C-0397E3A73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83783" y="523875"/>
          <a:ext cx="5592039" cy="3019425"/>
        </a:xfrm>
        <a:prstGeom prst="rect">
          <a:avLst/>
        </a:prstGeom>
      </xdr:spPr>
    </xdr:pic>
    <xdr:clientData/>
  </xdr:twoCellAnchor>
  <xdr:twoCellAnchor editAs="oneCell">
    <xdr:from>
      <xdr:col>8</xdr:col>
      <xdr:colOff>17930</xdr:colOff>
      <xdr:row>38</xdr:row>
      <xdr:rowOff>22224</xdr:rowOff>
    </xdr:from>
    <xdr:to>
      <xdr:col>17</xdr:col>
      <xdr:colOff>57150</xdr:colOff>
      <xdr:row>54</xdr:row>
      <xdr:rowOff>27971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255C07FD-F501-4450-A724-DC0E116FD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14105" y="7489824"/>
          <a:ext cx="5525620" cy="2987072"/>
        </a:xfrm>
        <a:prstGeom prst="rect">
          <a:avLst/>
        </a:prstGeom>
      </xdr:spPr>
    </xdr:pic>
    <xdr:clientData/>
  </xdr:twoCellAnchor>
  <xdr:twoCellAnchor editAs="oneCell">
    <xdr:from>
      <xdr:col>8</xdr:col>
      <xdr:colOff>85726</xdr:colOff>
      <xdr:row>51</xdr:row>
      <xdr:rowOff>152400</xdr:rowOff>
    </xdr:from>
    <xdr:to>
      <xdr:col>17</xdr:col>
      <xdr:colOff>76200</xdr:colOff>
      <xdr:row>68</xdr:row>
      <xdr:rowOff>55129</xdr:rowOff>
    </xdr:to>
    <xdr:pic>
      <xdr:nvPicPr>
        <xdr:cNvPr id="6" name="Kép 5">
          <a:extLst>
            <a:ext uri="{FF2B5EF4-FFF2-40B4-BE49-F238E27FC236}">
              <a16:creationId xmlns:a16="http://schemas.microsoft.com/office/drawing/2014/main" id="{D9D8F7A7-2287-4A27-B7FC-C090C3E7A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78726" y="10058400"/>
          <a:ext cx="5480049" cy="2972954"/>
        </a:xfrm>
        <a:prstGeom prst="rect">
          <a:avLst/>
        </a:prstGeom>
      </xdr:spPr>
    </xdr:pic>
    <xdr:clientData/>
  </xdr:twoCellAnchor>
  <xdr:twoCellAnchor editAs="oneCell">
    <xdr:from>
      <xdr:col>17</xdr:col>
      <xdr:colOff>339725</xdr:colOff>
      <xdr:row>38</xdr:row>
      <xdr:rowOff>30026</xdr:rowOff>
    </xdr:from>
    <xdr:to>
      <xdr:col>25</xdr:col>
      <xdr:colOff>169630</xdr:colOff>
      <xdr:row>51</xdr:row>
      <xdr:rowOff>130469</xdr:rowOff>
    </xdr:to>
    <xdr:pic>
      <xdr:nvPicPr>
        <xdr:cNvPr id="7" name="Kép 6">
          <a:extLst>
            <a:ext uri="{FF2B5EF4-FFF2-40B4-BE49-F238E27FC236}">
              <a16:creationId xmlns:a16="http://schemas.microsoft.com/office/drawing/2014/main" id="{32DA9863-39EB-4965-B34A-22F2961E1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22300" y="7494451"/>
          <a:ext cx="4697180" cy="2535668"/>
        </a:xfrm>
        <a:prstGeom prst="rect">
          <a:avLst/>
        </a:prstGeom>
      </xdr:spPr>
    </xdr:pic>
    <xdr:clientData/>
  </xdr:twoCellAnchor>
  <xdr:twoCellAnchor editAs="oneCell">
    <xdr:from>
      <xdr:col>17</xdr:col>
      <xdr:colOff>247650</xdr:colOff>
      <xdr:row>18</xdr:row>
      <xdr:rowOff>131692</xdr:rowOff>
    </xdr:from>
    <xdr:to>
      <xdr:col>25</xdr:col>
      <xdr:colOff>553807</xdr:colOff>
      <xdr:row>34</xdr:row>
      <xdr:rowOff>35655</xdr:rowOff>
    </xdr:to>
    <xdr:pic>
      <xdr:nvPicPr>
        <xdr:cNvPr id="8" name="Kép 7">
          <a:extLst>
            <a:ext uri="{FF2B5EF4-FFF2-40B4-BE49-F238E27FC236}">
              <a16:creationId xmlns:a16="http://schemas.microsoft.com/office/drawing/2014/main" id="{F39691FA-B853-4BB6-8B0F-4AC70EFFA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230225" y="3665467"/>
          <a:ext cx="5182957" cy="2793213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 editAs="oneCell">
    <xdr:from>
      <xdr:col>17</xdr:col>
      <xdr:colOff>431143</xdr:colOff>
      <xdr:row>52</xdr:row>
      <xdr:rowOff>92983</xdr:rowOff>
    </xdr:from>
    <xdr:to>
      <xdr:col>26</xdr:col>
      <xdr:colOff>17242</xdr:colOff>
      <xdr:row>67</xdr:row>
      <xdr:rowOff>111126</xdr:rowOff>
    </xdr:to>
    <xdr:pic>
      <xdr:nvPicPr>
        <xdr:cNvPr id="9" name="Kép 8">
          <a:extLst>
            <a:ext uri="{FF2B5EF4-FFF2-40B4-BE49-F238E27FC236}">
              <a16:creationId xmlns:a16="http://schemas.microsoft.com/office/drawing/2014/main" id="{4F8AB699-CAE5-4B9F-AB8A-80A0A5916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410543" y="10179958"/>
          <a:ext cx="5066149" cy="2732768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 editAs="oneCell">
    <xdr:from>
      <xdr:col>8</xdr:col>
      <xdr:colOff>26659</xdr:colOff>
      <xdr:row>69</xdr:row>
      <xdr:rowOff>158750</xdr:rowOff>
    </xdr:from>
    <xdr:to>
      <xdr:col>17</xdr:col>
      <xdr:colOff>73025</xdr:colOff>
      <xdr:row>85</xdr:row>
      <xdr:rowOff>2475</xdr:rowOff>
    </xdr:to>
    <xdr:pic>
      <xdr:nvPicPr>
        <xdr:cNvPr id="10" name="Kép 9">
          <a:extLst>
            <a:ext uri="{FF2B5EF4-FFF2-40B4-BE49-F238E27FC236}">
              <a16:creationId xmlns:a16="http://schemas.microsoft.com/office/drawing/2014/main" id="{29649071-C985-4F5B-938F-9A18A7A4F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526009" y="13335000"/>
          <a:ext cx="5523241" cy="2993325"/>
        </a:xfrm>
        <a:prstGeom prst="rect">
          <a:avLst/>
        </a:prstGeom>
      </xdr:spPr>
    </xdr:pic>
    <xdr:clientData/>
  </xdr:twoCellAnchor>
  <xdr:twoCellAnchor editAs="oneCell">
    <xdr:from>
      <xdr:col>8</xdr:col>
      <xdr:colOff>74513</xdr:colOff>
      <xdr:row>84</xdr:row>
      <xdr:rowOff>155574</xdr:rowOff>
    </xdr:from>
    <xdr:to>
      <xdr:col>17</xdr:col>
      <xdr:colOff>149225</xdr:colOff>
      <xdr:row>101</xdr:row>
      <xdr:rowOff>75498</xdr:rowOff>
    </xdr:to>
    <xdr:pic>
      <xdr:nvPicPr>
        <xdr:cNvPr id="11" name="Kép 10">
          <a:extLst>
            <a:ext uri="{FF2B5EF4-FFF2-40B4-BE49-F238E27FC236}">
              <a16:creationId xmlns:a16="http://schemas.microsoft.com/office/drawing/2014/main" id="{0C38F977-0F0A-417F-A96F-022C43494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70688" y="16300449"/>
          <a:ext cx="5561112" cy="2996499"/>
        </a:xfrm>
        <a:prstGeom prst="rect">
          <a:avLst/>
        </a:prstGeom>
      </xdr:spPr>
    </xdr:pic>
    <xdr:clientData/>
  </xdr:twoCellAnchor>
  <xdr:twoCellAnchor editAs="oneCell">
    <xdr:from>
      <xdr:col>17</xdr:col>
      <xdr:colOff>444500</xdr:colOff>
      <xdr:row>69</xdr:row>
      <xdr:rowOff>162941</xdr:rowOff>
    </xdr:from>
    <xdr:to>
      <xdr:col>26</xdr:col>
      <xdr:colOff>515697</xdr:colOff>
      <xdr:row>85</xdr:row>
      <xdr:rowOff>16411</xdr:rowOff>
    </xdr:to>
    <xdr:pic>
      <xdr:nvPicPr>
        <xdr:cNvPr id="12" name="Kép 11">
          <a:extLst>
            <a:ext uri="{FF2B5EF4-FFF2-40B4-BE49-F238E27FC236}">
              <a16:creationId xmlns:a16="http://schemas.microsoft.com/office/drawing/2014/main" id="{30F6BE76-7430-4D83-AEE6-C0D893608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430250" y="13332841"/>
          <a:ext cx="5554422" cy="2999895"/>
        </a:xfrm>
        <a:prstGeom prst="rect">
          <a:avLst/>
        </a:prstGeom>
      </xdr:spPr>
    </xdr:pic>
    <xdr:clientData/>
  </xdr:twoCellAnchor>
  <xdr:twoCellAnchor editAs="oneCell">
    <xdr:from>
      <xdr:col>17</xdr:col>
      <xdr:colOff>590550</xdr:colOff>
      <xdr:row>85</xdr:row>
      <xdr:rowOff>69410</xdr:rowOff>
    </xdr:from>
    <xdr:to>
      <xdr:col>26</xdr:col>
      <xdr:colOff>477621</xdr:colOff>
      <xdr:row>101</xdr:row>
      <xdr:rowOff>78780</xdr:rowOff>
    </xdr:to>
    <xdr:pic>
      <xdr:nvPicPr>
        <xdr:cNvPr id="13" name="Kép 12">
          <a:extLst>
            <a:ext uri="{FF2B5EF4-FFF2-40B4-BE49-F238E27FC236}">
              <a16:creationId xmlns:a16="http://schemas.microsoft.com/office/drawing/2014/main" id="{82BAA432-C18F-4CD5-AFB3-BF4CDB5B3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573125" y="16392085"/>
          <a:ext cx="5373471" cy="2908145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 editAs="oneCell">
    <xdr:from>
      <xdr:col>3</xdr:col>
      <xdr:colOff>363216</xdr:colOff>
      <xdr:row>27</xdr:row>
      <xdr:rowOff>149225</xdr:rowOff>
    </xdr:from>
    <xdr:to>
      <xdr:col>6</xdr:col>
      <xdr:colOff>228600</xdr:colOff>
      <xdr:row>30</xdr:row>
      <xdr:rowOff>65440</xdr:rowOff>
    </xdr:to>
    <xdr:pic>
      <xdr:nvPicPr>
        <xdr:cNvPr id="14" name="Kép 13">
          <a:extLst>
            <a:ext uri="{FF2B5EF4-FFF2-40B4-BE49-F238E27FC236}">
              <a16:creationId xmlns:a16="http://schemas.microsoft.com/office/drawing/2014/main" id="{F9943E6A-A87C-CFC1-7D3C-00D7A09EDE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959"/>
        <a:stretch/>
      </xdr:blipFill>
      <xdr:spPr bwMode="auto">
        <a:xfrm>
          <a:off x="4192266" y="5311775"/>
          <a:ext cx="2313309" cy="4591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0"/>
  <sheetViews>
    <sheetView zoomScaleNormal="100" workbookViewId="0">
      <selection activeCell="F23" sqref="F23"/>
    </sheetView>
  </sheetViews>
  <sheetFormatPr defaultRowHeight="14.5" x14ac:dyDescent="0.35"/>
  <cols>
    <col min="1" max="1" width="33.1796875" customWidth="1"/>
    <col min="2" max="2" width="13" bestFit="1" customWidth="1"/>
    <col min="4" max="4" width="14.453125" customWidth="1"/>
    <col min="6" max="6" width="11.81640625" bestFit="1" customWidth="1"/>
  </cols>
  <sheetData>
    <row r="1" spans="1:8" ht="26" x14ac:dyDescent="0.6">
      <c r="A1" s="6" t="s">
        <v>2</v>
      </c>
      <c r="E1" s="4"/>
      <c r="F1" s="4"/>
      <c r="G1" s="4"/>
      <c r="H1" s="4"/>
    </row>
    <row r="2" spans="1:8" ht="15" customHeight="1" thickBot="1" x14ac:dyDescent="0.65">
      <c r="A2" s="6"/>
      <c r="E2" s="10"/>
      <c r="F2" s="10"/>
      <c r="G2" s="10"/>
      <c r="H2" s="4"/>
    </row>
    <row r="3" spans="1:8" ht="15" thickBot="1" x14ac:dyDescent="0.4">
      <c r="A3" t="s">
        <v>22</v>
      </c>
      <c r="B3" s="3">
        <v>0.20399999999999999</v>
      </c>
      <c r="C3" t="s">
        <v>25</v>
      </c>
      <c r="D3" t="s">
        <v>32</v>
      </c>
      <c r="E3" s="10"/>
      <c r="F3" s="10"/>
      <c r="G3" s="10"/>
      <c r="H3" s="8"/>
    </row>
    <row r="4" spans="1:8" ht="15" thickBot="1" x14ac:dyDescent="0.4">
      <c r="A4" t="s">
        <v>23</v>
      </c>
      <c r="B4" s="3">
        <f>5.7*10^7</f>
        <v>57000000</v>
      </c>
      <c r="C4" t="s">
        <v>26</v>
      </c>
      <c r="D4" t="s">
        <v>36</v>
      </c>
      <c r="E4" s="10"/>
      <c r="F4" s="11"/>
      <c r="G4" s="10"/>
      <c r="H4" s="4"/>
    </row>
    <row r="5" spans="1:8" ht="15" thickBot="1" x14ac:dyDescent="0.4">
      <c r="A5" t="s">
        <v>34</v>
      </c>
      <c r="B5" s="3">
        <v>5.6000000000000001E-2</v>
      </c>
      <c r="C5" t="s">
        <v>25</v>
      </c>
      <c r="D5" t="s">
        <v>33</v>
      </c>
      <c r="E5" s="9"/>
      <c r="F5" s="4"/>
      <c r="G5" s="4"/>
      <c r="H5" s="8"/>
    </row>
    <row r="6" spans="1:8" ht="15" thickBot="1" x14ac:dyDescent="0.4">
      <c r="A6" t="s">
        <v>28</v>
      </c>
      <c r="B6" s="3">
        <f>17.4*10^-6</f>
        <v>1.7399999999999999E-5</v>
      </c>
      <c r="C6" t="s">
        <v>25</v>
      </c>
      <c r="D6" t="s">
        <v>37</v>
      </c>
      <c r="E6" s="9"/>
      <c r="F6" s="10"/>
      <c r="G6" s="10"/>
      <c r="H6" s="4"/>
    </row>
    <row r="7" spans="1:8" x14ac:dyDescent="0.35">
      <c r="A7" t="s">
        <v>24</v>
      </c>
      <c r="B7" s="14">
        <f>B5*B6</f>
        <v>9.7439999999999994E-7</v>
      </c>
      <c r="C7" t="s">
        <v>27</v>
      </c>
    </row>
    <row r="8" spans="1:8" ht="15" thickBot="1" x14ac:dyDescent="0.4">
      <c r="A8" t="s">
        <v>13</v>
      </c>
      <c r="B8" s="14">
        <f>B3/(B4*B7)</f>
        <v>3.6729755423040361E-3</v>
      </c>
      <c r="C8" t="s">
        <v>14</v>
      </c>
      <c r="D8" s="7" t="s">
        <v>35</v>
      </c>
    </row>
    <row r="9" spans="1:8" ht="15" thickBot="1" x14ac:dyDescent="0.4">
      <c r="A9" t="s">
        <v>15</v>
      </c>
      <c r="B9" s="3">
        <v>50</v>
      </c>
      <c r="C9" t="s">
        <v>14</v>
      </c>
    </row>
    <row r="10" spans="1:8" ht="15" thickBot="1" x14ac:dyDescent="0.4">
      <c r="A10" t="s">
        <v>16</v>
      </c>
      <c r="B10" s="3">
        <v>50</v>
      </c>
      <c r="C10" t="s">
        <v>14</v>
      </c>
    </row>
    <row r="11" spans="1:8" ht="15" thickBot="1" x14ac:dyDescent="0.4">
      <c r="A11" t="s">
        <v>17</v>
      </c>
      <c r="B11" s="3">
        <v>50</v>
      </c>
      <c r="C11" t="s">
        <v>14</v>
      </c>
    </row>
    <row r="12" spans="1:8" x14ac:dyDescent="0.35">
      <c r="B12" s="4"/>
    </row>
    <row r="13" spans="1:8" ht="15" thickBot="1" x14ac:dyDescent="0.4">
      <c r="A13" s="2" t="s">
        <v>3</v>
      </c>
      <c r="B13" s="4"/>
    </row>
    <row r="14" spans="1:8" ht="15" thickBot="1" x14ac:dyDescent="0.4">
      <c r="A14" t="s">
        <v>4</v>
      </c>
      <c r="B14" s="3">
        <v>1</v>
      </c>
      <c r="C14" t="s">
        <v>11</v>
      </c>
    </row>
    <row r="15" spans="1:8" x14ac:dyDescent="0.35">
      <c r="A15" t="s">
        <v>5</v>
      </c>
      <c r="B15" s="13">
        <f>B14</f>
        <v>1</v>
      </c>
      <c r="C15" t="s">
        <v>11</v>
      </c>
    </row>
    <row r="16" spans="1:8" ht="15" thickBot="1" x14ac:dyDescent="0.4">
      <c r="A16" t="s">
        <v>6</v>
      </c>
      <c r="B16" s="13">
        <f>B17*B8/B9</f>
        <v>8.8151413015296861E-4</v>
      </c>
      <c r="C16" t="s">
        <v>12</v>
      </c>
    </row>
    <row r="17" spans="1:3" ht="15" thickBot="1" x14ac:dyDescent="0.4">
      <c r="A17" t="s">
        <v>8</v>
      </c>
      <c r="B17" s="3">
        <v>12</v>
      </c>
      <c r="C17" t="s">
        <v>12</v>
      </c>
    </row>
    <row r="18" spans="1:3" x14ac:dyDescent="0.35">
      <c r="A18" t="s">
        <v>7</v>
      </c>
      <c r="B18" s="13">
        <f>B16*B10/(B10+B11)</f>
        <v>4.407570650764843E-4</v>
      </c>
      <c r="C18" t="s">
        <v>12</v>
      </c>
    </row>
    <row r="19" spans="1:3" x14ac:dyDescent="0.35">
      <c r="A19" t="s">
        <v>9</v>
      </c>
      <c r="B19" s="12">
        <f>20*LOG(B18/B17,10)</f>
        <v>-88.699639270707848</v>
      </c>
      <c r="C19" t="s">
        <v>10</v>
      </c>
    </row>
    <row r="21" spans="1:3" x14ac:dyDescent="0.35">
      <c r="A21" s="2" t="s">
        <v>18</v>
      </c>
    </row>
    <row r="22" spans="1:3" x14ac:dyDescent="0.35">
      <c r="A22" t="s">
        <v>20</v>
      </c>
      <c r="B22" s="12">
        <f>20*LOG((B8/B9)*(B11/(B11+B10)),10)</f>
        <v>-88.699639270707848</v>
      </c>
      <c r="C22" t="s">
        <v>10</v>
      </c>
    </row>
    <row r="24" spans="1:3" x14ac:dyDescent="0.35">
      <c r="A24" s="2" t="s">
        <v>19</v>
      </c>
    </row>
    <row r="25" spans="1:3" x14ac:dyDescent="0.35">
      <c r="A25" t="s">
        <v>21</v>
      </c>
      <c r="B25" s="12">
        <f>20*LOG((B8/B9)*(B10/(B11+B10)),10)</f>
        <v>-88.699639270707848</v>
      </c>
      <c r="C25" t="s">
        <v>10</v>
      </c>
    </row>
    <row r="36" spans="1:26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6" x14ac:dyDescent="0.6">
      <c r="A37" s="6" t="s">
        <v>0</v>
      </c>
    </row>
    <row r="38" spans="1:26" ht="26.5" thickBot="1" x14ac:dyDescent="0.65">
      <c r="A38" s="6"/>
    </row>
    <row r="39" spans="1:26" ht="15" thickBot="1" x14ac:dyDescent="0.4">
      <c r="A39" t="s">
        <v>40</v>
      </c>
      <c r="B39" s="3">
        <v>10000000</v>
      </c>
      <c r="C39" t="s">
        <v>41</v>
      </c>
    </row>
    <row r="40" spans="1:26" ht="15" thickBot="1" x14ac:dyDescent="0.4">
      <c r="A40" t="s">
        <v>29</v>
      </c>
      <c r="B40" s="14">
        <f>2*PI()*B39</f>
        <v>62831853.071795866</v>
      </c>
      <c r="C40" t="s">
        <v>42</v>
      </c>
    </row>
    <row r="41" spans="1:26" ht="15" thickBot="1" x14ac:dyDescent="0.4">
      <c r="A41" t="s">
        <v>30</v>
      </c>
      <c r="B41" s="3">
        <f>2.84*10^-12</f>
        <v>2.8399999999999996E-12</v>
      </c>
      <c r="C41" t="s">
        <v>38</v>
      </c>
    </row>
    <row r="42" spans="1:26" ht="15" thickBot="1" x14ac:dyDescent="0.4">
      <c r="A42" t="s">
        <v>16</v>
      </c>
      <c r="B42" s="3">
        <v>50</v>
      </c>
      <c r="C42" t="s">
        <v>14</v>
      </c>
    </row>
    <row r="43" spans="1:26" ht="15" thickBot="1" x14ac:dyDescent="0.4">
      <c r="A43" t="s">
        <v>17</v>
      </c>
      <c r="B43" s="3">
        <v>50</v>
      </c>
      <c r="C43" t="s">
        <v>14</v>
      </c>
    </row>
    <row r="44" spans="1:26" x14ac:dyDescent="0.35">
      <c r="A44" t="s">
        <v>39</v>
      </c>
      <c r="B44" s="4">
        <f>(B42*B43)/(B43+B42)</f>
        <v>25</v>
      </c>
      <c r="C44" t="s">
        <v>14</v>
      </c>
    </row>
    <row r="45" spans="1:26" x14ac:dyDescent="0.35">
      <c r="B45" s="4"/>
    </row>
    <row r="46" spans="1:26" ht="15" thickBot="1" x14ac:dyDescent="0.4">
      <c r="A46" s="2" t="s">
        <v>3</v>
      </c>
      <c r="B46" s="4"/>
    </row>
    <row r="47" spans="1:26" ht="15" thickBot="1" x14ac:dyDescent="0.4">
      <c r="A47" t="s">
        <v>4</v>
      </c>
      <c r="B47" s="3">
        <v>1</v>
      </c>
      <c r="C47" t="s">
        <v>11</v>
      </c>
    </row>
    <row r="48" spans="1:26" ht="15" thickBot="1" x14ac:dyDescent="0.4">
      <c r="A48" t="s">
        <v>31</v>
      </c>
      <c r="B48" s="3">
        <v>0.1</v>
      </c>
      <c r="C48" t="s">
        <v>11</v>
      </c>
    </row>
    <row r="49" spans="1:3" ht="15" thickBot="1" x14ac:dyDescent="0.4">
      <c r="A49" t="s">
        <v>8</v>
      </c>
      <c r="B49" s="3">
        <v>12</v>
      </c>
      <c r="C49" t="s">
        <v>12</v>
      </c>
    </row>
    <row r="50" spans="1:3" x14ac:dyDescent="0.35">
      <c r="A50" t="s">
        <v>7</v>
      </c>
      <c r="B50" s="13">
        <f>B49*B44*B40*B41</f>
        <v>5.3532738817170071E-2</v>
      </c>
      <c r="C50" t="s">
        <v>12</v>
      </c>
    </row>
    <row r="51" spans="1:3" x14ac:dyDescent="0.35">
      <c r="A51" t="s">
        <v>9</v>
      </c>
      <c r="B51" s="12">
        <f>20*LOG(B50/B49,10)</f>
        <v>-47.011235658456194</v>
      </c>
      <c r="C51" t="s">
        <v>10</v>
      </c>
    </row>
    <row r="53" spans="1:3" x14ac:dyDescent="0.35">
      <c r="A53" s="2" t="s">
        <v>43</v>
      </c>
    </row>
    <row r="54" spans="1:3" x14ac:dyDescent="0.35">
      <c r="A54" t="s">
        <v>20</v>
      </c>
      <c r="B54" s="12">
        <f>20*LOG(B44*B41*B40,10)</f>
        <v>-47.011235658456194</v>
      </c>
      <c r="C54" t="s">
        <v>10</v>
      </c>
    </row>
    <row r="56" spans="1:3" x14ac:dyDescent="0.35">
      <c r="A56" s="2" t="s">
        <v>44</v>
      </c>
    </row>
    <row r="57" spans="1:3" x14ac:dyDescent="0.35">
      <c r="B57" s="5"/>
    </row>
    <row r="69" spans="1:26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6" x14ac:dyDescent="0.6">
      <c r="A70" s="6" t="s">
        <v>1</v>
      </c>
    </row>
    <row r="71" spans="1:26" ht="15" thickBot="1" x14ac:dyDescent="0.4"/>
    <row r="72" spans="1:26" ht="15" thickBot="1" x14ac:dyDescent="0.4">
      <c r="A72" t="s">
        <v>40</v>
      </c>
      <c r="B72" s="3">
        <v>1000000</v>
      </c>
      <c r="C72" t="s">
        <v>41</v>
      </c>
    </row>
    <row r="73" spans="1:26" ht="15" thickBot="1" x14ac:dyDescent="0.4">
      <c r="A73" t="s">
        <v>4</v>
      </c>
      <c r="B73" s="3">
        <v>1</v>
      </c>
      <c r="C73" t="s">
        <v>11</v>
      </c>
    </row>
    <row r="74" spans="1:26" ht="15" thickBot="1" x14ac:dyDescent="0.4">
      <c r="A74" t="s">
        <v>47</v>
      </c>
      <c r="B74" s="3">
        <v>0.1</v>
      </c>
      <c r="C74" t="s">
        <v>11</v>
      </c>
    </row>
    <row r="75" spans="1:26" ht="15" thickBot="1" x14ac:dyDescent="0.4">
      <c r="A75" t="s">
        <v>45</v>
      </c>
      <c r="B75" s="3">
        <f>16.4*10^-8</f>
        <v>1.6399999999999999E-7</v>
      </c>
      <c r="C75" t="s">
        <v>46</v>
      </c>
    </row>
    <row r="76" spans="1:26" ht="15" thickBot="1" x14ac:dyDescent="0.4">
      <c r="A76" t="s">
        <v>29</v>
      </c>
      <c r="B76" s="14">
        <f>2*PI()*B72</f>
        <v>6283185.307179586</v>
      </c>
      <c r="C76" t="s">
        <v>42</v>
      </c>
    </row>
    <row r="77" spans="1:26" ht="15" thickBot="1" x14ac:dyDescent="0.4">
      <c r="A77" t="s">
        <v>15</v>
      </c>
      <c r="B77" s="3">
        <v>50</v>
      </c>
      <c r="C77" t="s">
        <v>14</v>
      </c>
    </row>
    <row r="78" spans="1:26" ht="15" thickBot="1" x14ac:dyDescent="0.4">
      <c r="A78" t="s">
        <v>16</v>
      </c>
      <c r="B78" s="3">
        <v>50</v>
      </c>
      <c r="C78" t="s">
        <v>14</v>
      </c>
    </row>
    <row r="79" spans="1:26" ht="15" thickBot="1" x14ac:dyDescent="0.4">
      <c r="A79" t="s">
        <v>17</v>
      </c>
      <c r="B79" s="3">
        <v>50</v>
      </c>
      <c r="C79" t="s">
        <v>14</v>
      </c>
    </row>
    <row r="80" spans="1:26" x14ac:dyDescent="0.35">
      <c r="B80" s="4"/>
    </row>
    <row r="81" spans="1:3" ht="15" thickBot="1" x14ac:dyDescent="0.4">
      <c r="A81" s="2" t="s">
        <v>3</v>
      </c>
      <c r="B81" s="4"/>
    </row>
    <row r="82" spans="1:3" ht="15" thickBot="1" x14ac:dyDescent="0.4">
      <c r="A82" t="s">
        <v>8</v>
      </c>
      <c r="B82" s="3">
        <v>12</v>
      </c>
      <c r="C82" t="s">
        <v>12</v>
      </c>
    </row>
    <row r="83" spans="1:3" x14ac:dyDescent="0.35">
      <c r="A83" t="s">
        <v>7</v>
      </c>
      <c r="B83" s="13">
        <f>(B82/B77)*B76*B75*(B78/(B79+B78))</f>
        <v>0.12365308684529423</v>
      </c>
      <c r="C83" t="s">
        <v>12</v>
      </c>
    </row>
    <row r="84" spans="1:3" x14ac:dyDescent="0.35">
      <c r="A84" t="s">
        <v>9</v>
      </c>
      <c r="B84" s="15">
        <f>20*LOG(B83/B82,10)</f>
        <v>-39.73952567188374</v>
      </c>
      <c r="C84" t="s">
        <v>10</v>
      </c>
    </row>
    <row r="86" spans="1:3" x14ac:dyDescent="0.35">
      <c r="A86" s="2" t="s">
        <v>18</v>
      </c>
    </row>
    <row r="87" spans="1:3" x14ac:dyDescent="0.35">
      <c r="A87" t="s">
        <v>20</v>
      </c>
      <c r="B87" s="15">
        <f>20*LOG(((B76*B75)/B77)*B79/(B79+B78),10)</f>
        <v>-39.73952567188374</v>
      </c>
      <c r="C87" t="s">
        <v>10</v>
      </c>
    </row>
    <row r="89" spans="1:3" x14ac:dyDescent="0.35">
      <c r="A89" s="2" t="s">
        <v>19</v>
      </c>
    </row>
    <row r="90" spans="1:3" x14ac:dyDescent="0.35">
      <c r="A90" t="s">
        <v>21</v>
      </c>
      <c r="B90" s="15">
        <f>20*LOG(((B76*B75)/B77)*B78/(B79+B78),10)</f>
        <v>-39.73952567188374</v>
      </c>
      <c r="C90" t="s">
        <v>10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0B41F-CEA2-4E50-8277-995FBBE3803B}">
  <dimension ref="A1:Z90"/>
  <sheetViews>
    <sheetView tabSelected="1" topLeftCell="A56" zoomScale="85" zoomScaleNormal="85" workbookViewId="0">
      <selection activeCell="F75" sqref="F75"/>
    </sheetView>
  </sheetViews>
  <sheetFormatPr defaultRowHeight="14.5" x14ac:dyDescent="0.35"/>
  <cols>
    <col min="1" max="1" width="33.1796875" customWidth="1"/>
    <col min="2" max="2" width="13" bestFit="1" customWidth="1"/>
    <col min="4" max="4" width="14.453125" customWidth="1"/>
    <col min="6" max="6" width="11.81640625" bestFit="1" customWidth="1"/>
  </cols>
  <sheetData>
    <row r="1" spans="1:8" ht="26" x14ac:dyDescent="0.6">
      <c r="A1" s="6" t="s">
        <v>2</v>
      </c>
      <c r="E1" s="4"/>
      <c r="F1" s="4"/>
      <c r="G1" s="4"/>
      <c r="H1" s="4"/>
    </row>
    <row r="2" spans="1:8" ht="15" customHeight="1" thickBot="1" x14ac:dyDescent="0.65">
      <c r="A2" s="6"/>
      <c r="E2" s="10"/>
      <c r="F2" s="10"/>
      <c r="G2" s="10"/>
      <c r="H2" s="4"/>
    </row>
    <row r="3" spans="1:8" ht="15" thickBot="1" x14ac:dyDescent="0.4">
      <c r="A3" t="s">
        <v>22</v>
      </c>
      <c r="B3" s="3">
        <v>1.2999999999999999E-2</v>
      </c>
      <c r="C3" t="s">
        <v>25</v>
      </c>
      <c r="D3" t="s">
        <v>32</v>
      </c>
      <c r="E3" s="10"/>
      <c r="F3" s="10"/>
      <c r="G3" s="10"/>
      <c r="H3" s="8"/>
    </row>
    <row r="4" spans="1:8" ht="15" thickBot="1" x14ac:dyDescent="0.4">
      <c r="A4" t="s">
        <v>23</v>
      </c>
      <c r="B4" s="3">
        <f>5.7*10^7</f>
        <v>57000000</v>
      </c>
      <c r="C4" t="s">
        <v>26</v>
      </c>
      <c r="D4" t="s">
        <v>36</v>
      </c>
      <c r="E4" s="10"/>
      <c r="F4" s="11"/>
      <c r="G4" s="10"/>
      <c r="H4" s="4"/>
    </row>
    <row r="5" spans="1:8" ht="15" thickBot="1" x14ac:dyDescent="0.4">
      <c r="A5" t="s">
        <v>34</v>
      </c>
      <c r="B5" s="3">
        <v>1E-3</v>
      </c>
      <c r="C5" t="s">
        <v>25</v>
      </c>
      <c r="D5" t="s">
        <v>33</v>
      </c>
      <c r="E5" s="9"/>
      <c r="F5" s="4"/>
      <c r="G5" s="4"/>
      <c r="H5" s="8"/>
    </row>
    <row r="6" spans="1:8" ht="15" thickBot="1" x14ac:dyDescent="0.4">
      <c r="A6" t="s">
        <v>28</v>
      </c>
      <c r="B6" s="3">
        <v>2.0000000000000001E-4</v>
      </c>
      <c r="C6" t="s">
        <v>25</v>
      </c>
      <c r="D6" t="s">
        <v>37</v>
      </c>
      <c r="E6" s="9"/>
      <c r="F6" s="10"/>
      <c r="G6" s="10"/>
      <c r="H6" s="4"/>
    </row>
    <row r="7" spans="1:8" x14ac:dyDescent="0.35">
      <c r="A7" t="s">
        <v>24</v>
      </c>
      <c r="B7" s="14">
        <f>B5*B6</f>
        <v>2.0000000000000002E-7</v>
      </c>
      <c r="C7" t="s">
        <v>27</v>
      </c>
    </row>
    <row r="8" spans="1:8" ht="15" thickBot="1" x14ac:dyDescent="0.4">
      <c r="A8" t="s">
        <v>13</v>
      </c>
      <c r="B8" s="14">
        <f>B3/(B4*B7)</f>
        <v>1.1403508771929824E-3</v>
      </c>
      <c r="C8" t="s">
        <v>14</v>
      </c>
      <c r="D8" s="7" t="s">
        <v>35</v>
      </c>
    </row>
    <row r="9" spans="1:8" ht="15" thickBot="1" x14ac:dyDescent="0.4">
      <c r="A9" t="s">
        <v>15</v>
      </c>
      <c r="B9" s="3">
        <v>50</v>
      </c>
      <c r="C9" t="s">
        <v>14</v>
      </c>
    </row>
    <row r="10" spans="1:8" ht="15" thickBot="1" x14ac:dyDescent="0.4">
      <c r="A10" t="s">
        <v>16</v>
      </c>
      <c r="B10" s="3">
        <v>50</v>
      </c>
      <c r="C10" t="s">
        <v>14</v>
      </c>
    </row>
    <row r="11" spans="1:8" ht="15" thickBot="1" x14ac:dyDescent="0.4">
      <c r="A11" t="s">
        <v>17</v>
      </c>
      <c r="B11" s="3">
        <v>50</v>
      </c>
      <c r="C11" t="s">
        <v>14</v>
      </c>
    </row>
    <row r="12" spans="1:8" x14ac:dyDescent="0.35">
      <c r="B12" s="4"/>
    </row>
    <row r="13" spans="1:8" ht="15" thickBot="1" x14ac:dyDescent="0.4">
      <c r="A13" s="2" t="s">
        <v>3</v>
      </c>
      <c r="B13" s="4"/>
    </row>
    <row r="14" spans="1:8" ht="15" thickBot="1" x14ac:dyDescent="0.4">
      <c r="A14" t="s">
        <v>4</v>
      </c>
      <c r="B14" s="3">
        <v>8</v>
      </c>
      <c r="C14" t="s">
        <v>11</v>
      </c>
    </row>
    <row r="15" spans="1:8" x14ac:dyDescent="0.35">
      <c r="A15" t="s">
        <v>5</v>
      </c>
      <c r="B15" s="13">
        <f>B14</f>
        <v>8</v>
      </c>
      <c r="C15" t="s">
        <v>11</v>
      </c>
    </row>
    <row r="16" spans="1:8" ht="15" thickBot="1" x14ac:dyDescent="0.4">
      <c r="A16" t="s">
        <v>6</v>
      </c>
      <c r="B16" s="13">
        <f>B17*B8/B9</f>
        <v>7.2982456140350876E-4</v>
      </c>
      <c r="C16" t="s">
        <v>12</v>
      </c>
    </row>
    <row r="17" spans="1:3" ht="15" thickBot="1" x14ac:dyDescent="0.4">
      <c r="A17" t="s">
        <v>8</v>
      </c>
      <c r="B17" s="3">
        <v>32</v>
      </c>
      <c r="C17" t="s">
        <v>12</v>
      </c>
    </row>
    <row r="18" spans="1:3" x14ac:dyDescent="0.35">
      <c r="A18" t="s">
        <v>7</v>
      </c>
      <c r="B18" s="13">
        <f>B16*B10/(B10+B11)</f>
        <v>3.6491228070175438E-4</v>
      </c>
      <c r="C18" t="s">
        <v>12</v>
      </c>
    </row>
    <row r="19" spans="1:3" x14ac:dyDescent="0.35">
      <c r="A19" t="s">
        <v>9</v>
      </c>
      <c r="B19" s="12">
        <f>20*LOG(B18/B17,10)</f>
        <v>-98.859229980592715</v>
      </c>
      <c r="C19" t="s">
        <v>10</v>
      </c>
    </row>
    <row r="21" spans="1:3" x14ac:dyDescent="0.35">
      <c r="A21" s="2" t="s">
        <v>18</v>
      </c>
    </row>
    <row r="22" spans="1:3" x14ac:dyDescent="0.35">
      <c r="A22" t="s">
        <v>20</v>
      </c>
      <c r="B22" s="12">
        <f>20*LOG((B8/B9)*(B11/(B11+B10)),10)</f>
        <v>-98.859229980592715</v>
      </c>
      <c r="C22" t="s">
        <v>10</v>
      </c>
    </row>
    <row r="24" spans="1:3" x14ac:dyDescent="0.35">
      <c r="A24" s="2" t="s">
        <v>19</v>
      </c>
    </row>
    <row r="25" spans="1:3" x14ac:dyDescent="0.35">
      <c r="A25" t="s">
        <v>21</v>
      </c>
      <c r="B25" s="12">
        <f>20*LOG((B8/B9)*(B10/(B11+B10)),10)</f>
        <v>-98.859229980592715</v>
      </c>
      <c r="C25" t="s">
        <v>10</v>
      </c>
    </row>
    <row r="36" spans="1:26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6" x14ac:dyDescent="0.6">
      <c r="A37" s="6" t="s">
        <v>0</v>
      </c>
    </row>
    <row r="38" spans="1:26" ht="26.5" thickBot="1" x14ac:dyDescent="0.65">
      <c r="A38" s="6"/>
    </row>
    <row r="39" spans="1:26" ht="15" thickBot="1" x14ac:dyDescent="0.4">
      <c r="A39" t="s">
        <v>40</v>
      </c>
      <c r="B39" s="3">
        <v>10000000</v>
      </c>
      <c r="C39" t="s">
        <v>41</v>
      </c>
    </row>
    <row r="40" spans="1:26" ht="15" thickBot="1" x14ac:dyDescent="0.4">
      <c r="A40" t="s">
        <v>29</v>
      </c>
      <c r="B40" s="14">
        <f>2*PI()*B39</f>
        <v>62831853.071795866</v>
      </c>
      <c r="C40" t="s">
        <v>42</v>
      </c>
    </row>
    <row r="41" spans="1:26" ht="15" thickBot="1" x14ac:dyDescent="0.4">
      <c r="A41" t="s">
        <v>30</v>
      </c>
      <c r="B41" s="3">
        <f>9.186*10^-13</f>
        <v>9.1859999999999994E-13</v>
      </c>
      <c r="C41" t="s">
        <v>38</v>
      </c>
    </row>
    <row r="42" spans="1:26" ht="15" thickBot="1" x14ac:dyDescent="0.4">
      <c r="A42" t="s">
        <v>16</v>
      </c>
      <c r="B42" s="3">
        <v>50</v>
      </c>
      <c r="C42" t="s">
        <v>14</v>
      </c>
    </row>
    <row r="43" spans="1:26" ht="15" thickBot="1" x14ac:dyDescent="0.4">
      <c r="A43" t="s">
        <v>17</v>
      </c>
      <c r="B43" s="3">
        <v>50</v>
      </c>
      <c r="C43" t="s">
        <v>14</v>
      </c>
    </row>
    <row r="44" spans="1:26" x14ac:dyDescent="0.35">
      <c r="A44" t="s">
        <v>39</v>
      </c>
      <c r="B44" s="4">
        <f>(B42*B43)/(B43+B42)</f>
        <v>25</v>
      </c>
      <c r="C44" t="s">
        <v>14</v>
      </c>
    </row>
    <row r="45" spans="1:26" x14ac:dyDescent="0.35">
      <c r="B45" s="4"/>
    </row>
    <row r="46" spans="1:26" ht="15" thickBot="1" x14ac:dyDescent="0.4">
      <c r="A46" s="2" t="s">
        <v>3</v>
      </c>
      <c r="B46" s="4"/>
    </row>
    <row r="47" spans="1:26" ht="15" thickBot="1" x14ac:dyDescent="0.4">
      <c r="A47" t="s">
        <v>4</v>
      </c>
      <c r="B47" s="3">
        <v>1</v>
      </c>
      <c r="C47" t="s">
        <v>11</v>
      </c>
    </row>
    <row r="48" spans="1:26" ht="15" thickBot="1" x14ac:dyDescent="0.4">
      <c r="A48" t="s">
        <v>31</v>
      </c>
      <c r="B48" s="3">
        <v>0.1</v>
      </c>
      <c r="C48" t="s">
        <v>11</v>
      </c>
    </row>
    <row r="49" spans="1:3" ht="15" thickBot="1" x14ac:dyDescent="0.4">
      <c r="A49" t="s">
        <v>8</v>
      </c>
      <c r="B49" s="3">
        <v>12</v>
      </c>
      <c r="C49" t="s">
        <v>12</v>
      </c>
    </row>
    <row r="50" spans="1:3" x14ac:dyDescent="0.35">
      <c r="A50" t="s">
        <v>7</v>
      </c>
      <c r="B50" s="13">
        <f>B49*B44*B40*B41</f>
        <v>1.7315202069525505E-2</v>
      </c>
      <c r="C50" t="s">
        <v>12</v>
      </c>
    </row>
    <row r="51" spans="1:3" x14ac:dyDescent="0.35">
      <c r="A51" t="s">
        <v>9</v>
      </c>
      <c r="B51" s="12">
        <f>20*LOG(B50/B49,10)</f>
        <v>-56.81507363775885</v>
      </c>
      <c r="C51" t="s">
        <v>10</v>
      </c>
    </row>
    <row r="53" spans="1:3" x14ac:dyDescent="0.35">
      <c r="A53" s="2" t="s">
        <v>43</v>
      </c>
    </row>
    <row r="54" spans="1:3" x14ac:dyDescent="0.35">
      <c r="A54" t="s">
        <v>20</v>
      </c>
      <c r="B54" s="12">
        <f>20*LOG(B44*B41*B40,10)</f>
        <v>-56.81507363775885</v>
      </c>
      <c r="C54" t="s">
        <v>10</v>
      </c>
    </row>
    <row r="56" spans="1:3" x14ac:dyDescent="0.35">
      <c r="A56" s="2" t="s">
        <v>44</v>
      </c>
    </row>
    <row r="57" spans="1:3" x14ac:dyDescent="0.35">
      <c r="B57" s="5"/>
    </row>
    <row r="69" spans="1:26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6" x14ac:dyDescent="0.6">
      <c r="A70" s="6" t="s">
        <v>1</v>
      </c>
    </row>
    <row r="71" spans="1:26" ht="15" thickBot="1" x14ac:dyDescent="0.4"/>
    <row r="72" spans="1:26" ht="15" thickBot="1" x14ac:dyDescent="0.4">
      <c r="A72" t="s">
        <v>40</v>
      </c>
      <c r="B72" s="3">
        <v>1000000</v>
      </c>
      <c r="C72" t="s">
        <v>41</v>
      </c>
    </row>
    <row r="73" spans="1:26" ht="15" thickBot="1" x14ac:dyDescent="0.4">
      <c r="A73" t="s">
        <v>4</v>
      </c>
      <c r="B73" s="3">
        <v>8</v>
      </c>
      <c r="C73" t="s">
        <v>11</v>
      </c>
    </row>
    <row r="74" spans="1:26" ht="15" thickBot="1" x14ac:dyDescent="0.4">
      <c r="A74" t="s">
        <v>47</v>
      </c>
      <c r="B74" s="3">
        <v>0.1</v>
      </c>
      <c r="C74" t="s">
        <v>11</v>
      </c>
    </row>
    <row r="75" spans="1:26" ht="15" thickBot="1" x14ac:dyDescent="0.4">
      <c r="A75" t="s">
        <v>45</v>
      </c>
      <c r="B75" s="3">
        <f>15*10^-8</f>
        <v>1.4999999999999999E-7</v>
      </c>
      <c r="C75" t="s">
        <v>46</v>
      </c>
    </row>
    <row r="76" spans="1:26" ht="15" thickBot="1" x14ac:dyDescent="0.4">
      <c r="A76" t="s">
        <v>29</v>
      </c>
      <c r="B76" s="14">
        <f>2*PI()*B72</f>
        <v>6283185.307179586</v>
      </c>
      <c r="C76" t="s">
        <v>42</v>
      </c>
    </row>
    <row r="77" spans="1:26" ht="15" thickBot="1" x14ac:dyDescent="0.4">
      <c r="A77" t="s">
        <v>15</v>
      </c>
      <c r="B77" s="3">
        <v>50</v>
      </c>
      <c r="C77" t="s">
        <v>14</v>
      </c>
    </row>
    <row r="78" spans="1:26" ht="15" thickBot="1" x14ac:dyDescent="0.4">
      <c r="A78" t="s">
        <v>16</v>
      </c>
      <c r="B78" s="3">
        <v>50</v>
      </c>
      <c r="C78" t="s">
        <v>14</v>
      </c>
    </row>
    <row r="79" spans="1:26" ht="15" thickBot="1" x14ac:dyDescent="0.4">
      <c r="A79" t="s">
        <v>17</v>
      </c>
      <c r="B79" s="3">
        <v>50</v>
      </c>
      <c r="C79" t="s">
        <v>14</v>
      </c>
    </row>
    <row r="80" spans="1:26" x14ac:dyDescent="0.35">
      <c r="B80" s="4"/>
    </row>
    <row r="81" spans="1:3" ht="15" thickBot="1" x14ac:dyDescent="0.4">
      <c r="A81" s="2" t="s">
        <v>3</v>
      </c>
      <c r="B81" s="4"/>
    </row>
    <row r="82" spans="1:3" ht="15" thickBot="1" x14ac:dyDescent="0.4">
      <c r="A82" t="s">
        <v>8</v>
      </c>
      <c r="B82" s="3">
        <v>32</v>
      </c>
      <c r="C82" t="s">
        <v>12</v>
      </c>
    </row>
    <row r="83" spans="1:3" x14ac:dyDescent="0.35">
      <c r="A83" t="s">
        <v>7</v>
      </c>
      <c r="B83" s="13">
        <f>(B82/B77)*B76*B75*(B78/(B79+B78))</f>
        <v>0.30159289474462014</v>
      </c>
      <c r="C83" t="s">
        <v>12</v>
      </c>
    </row>
    <row r="84" spans="1:3" x14ac:dyDescent="0.35">
      <c r="A84" t="s">
        <v>9</v>
      </c>
      <c r="B84" s="15">
        <f>20*LOG(B83/B82,10)</f>
        <v>-40.514577451724065</v>
      </c>
      <c r="C84" t="s">
        <v>10</v>
      </c>
    </row>
    <row r="86" spans="1:3" x14ac:dyDescent="0.35">
      <c r="A86" s="2" t="s">
        <v>18</v>
      </c>
    </row>
    <row r="87" spans="1:3" x14ac:dyDescent="0.35">
      <c r="A87" t="s">
        <v>20</v>
      </c>
      <c r="B87" s="15">
        <f>20*LOG(((B76*B75)/B77)*B79/(B79+B78),10)</f>
        <v>-40.514577451724072</v>
      </c>
      <c r="C87" t="s">
        <v>10</v>
      </c>
    </row>
    <row r="89" spans="1:3" x14ac:dyDescent="0.35">
      <c r="A89" s="2" t="s">
        <v>19</v>
      </c>
    </row>
    <row r="90" spans="1:3" x14ac:dyDescent="0.35">
      <c r="A90" t="s">
        <v>21</v>
      </c>
      <c r="B90" s="15">
        <f>20*LOG(((B76*B75)/B77)*B78/(B79+B78),10)</f>
        <v>-40.514577451724072</v>
      </c>
      <c r="C90" t="s">
        <v>10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Coupling calculation</vt:lpstr>
      <vt:lpstr>Calculation 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Kardos Milan (ME/EMC5-HU)</dc:creator>
  <cp:lastModifiedBy>FIXED-TERM Kardos Milan (ME/EMC5-HU)</cp:lastModifiedBy>
  <dcterms:created xsi:type="dcterms:W3CDTF">2015-06-05T18:19:34Z</dcterms:created>
  <dcterms:modified xsi:type="dcterms:W3CDTF">2024-08-07T13:51:58Z</dcterms:modified>
</cp:coreProperties>
</file>